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 defaultThemeVersion="124226"/>
  <bookViews>
    <workbookView xWindow="3996" yWindow="252" windowWidth="11364" windowHeight="7056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éky Recepty" sheetId="346" r:id="rId11"/>
    <sheet name="LRp Lékaři" sheetId="415" r:id="rId12"/>
    <sheet name="LRp Detail" sheetId="347" r:id="rId13"/>
    <sheet name="LRp PL" sheetId="388" r:id="rId14"/>
    <sheet name="LRp PL Detail" sheetId="390" r:id="rId15"/>
    <sheet name="Materiál Žádanky" sheetId="402" r:id="rId16"/>
    <sheet name="MŽ Detail" sheetId="403" r:id="rId17"/>
    <sheet name="ON Výkaz" sheetId="369" r:id="rId18"/>
    <sheet name="ON Hodiny" sheetId="368" r:id="rId19"/>
    <sheet name="ZV Vykáz.-A" sheetId="344" r:id="rId20"/>
    <sheet name="ZV Vykáz.-A Detail" sheetId="345" r:id="rId21"/>
    <sheet name="ZV Vykáz.-H" sheetId="410" r:id="rId22"/>
    <sheet name="ZV Vykáz.-H Detail" sheetId="377" r:id="rId23"/>
    <sheet name="CaseMix" sheetId="370" r:id="rId24"/>
    <sheet name="ALOS" sheetId="374" r:id="rId25"/>
    <sheet name="Total" sheetId="371" r:id="rId26"/>
    <sheet name="ZV Vyžád." sheetId="342" r:id="rId27"/>
    <sheet name="ZV Vyžád. Detail" sheetId="343" r:id="rId28"/>
    <sheet name="OD TISS" sheetId="372" r:id="rId29"/>
  </sheets>
  <definedNames>
    <definedName name="_xlnm._FilterDatabase" localSheetId="5" hidden="1">HV!$A$5:$A$5</definedName>
    <definedName name="_xlnm._FilterDatabase" localSheetId="10" hidden="1">'Léky Recepty'!$A$4:$M$4</definedName>
    <definedName name="_xlnm._FilterDatabase" localSheetId="6" hidden="1">'Léky Žádanky'!$A$3:$G$3</definedName>
    <definedName name="_xlnm._FilterDatabase" localSheetId="12" hidden="1">'LRp Detail'!$A$6:$U$6</definedName>
    <definedName name="_xlnm._FilterDatabase" localSheetId="11" hidden="1">'LRp Lékaři'!$A$4:$N$4</definedName>
    <definedName name="_xlnm._FilterDatabase" localSheetId="13" hidden="1">'LRp PL'!$A$3:$F$50</definedName>
    <definedName name="_xlnm._FilterDatabase" localSheetId="14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4" hidden="1">'Man Tab'!$A$5:$A$31</definedName>
    <definedName name="_xlnm._FilterDatabase" localSheetId="15" hidden="1">'Materiál Žádanky'!$A$3:$G$3</definedName>
    <definedName name="_xlnm._FilterDatabase" localSheetId="16" hidden="1">'MŽ Detail'!$A$4:$K$4</definedName>
    <definedName name="_xlnm._FilterDatabase" localSheetId="28" hidden="1">'OD TISS'!$A$5:$N$5</definedName>
    <definedName name="_xlnm._FilterDatabase" localSheetId="25" hidden="1">Total!$A$4:$W$4</definedName>
    <definedName name="_xlnm._FilterDatabase" localSheetId="20" hidden="1">'ZV Vykáz.-A Detail'!$A$5:$P$5</definedName>
    <definedName name="_xlnm._FilterDatabase" localSheetId="22" hidden="1">'ZV Vykáz.-H Detail'!$A$5:$Q$5</definedName>
    <definedName name="_xlnm._FilterDatabase" localSheetId="26" hidden="1">'ZV Vyžád.'!$A$5:$M$5</definedName>
    <definedName name="_xlnm._FilterDatabase" localSheetId="27" hidden="1">'ZV Vyžád. Detail'!$A$5:$Q$5</definedName>
    <definedName name="doměsíce">'HI Graf'!$C$11</definedName>
    <definedName name="_xlnm.Print_Area" localSheetId="24">ALOS!$A$1:$M$45</definedName>
    <definedName name="_xlnm.Print_Area" localSheetId="23">CaseMix!$A$1:$M$48</definedName>
  </definedNames>
  <calcPr calcId="145621"/>
</workbook>
</file>

<file path=xl/calcChain.xml><?xml version="1.0" encoding="utf-8"?>
<calcChain xmlns="http://schemas.openxmlformats.org/spreadsheetml/2006/main">
  <c r="V293" i="371" l="1"/>
  <c r="U293" i="371"/>
  <c r="T293" i="371"/>
  <c r="S293" i="371"/>
  <c r="R293" i="371"/>
  <c r="Q293" i="371"/>
  <c r="U292" i="371"/>
  <c r="T292" i="371"/>
  <c r="V292" i="371" s="1"/>
  <c r="S292" i="371"/>
  <c r="R292" i="371"/>
  <c r="Q292" i="371"/>
  <c r="T291" i="371"/>
  <c r="U291" i="371" s="1"/>
  <c r="S291" i="371"/>
  <c r="V291" i="371" s="1"/>
  <c r="R291" i="371"/>
  <c r="Q291" i="371"/>
  <c r="U290" i="371"/>
  <c r="T290" i="371"/>
  <c r="V290" i="371" s="1"/>
  <c r="S290" i="371"/>
  <c r="R290" i="371"/>
  <c r="Q290" i="371"/>
  <c r="T289" i="371"/>
  <c r="U289" i="371" s="1"/>
  <c r="S289" i="371"/>
  <c r="V289" i="371" s="1"/>
  <c r="R289" i="371"/>
  <c r="Q289" i="371"/>
  <c r="U288" i="371"/>
  <c r="T288" i="371"/>
  <c r="V288" i="371" s="1"/>
  <c r="S288" i="371"/>
  <c r="R288" i="371"/>
  <c r="Q288" i="371"/>
  <c r="T287" i="371"/>
  <c r="U287" i="371" s="1"/>
  <c r="S287" i="371"/>
  <c r="V287" i="371" s="1"/>
  <c r="R287" i="371"/>
  <c r="Q287" i="371"/>
  <c r="V286" i="371"/>
  <c r="U286" i="371"/>
  <c r="T286" i="371"/>
  <c r="S286" i="371"/>
  <c r="R286" i="371"/>
  <c r="Q286" i="371"/>
  <c r="T285" i="371"/>
  <c r="U285" i="371" s="1"/>
  <c r="S285" i="371"/>
  <c r="V285" i="371" s="1"/>
  <c r="R285" i="371"/>
  <c r="Q285" i="371"/>
  <c r="V284" i="371"/>
  <c r="U284" i="371"/>
  <c r="T284" i="371"/>
  <c r="S284" i="371"/>
  <c r="R284" i="371"/>
  <c r="Q284" i="371"/>
  <c r="T283" i="371"/>
  <c r="U283" i="371" s="1"/>
  <c r="S283" i="371"/>
  <c r="V283" i="371" s="1"/>
  <c r="R283" i="371"/>
  <c r="Q283" i="371"/>
  <c r="V282" i="371"/>
  <c r="U282" i="371"/>
  <c r="T282" i="371"/>
  <c r="S282" i="371"/>
  <c r="R282" i="371"/>
  <c r="Q282" i="371"/>
  <c r="T281" i="371"/>
  <c r="U281" i="371" s="1"/>
  <c r="S281" i="371"/>
  <c r="V281" i="371" s="1"/>
  <c r="R281" i="371"/>
  <c r="Q281" i="371"/>
  <c r="U280" i="371"/>
  <c r="T280" i="371"/>
  <c r="V280" i="371" s="1"/>
  <c r="S280" i="371"/>
  <c r="R280" i="371"/>
  <c r="Q280" i="371"/>
  <c r="T279" i="371"/>
  <c r="U279" i="371" s="1"/>
  <c r="S279" i="371"/>
  <c r="V279" i="371" s="1"/>
  <c r="R279" i="371"/>
  <c r="Q279" i="371"/>
  <c r="U278" i="371"/>
  <c r="T278" i="371"/>
  <c r="V278" i="371" s="1"/>
  <c r="S278" i="371"/>
  <c r="R278" i="371"/>
  <c r="Q278" i="371"/>
  <c r="T277" i="371"/>
  <c r="U277" i="371" s="1"/>
  <c r="S277" i="371"/>
  <c r="V277" i="371" s="1"/>
  <c r="R277" i="371"/>
  <c r="Q277" i="371"/>
  <c r="U276" i="371"/>
  <c r="T276" i="371"/>
  <c r="V276" i="371" s="1"/>
  <c r="S276" i="371"/>
  <c r="R276" i="371"/>
  <c r="Q276" i="371"/>
  <c r="T275" i="371"/>
  <c r="U275" i="371" s="1"/>
  <c r="S275" i="371"/>
  <c r="V275" i="371" s="1"/>
  <c r="R275" i="371"/>
  <c r="Q275" i="371"/>
  <c r="V274" i="371"/>
  <c r="U274" i="371"/>
  <c r="T274" i="371"/>
  <c r="S274" i="371"/>
  <c r="R274" i="371"/>
  <c r="Q274" i="371"/>
  <c r="V273" i="371"/>
  <c r="U273" i="371"/>
  <c r="T273" i="371"/>
  <c r="S273" i="371"/>
  <c r="R273" i="371"/>
  <c r="Q273" i="371"/>
  <c r="V272" i="371"/>
  <c r="U272" i="371"/>
  <c r="T272" i="371"/>
  <c r="S272" i="371"/>
  <c r="R272" i="371"/>
  <c r="Q272" i="371"/>
  <c r="V271" i="371"/>
  <c r="U271" i="371"/>
  <c r="T271" i="371"/>
  <c r="S271" i="371"/>
  <c r="R271" i="371"/>
  <c r="Q271" i="371"/>
  <c r="V270" i="371"/>
  <c r="U270" i="371"/>
  <c r="T270" i="371"/>
  <c r="S270" i="371"/>
  <c r="R270" i="371"/>
  <c r="Q270" i="371"/>
  <c r="T269" i="371"/>
  <c r="U269" i="371" s="1"/>
  <c r="S269" i="371"/>
  <c r="V269" i="371" s="1"/>
  <c r="R269" i="371"/>
  <c r="Q269" i="371"/>
  <c r="V268" i="371"/>
  <c r="U268" i="371"/>
  <c r="T268" i="371"/>
  <c r="S268" i="371"/>
  <c r="R268" i="371"/>
  <c r="Q268" i="371"/>
  <c r="T267" i="371"/>
  <c r="V267" i="371" s="1"/>
  <c r="S267" i="371"/>
  <c r="R267" i="371"/>
  <c r="Q267" i="371"/>
  <c r="V266" i="371"/>
  <c r="U266" i="371"/>
  <c r="T266" i="371"/>
  <c r="S266" i="371"/>
  <c r="R266" i="371"/>
  <c r="Q266" i="371"/>
  <c r="V265" i="371"/>
  <c r="U265" i="371"/>
  <c r="T265" i="371"/>
  <c r="S265" i="371"/>
  <c r="R265" i="371"/>
  <c r="Q265" i="371"/>
  <c r="U264" i="371"/>
  <c r="T264" i="371"/>
  <c r="V264" i="371" s="1"/>
  <c r="S264" i="371"/>
  <c r="R264" i="371"/>
  <c r="Q264" i="371"/>
  <c r="V263" i="371"/>
  <c r="U263" i="371"/>
  <c r="T263" i="371"/>
  <c r="S263" i="371"/>
  <c r="R263" i="371"/>
  <c r="Q263" i="371"/>
  <c r="U262" i="371"/>
  <c r="T262" i="371"/>
  <c r="V262" i="371" s="1"/>
  <c r="S262" i="371"/>
  <c r="R262" i="371"/>
  <c r="Q262" i="371"/>
  <c r="T261" i="371"/>
  <c r="V261" i="371" s="1"/>
  <c r="S261" i="371"/>
  <c r="R261" i="371"/>
  <c r="Q261" i="371"/>
  <c r="U260" i="371"/>
  <c r="T260" i="371"/>
  <c r="V260" i="371" s="1"/>
  <c r="S260" i="371"/>
  <c r="R260" i="371"/>
  <c r="Q260" i="371"/>
  <c r="V259" i="371"/>
  <c r="U259" i="371"/>
  <c r="T259" i="371"/>
  <c r="S259" i="371"/>
  <c r="R259" i="371"/>
  <c r="Q259" i="371"/>
  <c r="V258" i="371"/>
  <c r="U258" i="371"/>
  <c r="T258" i="371"/>
  <c r="S258" i="371"/>
  <c r="R258" i="371"/>
  <c r="Q258" i="371"/>
  <c r="V257" i="371"/>
  <c r="U257" i="371"/>
  <c r="T257" i="371"/>
  <c r="S257" i="371"/>
  <c r="R257" i="371"/>
  <c r="Q257" i="371"/>
  <c r="U256" i="371"/>
  <c r="T256" i="371"/>
  <c r="V256" i="371" s="1"/>
  <c r="S256" i="371"/>
  <c r="R256" i="371"/>
  <c r="Q256" i="371"/>
  <c r="T255" i="371"/>
  <c r="V255" i="371" s="1"/>
  <c r="S255" i="371"/>
  <c r="R255" i="371"/>
  <c r="Q255" i="371"/>
  <c r="V254" i="371"/>
  <c r="U254" i="371"/>
  <c r="T254" i="371"/>
  <c r="S254" i="371"/>
  <c r="R254" i="371"/>
  <c r="Q254" i="371"/>
  <c r="V253" i="371"/>
  <c r="U253" i="371"/>
  <c r="T253" i="371"/>
  <c r="S253" i="371"/>
  <c r="R253" i="371"/>
  <c r="Q253" i="371"/>
  <c r="V252" i="371"/>
  <c r="U252" i="371"/>
  <c r="T252" i="371"/>
  <c r="S252" i="371"/>
  <c r="R252" i="371"/>
  <c r="Q252" i="371"/>
  <c r="T251" i="371"/>
  <c r="V251" i="371" s="1"/>
  <c r="S251" i="371"/>
  <c r="R251" i="371"/>
  <c r="Q251" i="371"/>
  <c r="V250" i="371"/>
  <c r="U250" i="371"/>
  <c r="T250" i="371"/>
  <c r="S250" i="371"/>
  <c r="R250" i="371"/>
  <c r="Q250" i="371"/>
  <c r="T249" i="371"/>
  <c r="V249" i="371" s="1"/>
  <c r="S249" i="371"/>
  <c r="R249" i="371"/>
  <c r="Q249" i="371"/>
  <c r="V248" i="371"/>
  <c r="U248" i="371"/>
  <c r="T248" i="371"/>
  <c r="S248" i="371"/>
  <c r="R248" i="371"/>
  <c r="Q248" i="371"/>
  <c r="T247" i="371"/>
  <c r="V247" i="371" s="1"/>
  <c r="S247" i="371"/>
  <c r="R247" i="371"/>
  <c r="Q247" i="371"/>
  <c r="V246" i="371"/>
  <c r="U246" i="371"/>
  <c r="T246" i="371"/>
  <c r="S246" i="371"/>
  <c r="R246" i="371"/>
  <c r="Q246" i="371"/>
  <c r="T245" i="371"/>
  <c r="V245" i="371" s="1"/>
  <c r="S245" i="371"/>
  <c r="R245" i="371"/>
  <c r="Q245" i="371"/>
  <c r="V244" i="371"/>
  <c r="U244" i="371"/>
  <c r="T244" i="371"/>
  <c r="S244" i="371"/>
  <c r="R244" i="371"/>
  <c r="Q244" i="371"/>
  <c r="V243" i="371"/>
  <c r="U243" i="371"/>
  <c r="T243" i="371"/>
  <c r="S243" i="371"/>
  <c r="R243" i="371"/>
  <c r="Q243" i="371"/>
  <c r="V242" i="371"/>
  <c r="U242" i="371"/>
  <c r="T242" i="371"/>
  <c r="S242" i="371"/>
  <c r="R242" i="371"/>
  <c r="Q242" i="371"/>
  <c r="V241" i="371"/>
  <c r="U241" i="371"/>
  <c r="T241" i="371"/>
  <c r="S241" i="371"/>
  <c r="R241" i="371"/>
  <c r="Q241" i="371"/>
  <c r="V240" i="371"/>
  <c r="U240" i="371"/>
  <c r="T240" i="371"/>
  <c r="S240" i="371"/>
  <c r="R240" i="371"/>
  <c r="Q240" i="371"/>
  <c r="V239" i="371"/>
  <c r="U239" i="371"/>
  <c r="T239" i="371"/>
  <c r="S239" i="371"/>
  <c r="R239" i="371"/>
  <c r="Q239" i="371"/>
  <c r="V238" i="371"/>
  <c r="U238" i="371"/>
  <c r="T238" i="371"/>
  <c r="S238" i="371"/>
  <c r="R238" i="371"/>
  <c r="Q238" i="371"/>
  <c r="T237" i="371"/>
  <c r="V237" i="371" s="1"/>
  <c r="S237" i="371"/>
  <c r="R237" i="371"/>
  <c r="Q237" i="371"/>
  <c r="V236" i="371"/>
  <c r="U236" i="371"/>
  <c r="T236" i="371"/>
  <c r="S236" i="371"/>
  <c r="R236" i="371"/>
  <c r="Q236" i="371"/>
  <c r="T235" i="371"/>
  <c r="V235" i="371" s="1"/>
  <c r="S235" i="371"/>
  <c r="R235" i="371"/>
  <c r="Q235" i="371"/>
  <c r="V234" i="371"/>
  <c r="U234" i="371"/>
  <c r="T234" i="371"/>
  <c r="S234" i="371"/>
  <c r="R234" i="371"/>
  <c r="Q234" i="371"/>
  <c r="V233" i="371"/>
  <c r="U233" i="371"/>
  <c r="T233" i="371"/>
  <c r="S233" i="371"/>
  <c r="R233" i="371"/>
  <c r="Q233" i="371"/>
  <c r="V232" i="371"/>
  <c r="U232" i="371"/>
  <c r="T232" i="371"/>
  <c r="S232" i="371"/>
  <c r="R232" i="371"/>
  <c r="Q232" i="371"/>
  <c r="V231" i="371"/>
  <c r="U231" i="371"/>
  <c r="T231" i="371"/>
  <c r="S231" i="371"/>
  <c r="R231" i="371"/>
  <c r="Q231" i="371"/>
  <c r="V230" i="371"/>
  <c r="U230" i="371"/>
  <c r="T230" i="371"/>
  <c r="S230" i="371"/>
  <c r="R230" i="371"/>
  <c r="Q230" i="371"/>
  <c r="V229" i="371"/>
  <c r="U229" i="371"/>
  <c r="T229" i="371"/>
  <c r="S229" i="371"/>
  <c r="R229" i="371"/>
  <c r="Q229" i="371"/>
  <c r="V228" i="371"/>
  <c r="U228" i="371"/>
  <c r="T228" i="371"/>
  <c r="S228" i="371"/>
  <c r="R228" i="371"/>
  <c r="Q228" i="371"/>
  <c r="V227" i="371"/>
  <c r="U227" i="371"/>
  <c r="T227" i="371"/>
  <c r="S227" i="371"/>
  <c r="R227" i="371"/>
  <c r="Q227" i="371"/>
  <c r="V226" i="371"/>
  <c r="U226" i="371"/>
  <c r="T226" i="371"/>
  <c r="S226" i="371"/>
  <c r="R226" i="371"/>
  <c r="Q226" i="371"/>
  <c r="T225" i="371"/>
  <c r="V225" i="371" s="1"/>
  <c r="S225" i="371"/>
  <c r="R225" i="371"/>
  <c r="Q225" i="371"/>
  <c r="V224" i="371"/>
  <c r="U224" i="371"/>
  <c r="T224" i="371"/>
  <c r="S224" i="371"/>
  <c r="R224" i="371"/>
  <c r="Q224" i="371"/>
  <c r="V223" i="371"/>
  <c r="U223" i="371"/>
  <c r="T223" i="371"/>
  <c r="S223" i="371"/>
  <c r="R223" i="371"/>
  <c r="Q223" i="371"/>
  <c r="V222" i="371"/>
  <c r="U222" i="371"/>
  <c r="T222" i="371"/>
  <c r="S222" i="371"/>
  <c r="R222" i="371"/>
  <c r="Q222" i="371"/>
  <c r="V221" i="371"/>
  <c r="U221" i="371"/>
  <c r="T221" i="371"/>
  <c r="S221" i="371"/>
  <c r="R221" i="371"/>
  <c r="Q221" i="371"/>
  <c r="V220" i="371"/>
  <c r="U220" i="371"/>
  <c r="T220" i="371"/>
  <c r="S220" i="371"/>
  <c r="R220" i="371"/>
  <c r="Q220" i="371"/>
  <c r="V219" i="371"/>
  <c r="U219" i="371"/>
  <c r="T219" i="371"/>
  <c r="S219" i="371"/>
  <c r="R219" i="371"/>
  <c r="Q219" i="371"/>
  <c r="V218" i="371"/>
  <c r="U218" i="371"/>
  <c r="T218" i="371"/>
  <c r="S218" i="371"/>
  <c r="R218" i="371"/>
  <c r="Q218" i="371"/>
  <c r="V217" i="371"/>
  <c r="U217" i="371"/>
  <c r="T217" i="371"/>
  <c r="S217" i="371"/>
  <c r="R217" i="371"/>
  <c r="Q217" i="371"/>
  <c r="V216" i="371"/>
  <c r="U216" i="371"/>
  <c r="T216" i="371"/>
  <c r="S216" i="371"/>
  <c r="R216" i="371"/>
  <c r="Q216" i="371"/>
  <c r="T215" i="371"/>
  <c r="V215" i="371" s="1"/>
  <c r="S215" i="371"/>
  <c r="R215" i="371"/>
  <c r="Q215" i="371"/>
  <c r="V214" i="371"/>
  <c r="U214" i="371"/>
  <c r="T214" i="371"/>
  <c r="S214" i="371"/>
  <c r="R214" i="371"/>
  <c r="Q214" i="371"/>
  <c r="V213" i="371"/>
  <c r="U213" i="371"/>
  <c r="T213" i="371"/>
  <c r="S213" i="371"/>
  <c r="R213" i="371"/>
  <c r="Q213" i="371"/>
  <c r="V212" i="371"/>
  <c r="U212" i="371"/>
  <c r="T212" i="371"/>
  <c r="S212" i="371"/>
  <c r="R212" i="371"/>
  <c r="Q212" i="371"/>
  <c r="T211" i="371"/>
  <c r="V211" i="371" s="1"/>
  <c r="S211" i="371"/>
  <c r="R211" i="371"/>
  <c r="Q211" i="371"/>
  <c r="V210" i="371"/>
  <c r="U210" i="371"/>
  <c r="T210" i="371"/>
  <c r="S210" i="371"/>
  <c r="R210" i="371"/>
  <c r="Q210" i="371"/>
  <c r="V209" i="371"/>
  <c r="U209" i="371"/>
  <c r="T209" i="371"/>
  <c r="S209" i="371"/>
  <c r="R209" i="371"/>
  <c r="Q209" i="371"/>
  <c r="V208" i="371"/>
  <c r="U208" i="371"/>
  <c r="T208" i="371"/>
  <c r="S208" i="371"/>
  <c r="R208" i="371"/>
  <c r="Q208" i="371"/>
  <c r="T207" i="371"/>
  <c r="S207" i="371"/>
  <c r="R207" i="371"/>
  <c r="Q207" i="371"/>
  <c r="V206" i="371"/>
  <c r="U206" i="371"/>
  <c r="T206" i="371"/>
  <c r="S206" i="371"/>
  <c r="R206" i="371"/>
  <c r="Q206" i="371"/>
  <c r="T205" i="371"/>
  <c r="V205" i="371" s="1"/>
  <c r="S205" i="371"/>
  <c r="R205" i="371"/>
  <c r="Q205" i="371"/>
  <c r="V204" i="371"/>
  <c r="U204" i="371"/>
  <c r="T204" i="371"/>
  <c r="S204" i="371"/>
  <c r="R204" i="371"/>
  <c r="Q204" i="371"/>
  <c r="T203" i="371"/>
  <c r="S203" i="371"/>
  <c r="R203" i="371"/>
  <c r="Q203" i="371"/>
  <c r="V202" i="371"/>
  <c r="U202" i="371"/>
  <c r="T202" i="371"/>
  <c r="S202" i="371"/>
  <c r="R202" i="371"/>
  <c r="Q202" i="371"/>
  <c r="T201" i="371"/>
  <c r="V201" i="371" s="1"/>
  <c r="S201" i="371"/>
  <c r="R201" i="371"/>
  <c r="Q201" i="371"/>
  <c r="V200" i="371"/>
  <c r="U200" i="371"/>
  <c r="T200" i="371"/>
  <c r="S200" i="371"/>
  <c r="R200" i="371"/>
  <c r="Q200" i="371"/>
  <c r="T199" i="371"/>
  <c r="S199" i="371"/>
  <c r="R199" i="371"/>
  <c r="Q199" i="371"/>
  <c r="V198" i="371"/>
  <c r="U198" i="371"/>
  <c r="T198" i="371"/>
  <c r="S198" i="371"/>
  <c r="R198" i="371"/>
  <c r="Q198" i="371"/>
  <c r="T197" i="371"/>
  <c r="V197" i="371" s="1"/>
  <c r="S197" i="371"/>
  <c r="R197" i="371"/>
  <c r="Q197" i="371"/>
  <c r="V196" i="371"/>
  <c r="U196" i="371"/>
  <c r="T196" i="371"/>
  <c r="S196" i="371"/>
  <c r="R196" i="371"/>
  <c r="Q196" i="371"/>
  <c r="T195" i="371"/>
  <c r="S195" i="371"/>
  <c r="R195" i="371"/>
  <c r="Q195" i="371"/>
  <c r="V194" i="371"/>
  <c r="U194" i="371"/>
  <c r="T194" i="371"/>
  <c r="S194" i="371"/>
  <c r="R194" i="371"/>
  <c r="Q194" i="371"/>
  <c r="T193" i="371"/>
  <c r="V193" i="371" s="1"/>
  <c r="S193" i="371"/>
  <c r="R193" i="371"/>
  <c r="Q193" i="371"/>
  <c r="V192" i="371"/>
  <c r="U192" i="371"/>
  <c r="T192" i="371"/>
  <c r="S192" i="371"/>
  <c r="R192" i="371"/>
  <c r="Q192" i="371"/>
  <c r="T191" i="371"/>
  <c r="S191" i="371"/>
  <c r="R191" i="371"/>
  <c r="Q191" i="371"/>
  <c r="V190" i="371"/>
  <c r="U190" i="371"/>
  <c r="T190" i="371"/>
  <c r="S190" i="371"/>
  <c r="R190" i="371"/>
  <c r="Q190" i="371"/>
  <c r="V189" i="371"/>
  <c r="U189" i="371"/>
  <c r="T189" i="371"/>
  <c r="S189" i="371"/>
  <c r="R189" i="371"/>
  <c r="Q189" i="371"/>
  <c r="V188" i="371"/>
  <c r="U188" i="371"/>
  <c r="T188" i="371"/>
  <c r="S188" i="371"/>
  <c r="R188" i="371"/>
  <c r="Q188" i="371"/>
  <c r="V187" i="371"/>
  <c r="U187" i="371"/>
  <c r="T187" i="371"/>
  <c r="S187" i="371"/>
  <c r="R187" i="371"/>
  <c r="Q187" i="371"/>
  <c r="V186" i="371"/>
  <c r="U186" i="371"/>
  <c r="T186" i="371"/>
  <c r="S186" i="371"/>
  <c r="R186" i="371"/>
  <c r="Q186" i="371"/>
  <c r="T185" i="371"/>
  <c r="V185" i="371" s="1"/>
  <c r="S185" i="371"/>
  <c r="R185" i="371"/>
  <c r="Q185" i="371"/>
  <c r="V184" i="371"/>
  <c r="U184" i="371"/>
  <c r="T184" i="371"/>
  <c r="S184" i="371"/>
  <c r="R184" i="371"/>
  <c r="Q184" i="371"/>
  <c r="V183" i="371"/>
  <c r="U183" i="371"/>
  <c r="T183" i="371"/>
  <c r="S183" i="371"/>
  <c r="R183" i="371"/>
  <c r="Q183" i="371"/>
  <c r="V182" i="371"/>
  <c r="U182" i="371"/>
  <c r="T182" i="371"/>
  <c r="S182" i="371"/>
  <c r="R182" i="371"/>
  <c r="Q182" i="371"/>
  <c r="V181" i="371"/>
  <c r="U181" i="371"/>
  <c r="T181" i="371"/>
  <c r="S181" i="371"/>
  <c r="R181" i="371"/>
  <c r="Q181" i="371"/>
  <c r="V180" i="371"/>
  <c r="U180" i="371"/>
  <c r="T180" i="371"/>
  <c r="S180" i="371"/>
  <c r="R180" i="371"/>
  <c r="Q180" i="371"/>
  <c r="V179" i="371"/>
  <c r="U179" i="371"/>
  <c r="T179" i="371"/>
  <c r="S179" i="371"/>
  <c r="R179" i="371"/>
  <c r="Q179" i="371"/>
  <c r="V178" i="371"/>
  <c r="U178" i="371"/>
  <c r="T178" i="371"/>
  <c r="S178" i="371"/>
  <c r="R178" i="371"/>
  <c r="Q178" i="371"/>
  <c r="V177" i="371"/>
  <c r="U177" i="371"/>
  <c r="T177" i="371"/>
  <c r="S177" i="371"/>
  <c r="R177" i="371"/>
  <c r="Q177" i="371"/>
  <c r="V176" i="371"/>
  <c r="U176" i="371"/>
  <c r="T176" i="371"/>
  <c r="S176" i="371"/>
  <c r="R176" i="371"/>
  <c r="Q176" i="371"/>
  <c r="T175" i="371"/>
  <c r="S175" i="371"/>
  <c r="R175" i="371"/>
  <c r="Q175" i="371"/>
  <c r="V174" i="371"/>
  <c r="U174" i="371"/>
  <c r="T174" i="371"/>
  <c r="S174" i="371"/>
  <c r="R174" i="371"/>
  <c r="Q174" i="371"/>
  <c r="T173" i="371"/>
  <c r="S173" i="371"/>
  <c r="R173" i="371"/>
  <c r="Q173" i="371"/>
  <c r="V172" i="371"/>
  <c r="U172" i="371"/>
  <c r="T172" i="371"/>
  <c r="S172" i="371"/>
  <c r="R172" i="371"/>
  <c r="Q172" i="371"/>
  <c r="T171" i="371"/>
  <c r="S171" i="371"/>
  <c r="R171" i="371"/>
  <c r="Q171" i="371"/>
  <c r="V170" i="371"/>
  <c r="U170" i="371"/>
  <c r="T170" i="371"/>
  <c r="S170" i="371"/>
  <c r="R170" i="371"/>
  <c r="Q170" i="371"/>
  <c r="V169" i="371"/>
  <c r="U169" i="371"/>
  <c r="T169" i="371"/>
  <c r="S169" i="371"/>
  <c r="R169" i="371"/>
  <c r="Q169" i="371"/>
  <c r="V168" i="371"/>
  <c r="U168" i="371"/>
  <c r="T168" i="371"/>
  <c r="S168" i="371"/>
  <c r="R168" i="371"/>
  <c r="Q168" i="371"/>
  <c r="V167" i="371"/>
  <c r="U167" i="371"/>
  <c r="T167" i="371"/>
  <c r="S167" i="371"/>
  <c r="R167" i="371"/>
  <c r="Q167" i="371"/>
  <c r="V166" i="371"/>
  <c r="U166" i="371"/>
  <c r="T166" i="371"/>
  <c r="S166" i="371"/>
  <c r="R166" i="371"/>
  <c r="Q166" i="371"/>
  <c r="V165" i="371"/>
  <c r="U165" i="371"/>
  <c r="T165" i="371"/>
  <c r="S165" i="371"/>
  <c r="R165" i="371"/>
  <c r="Q165" i="371"/>
  <c r="V164" i="371"/>
  <c r="U164" i="371"/>
  <c r="T164" i="371"/>
  <c r="S164" i="371"/>
  <c r="R164" i="371"/>
  <c r="Q164" i="371"/>
  <c r="V163" i="371"/>
  <c r="U163" i="371"/>
  <c r="T163" i="371"/>
  <c r="S163" i="371"/>
  <c r="R163" i="371"/>
  <c r="Q163" i="371"/>
  <c r="V162" i="371"/>
  <c r="U162" i="371"/>
  <c r="T162" i="371"/>
  <c r="S162" i="371"/>
  <c r="R162" i="371"/>
  <c r="Q162" i="371"/>
  <c r="T161" i="371"/>
  <c r="S161" i="371"/>
  <c r="R161" i="371"/>
  <c r="Q161" i="371"/>
  <c r="V160" i="371"/>
  <c r="U160" i="371"/>
  <c r="T160" i="371"/>
  <c r="S160" i="371"/>
  <c r="R160" i="371"/>
  <c r="Q160" i="371"/>
  <c r="T159" i="371"/>
  <c r="S159" i="371"/>
  <c r="R159" i="371"/>
  <c r="Q159" i="371"/>
  <c r="V158" i="371"/>
  <c r="U158" i="371"/>
  <c r="T158" i="371"/>
  <c r="S158" i="371"/>
  <c r="R158" i="371"/>
  <c r="Q158" i="371"/>
  <c r="V157" i="371"/>
  <c r="U157" i="371"/>
  <c r="T157" i="371"/>
  <c r="S157" i="371"/>
  <c r="R157" i="371"/>
  <c r="Q157" i="371"/>
  <c r="V156" i="371"/>
  <c r="U156" i="371"/>
  <c r="T156" i="371"/>
  <c r="S156" i="371"/>
  <c r="R156" i="371"/>
  <c r="Q156" i="371"/>
  <c r="V155" i="371"/>
  <c r="U155" i="371"/>
  <c r="T155" i="371"/>
  <c r="S155" i="371"/>
  <c r="R155" i="371"/>
  <c r="Q155" i="371"/>
  <c r="V154" i="371"/>
  <c r="U154" i="371"/>
  <c r="T154" i="371"/>
  <c r="S154" i="371"/>
  <c r="R154" i="371"/>
  <c r="Q154" i="371"/>
  <c r="V153" i="371"/>
  <c r="U153" i="371"/>
  <c r="T153" i="371"/>
  <c r="S153" i="371"/>
  <c r="R153" i="371"/>
  <c r="Q153" i="371"/>
  <c r="V152" i="371"/>
  <c r="U152" i="371"/>
  <c r="T152" i="371"/>
  <c r="S152" i="371"/>
  <c r="R152" i="371"/>
  <c r="Q152" i="371"/>
  <c r="V151" i="371"/>
  <c r="U151" i="371"/>
  <c r="T151" i="371"/>
  <c r="S151" i="371"/>
  <c r="R151" i="371"/>
  <c r="Q151" i="371"/>
  <c r="V150" i="371"/>
  <c r="U150" i="371"/>
  <c r="T150" i="371"/>
  <c r="S150" i="371"/>
  <c r="R150" i="371"/>
  <c r="Q150" i="371"/>
  <c r="V149" i="371"/>
  <c r="U149" i="371"/>
  <c r="T149" i="371"/>
  <c r="S149" i="371"/>
  <c r="R149" i="371"/>
  <c r="Q149" i="371"/>
  <c r="V148" i="371"/>
  <c r="U148" i="371"/>
  <c r="T148" i="371"/>
  <c r="S148" i="371"/>
  <c r="R148" i="371"/>
  <c r="Q148" i="371"/>
  <c r="T147" i="371"/>
  <c r="S147" i="371"/>
  <c r="R147" i="371"/>
  <c r="Q147" i="371"/>
  <c r="V146" i="371"/>
  <c r="U146" i="371"/>
  <c r="T146" i="371"/>
  <c r="S146" i="371"/>
  <c r="R146" i="371"/>
  <c r="Q146" i="371"/>
  <c r="V145" i="371"/>
  <c r="U145" i="371"/>
  <c r="T145" i="371"/>
  <c r="S145" i="371"/>
  <c r="R145" i="371"/>
  <c r="Q145" i="371"/>
  <c r="V144" i="371"/>
  <c r="U144" i="371"/>
  <c r="T144" i="371"/>
  <c r="S144" i="371"/>
  <c r="R144" i="371"/>
  <c r="Q144" i="371"/>
  <c r="T143" i="371"/>
  <c r="S143" i="371"/>
  <c r="R143" i="371"/>
  <c r="Q143" i="371"/>
  <c r="V142" i="371"/>
  <c r="U142" i="371"/>
  <c r="T142" i="371"/>
  <c r="S142" i="371"/>
  <c r="R142" i="371"/>
  <c r="Q142" i="371"/>
  <c r="T141" i="371"/>
  <c r="S141" i="371"/>
  <c r="R141" i="371"/>
  <c r="Q141" i="371"/>
  <c r="V140" i="371"/>
  <c r="U140" i="371"/>
  <c r="T140" i="371"/>
  <c r="S140" i="371"/>
  <c r="R140" i="371"/>
  <c r="Q140" i="371"/>
  <c r="T139" i="371"/>
  <c r="S139" i="371"/>
  <c r="R139" i="371"/>
  <c r="Q139" i="371"/>
  <c r="V138" i="371"/>
  <c r="U138" i="371"/>
  <c r="T138" i="371"/>
  <c r="S138" i="371"/>
  <c r="R138" i="371"/>
  <c r="Q138" i="371"/>
  <c r="T137" i="371"/>
  <c r="S137" i="371"/>
  <c r="R137" i="371"/>
  <c r="Q137" i="371"/>
  <c r="V136" i="371"/>
  <c r="U136" i="371"/>
  <c r="T136" i="371"/>
  <c r="S136" i="371"/>
  <c r="R136" i="371"/>
  <c r="Q136" i="371"/>
  <c r="T135" i="371"/>
  <c r="S135" i="371"/>
  <c r="R135" i="371"/>
  <c r="Q135" i="371"/>
  <c r="V134" i="371"/>
  <c r="U134" i="371"/>
  <c r="T134" i="371"/>
  <c r="S134" i="371"/>
  <c r="R134" i="371"/>
  <c r="Q134" i="371"/>
  <c r="T133" i="371"/>
  <c r="S133" i="371"/>
  <c r="R133" i="371"/>
  <c r="Q133" i="371"/>
  <c r="V132" i="371"/>
  <c r="U132" i="371"/>
  <c r="T132" i="371"/>
  <c r="S132" i="371"/>
  <c r="R132" i="371"/>
  <c r="Q132" i="371"/>
  <c r="T131" i="371"/>
  <c r="S131" i="371"/>
  <c r="R131" i="371"/>
  <c r="Q131" i="371"/>
  <c r="V130" i="371"/>
  <c r="U130" i="371"/>
  <c r="T130" i="371"/>
  <c r="S130" i="371"/>
  <c r="R130" i="371"/>
  <c r="Q130" i="371"/>
  <c r="T129" i="371"/>
  <c r="S129" i="371"/>
  <c r="R129" i="371"/>
  <c r="Q129" i="371"/>
  <c r="V128" i="371"/>
  <c r="U128" i="371"/>
  <c r="T128" i="371"/>
  <c r="S128" i="371"/>
  <c r="R128" i="371"/>
  <c r="Q128" i="371"/>
  <c r="T127" i="371"/>
  <c r="S127" i="371"/>
  <c r="R127" i="371"/>
  <c r="Q127" i="371"/>
  <c r="V126" i="371"/>
  <c r="U126" i="371"/>
  <c r="T126" i="371"/>
  <c r="S126" i="371"/>
  <c r="R126" i="371"/>
  <c r="Q126" i="371"/>
  <c r="T125" i="371"/>
  <c r="S125" i="371"/>
  <c r="R125" i="371"/>
  <c r="Q125" i="371"/>
  <c r="V124" i="371"/>
  <c r="U124" i="371"/>
  <c r="T124" i="371"/>
  <c r="S124" i="371"/>
  <c r="R124" i="371"/>
  <c r="Q124" i="371"/>
  <c r="T123" i="371"/>
  <c r="S123" i="371"/>
  <c r="R123" i="371"/>
  <c r="Q123" i="371"/>
  <c r="V122" i="371"/>
  <c r="U122" i="371"/>
  <c r="T122" i="371"/>
  <c r="S122" i="371"/>
  <c r="R122" i="371"/>
  <c r="Q122" i="371"/>
  <c r="T121" i="371"/>
  <c r="S121" i="371"/>
  <c r="R121" i="371"/>
  <c r="Q121" i="371"/>
  <c r="V120" i="371"/>
  <c r="U120" i="371"/>
  <c r="T120" i="371"/>
  <c r="S120" i="371"/>
  <c r="R120" i="371"/>
  <c r="Q120" i="371"/>
  <c r="V119" i="371"/>
  <c r="U119" i="371"/>
  <c r="T119" i="371"/>
  <c r="S119" i="371"/>
  <c r="R119" i="371"/>
  <c r="Q119" i="371"/>
  <c r="V118" i="371"/>
  <c r="U118" i="371"/>
  <c r="T118" i="371"/>
  <c r="S118" i="371"/>
  <c r="R118" i="371"/>
  <c r="Q118" i="371"/>
  <c r="T117" i="371"/>
  <c r="S117" i="371"/>
  <c r="R117" i="371"/>
  <c r="Q117" i="371"/>
  <c r="V116" i="371"/>
  <c r="U116" i="371"/>
  <c r="T116" i="371"/>
  <c r="S116" i="371"/>
  <c r="R116" i="371"/>
  <c r="Q116" i="371"/>
  <c r="T115" i="371"/>
  <c r="S115" i="371"/>
  <c r="R115" i="371"/>
  <c r="Q115" i="371"/>
  <c r="V114" i="371"/>
  <c r="U114" i="371"/>
  <c r="T114" i="371"/>
  <c r="S114" i="371"/>
  <c r="R114" i="371"/>
  <c r="Q114" i="371"/>
  <c r="T113" i="371"/>
  <c r="S113" i="371"/>
  <c r="R113" i="371"/>
  <c r="Q113" i="371"/>
  <c r="V112" i="371"/>
  <c r="U112" i="371"/>
  <c r="T112" i="371"/>
  <c r="S112" i="371"/>
  <c r="R112" i="371"/>
  <c r="Q112" i="371"/>
  <c r="T111" i="371"/>
  <c r="S111" i="371"/>
  <c r="R111" i="371"/>
  <c r="Q111" i="371"/>
  <c r="V110" i="371"/>
  <c r="U110" i="371"/>
  <c r="T110" i="371"/>
  <c r="S110" i="371"/>
  <c r="R110" i="371"/>
  <c r="Q110" i="371"/>
  <c r="T109" i="371"/>
  <c r="S109" i="371"/>
  <c r="R109" i="371"/>
  <c r="Q109" i="371"/>
  <c r="V108" i="371"/>
  <c r="U108" i="371"/>
  <c r="T108" i="371"/>
  <c r="S108" i="371"/>
  <c r="R108" i="371"/>
  <c r="Q108" i="371"/>
  <c r="V107" i="371"/>
  <c r="U107" i="371"/>
  <c r="T107" i="371"/>
  <c r="S107" i="371"/>
  <c r="R107" i="371"/>
  <c r="Q107" i="371"/>
  <c r="V106" i="371"/>
  <c r="U106" i="371"/>
  <c r="T106" i="371"/>
  <c r="S106" i="371"/>
  <c r="R106" i="371"/>
  <c r="Q106" i="371"/>
  <c r="T105" i="371"/>
  <c r="S105" i="371"/>
  <c r="R105" i="371"/>
  <c r="Q105" i="371"/>
  <c r="V104" i="371"/>
  <c r="U104" i="371"/>
  <c r="T104" i="371"/>
  <c r="S104" i="371"/>
  <c r="R104" i="371"/>
  <c r="Q104" i="371"/>
  <c r="T103" i="371"/>
  <c r="S103" i="371"/>
  <c r="R103" i="371"/>
  <c r="Q103" i="371"/>
  <c r="V102" i="371"/>
  <c r="U102" i="371"/>
  <c r="T102" i="371"/>
  <c r="S102" i="371"/>
  <c r="R102" i="371"/>
  <c r="Q102" i="371"/>
  <c r="T101" i="371"/>
  <c r="S101" i="371"/>
  <c r="R101" i="371"/>
  <c r="Q101" i="371"/>
  <c r="V100" i="371"/>
  <c r="U100" i="371"/>
  <c r="T100" i="371"/>
  <c r="S100" i="371"/>
  <c r="R100" i="371"/>
  <c r="Q100" i="371"/>
  <c r="T99" i="371"/>
  <c r="S99" i="371"/>
  <c r="R99" i="371"/>
  <c r="Q99" i="371"/>
  <c r="V98" i="371"/>
  <c r="U98" i="371"/>
  <c r="T98" i="371"/>
  <c r="S98" i="371"/>
  <c r="R98" i="371"/>
  <c r="Q98" i="371"/>
  <c r="T97" i="371"/>
  <c r="S97" i="371"/>
  <c r="R97" i="371"/>
  <c r="Q97" i="371"/>
  <c r="V96" i="371"/>
  <c r="U96" i="371"/>
  <c r="T96" i="371"/>
  <c r="S96" i="371"/>
  <c r="R96" i="371"/>
  <c r="Q96" i="371"/>
  <c r="T95" i="371"/>
  <c r="S95" i="371"/>
  <c r="R95" i="371"/>
  <c r="Q95" i="371"/>
  <c r="V94" i="371"/>
  <c r="U94" i="371"/>
  <c r="T94" i="371"/>
  <c r="S94" i="371"/>
  <c r="R94" i="371"/>
  <c r="Q94" i="371"/>
  <c r="T93" i="371"/>
  <c r="S93" i="371"/>
  <c r="R93" i="371"/>
  <c r="Q93" i="371"/>
  <c r="V92" i="371"/>
  <c r="U92" i="371"/>
  <c r="T92" i="371"/>
  <c r="S92" i="371"/>
  <c r="R92" i="371"/>
  <c r="Q92" i="371"/>
  <c r="T91" i="371"/>
  <c r="S91" i="371"/>
  <c r="R91" i="371"/>
  <c r="Q91" i="371"/>
  <c r="V90" i="371"/>
  <c r="U90" i="371"/>
  <c r="T90" i="371"/>
  <c r="S90" i="371"/>
  <c r="R90" i="371"/>
  <c r="Q90" i="371"/>
  <c r="T89" i="371"/>
  <c r="S89" i="371"/>
  <c r="R89" i="371"/>
  <c r="Q89" i="371"/>
  <c r="V88" i="371"/>
  <c r="U88" i="371"/>
  <c r="T88" i="371"/>
  <c r="S88" i="371"/>
  <c r="R88" i="371"/>
  <c r="Q88" i="371"/>
  <c r="T87" i="371"/>
  <c r="S87" i="371"/>
  <c r="R87" i="371"/>
  <c r="Q87" i="371"/>
  <c r="V86" i="371"/>
  <c r="U86" i="371"/>
  <c r="T86" i="371"/>
  <c r="S86" i="371"/>
  <c r="R86" i="371"/>
  <c r="Q86" i="371"/>
  <c r="T85" i="371"/>
  <c r="S85" i="371"/>
  <c r="R85" i="371"/>
  <c r="Q85" i="371"/>
  <c r="V84" i="371"/>
  <c r="U84" i="371"/>
  <c r="T84" i="371"/>
  <c r="S84" i="371"/>
  <c r="R84" i="371"/>
  <c r="Q84" i="371"/>
  <c r="T83" i="371"/>
  <c r="S83" i="371"/>
  <c r="R83" i="371"/>
  <c r="Q83" i="371"/>
  <c r="V82" i="371"/>
  <c r="U82" i="371"/>
  <c r="T82" i="371"/>
  <c r="S82" i="371"/>
  <c r="R82" i="371"/>
  <c r="Q82" i="371"/>
  <c r="T81" i="371"/>
  <c r="S81" i="371"/>
  <c r="R81" i="371"/>
  <c r="Q81" i="371"/>
  <c r="V80" i="371"/>
  <c r="U80" i="371"/>
  <c r="T80" i="371"/>
  <c r="S80" i="371"/>
  <c r="R80" i="371"/>
  <c r="Q80" i="371"/>
  <c r="T79" i="371"/>
  <c r="S79" i="371"/>
  <c r="R79" i="371"/>
  <c r="Q79" i="371"/>
  <c r="V78" i="371"/>
  <c r="U78" i="371"/>
  <c r="T78" i="371"/>
  <c r="S78" i="371"/>
  <c r="R78" i="371"/>
  <c r="Q78" i="371"/>
  <c r="T77" i="371"/>
  <c r="S77" i="371"/>
  <c r="R77" i="371"/>
  <c r="Q77" i="371"/>
  <c r="V76" i="371"/>
  <c r="U76" i="371"/>
  <c r="T76" i="371"/>
  <c r="S76" i="371"/>
  <c r="R76" i="371"/>
  <c r="Q76" i="371"/>
  <c r="T75" i="371"/>
  <c r="S75" i="371"/>
  <c r="R75" i="371"/>
  <c r="Q75" i="371"/>
  <c r="V74" i="371"/>
  <c r="U74" i="371"/>
  <c r="T74" i="371"/>
  <c r="S74" i="371"/>
  <c r="R74" i="371"/>
  <c r="Q74" i="371"/>
  <c r="T73" i="371"/>
  <c r="S73" i="371"/>
  <c r="R73" i="371"/>
  <c r="Q73" i="371"/>
  <c r="V72" i="371"/>
  <c r="U72" i="371"/>
  <c r="T72" i="371"/>
  <c r="S72" i="371"/>
  <c r="R72" i="371"/>
  <c r="Q72" i="371"/>
  <c r="T71" i="371"/>
  <c r="S71" i="371"/>
  <c r="R71" i="371"/>
  <c r="Q71" i="371"/>
  <c r="V70" i="371"/>
  <c r="U70" i="371"/>
  <c r="T70" i="371"/>
  <c r="S70" i="371"/>
  <c r="R70" i="371"/>
  <c r="Q70" i="371"/>
  <c r="T69" i="371"/>
  <c r="S69" i="371"/>
  <c r="R69" i="371"/>
  <c r="Q69" i="371"/>
  <c r="V68" i="371"/>
  <c r="U68" i="371"/>
  <c r="T68" i="371"/>
  <c r="S68" i="371"/>
  <c r="R68" i="371"/>
  <c r="Q68" i="371"/>
  <c r="V67" i="371"/>
  <c r="U67" i="371"/>
  <c r="T67" i="371"/>
  <c r="S67" i="371"/>
  <c r="R67" i="371"/>
  <c r="Q67" i="371"/>
  <c r="V66" i="371"/>
  <c r="U66" i="371"/>
  <c r="T66" i="371"/>
  <c r="S66" i="371"/>
  <c r="R66" i="371"/>
  <c r="Q66" i="371"/>
  <c r="T65" i="371"/>
  <c r="S65" i="371"/>
  <c r="R65" i="371"/>
  <c r="Q65" i="371"/>
  <c r="V64" i="371"/>
  <c r="U64" i="371"/>
  <c r="T64" i="371"/>
  <c r="S64" i="371"/>
  <c r="R64" i="371"/>
  <c r="Q64" i="371"/>
  <c r="V63" i="371"/>
  <c r="U63" i="371"/>
  <c r="T63" i="371"/>
  <c r="S63" i="371"/>
  <c r="R63" i="371"/>
  <c r="Q63" i="371"/>
  <c r="V62" i="371"/>
  <c r="U62" i="371"/>
  <c r="T62" i="371"/>
  <c r="S62" i="371"/>
  <c r="R62" i="371"/>
  <c r="Q62" i="371"/>
  <c r="V61" i="371"/>
  <c r="U61" i="371"/>
  <c r="T61" i="371"/>
  <c r="S61" i="371"/>
  <c r="R61" i="371"/>
  <c r="Q61" i="371"/>
  <c r="V60" i="371"/>
  <c r="U60" i="371"/>
  <c r="T60" i="371"/>
  <c r="S60" i="371"/>
  <c r="R60" i="371"/>
  <c r="Q60" i="371"/>
  <c r="V59" i="371"/>
  <c r="U59" i="371"/>
  <c r="T59" i="371"/>
  <c r="S59" i="371"/>
  <c r="R59" i="371"/>
  <c r="Q59" i="371"/>
  <c r="V58" i="371"/>
  <c r="U58" i="371"/>
  <c r="T58" i="371"/>
  <c r="S58" i="371"/>
  <c r="R58" i="371"/>
  <c r="Q58" i="371"/>
  <c r="V57" i="371"/>
  <c r="U57" i="371"/>
  <c r="T57" i="371"/>
  <c r="S57" i="371"/>
  <c r="R57" i="371"/>
  <c r="Q57" i="371"/>
  <c r="V56" i="371"/>
  <c r="U56" i="371"/>
  <c r="T56" i="371"/>
  <c r="S56" i="371"/>
  <c r="R56" i="371"/>
  <c r="Q56" i="371"/>
  <c r="T55" i="371"/>
  <c r="S55" i="371"/>
  <c r="R55" i="371"/>
  <c r="Q55" i="371"/>
  <c r="V54" i="371"/>
  <c r="U54" i="371"/>
  <c r="T54" i="371"/>
  <c r="S54" i="371"/>
  <c r="R54" i="371"/>
  <c r="Q54" i="371"/>
  <c r="T53" i="371"/>
  <c r="S53" i="371"/>
  <c r="R53" i="371"/>
  <c r="Q53" i="371"/>
  <c r="V52" i="371"/>
  <c r="U52" i="371"/>
  <c r="T52" i="371"/>
  <c r="S52" i="371"/>
  <c r="R52" i="371"/>
  <c r="Q52" i="371"/>
  <c r="V51" i="371"/>
  <c r="U51" i="371"/>
  <c r="T51" i="371"/>
  <c r="S51" i="371"/>
  <c r="R51" i="371"/>
  <c r="Q51" i="371"/>
  <c r="V50" i="371"/>
  <c r="U50" i="371"/>
  <c r="T50" i="371"/>
  <c r="S50" i="371"/>
  <c r="R50" i="371"/>
  <c r="Q50" i="371"/>
  <c r="V49" i="371"/>
  <c r="U49" i="371"/>
  <c r="T49" i="371"/>
  <c r="S49" i="371"/>
  <c r="R49" i="371"/>
  <c r="Q49" i="371"/>
  <c r="V48" i="371"/>
  <c r="U48" i="371"/>
  <c r="T48" i="371"/>
  <c r="S48" i="371"/>
  <c r="R48" i="371"/>
  <c r="Q48" i="371"/>
  <c r="V47" i="371"/>
  <c r="U47" i="371"/>
  <c r="T47" i="371"/>
  <c r="S47" i="371"/>
  <c r="R47" i="371"/>
  <c r="Q47" i="371"/>
  <c r="V46" i="371"/>
  <c r="U46" i="371"/>
  <c r="T46" i="371"/>
  <c r="S46" i="371"/>
  <c r="R46" i="371"/>
  <c r="Q46" i="371"/>
  <c r="V45" i="371"/>
  <c r="U45" i="371"/>
  <c r="T45" i="371"/>
  <c r="S45" i="371"/>
  <c r="R45" i="371"/>
  <c r="Q45" i="371"/>
  <c r="V44" i="371"/>
  <c r="U44" i="371"/>
  <c r="T44" i="371"/>
  <c r="S44" i="371"/>
  <c r="R44" i="371"/>
  <c r="Q44" i="371"/>
  <c r="V43" i="371"/>
  <c r="U43" i="371"/>
  <c r="T43" i="371"/>
  <c r="S43" i="371"/>
  <c r="R43" i="371"/>
  <c r="Q43" i="371"/>
  <c r="V42" i="371"/>
  <c r="U42" i="371"/>
  <c r="T42" i="371"/>
  <c r="S42" i="371"/>
  <c r="R42" i="371"/>
  <c r="Q42" i="371"/>
  <c r="T41" i="371"/>
  <c r="S41" i="371"/>
  <c r="R41" i="371"/>
  <c r="Q41" i="371"/>
  <c r="V40" i="371"/>
  <c r="U40" i="371"/>
  <c r="T40" i="371"/>
  <c r="S40" i="371"/>
  <c r="R40" i="371"/>
  <c r="Q40" i="371"/>
  <c r="T39" i="371"/>
  <c r="S39" i="371"/>
  <c r="R39" i="371"/>
  <c r="Q39" i="371"/>
  <c r="V38" i="371"/>
  <c r="U38" i="371"/>
  <c r="T38" i="371"/>
  <c r="S38" i="371"/>
  <c r="R38" i="371"/>
  <c r="Q38" i="371"/>
  <c r="T37" i="371"/>
  <c r="S37" i="371"/>
  <c r="R37" i="371"/>
  <c r="Q37" i="371"/>
  <c r="V36" i="371"/>
  <c r="U36" i="371"/>
  <c r="T36" i="371"/>
  <c r="S36" i="371"/>
  <c r="R36" i="371"/>
  <c r="Q36" i="371"/>
  <c r="T35" i="371"/>
  <c r="S35" i="371"/>
  <c r="R35" i="371"/>
  <c r="Q35" i="371"/>
  <c r="V34" i="371"/>
  <c r="U34" i="371"/>
  <c r="T34" i="371"/>
  <c r="S34" i="371"/>
  <c r="R34" i="371"/>
  <c r="Q34" i="371"/>
  <c r="V33" i="371"/>
  <c r="U33" i="371"/>
  <c r="T33" i="371"/>
  <c r="S33" i="371"/>
  <c r="R33" i="371"/>
  <c r="Q33" i="371"/>
  <c r="V32" i="371"/>
  <c r="U32" i="371"/>
  <c r="T32" i="371"/>
  <c r="S32" i="371"/>
  <c r="R32" i="371"/>
  <c r="Q32" i="371"/>
  <c r="V31" i="371"/>
  <c r="U31" i="371"/>
  <c r="T31" i="371"/>
  <c r="S31" i="371"/>
  <c r="R31" i="371"/>
  <c r="Q31" i="371"/>
  <c r="V30" i="371"/>
  <c r="U30" i="371"/>
  <c r="T30" i="371"/>
  <c r="S30" i="371"/>
  <c r="R30" i="371"/>
  <c r="Q30" i="371"/>
  <c r="V29" i="371"/>
  <c r="U29" i="371"/>
  <c r="T29" i="371"/>
  <c r="S29" i="371"/>
  <c r="R29" i="371"/>
  <c r="Q29" i="371"/>
  <c r="V28" i="371"/>
  <c r="U28" i="371"/>
  <c r="T28" i="371"/>
  <c r="S28" i="371"/>
  <c r="R28" i="371"/>
  <c r="Q28" i="371"/>
  <c r="V27" i="371"/>
  <c r="U27" i="371"/>
  <c r="T27" i="371"/>
  <c r="S27" i="371"/>
  <c r="R27" i="371"/>
  <c r="Q27" i="371"/>
  <c r="V26" i="371"/>
  <c r="U26" i="371"/>
  <c r="T26" i="371"/>
  <c r="S26" i="371"/>
  <c r="R26" i="371"/>
  <c r="Q26" i="371"/>
  <c r="V25" i="371"/>
  <c r="U25" i="371"/>
  <c r="T25" i="371"/>
  <c r="S25" i="371"/>
  <c r="R25" i="371"/>
  <c r="Q25" i="371"/>
  <c r="V24" i="371"/>
  <c r="U24" i="371"/>
  <c r="T24" i="371"/>
  <c r="S24" i="371"/>
  <c r="R24" i="371"/>
  <c r="Q24" i="371"/>
  <c r="V23" i="371"/>
  <c r="U23" i="371"/>
  <c r="T23" i="371"/>
  <c r="S23" i="371"/>
  <c r="R23" i="371"/>
  <c r="Q23" i="371"/>
  <c r="V22" i="371"/>
  <c r="U22" i="371"/>
  <c r="T22" i="371"/>
  <c r="S22" i="371"/>
  <c r="R22" i="371"/>
  <c r="Q22" i="371"/>
  <c r="T21" i="371"/>
  <c r="U21" i="371" s="1"/>
  <c r="S21" i="371"/>
  <c r="R21" i="371"/>
  <c r="Q21" i="371"/>
  <c r="V20" i="371"/>
  <c r="T20" i="371"/>
  <c r="U20" i="371" s="1"/>
  <c r="S20" i="371"/>
  <c r="R20" i="371"/>
  <c r="Q20" i="371"/>
  <c r="V19" i="371"/>
  <c r="U19" i="371"/>
  <c r="T19" i="371"/>
  <c r="S19" i="371"/>
  <c r="R19" i="371"/>
  <c r="Q19" i="371"/>
  <c r="V18" i="371"/>
  <c r="U18" i="371"/>
  <c r="T18" i="371"/>
  <c r="S18" i="371"/>
  <c r="R18" i="371"/>
  <c r="Q18" i="371"/>
  <c r="T17" i="371"/>
  <c r="S17" i="371"/>
  <c r="V17" i="371" s="1"/>
  <c r="R17" i="371"/>
  <c r="Q17" i="371"/>
  <c r="V16" i="371"/>
  <c r="U16" i="371"/>
  <c r="T16" i="371"/>
  <c r="S16" i="371"/>
  <c r="R16" i="371"/>
  <c r="Q16" i="371"/>
  <c r="V15" i="371"/>
  <c r="U15" i="371"/>
  <c r="T15" i="371"/>
  <c r="S15" i="371"/>
  <c r="R15" i="371"/>
  <c r="Q15" i="371"/>
  <c r="V14" i="371"/>
  <c r="U14" i="371"/>
  <c r="T14" i="371"/>
  <c r="S14" i="371"/>
  <c r="R14" i="371"/>
  <c r="Q14" i="371"/>
  <c r="T13" i="371"/>
  <c r="U13" i="371" s="1"/>
  <c r="S13" i="371"/>
  <c r="R13" i="371"/>
  <c r="Q13" i="371"/>
  <c r="T12" i="371"/>
  <c r="U12" i="371" s="1"/>
  <c r="S12" i="371"/>
  <c r="R12" i="371"/>
  <c r="Q12" i="371"/>
  <c r="V11" i="371"/>
  <c r="U11" i="371"/>
  <c r="T11" i="371"/>
  <c r="S11" i="371"/>
  <c r="R11" i="371"/>
  <c r="Q11" i="371"/>
  <c r="V10" i="371"/>
  <c r="U10" i="371"/>
  <c r="T10" i="371"/>
  <c r="S10" i="371"/>
  <c r="R10" i="371"/>
  <c r="Q10" i="371"/>
  <c r="V9" i="371"/>
  <c r="T9" i="371"/>
  <c r="S9" i="371"/>
  <c r="R9" i="371"/>
  <c r="Q9" i="371"/>
  <c r="V8" i="371"/>
  <c r="U8" i="371"/>
  <c r="T8" i="371"/>
  <c r="S8" i="371"/>
  <c r="R8" i="371"/>
  <c r="Q8" i="371"/>
  <c r="U7" i="371"/>
  <c r="T7" i="371"/>
  <c r="S7" i="371"/>
  <c r="V7" i="371" s="1"/>
  <c r="R7" i="371"/>
  <c r="Q7" i="371"/>
  <c r="T6" i="371"/>
  <c r="V6" i="371" s="1"/>
  <c r="S6" i="371"/>
  <c r="U6" i="371" s="1"/>
  <c r="R6" i="371"/>
  <c r="Q6" i="371"/>
  <c r="V5" i="371"/>
  <c r="U5" i="371"/>
  <c r="T5" i="371"/>
  <c r="S5" i="371"/>
  <c r="R5" i="371"/>
  <c r="Q5" i="371"/>
  <c r="AA27" i="368"/>
  <c r="AI27" i="368" s="1"/>
  <c r="AE27" i="368" s="1"/>
  <c r="AB26" i="368"/>
  <c r="AA26" i="368"/>
  <c r="AI26" i="368" s="1"/>
  <c r="AA25" i="368"/>
  <c r="AI25" i="368" s="1"/>
  <c r="AE25" i="368" s="1"/>
  <c r="AA24" i="368"/>
  <c r="AI24" i="368" s="1"/>
  <c r="AE24" i="368" s="1"/>
  <c r="AI23" i="368"/>
  <c r="AE23" i="368" s="1"/>
  <c r="AA23" i="368"/>
  <c r="AI22" i="368"/>
  <c r="AE22" i="368"/>
  <c r="AA22" i="368"/>
  <c r="AI21" i="368"/>
  <c r="AC21" i="368"/>
  <c r="AB21" i="368"/>
  <c r="AA21" i="368"/>
  <c r="J13" i="368"/>
  <c r="AA10" i="368"/>
  <c r="AI10" i="368" s="1"/>
  <c r="AE10" i="368" s="1"/>
  <c r="AA9" i="368"/>
  <c r="AB9" i="368" s="1"/>
  <c r="AA8" i="368"/>
  <c r="AI8" i="368" s="1"/>
  <c r="AE8" i="368" s="1"/>
  <c r="AA7" i="368"/>
  <c r="AI7" i="368" s="1"/>
  <c r="AI6" i="368"/>
  <c r="AE6" i="368" s="1"/>
  <c r="AA6" i="368"/>
  <c r="AI5" i="368"/>
  <c r="AE5" i="368" s="1"/>
  <c r="AA5" i="368"/>
  <c r="AI4" i="368"/>
  <c r="AE4" i="368"/>
  <c r="AC4" i="368"/>
  <c r="AB4" i="368"/>
  <c r="AA4" i="368"/>
  <c r="F36" i="369"/>
  <c r="H36" i="369" s="1"/>
  <c r="J35" i="369"/>
  <c r="H35" i="369"/>
  <c r="J34" i="369"/>
  <c r="H34" i="369"/>
  <c r="I19" i="369"/>
  <c r="G19" i="369"/>
  <c r="I11" i="369"/>
  <c r="G11" i="369"/>
  <c r="I10" i="369"/>
  <c r="G10" i="369"/>
  <c r="I9" i="369"/>
  <c r="J9" i="369" s="1"/>
  <c r="G9" i="369"/>
  <c r="H9" i="369" s="1"/>
  <c r="V12" i="371" l="1"/>
  <c r="U9" i="371"/>
  <c r="V13" i="371"/>
  <c r="V35" i="371"/>
  <c r="U35" i="371"/>
  <c r="V39" i="371"/>
  <c r="U39" i="371"/>
  <c r="V53" i="371"/>
  <c r="V65" i="371"/>
  <c r="V71" i="371"/>
  <c r="V75" i="371"/>
  <c r="V79" i="371"/>
  <c r="V83" i="371"/>
  <c r="V87" i="371"/>
  <c r="V91" i="371"/>
  <c r="V95" i="371"/>
  <c r="V99" i="371"/>
  <c r="V103" i="371"/>
  <c r="V109" i="371"/>
  <c r="V113" i="371"/>
  <c r="V117" i="371"/>
  <c r="V123" i="371"/>
  <c r="V127" i="371"/>
  <c r="V131" i="371"/>
  <c r="V135" i="371"/>
  <c r="V139" i="371"/>
  <c r="V143" i="371"/>
  <c r="V159" i="371"/>
  <c r="V171" i="371"/>
  <c r="V175" i="371"/>
  <c r="V191" i="371"/>
  <c r="V195" i="371"/>
  <c r="V199" i="371"/>
  <c r="V203" i="371"/>
  <c r="V207" i="371"/>
  <c r="U17" i="371"/>
  <c r="V21" i="371"/>
  <c r="V37" i="371"/>
  <c r="U37" i="371"/>
  <c r="V41" i="371"/>
  <c r="U41" i="371"/>
  <c r="V55" i="371"/>
  <c r="V69" i="371"/>
  <c r="V73" i="371"/>
  <c r="V77" i="371"/>
  <c r="V81" i="371"/>
  <c r="V85" i="371"/>
  <c r="V89" i="371"/>
  <c r="V93" i="371"/>
  <c r="V97" i="371"/>
  <c r="V101" i="371"/>
  <c r="V105" i="371"/>
  <c r="V111" i="371"/>
  <c r="V115" i="371"/>
  <c r="V121" i="371"/>
  <c r="V125" i="371"/>
  <c r="V129" i="371"/>
  <c r="V133" i="371"/>
  <c r="V137" i="371"/>
  <c r="V141" i="371"/>
  <c r="V147" i="371"/>
  <c r="V161" i="371"/>
  <c r="V173" i="371"/>
  <c r="U53" i="371"/>
  <c r="U55" i="371"/>
  <c r="U65" i="371"/>
  <c r="U69" i="371"/>
  <c r="U71" i="371"/>
  <c r="U73" i="371"/>
  <c r="U75" i="371"/>
  <c r="U77" i="371"/>
  <c r="U79" i="371"/>
  <c r="U81" i="371"/>
  <c r="U83" i="371"/>
  <c r="U85" i="371"/>
  <c r="U87" i="371"/>
  <c r="U89" i="371"/>
  <c r="U91" i="371"/>
  <c r="U93" i="371"/>
  <c r="U95" i="371"/>
  <c r="U97" i="371"/>
  <c r="U99" i="371"/>
  <c r="U101" i="371"/>
  <c r="U103" i="371"/>
  <c r="U105" i="371"/>
  <c r="U109" i="371"/>
  <c r="U111" i="371"/>
  <c r="U113" i="371"/>
  <c r="U115" i="371"/>
  <c r="U117" i="371"/>
  <c r="U121" i="371"/>
  <c r="U123" i="371"/>
  <c r="U125" i="371"/>
  <c r="U127" i="371"/>
  <c r="U129" i="371"/>
  <c r="U131" i="371"/>
  <c r="U133" i="371"/>
  <c r="U135" i="371"/>
  <c r="U137" i="371"/>
  <c r="U139" i="371"/>
  <c r="U141" i="371"/>
  <c r="U143" i="371"/>
  <c r="U147" i="371"/>
  <c r="U159" i="371"/>
  <c r="U161" i="371"/>
  <c r="U171" i="371"/>
  <c r="U173" i="371"/>
  <c r="U175" i="371"/>
  <c r="U185" i="371"/>
  <c r="U191" i="371"/>
  <c r="U193" i="371"/>
  <c r="U195" i="371"/>
  <c r="U197" i="371"/>
  <c r="U199" i="371"/>
  <c r="U201" i="371"/>
  <c r="U203" i="371"/>
  <c r="U205" i="371"/>
  <c r="U207" i="371"/>
  <c r="U211" i="371"/>
  <c r="U215" i="371"/>
  <c r="U225" i="371"/>
  <c r="U235" i="371"/>
  <c r="U237" i="371"/>
  <c r="U245" i="371"/>
  <c r="U247" i="371"/>
  <c r="U249" i="371"/>
  <c r="U251" i="371"/>
  <c r="U255" i="371"/>
  <c r="U261" i="371"/>
  <c r="U267" i="371"/>
  <c r="AK21" i="368"/>
  <c r="AE26" i="368"/>
  <c r="AF26" i="368" s="1"/>
  <c r="AJ26" i="368"/>
  <c r="AJ21" i="368"/>
  <c r="AE21" i="368"/>
  <c r="AK4" i="368"/>
  <c r="AE7" i="368"/>
  <c r="AJ4" i="368"/>
  <c r="AI9" i="368"/>
  <c r="AG21" i="368" l="1"/>
  <c r="AF21" i="368"/>
  <c r="AJ9" i="368"/>
  <c r="AE9" i="368"/>
  <c r="AF9" i="368" s="1"/>
  <c r="AF4" i="368"/>
  <c r="AG4" i="368" l="1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9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F3" i="344"/>
  <c r="D11" i="339" s="1"/>
  <c r="E3" i="344"/>
  <c r="D3" i="344"/>
  <c r="C11" i="339" s="1"/>
  <c r="C3" i="344"/>
  <c r="B3" i="344"/>
  <c r="B11" i="339" l="1"/>
  <c r="G3" i="344"/>
  <c r="D20" i="414" s="1"/>
  <c r="A29" i="414"/>
  <c r="A28" i="414"/>
  <c r="A27" i="414"/>
  <c r="A26" i="414"/>
  <c r="A25" i="414"/>
  <c r="A24" i="414"/>
  <c r="A23" i="414"/>
  <c r="A21" i="414"/>
  <c r="A20" i="414"/>
  <c r="A16" i="414"/>
  <c r="A14" i="414"/>
  <c r="A11" i="414"/>
  <c r="A10" i="414"/>
  <c r="A8" i="414"/>
  <c r="A7" i="414"/>
  <c r="A22" i="414"/>
  <c r="A19" i="414"/>
  <c r="A15" i="414"/>
  <c r="A18" i="414"/>
  <c r="A4" i="414"/>
  <c r="D15" i="414"/>
  <c r="C15" i="414"/>
  <c r="E15" i="414" l="1"/>
  <c r="A15" i="339" l="1"/>
  <c r="A12" i="339"/>
  <c r="A11" i="339"/>
  <c r="A7" i="339"/>
  <c r="A6" i="339"/>
  <c r="A5" i="339"/>
  <c r="C16" i="414" l="1"/>
  <c r="D11" i="414" l="1"/>
  <c r="D8" i="414"/>
  <c r="D16" i="414" l="1"/>
  <c r="D14" i="414" l="1"/>
  <c r="C14" i="414"/>
  <c r="D7" i="414"/>
  <c r="C7" i="414"/>
  <c r="D10" i="414" l="1"/>
  <c r="E10" i="414" s="1"/>
  <c r="E26" i="414"/>
  <c r="E25" i="414"/>
  <c r="E21" i="414"/>
  <c r="E20" i="414"/>
  <c r="E16" i="414"/>
  <c r="E14" i="414"/>
  <c r="E7" i="414"/>
  <c r="E11" i="414"/>
  <c r="E8" i="414"/>
  <c r="C4" i="414"/>
  <c r="D4" i="414"/>
  <c r="E4" i="414" l="1"/>
  <c r="A16" i="383"/>
  <c r="A19" i="383" l="1"/>
  <c r="A14" i="383" l="1"/>
  <c r="D19" i="414"/>
  <c r="C11" i="340" l="1"/>
  <c r="B10" i="340" l="1"/>
  <c r="B8" i="340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47" i="370" l="1"/>
  <c r="L47" i="370"/>
  <c r="M46" i="370"/>
  <c r="L46" i="370"/>
  <c r="M45" i="370"/>
  <c r="L45" i="370"/>
  <c r="M44" i="370"/>
  <c r="L44" i="370"/>
  <c r="M43" i="370"/>
  <c r="L43" i="370"/>
  <c r="M42" i="370"/>
  <c r="L42" i="370"/>
  <c r="M41" i="370"/>
  <c r="L41" i="370"/>
  <c r="L36" i="370"/>
  <c r="K36" i="370"/>
  <c r="J36" i="370"/>
  <c r="I48" i="370"/>
  <c r="H48" i="370"/>
  <c r="M48" i="370" s="1"/>
  <c r="G48" i="370"/>
  <c r="F48" i="370"/>
  <c r="E48" i="370"/>
  <c r="D26" i="414" s="1"/>
  <c r="D48" i="370"/>
  <c r="L48" i="370" s="1"/>
  <c r="C48" i="370"/>
  <c r="B48" i="370"/>
  <c r="I36" i="370"/>
  <c r="H36" i="370"/>
  <c r="G36" i="370"/>
  <c r="F36" i="370"/>
  <c r="E36" i="370"/>
  <c r="D36" i="370"/>
  <c r="C36" i="370"/>
  <c r="B36" i="370"/>
  <c r="H24" i="370"/>
  <c r="I24" i="370" s="1"/>
  <c r="G24" i="370"/>
  <c r="F24" i="370"/>
  <c r="D24" i="370"/>
  <c r="E24" i="370" s="1"/>
  <c r="D24" i="414" s="1"/>
  <c r="E24" i="414" s="1"/>
  <c r="C24" i="370"/>
  <c r="B24" i="370"/>
  <c r="H12" i="370"/>
  <c r="G12" i="370"/>
  <c r="F12" i="370"/>
  <c r="D12" i="370"/>
  <c r="D12" i="339" s="1"/>
  <c r="C12" i="370"/>
  <c r="C12" i="339" s="1"/>
  <c r="B12" i="370"/>
  <c r="B12" i="339" s="1"/>
  <c r="D22" i="414"/>
  <c r="M36" i="370" l="1"/>
  <c r="D25" i="414" s="1"/>
  <c r="E12" i="370"/>
  <c r="D23" i="414" s="1"/>
  <c r="E23" i="414" s="1"/>
  <c r="L12" i="370"/>
  <c r="I12" i="370"/>
  <c r="D27" i="414" s="1"/>
  <c r="E27" i="414" s="1"/>
  <c r="M3" i="372"/>
  <c r="L3" i="372"/>
  <c r="K3" i="372"/>
  <c r="I3" i="372"/>
  <c r="H3" i="372"/>
  <c r="G3" i="372"/>
  <c r="E3" i="372"/>
  <c r="D3" i="372"/>
  <c r="C3" i="372"/>
  <c r="F3" i="372" s="1"/>
  <c r="O3" i="343"/>
  <c r="N3" i="343"/>
  <c r="K3" i="343"/>
  <c r="J3" i="343"/>
  <c r="G3" i="343"/>
  <c r="F3" i="343"/>
  <c r="J23" i="370"/>
  <c r="J22" i="370"/>
  <c r="J21" i="370"/>
  <c r="J20" i="370"/>
  <c r="J19" i="370"/>
  <c r="J18" i="370"/>
  <c r="J17" i="370"/>
  <c r="O3" i="377"/>
  <c r="N3" i="377"/>
  <c r="Q3" i="377" s="1"/>
  <c r="K3" i="377"/>
  <c r="J3" i="377"/>
  <c r="G3" i="377"/>
  <c r="P3" i="377" s="1"/>
  <c r="F3" i="377"/>
  <c r="N3" i="345"/>
  <c r="M3" i="345"/>
  <c r="P3" i="345" s="1"/>
  <c r="J3" i="345"/>
  <c r="I3" i="345"/>
  <c r="F3" i="345"/>
  <c r="O3" i="345" s="1"/>
  <c r="E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H3" i="387"/>
  <c r="G3" i="387"/>
  <c r="F3" i="387"/>
  <c r="N3" i="220"/>
  <c r="L3" i="220" s="1"/>
  <c r="J3" i="372" l="1"/>
  <c r="N3" i="372"/>
  <c r="C29" i="414"/>
  <c r="E29" i="414" s="1"/>
  <c r="H3" i="390"/>
  <c r="Q3" i="347"/>
  <c r="S3" i="347"/>
  <c r="U3" i="347"/>
  <c r="K3" i="390"/>
  <c r="G5" i="339"/>
  <c r="G6" i="339"/>
  <c r="G7" i="339"/>
  <c r="G8" i="339"/>
  <c r="G9" i="339"/>
  <c r="A11" i="383"/>
  <c r="A4" i="383"/>
  <c r="A35" i="383"/>
  <c r="A34" i="383"/>
  <c r="A33" i="383"/>
  <c r="A32" i="383"/>
  <c r="A31" i="383"/>
  <c r="A30" i="383"/>
  <c r="A29" i="383"/>
  <c r="A28" i="383"/>
  <c r="A27" i="383"/>
  <c r="A26" i="383"/>
  <c r="A23" i="383"/>
  <c r="A22" i="383"/>
  <c r="A21" i="383"/>
  <c r="A20" i="383"/>
  <c r="A18" i="383"/>
  <c r="A17" i="383"/>
  <c r="A15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M8" i="340"/>
  <c r="L8" i="340"/>
  <c r="K8" i="340"/>
  <c r="J8" i="340"/>
  <c r="I8" i="340"/>
  <c r="H8" i="340"/>
  <c r="G8" i="340"/>
  <c r="F8" i="340"/>
  <c r="E8" i="340"/>
  <c r="D8" i="340"/>
  <c r="C8" i="340"/>
  <c r="F11" i="339"/>
  <c r="F12" i="339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28" i="414" s="1"/>
  <c r="E28" i="414" s="1"/>
  <c r="D33" i="374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7" i="370"/>
  <c r="L17" i="370"/>
  <c r="M12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D13" i="339"/>
  <c r="D15" i="339" s="1"/>
  <c r="C13" i="339"/>
  <c r="C15" i="339" s="1"/>
  <c r="B13" i="339"/>
  <c r="B15" i="339" s="1"/>
  <c r="L24" i="370"/>
  <c r="M24" i="370"/>
  <c r="C22" i="414"/>
  <c r="C19" i="414"/>
  <c r="D18" i="414"/>
  <c r="E22" i="414" l="1"/>
  <c r="E19" i="414"/>
  <c r="G11" i="339"/>
  <c r="C6" i="340"/>
  <c r="C4" i="340" s="1"/>
  <c r="B4" i="340"/>
  <c r="F13" i="339"/>
  <c r="F15" i="339" s="1"/>
  <c r="G12" i="339"/>
  <c r="C18" i="414"/>
  <c r="B13" i="340" l="1"/>
  <c r="B12" i="340"/>
  <c r="D6" i="340"/>
  <c r="E18" i="414"/>
  <c r="G13" i="339"/>
  <c r="D4" i="340"/>
  <c r="E6" i="340"/>
  <c r="G15" i="339"/>
  <c r="E4" i="340" l="1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sharedStrings.xml><?xml version="1.0" encoding="utf-8"?>
<sst xmlns="http://schemas.openxmlformats.org/spreadsheetml/2006/main" count="63343" uniqueCount="9886">
  <si>
    <t>NS</t>
  </si>
  <si>
    <t>Č. účtu</t>
  </si>
  <si>
    <t>Účet</t>
  </si>
  <si>
    <t>Limit Kč</t>
  </si>
  <si>
    <t>Spotř. Kč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</si>
  <si>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</si>
  <si>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</si>
  <si>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</si>
  <si>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</si>
  <si>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</si>
  <si>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</si>
  <si>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</si>
  <si>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</si>
  <si>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</si>
  <si>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</si>
  <si>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</si>
  <si>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</si>
  <si>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</si>
  <si>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</si>
  <si>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</si>
  <si>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</si>
  <si>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</si>
  <si>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</si>
  <si>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</si>
  <si>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</si>
  <si>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</si>
  <si>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</si>
  <si>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</si>
  <si>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</si>
  <si>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</si>
  <si>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</si>
  <si>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</si>
  <si>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</si>
  <si>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2013</t>
  </si>
  <si>
    <t>Rozp. měs. 1/12</t>
  </si>
  <si>
    <t>01/2013</t>
  </si>
  <si>
    <t>02/2013</t>
  </si>
  <si>
    <t>03/2013</t>
  </si>
  <si>
    <t>04/2013</t>
  </si>
  <si>
    <t>05/2013</t>
  </si>
  <si>
    <t>06/2013</t>
  </si>
  <si>
    <t>07/2013</t>
  </si>
  <si>
    <t>08/2013</t>
  </si>
  <si>
    <t>09/2013</t>
  </si>
  <si>
    <t>10/2013</t>
  </si>
  <si>
    <t>11/2013</t>
  </si>
  <si>
    <t>12/2013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</si>
  <si>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</si>
  <si>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</si>
  <si>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</si>
  <si>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</si>
  <si>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</si>
  <si>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</si>
  <si>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</si>
  <si>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</si>
  <si>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</si>
  <si>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</si>
  <si>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</si>
  <si>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</si>
  <si>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</si>
  <si>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</si>
  <si>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</si>
  <si>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</si>
  <si>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</si>
  <si>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</si>
  <si>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</si>
  <si>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</si>
  <si>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</si>
  <si>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</si>
  <si>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</si>
  <si>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</si>
  <si>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</si>
  <si>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</si>
  <si>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</si>
  <si>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</si>
  <si>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</si>
  <si>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LEGENDA:  POMĚROVÉ  PLNĚNÍ = Rozpočet na rok 2012 celkem a 1/12  ročního rozpočtu, skutečnost daných měsíců a % plnění načítané skutečnosti do data k poměrné části rozpočtu do data.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</si>
  <si>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</si>
  <si>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</si>
  <si>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</si>
  <si>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</si>
  <si>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</si>
  <si>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</si>
  <si>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ROZDÍL (Sk.do data - Rozp.do data 2013)</t>
  </si>
  <si>
    <t>% plnění (Skut.do data/Rozp.rok 2013)</t>
  </si>
  <si>
    <t>Skut. 2012 CELKEM</t>
  </si>
  <si>
    <t>ROZDÍL  Skut. - Rozp. 2012</t>
  </si>
  <si>
    <t>% plnění rozp.2012</t>
  </si>
  <si>
    <t>Sk.v tis 2013</t>
  </si>
  <si>
    <t>HV</t>
  </si>
  <si>
    <t>týden</t>
  </si>
  <si>
    <t>měsíc</t>
  </si>
  <si>
    <t>rok</t>
  </si>
  <si>
    <t>Pondělí</t>
  </si>
  <si>
    <t>Úterý</t>
  </si>
  <si>
    <t>Středa</t>
  </si>
  <si>
    <t>Čtvrtek</t>
  </si>
  <si>
    <t>Pátek</t>
  </si>
  <si>
    <t>Sobota</t>
  </si>
  <si>
    <t>Neděle</t>
  </si>
  <si>
    <t>součet lékařských úvazků na pracovišti</t>
  </si>
  <si>
    <t xml:space="preserve">počet lékařů </t>
  </si>
  <si>
    <t>s úvazkem</t>
  </si>
  <si>
    <t>DPČ</t>
  </si>
  <si>
    <r>
      <t>Týdenní plán lékařských pracovních hodin nutný k zajištění provozu pracoviště - POHOTOVOST</t>
    </r>
    <r>
      <rPr>
        <u/>
        <sz val="11"/>
        <color indexed="30"/>
        <rFont val="Calibri"/>
        <family val="2"/>
        <charset val="238"/>
      </rPr>
      <t xml:space="preserve"> (pohotovost mimo pracoviště - čekání, hodiny ve sloupcích 6,7)</t>
    </r>
    <r>
      <rPr>
        <b/>
        <u/>
        <sz val="11"/>
        <color indexed="8"/>
        <rFont val="Calibri"/>
        <family val="2"/>
      </rPr>
      <t xml:space="preserve"> </t>
    </r>
  </si>
  <si>
    <t>Plán / ref. hodnoty</t>
  </si>
  <si>
    <t>Plnění měsíční</t>
  </si>
  <si>
    <t>Plnění celkem</t>
  </si>
  <si>
    <t>Rok</t>
  </si>
  <si>
    <t>Měsíc</t>
  </si>
  <si>
    <t>Rozdíl</t>
  </si>
  <si>
    <t>počet lékařů</t>
  </si>
  <si>
    <t>Odpracované hodiny</t>
  </si>
  <si>
    <t>z toho So + Ne + státní svátek</t>
  </si>
  <si>
    <t>v rámci úvazku (norma hodin v měsíci)</t>
  </si>
  <si>
    <t>ŘD - řádná dovolená</t>
  </si>
  <si>
    <t>v časové mzdě</t>
  </si>
  <si>
    <t>PPV - placené pracovní volno</t>
  </si>
  <si>
    <t>PVP - překážky v práci</t>
  </si>
  <si>
    <t>NV - neplacené volno</t>
  </si>
  <si>
    <t>PN - pracovní neschopnost</t>
  </si>
  <si>
    <t>OČR - ošetřování člena rodiny</t>
  </si>
  <si>
    <t>nad rámec úvazku</t>
  </si>
  <si>
    <t>do úvazku  1.0</t>
  </si>
  <si>
    <t>přesčas 1-34 hodin v měsíci</t>
  </si>
  <si>
    <t>počet hodin práce přesčas s příplatkem 25 % VŠ, SV</t>
  </si>
  <si>
    <t>počet hodin práce přesčas s příplatkem 50 % SO,NE</t>
  </si>
  <si>
    <t>přesčas 34-68 hodin v měsíci</t>
  </si>
  <si>
    <t xml:space="preserve">další dohodnutá práce přesčas s příplatkem 25 % </t>
  </si>
  <si>
    <t xml:space="preserve">další dohodnutá práce přesčas s příplatkem 50 % </t>
  </si>
  <si>
    <t>DPČ, DPP</t>
  </si>
  <si>
    <t>všední den (PDČ)</t>
  </si>
  <si>
    <t>So + Ne + státní svátek (DPČ)</t>
  </si>
  <si>
    <t>DPP</t>
  </si>
  <si>
    <t>Příplatek za noční práci</t>
  </si>
  <si>
    <t>Příplatek za So+Ne</t>
  </si>
  <si>
    <t>Příplatek za státní svátek</t>
  </si>
  <si>
    <t>Pohotovost mimo pracoviště</t>
  </si>
  <si>
    <t>Hrubá mzda [kč]</t>
  </si>
  <si>
    <t>DRG total</t>
  </si>
  <si>
    <t>Casemix</t>
  </si>
  <si>
    <t>Počet hospitalizací- případů DRG</t>
  </si>
  <si>
    <t>CM</t>
  </si>
  <si>
    <t>Hosp.</t>
  </si>
  <si>
    <t>111- VZP</t>
  </si>
  <si>
    <t>201- VoZP</t>
  </si>
  <si>
    <t>205- ČPZP</t>
  </si>
  <si>
    <t>207- OZP</t>
  </si>
  <si>
    <t>209- ZP ŠKODA</t>
  </si>
  <si>
    <t>211- ZP MV</t>
  </si>
  <si>
    <t>213- RBP</t>
  </si>
  <si>
    <t>optimum 95%</t>
  </si>
  <si>
    <t>optimum 90%</t>
  </si>
  <si>
    <t>DRG alfa</t>
  </si>
  <si>
    <t>Výkonově   [tis. Kč]</t>
  </si>
  <si>
    <t>optimum 107% beta, 105% gama</t>
  </si>
  <si>
    <t>Vyjmenované skupiny DRG</t>
  </si>
  <si>
    <t>KL</t>
  </si>
  <si>
    <t>DRG</t>
  </si>
  <si>
    <t>2011</t>
  </si>
  <si>
    <t>2012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</si>
  <si>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</si>
  <si>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</si>
  <si>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</si>
  <si>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</si>
  <si>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</si>
  <si>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</si>
  <si>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</si>
  <si>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</si>
  <si>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</si>
  <si>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</si>
  <si>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</si>
  <si>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</si>
  <si>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</si>
  <si>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</si>
  <si>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</si>
  <si>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</si>
  <si>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</si>
  <si>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</si>
  <si>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</si>
  <si>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</si>
  <si>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</si>
  <si>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</si>
  <si>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</si>
  <si>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</si>
  <si>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</si>
  <si>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</si>
  <si>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</si>
  <si>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</si>
  <si>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</si>
  <si>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</si>
  <si>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</si>
  <si>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</si>
  <si>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</si>
  <si>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</si>
  <si>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</si>
  <si>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</si>
  <si>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</si>
  <si>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</si>
  <si>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</si>
  <si>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</si>
  <si>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</si>
  <si>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</si>
  <si>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DRG beta + gama</t>
  </si>
  <si>
    <t>Zdravotnické pracoviště poskytující zdravotní výkon</t>
  </si>
  <si>
    <t>Odb. sml.</t>
  </si>
  <si>
    <t>S</t>
  </si>
  <si>
    <t>Kod</t>
  </si>
  <si>
    <t>Cena/j.</t>
  </si>
  <si>
    <t>Sml.odb.</t>
  </si>
  <si>
    <t>Body (tisíce)</t>
  </si>
  <si>
    <t>ZUM + ZULP (tisíce Kč)</t>
  </si>
  <si>
    <t>ZULP Centra (tisíce Kč)</t>
  </si>
  <si>
    <t>Rozp.rok 2013</t>
  </si>
  <si>
    <t>Rozp. 2012            CELKEM</t>
  </si>
  <si>
    <t>casemix 2012</t>
  </si>
  <si>
    <t>Ambulance</t>
  </si>
  <si>
    <t>Lékaři</t>
  </si>
  <si>
    <t>Hospodářský index (Výnosy / Náklady) - vývoj</t>
  </si>
  <si>
    <t>Zdravotnické pracoviště vyžadující zdravotní výkon</t>
  </si>
  <si>
    <t>Plán</t>
  </si>
  <si>
    <t>Osobní náklady - výkaz mzdových nároků</t>
  </si>
  <si>
    <t>Obsah sešitu</t>
  </si>
  <si>
    <t>Náklady a související sestavy</t>
  </si>
  <si>
    <t>Výnosy a související sestavy</t>
  </si>
  <si>
    <t>Plnění casemixu dle FNOL</t>
  </si>
  <si>
    <t>Porovnání DRG dle kódů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</si>
  <si>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</si>
  <si>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</si>
  <si>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</si>
  <si>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</si>
  <si>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</si>
  <si>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</si>
  <si>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</si>
  <si>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</si>
  <si>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</si>
  <si>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ON Výkaz</t>
  </si>
  <si>
    <t>ON Hodiny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</si>
  <si>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</si>
  <si>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</si>
  <si>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</si>
  <si>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</si>
  <si>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</si>
  <si>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</si>
  <si>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</si>
  <si>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</si>
  <si>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</si>
  <si>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</si>
  <si>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</si>
  <si>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ambulantní pacienty</t>
  </si>
  <si>
    <t>Zdravotní výkony vykázané na pracovišti pro ambulantní pacienty - detail</t>
  </si>
  <si>
    <t>Zdravotní výkony vykázané na pracovišti pro pacienty hospitalizované ve FNOL</t>
  </si>
  <si>
    <t>Zdravotní výkony vykázané na pracovišti pro pacienty hospitalizované ve FNOL - detail</t>
  </si>
  <si>
    <t>Zdravotní výkony (vybraných odborností) vyžádané pro pacienty hospitalizované na vlastním pracovišti</t>
  </si>
  <si>
    <t>Zdravotní výkony (vybraných odborností) vyžádané pro pacienty hospitalizované na vlastním pracovišti - detail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</si>
  <si>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</si>
  <si>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</si>
  <si>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</si>
  <si>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</si>
  <si>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</si>
  <si>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</si>
  <si>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</si>
  <si>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</si>
  <si>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Přehled plnění PL - Spotřeba léčivých přípravků - detail</t>
  </si>
  <si>
    <t>Lékař</t>
  </si>
  <si>
    <t>Přehled plnění PL - Preskripce léčivých přípravků - detail</t>
  </si>
  <si>
    <t>Hospodaření zdravotnického pracoviště (v tisících)</t>
  </si>
  <si>
    <t>Spotřeba léčivých přípravků - detail</t>
  </si>
  <si>
    <t>Spotřeba léčivých přípravků</t>
  </si>
  <si>
    <t>Preskripce a záchyt receptů a poukazů</t>
  </si>
  <si>
    <t>Preskripce a záchyt receptů a poukazů - detail</t>
  </si>
  <si>
    <t>Spotřeba zdravotnického materiálu</t>
  </si>
  <si>
    <t>Spotřeba zdravotnického materiálu - detail</t>
  </si>
  <si>
    <t>Optimum CM pro</t>
  </si>
  <si>
    <t>olomoucký kraj</t>
  </si>
  <si>
    <t>Ošetřovací dny a TISS (v tisících Kč)</t>
  </si>
  <si>
    <t>Přehledové sestavy</t>
  </si>
  <si>
    <t>Akt. měsíc</t>
  </si>
  <si>
    <t>Přečerpáno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</si>
  <si>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</si>
  <si>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</si>
  <si>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</si>
  <si>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</si>
  <si>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</si>
  <si>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</si>
  <si>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</si>
  <si>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</si>
  <si>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</si>
  <si>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</si>
  <si>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</si>
  <si>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</si>
  <si>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</si>
  <si>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</si>
  <si>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</si>
  <si>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</si>
  <si>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</si>
  <si>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</si>
  <si>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r>
      <t>Zpět na Obsah</t>
    </r>
    <r>
      <rPr>
        <sz val="9"/>
        <rFont val="Calibri"/>
        <family val="2"/>
        <charset val="238"/>
        <scheme val="minor"/>
      </rPr>
      <t xml:space="preserve"> | 1.-10.měsíc | I. chirurgická klinika</t>
    </r>
  </si>
  <si>
    <t>/0</t>
  </si>
  <si>
    <t>Plnění rozpočtu v roce 2013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</si>
  <si>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</si>
  <si>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</si>
  <si>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</si>
  <si>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</si>
  <si>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--</t>
  </si>
  <si>
    <t>50109000     cenové odchylky k materiálu</t>
  </si>
  <si>
    <t>50110     Biologické implantáty</t>
  </si>
  <si>
    <t>50110001     biologické implantáty (sk.507)</t>
  </si>
  <si>
    <t>50113     Léky a léčiva</t>
  </si>
  <si>
    <t>50113001     léky - paušál+TISS (LEK)</t>
  </si>
  <si>
    <t>50113006     léky - enter. a parenter. výživa (LEK)</t>
  </si>
  <si>
    <t>50113008     léky - krev.deriváty ZUL (TO)</t>
  </si>
  <si>
    <t>50113011     léky - hemofilici ZUL (TO)</t>
  </si>
  <si>
    <t>50113013     léky (paušál) - antibiotika (LEK)</t>
  </si>
  <si>
    <t>50113014     léky (paušál) - antimykotika (LEK)</t>
  </si>
  <si>
    <t>50113190     medicinální plyny</t>
  </si>
  <si>
    <t>50114     Krevní přípravky</t>
  </si>
  <si>
    <t>50114002     krevní přípravky</t>
  </si>
  <si>
    <t>50114003     plazma</t>
  </si>
  <si>
    <t>50115     Zdravotnické prostředky</t>
  </si>
  <si>
    <t>50115004     implant.umělé těl.náhr.-ostat.nákl.PZT(s.Z_506)</t>
  </si>
  <si>
    <t>50115020     diagnostika laboratorní-LEK (sk.Z_501)</t>
  </si>
  <si>
    <t>50115040     laboratorní materiál (sk.Z_505)</t>
  </si>
  <si>
    <t>50115050     obvazový materiál (sk.Z_502)</t>
  </si>
  <si>
    <t>50115060     ostatní ZPr - mimo níže uvedené (sk.Z_503)</t>
  </si>
  <si>
    <t>50115061     ostatní ZPr - robotické centrum (sk.Z_512)</t>
  </si>
  <si>
    <t>50115063     ostatní ZPr - vaky, sety (sk.Z_528)</t>
  </si>
  <si>
    <t>50115064     ostatní ZPr - šicí materiál (sk.Z_529)</t>
  </si>
  <si>
    <t>50115065     ostatní ZPr - vpichovací materiál (sk.Z_530)</t>
  </si>
  <si>
    <t>50115066     ostatní ZPr - šicí materiál - robot (sk.Z_531)</t>
  </si>
  <si>
    <t>50115067     ostatní ZPr - rukavice (sk.Z_532)</t>
  </si>
  <si>
    <t>50115070     ostatní ZPr - katetry, stenty, porty (sk.Z_513)</t>
  </si>
  <si>
    <t>50115080     ostatní ZPr - staplery, extraktory (sk.Z_523)</t>
  </si>
  <si>
    <t>50116     Potraviny</t>
  </si>
  <si>
    <t>50116001     lůžk. pacienti</t>
  </si>
  <si>
    <t>50116002     lůžk. pacienti nad normu</t>
  </si>
  <si>
    <t>50116099     nápoje - horké dny (daň.neúčinné)</t>
  </si>
  <si>
    <t>50117     Všeobecný materiál</t>
  </si>
  <si>
    <t>50117001     všeobecný materiál (sk.V30,32,33,34,42,43,Z510)</t>
  </si>
  <si>
    <t>50117002     prací a čistící prostř.,drog.zboží (sk.V41)</t>
  </si>
  <si>
    <t>50117003     desinf. prostř. LEK</t>
  </si>
  <si>
    <t>50117004     tiskopisy a kanc.potřeby (sk.V42, 43)</t>
  </si>
  <si>
    <t>50117005     údržbový materiál ZVIT (sk.B36,61,62,64)</t>
  </si>
  <si>
    <t>50117009     spotřební materiál k ZPr. (sk.V21)</t>
  </si>
  <si>
    <t>50117015     IT - spotřební materiál (sk. P37, 48)</t>
  </si>
  <si>
    <t>50117021     všeob.mat. - hosp.přístr.a nářadí (V32) od 1tis do 2999,99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</si>
  <si>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</si>
  <si>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</si>
  <si>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</si>
  <si>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50117025     všeob.mat. - razítka ostatní (V111) od 0,01 do 2999,99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</si>
  <si>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</si>
  <si>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</si>
  <si>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</si>
  <si>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</si>
  <si>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</si>
  <si>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</si>
  <si>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</si>
  <si>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</si>
  <si>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</si>
  <si>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50119090     OOPP pro pacienty a doprovod (sk.T11)</t>
  </si>
  <si>
    <t>50119092     pokojový textil (sk. T15)</t>
  </si>
  <si>
    <t>50119099     netkaný textil (sk.T18)</t>
  </si>
  <si>
    <t>50210     Spotřeba energie</t>
  </si>
  <si>
    <t>50210071     elektřina</t>
  </si>
  <si>
    <t>50210072     vodné, stočné</t>
  </si>
  <si>
    <t>50210073     pára</t>
  </si>
  <si>
    <t>51     Služby</t>
  </si>
  <si>
    <t>51101     Budovy</t>
  </si>
  <si>
    <t>51101025     opravy budov - správa budov</t>
  </si>
  <si>
    <t>51102     Technika</t>
  </si>
  <si>
    <t>51102021     opravy zdrav.techniky</t>
  </si>
  <si>
    <t>51102022     opravy - Úsek inf.systémů</t>
  </si>
  <si>
    <t>51102023     opravy ostatní techniky</t>
  </si>
  <si>
    <t>51102024     běžná údržba - správa budov</t>
  </si>
  <si>
    <t>51102025     běžná údržba - hl.energetik</t>
  </si>
  <si>
    <t>51102026     opravy STA rozvodů (tel.antény) - odb.inf.</t>
  </si>
  <si>
    <t>51201     Cestovné zaměstnanců-tuzemské</t>
  </si>
  <si>
    <t>51201000     cestovné z mezd</t>
  </si>
  <si>
    <t>51201001     cestovné tuzemské (pokl.)</t>
  </si>
  <si>
    <t>51203     Cestovné zaměstnanců-zahraniční</t>
  </si>
  <si>
    <t>51203000     cestovné zahr. - mzdy</t>
  </si>
  <si>
    <t>51801     Přepravné</t>
  </si>
  <si>
    <t>51801000     přepravné-lab. vzorky,...</t>
  </si>
  <si>
    <t>51802     Spoje</t>
  </si>
  <si>
    <t>51802001     poštovné</t>
  </si>
  <si>
    <t>51802003     spoje -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</si>
  <si>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</si>
  <si>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</si>
  <si>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</si>
  <si>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</si>
  <si>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</si>
  <si>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</si>
  <si>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 (MW DIAS)</t>
  </si>
  <si>
    <t>51806005     odpad (SITA - 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</si>
  <si>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</si>
  <si>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</si>
  <si>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</si>
  <si>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</si>
  <si>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</si>
  <si>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</si>
  <si>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51874     Ostatní služby</t>
  </si>
  <si>
    <t>51874002     služby S.O.S.</t>
  </si>
  <si>
    <t>51874003     znalecké posudky</t>
  </si>
  <si>
    <t>51874010     ostatní služby - zdravotní</t>
  </si>
  <si>
    <t>51880     Služby z darů, FKSP</t>
  </si>
  <si>
    <t>51880000     služby z fin.darů</t>
  </si>
  <si>
    <t>521     Mzdové náklady</t>
  </si>
  <si>
    <t>52111     Hrubé mzdy</t>
  </si>
  <si>
    <t>52111000     hrubé mzdy</t>
  </si>
  <si>
    <t>52112     Placené služby</t>
  </si>
  <si>
    <t>52112000     placené služby</t>
  </si>
  <si>
    <t>52113     Refundace</t>
  </si>
  <si>
    <t>52113000     refundace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</si>
  <si>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</si>
  <si>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</si>
  <si>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</si>
  <si>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</si>
  <si>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</si>
  <si>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</si>
  <si>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</si>
  <si>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</si>
  <si>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</si>
  <si>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52413     Refundace - zdravotní pojištění</t>
  </si>
  <si>
    <t>52413000     refundace - zdravotní pojištění</t>
  </si>
  <si>
    <t>52414     Refundace - sociální pojištění</t>
  </si>
  <si>
    <t>52414000     refundace - sociální pojištění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</si>
  <si>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</si>
  <si>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</si>
  <si>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</si>
  <si>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</si>
  <si>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541     Smluvní pokuty a úroky z prodlení</t>
  </si>
  <si>
    <t>54102     Sankce za překročení regul.léčiv a PZT</t>
  </si>
  <si>
    <t>54102002     preskripce L a PZT - min. rok</t>
  </si>
  <si>
    <t>549     Ostatní náklady z činnosti</t>
  </si>
  <si>
    <t>54910     Ostatní náklady z činnosti</t>
  </si>
  <si>
    <t>54910003     práce výrobní povahy(výroba klíčů,tabulek)</t>
  </si>
  <si>
    <t>54910005     refundace věcných nákladů</t>
  </si>
  <si>
    <t>54910008     školení - lékaři</t>
  </si>
  <si>
    <t>54910009     školení - ost.zdrav.pracov.</t>
  </si>
  <si>
    <t>54910010     školení - nezdrav.pracov.</t>
  </si>
  <si>
    <t>54924     Ostatní výplaty fyzickým osobám</t>
  </si>
  <si>
    <t>54924001     odškod.zaměst. - prac.úraz,...</t>
  </si>
  <si>
    <t>54972     Školení - lékaři (pouze PaM)</t>
  </si>
  <si>
    <t>54972000     školení - lékaři(pouze PaM)</t>
  </si>
  <si>
    <t>54973     Školení - ostatní zdrav.prac.(pouze OPMČ)</t>
  </si>
  <si>
    <t>54973000     školení - ostatní zdrav.prac.(pouze OPMČ)</t>
  </si>
  <si>
    <t>54980     Jiné náklady z darů</t>
  </si>
  <si>
    <t>54980000     jiné náklady z fin.darů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</si>
  <si>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</si>
  <si>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</si>
  <si>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</si>
  <si>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</si>
  <si>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</si>
  <si>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</si>
  <si>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</si>
  <si>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</si>
  <si>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</si>
  <si>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55120     ZC vyřazeného DM</t>
  </si>
  <si>
    <t>55120004     ZC DHM - zdravot.techn. z odpisů</t>
  </si>
  <si>
    <t>55120014     ZC DHM - zdravot.techn. z dotací</t>
  </si>
  <si>
    <t>55120015     ZC DHM - ostatní z dotací</t>
  </si>
  <si>
    <t>558     Náklady z drobného dlouhodobého majetku</t>
  </si>
  <si>
    <t>55801     DDHM zdravotnický a laboratorní</t>
  </si>
  <si>
    <t>55801002     DDHM - zdravotnické nástroje (sk.Z_515)</t>
  </si>
  <si>
    <t>55802     DDHM - provozní</t>
  </si>
  <si>
    <t>55802002     DDHM - ostatní provozní technika (sk.V_35)</t>
  </si>
  <si>
    <t>55802003     DDHM - kacelářská technika (sk.V_37)</t>
  </si>
  <si>
    <t>55805     DDHM - inventář</t>
  </si>
  <si>
    <t>55805002     DDHM - nábytek (sk.V_31)</t>
  </si>
  <si>
    <t>55806     DDHM ostatní</t>
  </si>
  <si>
    <t>55806001     DDHM - ostatní, razítka (sk.V_47, V_112)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</si>
  <si>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</si>
  <si>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</si>
  <si>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</si>
  <si>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</si>
  <si>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</si>
  <si>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</si>
  <si>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</si>
  <si>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</si>
  <si>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</si>
  <si>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</si>
  <si>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60210350     zdr.služby - nadstandart</t>
  </si>
  <si>
    <t>60210351     zdr.služby - doprovod (otec u porodu)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</si>
  <si>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</si>
  <si>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</si>
  <si>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</si>
  <si>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</si>
  <si>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</si>
  <si>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</si>
  <si>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</si>
  <si>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60229245     výkony robotického centra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</si>
  <si>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</si>
  <si>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</si>
  <si>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</si>
  <si>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ostatní ZP</t>
  </si>
  <si>
    <t>60245     Fakturace ZP - běžný rok (paušál)   OZPI</t>
  </si>
  <si>
    <t>60245400     tržby VZP za zdrav.péči - paušál</t>
  </si>
  <si>
    <t>60245401     tržby ostatní ZP za zdrav.péči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</si>
  <si>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</si>
  <si>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</si>
  <si>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</si>
  <si>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</si>
  <si>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</si>
  <si>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</si>
  <si>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</si>
  <si>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64804     Čerpání FRM</t>
  </si>
  <si>
    <t>64804125     čerp. FRM - opravy budov OSB</t>
  </si>
  <si>
    <t>64804221     čerp. FRM - opravy ZT</t>
  </si>
  <si>
    <t>64804222     čerp. FRM - opravy VT</t>
  </si>
  <si>
    <t>64804223     čerp. FRM - opravy ost. techn.</t>
  </si>
  <si>
    <t>64804224     čerp. FRM - údržba OSB</t>
  </si>
  <si>
    <t>64804225     čerp. FRM - údržba OHE</t>
  </si>
  <si>
    <t>649     Ostatní výnosy z činnosti</t>
  </si>
  <si>
    <t>64908     Ostatní výnosy z činnosti</t>
  </si>
  <si>
    <t>64908000     rozdíly v zaokrouhlení</t>
  </si>
  <si>
    <t>64908050     náhrady od pojišť. (zaměstn.)</t>
  </si>
  <si>
    <t>64924     Ostatní služby - mimo zdrav.výkony  FAKTURACE</t>
  </si>
  <si>
    <t>64924439     klinické hodnocení - tuzemci (81xx)</t>
  </si>
  <si>
    <t>64924440     klinické hodnocení - EU (81xx)</t>
  </si>
  <si>
    <t>64924442     telekom.služby, soukr. hovory</t>
  </si>
  <si>
    <t>64924443     znalecké posudky - Znaleký ústav</t>
  </si>
  <si>
    <t>64924459     školení, stáže, odb. semináře, konference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</si>
  <si>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</si>
  <si>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</si>
  <si>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</si>
  <si>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67101006     transfery MZ na rezidenční místa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</si>
  <si>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</si>
  <si>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</si>
  <si>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</si>
  <si>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</si>
  <si>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</si>
  <si>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79903000     výkony dopravy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</si>
  <si>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</si>
  <si>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</si>
  <si>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</si>
  <si>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</si>
  <si>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</si>
  <si>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</si>
  <si>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79910003     výkony PACS - přeúčtování nákl. (z 9087)</t>
  </si>
  <si>
    <t>79920     VPN - mezistřediskové převody</t>
  </si>
  <si>
    <t>79920000     mezistřediskové převody</t>
  </si>
  <si>
    <t>79920001     převody - agregované výkony laboratoří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</si>
  <si>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</si>
  <si>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</si>
  <si>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</si>
  <si>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</si>
  <si>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</si>
  <si>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</si>
  <si>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</si>
  <si>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04</t>
  </si>
  <si>
    <t/>
  </si>
  <si>
    <t>I. Chirurgická klinika</t>
  </si>
  <si>
    <t>50113001</t>
  </si>
  <si>
    <t>Lékárna - léčiva</t>
  </si>
  <si>
    <t>50113006</t>
  </si>
  <si>
    <t>Lékárna - enterární výživa</t>
  </si>
  <si>
    <t>50113008</t>
  </si>
  <si>
    <t>393 TO krevní deriváty IVLP (112 01 003)</t>
  </si>
  <si>
    <t>50113011</t>
  </si>
  <si>
    <t>394 TO krevní deriváty hemofilici (112 01 003)</t>
  </si>
  <si>
    <t>50113013</t>
  </si>
  <si>
    <t>Lékárna - antibiotika</t>
  </si>
  <si>
    <t>50113014</t>
  </si>
  <si>
    <t>Lékárna - antimykotika</t>
  </si>
  <si>
    <t>SumaKL</t>
  </si>
  <si>
    <t>0411</t>
  </si>
  <si>
    <t>I. Chirurgická klinika, lůžkové oddělení 8</t>
  </si>
  <si>
    <t>SumaNS</t>
  </si>
  <si>
    <t>mezeraNS</t>
  </si>
  <si>
    <t>0412</t>
  </si>
  <si>
    <t>I. Chirurgická klinika, lůžkové oddělení 9</t>
  </si>
  <si>
    <t>0413</t>
  </si>
  <si>
    <t>I. Chirurgická klinika, lůžkové oddělení 3</t>
  </si>
  <si>
    <t>0421</t>
  </si>
  <si>
    <t>I. Chirurgická klinika, ambulance</t>
  </si>
  <si>
    <t>0432</t>
  </si>
  <si>
    <t>I. Chirurgická klinika, JIP  6</t>
  </si>
  <si>
    <t>0464</t>
  </si>
  <si>
    <t>I. Chirurgická klinika, pracoviště COS</t>
  </si>
  <si>
    <t>0471</t>
  </si>
  <si>
    <t>1CHIR IOP - Mod.tech.vyb.v obl prev. nozokom.inf</t>
  </si>
  <si>
    <t>102592</t>
  </si>
  <si>
    <t>2592</t>
  </si>
  <si>
    <t>MILURIT</t>
  </si>
  <si>
    <t>TBL 50X100MG</t>
  </si>
  <si>
    <t>126554</t>
  </si>
  <si>
    <t>26554</t>
  </si>
  <si>
    <t>MICARDIS 80 MG</t>
  </si>
  <si>
    <t>POR TBL NOB 28X80MG</t>
  </si>
  <si>
    <t>131739</t>
  </si>
  <si>
    <t>31739</t>
  </si>
  <si>
    <t>HELICID « 40 INF. LYOF.1X40MG</t>
  </si>
  <si>
    <t>117191</t>
  </si>
  <si>
    <t>17191</t>
  </si>
  <si>
    <t>LACTULOSA BIOMEDICA</t>
  </si>
  <si>
    <t>POR SIR 500ML 50%</t>
  </si>
  <si>
    <t>122106</t>
  </si>
  <si>
    <t>22106</t>
  </si>
  <si>
    <t>BETASERC 16</t>
  </si>
  <si>
    <t>POR TBL NOB 60X16MG</t>
  </si>
  <si>
    <t>194948</t>
  </si>
  <si>
    <t>94948</t>
  </si>
  <si>
    <t>SEROPRAM</t>
  </si>
  <si>
    <t>TBL OBD 28X20MG</t>
  </si>
  <si>
    <t>845376</t>
  </si>
  <si>
    <t>107641</t>
  </si>
  <si>
    <t>MIRTAZAPIN SANDOZ 30 MG</t>
  </si>
  <si>
    <t>POR TBL FLM 30X30MG</t>
  </si>
  <si>
    <t>845493</t>
  </si>
  <si>
    <t>105844</t>
  </si>
  <si>
    <t>MIRTAZAPIN ORION 15 MG</t>
  </si>
  <si>
    <t>POR TBL DIS 30X15MG</t>
  </si>
  <si>
    <t>127437</t>
  </si>
  <si>
    <t>27437</t>
  </si>
  <si>
    <t>CELLCEPT 500 MG</t>
  </si>
  <si>
    <t>POR CPSDUR50X500MG</t>
  </si>
  <si>
    <t>198791</t>
  </si>
  <si>
    <t>98791</t>
  </si>
  <si>
    <t>DEPREX LÉČIVA</t>
  </si>
  <si>
    <t>POR CPS DUR 30X20MG</t>
  </si>
  <si>
    <t>O</t>
  </si>
  <si>
    <t>51366</t>
  </si>
  <si>
    <t>CHLORID SODNÝ 0,9% BRAUN</t>
  </si>
  <si>
    <t>INF SOL 20X100MLPELAH</t>
  </si>
  <si>
    <t>31915</t>
  </si>
  <si>
    <t>GLUKÓZA 10 BRAUN</t>
  </si>
  <si>
    <t>INF SOL 10X500ML-PE</t>
  </si>
  <si>
    <t>47249</t>
  </si>
  <si>
    <t>GLUKÓZA 5 BRAUN</t>
  </si>
  <si>
    <t>INF SOL 10X250ML-PE</t>
  </si>
  <si>
    <t>51367</t>
  </si>
  <si>
    <t>INF SOL 10X250MLPELAH</t>
  </si>
  <si>
    <t>51383</t>
  </si>
  <si>
    <t>INF SOL 10X500MLPELAH</t>
  </si>
  <si>
    <t>100269</t>
  </si>
  <si>
    <t>269</t>
  </si>
  <si>
    <t>PREDNISON 5 LECIVA</t>
  </si>
  <si>
    <t>TBL 20X5MG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</si>
  <si>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</si>
  <si>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</si>
  <si>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</si>
  <si>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</si>
  <si>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</si>
  <si>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</si>
  <si>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</si>
  <si>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</si>
  <si>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100499</t>
  </si>
  <si>
    <t>499</t>
  </si>
  <si>
    <t>INJ 5X10ML 20%</t>
  </si>
  <si>
    <t>100502</t>
  </si>
  <si>
    <t>502</t>
  </si>
  <si>
    <t>MESOCAIN</t>
  </si>
  <si>
    <t>INJ 10X10ML 1%</t>
  </si>
  <si>
    <t>100610</t>
  </si>
  <si>
    <t>610</t>
  </si>
  <si>
    <t>SYNTOPHYLLIN</t>
  </si>
  <si>
    <t>INJ 5X10ML/240MG</t>
  </si>
  <si>
    <t>100643</t>
  </si>
  <si>
    <t>643</t>
  </si>
  <si>
    <t>VITAMIN B12 LECIVA 1000RG</t>
  </si>
  <si>
    <t>INJ 5X1ML/1000RG</t>
  </si>
  <si>
    <t>100720</t>
  </si>
  <si>
    <t>720</t>
  </si>
  <si>
    <t>KANAVIT</t>
  </si>
  <si>
    <t>GTT 1X5ML 20MG/ML</t>
  </si>
  <si>
    <t>100835</t>
  </si>
  <si>
    <t>835</t>
  </si>
  <si>
    <t>CALCIUM PANTHOTEN. SLOVAKOFARMA</t>
  </si>
  <si>
    <t>UNG 1X30GM</t>
  </si>
  <si>
    <t>101125</t>
  </si>
  <si>
    <t>1125</t>
  </si>
  <si>
    <t>MORPHIN BIOTIKA 1%</t>
  </si>
  <si>
    <t>INJ 10X1ML/10MG</t>
  </si>
  <si>
    <t>102133</t>
  </si>
  <si>
    <t>2133</t>
  </si>
  <si>
    <t>FUROSEMID BIOTIKA</t>
  </si>
  <si>
    <t>INJ 5X2ML/20MG</t>
  </si>
  <si>
    <t>102477</t>
  </si>
  <si>
    <t>2477</t>
  </si>
  <si>
    <t>DIAZEPAM SLOVAKOFARMA</t>
  </si>
  <si>
    <t>102478</t>
  </si>
  <si>
    <t>2478</t>
  </si>
  <si>
    <t>TBL 20X10MG</t>
  </si>
  <si>
    <t>102479</t>
  </si>
  <si>
    <t>2479</t>
  </si>
  <si>
    <t>DITHIADEN</t>
  </si>
  <si>
    <t>TBL 20X2MG</t>
  </si>
  <si>
    <t>102486</t>
  </si>
  <si>
    <t>2486</t>
  </si>
  <si>
    <t>KALIUM CHLORATUM LECIVA 7.5%</t>
  </si>
  <si>
    <t>INJ 5X10ML 7.5%</t>
  </si>
  <si>
    <t>102537</t>
  </si>
  <si>
    <t>2537</t>
  </si>
  <si>
    <t>HALOPERIDOL</t>
  </si>
  <si>
    <t>TBL 50X1.5MG</t>
  </si>
  <si>
    <t>102538</t>
  </si>
  <si>
    <t>2538</t>
  </si>
  <si>
    <t>INJ 5X1ML/5MG</t>
  </si>
  <si>
    <t>102679</t>
  </si>
  <si>
    <t>2679</t>
  </si>
  <si>
    <t>BERODUAL N</t>
  </si>
  <si>
    <t>INH SOL PSS 200DÁV</t>
  </si>
  <si>
    <t>103542</t>
  </si>
  <si>
    <t>3542</t>
  </si>
  <si>
    <t>DIGOXIN 0.250 LECIVA</t>
  </si>
  <si>
    <t>TBL 30X0.25MG</t>
  </si>
  <si>
    <t>103575</t>
  </si>
  <si>
    <t>3575</t>
  </si>
  <si>
    <t>HEPAROID LECIVA</t>
  </si>
  <si>
    <t>103688</t>
  </si>
  <si>
    <t>3688</t>
  </si>
  <si>
    <t>SUPPOSITORIA GLYCERINI LECIVA</t>
  </si>
  <si>
    <t>SUP 10X2.35GM</t>
  </si>
  <si>
    <t>109159</t>
  </si>
  <si>
    <t>9159</t>
  </si>
  <si>
    <t>HYLAK FORTE</t>
  </si>
  <si>
    <t>GTT 1X100ML</t>
  </si>
  <si>
    <t>110502</t>
  </si>
  <si>
    <t>10502</t>
  </si>
  <si>
    <t>ENTEROL</t>
  </si>
  <si>
    <t>POR CPS DUR10X250MG</t>
  </si>
  <si>
    <t>111671</t>
  </si>
  <si>
    <t>11671</t>
  </si>
  <si>
    <t>PLASMALYTE ROZTOK</t>
  </si>
  <si>
    <t>INF SOL 10X1000ML</t>
  </si>
  <si>
    <t>113808</t>
  </si>
  <si>
    <t>13808</t>
  </si>
  <si>
    <t>URSOSAN</t>
  </si>
  <si>
    <t>POR CPSDUR100X250MG</t>
  </si>
  <si>
    <t>114075</t>
  </si>
  <si>
    <t>14075</t>
  </si>
  <si>
    <t>DETRALEX</t>
  </si>
  <si>
    <t>POR TBL FLM 60</t>
  </si>
  <si>
    <t>114933</t>
  </si>
  <si>
    <t>14933</t>
  </si>
  <si>
    <t>INHIBACE PLUS</t>
  </si>
  <si>
    <t>POR TBL FLM 28</t>
  </si>
  <si>
    <t>114957</t>
  </si>
  <si>
    <t>14957</t>
  </si>
  <si>
    <t>RIVOTRIL 0.5 MG</t>
  </si>
  <si>
    <t>TBL 50X0.5MG</t>
  </si>
  <si>
    <t>117189</t>
  </si>
  <si>
    <t>17189</t>
  </si>
  <si>
    <t>KALIUM CHLORATUM BIOMEDICA</t>
  </si>
  <si>
    <t>POR TBLFLM100X500MG</t>
  </si>
  <si>
    <t>117992</t>
  </si>
  <si>
    <t>17992</t>
  </si>
  <si>
    <t>MAGNESII LACTICI 0.5 TBL.MVM</t>
  </si>
  <si>
    <t>PORTBLNOB100X0.5GM</t>
  </si>
  <si>
    <t>124067</t>
  </si>
  <si>
    <t>HYDROCORTISON VUAB 100 MG</t>
  </si>
  <si>
    <t>INJ PLV SOL 1X100MG</t>
  </si>
  <si>
    <t>125365</t>
  </si>
  <si>
    <t>25365</t>
  </si>
  <si>
    <t>HELICID 20 ZENTIVA</t>
  </si>
  <si>
    <t>POR CPS ETD 28X20MG</t>
  </si>
  <si>
    <t>125366</t>
  </si>
  <si>
    <t>25366</t>
  </si>
  <si>
    <t>POR CPS ETD 90X20MG</t>
  </si>
  <si>
    <t>128816</t>
  </si>
  <si>
    <t>28816</t>
  </si>
  <si>
    <t>AERIUS 5 MG</t>
  </si>
  <si>
    <t>POR TBL DIS 30X5MG</t>
  </si>
  <si>
    <t>131654</t>
  </si>
  <si>
    <t>CEFTAZIDIM KABI 1 GM</t>
  </si>
  <si>
    <t>INJ PLV SOL 10X1GM</t>
  </si>
  <si>
    <t>132225</t>
  </si>
  <si>
    <t>32225</t>
  </si>
  <si>
    <t>BETALOC ZOK 25 MG</t>
  </si>
  <si>
    <t>TBL RET 28X25MG</t>
  </si>
  <si>
    <t>132393</t>
  </si>
  <si>
    <t>32393</t>
  </si>
  <si>
    <t>SPIRIVA</t>
  </si>
  <si>
    <t>INH PLV CPS 30X18RG</t>
  </si>
  <si>
    <t>132917</t>
  </si>
  <si>
    <t>32917</t>
  </si>
  <si>
    <t>PREDUCTAL MR</t>
  </si>
  <si>
    <t>POR TBL RET 60X35MG</t>
  </si>
  <si>
    <t>132992</t>
  </si>
  <si>
    <t>32992</t>
  </si>
  <si>
    <t>ATROVENT N</t>
  </si>
  <si>
    <t>INH SOL PSS200X20RG</t>
  </si>
  <si>
    <t>140122</t>
  </si>
  <si>
    <t>40122</t>
  </si>
  <si>
    <t>HYDROCORTISON VALEANT</t>
  </si>
  <si>
    <t>144303</t>
  </si>
  <si>
    <t>44303</t>
  </si>
  <si>
    <t>EUPHYLLIN CR N 100</t>
  </si>
  <si>
    <t>CPS RET 50X100MG</t>
  </si>
  <si>
    <t>144305</t>
  </si>
  <si>
    <t>44305</t>
  </si>
  <si>
    <t>EUPHYLLIN CR N 200</t>
  </si>
  <si>
    <t>CPS RET 50X200MG</t>
  </si>
  <si>
    <t>147193</t>
  </si>
  <si>
    <t>47193</t>
  </si>
  <si>
    <t>HUMULIN R 100 M.J./ML</t>
  </si>
  <si>
    <t>INJ 1X10ML/1KU</t>
  </si>
  <si>
    <t>148578</t>
  </si>
  <si>
    <t>48578</t>
  </si>
  <si>
    <t>TIAPRIDAL</t>
  </si>
  <si>
    <t>POR TBLNOB 50X100MG</t>
  </si>
  <si>
    <t>149012</t>
  </si>
  <si>
    <t>49012</t>
  </si>
  <si>
    <t>SOTAHEXAL 80</t>
  </si>
  <si>
    <t>POR TBL NOB 20X80MG</t>
  </si>
  <si>
    <t>150335</t>
  </si>
  <si>
    <t>50335</t>
  </si>
  <si>
    <t>ALGIFEN NEO</t>
  </si>
  <si>
    <t>POR GTT SOL 1X25ML</t>
  </si>
  <si>
    <t>151365</t>
  </si>
  <si>
    <t>51365</t>
  </si>
  <si>
    <t>CHLORID SODNÝ 0.9% BRAUN, REF. 395120</t>
  </si>
  <si>
    <t>INFSOL1X100ML-PELAH</t>
  </si>
  <si>
    <t>154424</t>
  </si>
  <si>
    <t>54424</t>
  </si>
  <si>
    <t>PLAQUENIL</t>
  </si>
  <si>
    <t>TBL OBD 60X200MG</t>
  </si>
  <si>
    <t>155823</t>
  </si>
  <si>
    <t>55823</t>
  </si>
  <si>
    <t>NOVALGIN</t>
  </si>
  <si>
    <t>TBL OBD 20X500MG</t>
  </si>
  <si>
    <t>156992</t>
  </si>
  <si>
    <t>56992</t>
  </si>
  <si>
    <t>CODEIN SLOVAKOFARMA 15MG</t>
  </si>
  <si>
    <t>TBL 10X15MG-BLISTR</t>
  </si>
  <si>
    <t>156993</t>
  </si>
  <si>
    <t>56993</t>
  </si>
  <si>
    <t>CODEIN SLOVAKOFARMA 30MG</t>
  </si>
  <si>
    <t>TBL 10X30MG-BLISTR</t>
  </si>
  <si>
    <t>158249</t>
  </si>
  <si>
    <t>58249</t>
  </si>
  <si>
    <t>GUAJACURAN « 5 % INJ</t>
  </si>
  <si>
    <t>158827</t>
  </si>
  <si>
    <t>58827</t>
  </si>
  <si>
    <t>FORTRANS</t>
  </si>
  <si>
    <t>PLV 1X4(SACKY)</t>
  </si>
  <si>
    <t>159941</t>
  </si>
  <si>
    <t>59941</t>
  </si>
  <si>
    <t>SMECTA</t>
  </si>
  <si>
    <t>PLV POR 1X30SACKU</t>
  </si>
  <si>
    <t>162320</t>
  </si>
  <si>
    <t>62320</t>
  </si>
  <si>
    <t>BETADINE</t>
  </si>
  <si>
    <t>UNG 1X20GM</t>
  </si>
  <si>
    <t>169447</t>
  </si>
  <si>
    <t>69447</t>
  </si>
  <si>
    <t>BURONIL 25MG</t>
  </si>
  <si>
    <t>TBL OBD 50X25MG</t>
  </si>
  <si>
    <t>175631</t>
  </si>
  <si>
    <t>75631</t>
  </si>
  <si>
    <t>DICLOFENAC AL RETARD</t>
  </si>
  <si>
    <t>TBL OBD 20X100MG</t>
  </si>
  <si>
    <t>176064</t>
  </si>
  <si>
    <t>76064</t>
  </si>
  <si>
    <t>ACIDUM FOLICUM LECIVA</t>
  </si>
  <si>
    <t>DRG 30X10MG</t>
  </si>
  <si>
    <t>176496</t>
  </si>
  <si>
    <t>76496</t>
  </si>
  <si>
    <t>BERODUAL</t>
  </si>
  <si>
    <t>INH LIQ 1X20ML</t>
  </si>
  <si>
    <t>180058</t>
  </si>
  <si>
    <t>80058</t>
  </si>
  <si>
    <t>SECTRAL 400</t>
  </si>
  <si>
    <t>TBL OBD 30X400MG</t>
  </si>
  <si>
    <t>183270</t>
  </si>
  <si>
    <t>83270</t>
  </si>
  <si>
    <t>EBRANTIL 30 RETARD</t>
  </si>
  <si>
    <t>POR CPS PRO 50X30MG</t>
  </si>
  <si>
    <t>183318</t>
  </si>
  <si>
    <t>83318</t>
  </si>
  <si>
    <t>DIGOXIN 0.125 LECIVA</t>
  </si>
  <si>
    <t>TBL 30X0.125MG</t>
  </si>
  <si>
    <t>184090</t>
  </si>
  <si>
    <t>84090</t>
  </si>
  <si>
    <t>DEXAMED</t>
  </si>
  <si>
    <t>INJ 10X2ML/8MG</t>
  </si>
  <si>
    <t>184360</t>
  </si>
  <si>
    <t>84360</t>
  </si>
  <si>
    <t>TENAXUM</t>
  </si>
  <si>
    <t>TBL 30X1MG</t>
  </si>
  <si>
    <t>187076</t>
  </si>
  <si>
    <t>87076</t>
  </si>
  <si>
    <t>ERDOMED 300MG</t>
  </si>
  <si>
    <t>CPS 20X300MG</t>
  </si>
  <si>
    <t>188217</t>
  </si>
  <si>
    <t>88217</t>
  </si>
  <si>
    <t>LEXAURIN</t>
  </si>
  <si>
    <t>TBL 30X1.5MG</t>
  </si>
  <si>
    <t>188219</t>
  </si>
  <si>
    <t>88219</t>
  </si>
  <si>
    <t>TBL 30X3MG</t>
  </si>
  <si>
    <t>188630</t>
  </si>
  <si>
    <t>88630</t>
  </si>
  <si>
    <t>TBL.MAGNESII LACTICI 0.5 GLO</t>
  </si>
  <si>
    <t>TBL 100X500MG</t>
  </si>
  <si>
    <t>191836</t>
  </si>
  <si>
    <t>91836</t>
  </si>
  <si>
    <t>TORECAN</t>
  </si>
  <si>
    <t>INJ 5X1ML/6.5MG</t>
  </si>
  <si>
    <t>192729</t>
  </si>
  <si>
    <t>92729</t>
  </si>
  <si>
    <t>ACIDUM ASCORBICUM</t>
  </si>
  <si>
    <t>INJ 5X5ML</t>
  </si>
  <si>
    <t>193104</t>
  </si>
  <si>
    <t>93104</t>
  </si>
  <si>
    <t>DEGAN</t>
  </si>
  <si>
    <t>TBL 40X10MG</t>
  </si>
  <si>
    <t>193105</t>
  </si>
  <si>
    <t>93105</t>
  </si>
  <si>
    <t>INJ 50X2ML/10MG</t>
  </si>
  <si>
    <t>193582</t>
  </si>
  <si>
    <t>93582</t>
  </si>
  <si>
    <t>ANACID 5ML</t>
  </si>
  <si>
    <t>SUS 30X5ML</t>
  </si>
  <si>
    <t>194248</t>
  </si>
  <si>
    <t>94248</t>
  </si>
  <si>
    <t>ZOLPIDEM-RATIOPHARM 10 MG</t>
  </si>
  <si>
    <t>POR TBL FLM 10X10MG</t>
  </si>
  <si>
    <t>194292</t>
  </si>
  <si>
    <t>94292</t>
  </si>
  <si>
    <t>POR TBL FLM 20X10MG</t>
  </si>
  <si>
    <t>196118</t>
  </si>
  <si>
    <t>96118</t>
  </si>
  <si>
    <t>VESSEL DUE F</t>
  </si>
  <si>
    <t>CPS 50X250LSU</t>
  </si>
  <si>
    <t>196303</t>
  </si>
  <si>
    <t>96303</t>
  </si>
  <si>
    <t>ASCORUTIN (BLISTR)</t>
  </si>
  <si>
    <t>TBL OBD 50</t>
  </si>
  <si>
    <t>197522</t>
  </si>
  <si>
    <t>97522</t>
  </si>
  <si>
    <t>TBL OBD 30</t>
  </si>
  <si>
    <t>197682</t>
  </si>
  <si>
    <t>97682</t>
  </si>
  <si>
    <t>CHLORID SODNY 0.9% BRAUN, REF.3500381</t>
  </si>
  <si>
    <t>INFSOL1X250ML-PELAH</t>
  </si>
  <si>
    <t>198219</t>
  </si>
  <si>
    <t>98219</t>
  </si>
  <si>
    <t>FURON</t>
  </si>
  <si>
    <t>TBL 50X40MG</t>
  </si>
  <si>
    <t>199295</t>
  </si>
  <si>
    <t>99295</t>
  </si>
  <si>
    <t>ANOPYRIN 100MG</t>
  </si>
  <si>
    <t>TBL 20X100MG</t>
  </si>
  <si>
    <t>199333</t>
  </si>
  <si>
    <t>99333</t>
  </si>
  <si>
    <t>FUROSEMID BIOTIKA FORTE</t>
  </si>
  <si>
    <t>INJ 10X10ML/125MG</t>
  </si>
  <si>
    <t>395294</t>
  </si>
  <si>
    <t>180306</t>
  </si>
  <si>
    <t>TANTUM VERDE</t>
  </si>
  <si>
    <t>LIQ 1X240ML-PET TR</t>
  </si>
  <si>
    <t>396228</t>
  </si>
  <si>
    <t>0</t>
  </si>
  <si>
    <t>KL TBL MAGNESII LACTAS 500mg, 100TBL</t>
  </si>
  <si>
    <t>magistraliter</t>
  </si>
  <si>
    <t>500798</t>
  </si>
  <si>
    <t>DZ DEBRIEKASAN roztok s rozpraš. 500 ml</t>
  </si>
  <si>
    <t>roztok</t>
  </si>
  <si>
    <t>500945</t>
  </si>
  <si>
    <t>DZ DEBRIECASAN AQUAGEL 500 ml</t>
  </si>
  <si>
    <t>gel</t>
  </si>
  <si>
    <t>840169</t>
  </si>
  <si>
    <t>Indulona  Nechtíková 100g</t>
  </si>
  <si>
    <t>841535</t>
  </si>
  <si>
    <t>MENALIND Kožní ochranný krém 200 ml</t>
  </si>
  <si>
    <t>841572</t>
  </si>
  <si>
    <t>MENALIND Ubrousky 50ks náhradní náplň</t>
  </si>
  <si>
    <t>844145</t>
  </si>
  <si>
    <t>56350</t>
  </si>
  <si>
    <t>SPECIES UROLOGICAE PLANTA</t>
  </si>
  <si>
    <t>SPC 20X1.5GM(SÁČKY)</t>
  </si>
  <si>
    <t>845008</t>
  </si>
  <si>
    <t>107806</t>
  </si>
  <si>
    <t>AESCIN-TEVA</t>
  </si>
  <si>
    <t>POR TBL FLM 30X20MG</t>
  </si>
  <si>
    <t>845108</t>
  </si>
  <si>
    <t>125595</t>
  </si>
  <si>
    <t>VALSACOR 160 MG</t>
  </si>
  <si>
    <t>POR TBL FLM 28X160MG</t>
  </si>
  <si>
    <t>845369</t>
  </si>
  <si>
    <t>107987</t>
  </si>
  <si>
    <t>ANALGIN</t>
  </si>
  <si>
    <t>INJ SOL 5X5ML</t>
  </si>
  <si>
    <t>846413</t>
  </si>
  <si>
    <t>57585</t>
  </si>
  <si>
    <t>Espumisan cps.100x40mg-blistr</t>
  </si>
  <si>
    <t>0057585</t>
  </si>
  <si>
    <t>846758</t>
  </si>
  <si>
    <t>103387</t>
  </si>
  <si>
    <t>ACC INJEKT</t>
  </si>
  <si>
    <t>INJ SOL 5X3ML/300MG</t>
  </si>
  <si>
    <t>847713</t>
  </si>
  <si>
    <t>125526</t>
  </si>
  <si>
    <t>APO-IBUPROFEN 400 MG</t>
  </si>
  <si>
    <t>POR TBL FLM 100X400MG</t>
  </si>
  <si>
    <t>847974</t>
  </si>
  <si>
    <t>125525</t>
  </si>
  <si>
    <t>POR TBL FLM 30X400MG</t>
  </si>
  <si>
    <t>848632</t>
  </si>
  <si>
    <t>125315</t>
  </si>
  <si>
    <t>INJ SOL 12X2ML/100MG</t>
  </si>
  <si>
    <t>848950</t>
  </si>
  <si>
    <t>155148</t>
  </si>
  <si>
    <t>PARALEN 500</t>
  </si>
  <si>
    <t>POR TBL NOB 12X500MG</t>
  </si>
  <si>
    <t>849831</t>
  </si>
  <si>
    <t>162008</t>
  </si>
  <si>
    <t>PRESTARIUM NEO COMBI 10 MG/2,5 MG</t>
  </si>
  <si>
    <t>POR TBL FLM 30</t>
  </si>
  <si>
    <t>849941</t>
  </si>
  <si>
    <t>162142</t>
  </si>
  <si>
    <t>POR TBL NOB 24X500MG</t>
  </si>
  <si>
    <t>850104</t>
  </si>
  <si>
    <t>164344</t>
  </si>
  <si>
    <t>MONO MACK DEPOT</t>
  </si>
  <si>
    <t>POR TBL PRO 28X100MG</t>
  </si>
  <si>
    <t>905097</t>
  </si>
  <si>
    <t>23987</t>
  </si>
  <si>
    <t>DZ OCTENISEPT 250 ml</t>
  </si>
  <si>
    <t>DPH 15%</t>
  </si>
  <si>
    <t>930065</t>
  </si>
  <si>
    <t>DZ PRONTOSAN ROZTOK 350ml</t>
  </si>
  <si>
    <t>987464</t>
  </si>
  <si>
    <t>Menalind Professional čistící pěna 400ml</t>
  </si>
  <si>
    <t>987465</t>
  </si>
  <si>
    <t>Menalind vlhké ošetř.ubrousky 50ks náhradní náplň</t>
  </si>
  <si>
    <t>100489</t>
  </si>
  <si>
    <t>489</t>
  </si>
  <si>
    <t>INJ 5X1ML/10MG</t>
  </si>
  <si>
    <t>100612</t>
  </si>
  <si>
    <t>612</t>
  </si>
  <si>
    <t>SYNTOSTIGMIN</t>
  </si>
  <si>
    <t>INJ 10X1ML/0.5MG</t>
  </si>
  <si>
    <t>110086</t>
  </si>
  <si>
    <t>10086</t>
  </si>
  <si>
    <t>NEODOLPASSE</t>
  </si>
  <si>
    <t>INF 10X250ML</t>
  </si>
  <si>
    <t>111063</t>
  </si>
  <si>
    <t>11063</t>
  </si>
  <si>
    <t>IBALGIN 600 (IBUPROFEN 600)</t>
  </si>
  <si>
    <t>TBL OBD 30X600MG</t>
  </si>
  <si>
    <t>111337</t>
  </si>
  <si>
    <t>11337</t>
  </si>
  <si>
    <t>GERATAM 3G</t>
  </si>
  <si>
    <t>INJ 4X15ML/3GM</t>
  </si>
  <si>
    <t>116467</t>
  </si>
  <si>
    <t>16467</t>
  </si>
  <si>
    <t>IMACORT</t>
  </si>
  <si>
    <t>DRM CRM 1X20GM</t>
  </si>
  <si>
    <t>117162</t>
  </si>
  <si>
    <t>17162</t>
  </si>
  <si>
    <t>SPASMED 15</t>
  </si>
  <si>
    <t>POR TBL FLM 30X15MG</t>
  </si>
  <si>
    <t>121887</t>
  </si>
  <si>
    <t>21887</t>
  </si>
  <si>
    <t>AKINETON</t>
  </si>
  <si>
    <t>POR TBL NOB 50X2MG</t>
  </si>
  <si>
    <t>126329</t>
  </si>
  <si>
    <t>26329</t>
  </si>
  <si>
    <t>AERIUS</t>
  </si>
  <si>
    <t>POR TBL FLM 30X5MG</t>
  </si>
  <si>
    <t>132272</t>
  </si>
  <si>
    <t>32272</t>
  </si>
  <si>
    <t>IMODIUM</t>
  </si>
  <si>
    <t>CPS 8X2MG</t>
  </si>
  <si>
    <t>140564</t>
  </si>
  <si>
    <t>40564</t>
  </si>
  <si>
    <t>ELENIUM</t>
  </si>
  <si>
    <t>TBL OBD 20X10MG</t>
  </si>
  <si>
    <t>146694</t>
  </si>
  <si>
    <t>46694</t>
  </si>
  <si>
    <t>EUTHYROX 125</t>
  </si>
  <si>
    <t>TBL 100X125RG</t>
  </si>
  <si>
    <t>146991</t>
  </si>
  <si>
    <t>46991</t>
  </si>
  <si>
    <t>CPS 20X2MG</t>
  </si>
  <si>
    <t>155824</t>
  </si>
  <si>
    <t>55824</t>
  </si>
  <si>
    <t>INJ 5X5ML/2500MG</t>
  </si>
  <si>
    <t>159448</t>
  </si>
  <si>
    <t>59448</t>
  </si>
  <si>
    <t>DUROGESIC 25MCG/H</t>
  </si>
  <si>
    <t>EMP 5X2.5MG(10CM2)</t>
  </si>
  <si>
    <t>169189</t>
  </si>
  <si>
    <t>69189</t>
  </si>
  <si>
    <t>EUTHYROX 50</t>
  </si>
  <si>
    <t>TBL 100X50RG</t>
  </si>
  <si>
    <t>189244</t>
  </si>
  <si>
    <t>89244</t>
  </si>
  <si>
    <t>AQUA PRO INJECTIONE ARDEAPHARMA</t>
  </si>
  <si>
    <t>INF 1X250ML</t>
  </si>
  <si>
    <t>192757</t>
  </si>
  <si>
    <t>92757</t>
  </si>
  <si>
    <t>CPS 10X300MG</t>
  </si>
  <si>
    <t>194918</t>
  </si>
  <si>
    <t>94918</t>
  </si>
  <si>
    <t>AMBROBENE</t>
  </si>
  <si>
    <t>TBL 20X30MG</t>
  </si>
  <si>
    <t>194919</t>
  </si>
  <si>
    <t>94919</t>
  </si>
  <si>
    <t>AMBROBENE 7.5MG/ML</t>
  </si>
  <si>
    <t>SOL 1X40ML</t>
  </si>
  <si>
    <t>194920</t>
  </si>
  <si>
    <t>94920</t>
  </si>
  <si>
    <t>SOL 1X100ML</t>
  </si>
  <si>
    <t>196610</t>
  </si>
  <si>
    <t>96610</t>
  </si>
  <si>
    <t>APAURIN</t>
  </si>
  <si>
    <t>INJ 10X2ML/10MG</t>
  </si>
  <si>
    <t>196877</t>
  </si>
  <si>
    <t>96877</t>
  </si>
  <si>
    <t>GLUCOSE 10 BRAUN (PLASCO LAHV.)</t>
  </si>
  <si>
    <t>INF 1X500ML 10%</t>
  </si>
  <si>
    <t>197186</t>
  </si>
  <si>
    <t>97186</t>
  </si>
  <si>
    <t>EUTHYROX 100</t>
  </si>
  <si>
    <t>TBL 100X100RG</t>
  </si>
  <si>
    <t>845329</t>
  </si>
  <si>
    <t>Biopron9 tob.60</t>
  </si>
  <si>
    <t>846824</t>
  </si>
  <si>
    <t>124087</t>
  </si>
  <si>
    <t>PRESTANCE 5 MG/5 MG</t>
  </si>
  <si>
    <t>POR TBL NOB 30</t>
  </si>
  <si>
    <t>847635</t>
  </si>
  <si>
    <t>Biopron9    PREMIUM tob.120</t>
  </si>
  <si>
    <t>848797</t>
  </si>
  <si>
    <t>163143</t>
  </si>
  <si>
    <t>TENOLOC 200</t>
  </si>
  <si>
    <t>POR TBL FLM 30X200MG</t>
  </si>
  <si>
    <t>848802</t>
  </si>
  <si>
    <t>163138</t>
  </si>
  <si>
    <t>FLAVOBION</t>
  </si>
  <si>
    <t>POR TBL FLM 50X70MG</t>
  </si>
  <si>
    <t>900240</t>
  </si>
  <si>
    <t>DZ TRIXO LIND 500ML</t>
  </si>
  <si>
    <t>102684</t>
  </si>
  <si>
    <t>2684</t>
  </si>
  <si>
    <t>GEL 1X20GM</t>
  </si>
  <si>
    <t>154539</t>
  </si>
  <si>
    <t>54539</t>
  </si>
  <si>
    <t>DOLMINA INJ.</t>
  </si>
  <si>
    <t>INJ 5X3ML/75MG</t>
  </si>
  <si>
    <t>158838</t>
  </si>
  <si>
    <t>58838</t>
  </si>
  <si>
    <t>PROPANORM 300MG</t>
  </si>
  <si>
    <t>POR TBL FLM50X300MG</t>
  </si>
  <si>
    <t>920170</t>
  </si>
  <si>
    <t>DZ TRIXO 500 ML</t>
  </si>
  <si>
    <t>131656</t>
  </si>
  <si>
    <t>CEFTAZIDIM KABI 2 GM</t>
  </si>
  <si>
    <t>INJ+INF PLV SOL 10X2GM</t>
  </si>
  <si>
    <t>142595</t>
  </si>
  <si>
    <t>42595</t>
  </si>
  <si>
    <t>VITALIPID N ADULT</t>
  </si>
  <si>
    <t>INF CNC SOL 10X10ML</t>
  </si>
  <si>
    <t>194852</t>
  </si>
  <si>
    <t>94852</t>
  </si>
  <si>
    <t>SOLUVIT N PRO INFUS.</t>
  </si>
  <si>
    <t>INJ SIC 10</t>
  </si>
  <si>
    <t>194916</t>
  </si>
  <si>
    <t>94916</t>
  </si>
  <si>
    <t>INJ 5X2ML/15MG</t>
  </si>
  <si>
    <t>194921</t>
  </si>
  <si>
    <t>94921</t>
  </si>
  <si>
    <t>SIR 100ML 15MG/5ML</t>
  </si>
  <si>
    <t>100392</t>
  </si>
  <si>
    <t>392</t>
  </si>
  <si>
    <t>ATROPIN BIOTIKA 0.5MG</t>
  </si>
  <si>
    <t>102963</t>
  </si>
  <si>
    <t>2963</t>
  </si>
  <si>
    <t>PREDNISON 20 LECIVA</t>
  </si>
  <si>
    <t>TBL 20X20MG(BLISTR)</t>
  </si>
  <si>
    <t>101940</t>
  </si>
  <si>
    <t>1940</t>
  </si>
  <si>
    <t>OXAZEPAM TBL.20X10MG</t>
  </si>
  <si>
    <t>TBL 20X10MG(BLISTR)</t>
  </si>
  <si>
    <t>102957</t>
  </si>
  <si>
    <t>2957</t>
  </si>
  <si>
    <t>PRESID 5 MG</t>
  </si>
  <si>
    <t>TBL RET 30X5MG</t>
  </si>
  <si>
    <t>114693</t>
  </si>
  <si>
    <t>14693</t>
  </si>
  <si>
    <t>TARKA 180/2 MG TBL.</t>
  </si>
  <si>
    <t>POR TBL RET 28</t>
  </si>
  <si>
    <t>114958</t>
  </si>
  <si>
    <t>14958</t>
  </si>
  <si>
    <t>RIVOTRIL 2 MG</t>
  </si>
  <si>
    <t>TBL 30X2MG</t>
  </si>
  <si>
    <t>117011</t>
  </si>
  <si>
    <t>17011</t>
  </si>
  <si>
    <t>DICYNONE 250</t>
  </si>
  <si>
    <t>INJ SOL 4X2ML/250MG</t>
  </si>
  <si>
    <t>165388</t>
  </si>
  <si>
    <t>65388</t>
  </si>
  <si>
    <t>TENORMIN</t>
  </si>
  <si>
    <t>TBL OBD 28X50MG</t>
  </si>
  <si>
    <t>167547</t>
  </si>
  <si>
    <t>67547</t>
  </si>
  <si>
    <t>ALMIRAL</t>
  </si>
  <si>
    <t>INJ 10X3ML/75MG</t>
  </si>
  <si>
    <t>169671</t>
  </si>
  <si>
    <t>69671</t>
  </si>
  <si>
    <t>INJECTIO PROCAIN.CHLOR.0.2% ARD</t>
  </si>
  <si>
    <t>INJ 1X500ML 0.2%</t>
  </si>
  <si>
    <t>192489</t>
  </si>
  <si>
    <t>92489</t>
  </si>
  <si>
    <t>YAL</t>
  </si>
  <si>
    <t>SOL 10X67.5ML</t>
  </si>
  <si>
    <t>777144</t>
  </si>
  <si>
    <t>Emspoma Z 500g/proti bolesti</t>
  </si>
  <si>
    <t>841560</t>
  </si>
  <si>
    <t>KL SOL.HYD.PEROX.30% 20kg</t>
  </si>
  <si>
    <t>848856</t>
  </si>
  <si>
    <t>155873</t>
  </si>
  <si>
    <t>TRENTAL 400</t>
  </si>
  <si>
    <t>POR TBL RET 100X400MG</t>
  </si>
  <si>
    <t>25746</t>
  </si>
  <si>
    <t>INVANZ 1 G</t>
  </si>
  <si>
    <t>INF PLV SOL 1X1GM</t>
  </si>
  <si>
    <t>108499</t>
  </si>
  <si>
    <t>8499</t>
  </si>
  <si>
    <t>DIPIDOLOR</t>
  </si>
  <si>
    <t>INJ 5X2ML 7.5MG/ML</t>
  </si>
  <si>
    <t>116320</t>
  </si>
  <si>
    <t>16320</t>
  </si>
  <si>
    <t>BRAUNOVIDON MAST</t>
  </si>
  <si>
    <t>UNG 1X100GM-TUBA</t>
  </si>
  <si>
    <t>146444</t>
  </si>
  <si>
    <t>46444</t>
  </si>
  <si>
    <t>TRITTICO AC 150</t>
  </si>
  <si>
    <t>TBL RET 60X150MG</t>
  </si>
  <si>
    <t>169755</t>
  </si>
  <si>
    <t>69755</t>
  </si>
  <si>
    <t>ARDEANUTRISOL G 40</t>
  </si>
  <si>
    <t>INF 1X80ML</t>
  </si>
  <si>
    <t>848725</t>
  </si>
  <si>
    <t>107677</t>
  </si>
  <si>
    <t>KALIUMCHLORID 7.45% BRAUN</t>
  </si>
  <si>
    <t>INF CNC SOL 20X100ML</t>
  </si>
  <si>
    <t>930661</t>
  </si>
  <si>
    <t>KL AQUA PURIF. BAG IN BOX 5 l</t>
  </si>
  <si>
    <t>111084</t>
  </si>
  <si>
    <t>11084</t>
  </si>
  <si>
    <t>OXYCONTIN 10 MG</t>
  </si>
  <si>
    <t>POR TBL PRO 30X10MG</t>
  </si>
  <si>
    <t>114711</t>
  </si>
  <si>
    <t>14711</t>
  </si>
  <si>
    <t>TARDYFERON</t>
  </si>
  <si>
    <t>TBL RET 30</t>
  </si>
  <si>
    <t>140275</t>
  </si>
  <si>
    <t>40275</t>
  </si>
  <si>
    <t>BACLOFEN</t>
  </si>
  <si>
    <t>TBL 50X25MG</t>
  </si>
  <si>
    <t>191624</t>
  </si>
  <si>
    <t>91624</t>
  </si>
  <si>
    <t>BETOPTIC</t>
  </si>
  <si>
    <t>GTT OPH 1X5ML</t>
  </si>
  <si>
    <t>850366</t>
  </si>
  <si>
    <t>167263</t>
  </si>
  <si>
    <t>ONBREZ BREEZHALER 300 MCG</t>
  </si>
  <si>
    <t>INH PLV CPS DUR 30X300RG+INH</t>
  </si>
  <si>
    <t>900071</t>
  </si>
  <si>
    <t>KL TBL MAGN.LACT 0,5G+B6 0,02G, 100TBL</t>
  </si>
  <si>
    <t>900881</t>
  </si>
  <si>
    <t>KL BALS.VISNEVSKI 100G</t>
  </si>
  <si>
    <t>106092</t>
  </si>
  <si>
    <t>6092</t>
  </si>
  <si>
    <t>GUTRON 5MG</t>
  </si>
  <si>
    <t>TBL 50X5MG</t>
  </si>
  <si>
    <t>129707</t>
  </si>
  <si>
    <t>29707</t>
  </si>
  <si>
    <t>ADVAGRAF 1 MG</t>
  </si>
  <si>
    <t>POR CPS PRO 60X1MG</t>
  </si>
  <si>
    <t>129710</t>
  </si>
  <si>
    <t>29710</t>
  </si>
  <si>
    <t>ADVAGRAF 5 MG</t>
  </si>
  <si>
    <t>POR CPS PRO 30X5MG</t>
  </si>
  <si>
    <t>100560</t>
  </si>
  <si>
    <t>560</t>
  </si>
  <si>
    <t>PLEGOMAZIN</t>
  </si>
  <si>
    <t>INJ 10X5ML/25MG</t>
  </si>
  <si>
    <t>116052</t>
  </si>
  <si>
    <t>16052</t>
  </si>
  <si>
    <t>SIRDALUD 4 MG</t>
  </si>
  <si>
    <t>POR TBL NOB 30X4MG</t>
  </si>
  <si>
    <t>116319</t>
  </si>
  <si>
    <t>16319</t>
  </si>
  <si>
    <t>UNG 1X20GM-TUBA</t>
  </si>
  <si>
    <t>118287</t>
  </si>
  <si>
    <t>18287</t>
  </si>
  <si>
    <t>VESICARE 10 MG</t>
  </si>
  <si>
    <t>POR TBL FLM 100X10MG</t>
  </si>
  <si>
    <t>125364</t>
  </si>
  <si>
    <t>25364</t>
  </si>
  <si>
    <t>POR CPS ETD 14X20MG</t>
  </si>
  <si>
    <t>140274</t>
  </si>
  <si>
    <t>40274</t>
  </si>
  <si>
    <t>TBL 50X10MG</t>
  </si>
  <si>
    <t>166791</t>
  </si>
  <si>
    <t>66791</t>
  </si>
  <si>
    <t>DITROPAN</t>
  </si>
  <si>
    <t>TBL 30X5MG</t>
  </si>
  <si>
    <t>175433</t>
  </si>
  <si>
    <t>75433</t>
  </si>
  <si>
    <t>CHLORPROTHIXEN LECIVA (BLISTR)</t>
  </si>
  <si>
    <t>TBL OBD 30X15MG</t>
  </si>
  <si>
    <t>178278</t>
  </si>
  <si>
    <t>78278</t>
  </si>
  <si>
    <t>AMBROSAN</t>
  </si>
  <si>
    <t>181425</t>
  </si>
  <si>
    <t>81425</t>
  </si>
  <si>
    <t>XALACOM</t>
  </si>
  <si>
    <t>OPH GTT SOL 1X2.5ML</t>
  </si>
  <si>
    <t>192160</t>
  </si>
  <si>
    <t>92160</t>
  </si>
  <si>
    <t>TARDYFERON-FOL</t>
  </si>
  <si>
    <t>POR TBL RET 30</t>
  </si>
  <si>
    <t>193779</t>
  </si>
  <si>
    <t>93779</t>
  </si>
  <si>
    <t>FLORSALMIN</t>
  </si>
  <si>
    <t>GTT 1X50ML</t>
  </si>
  <si>
    <t>621272</t>
  </si>
  <si>
    <t>DZ STERILIUM CLASSIC PURE 100ML</t>
  </si>
  <si>
    <t>UN 1987</t>
  </si>
  <si>
    <t>844148</t>
  </si>
  <si>
    <t>104694</t>
  </si>
  <si>
    <t>MUCOSOLVAN PRO DOSPĚLÉ</t>
  </si>
  <si>
    <t>POR SIR 1X100ML</t>
  </si>
  <si>
    <t>844350</t>
  </si>
  <si>
    <t>KL ETHANOL.C.BENZINO 160G</t>
  </si>
  <si>
    <t>847842</t>
  </si>
  <si>
    <t>119938</t>
  </si>
  <si>
    <t>VIATROMB FORTE SPRAY GEL</t>
  </si>
  <si>
    <t>DRM GEL 1X25GM/60KU</t>
  </si>
  <si>
    <t>848783</t>
  </si>
  <si>
    <t>115400</t>
  </si>
  <si>
    <t>CLEXANE</t>
  </si>
  <si>
    <t>INJ SOL 10X0.2ML/2KU</t>
  </si>
  <si>
    <t>850169</t>
  </si>
  <si>
    <t>169211</t>
  </si>
  <si>
    <t>AMBROSAN 15 MG/5 ML SIRUP</t>
  </si>
  <si>
    <t>POR SIR 1X100ML/300MG</t>
  </si>
  <si>
    <t>850729</t>
  </si>
  <si>
    <t>157875</t>
  </si>
  <si>
    <t>PARACETAMOL KABI 10MG/ML</t>
  </si>
  <si>
    <t>INF SOL 10X100ML/1000MG</t>
  </si>
  <si>
    <t>900493</t>
  </si>
  <si>
    <t>KL SUPP.BISACODYLI 0,01G  30KS</t>
  </si>
  <si>
    <t>900873</t>
  </si>
  <si>
    <t>KL VASELINUM ALBUM, 100G</t>
  </si>
  <si>
    <t>920200</t>
  </si>
  <si>
    <t>DZ BRAUNOL 1 L</t>
  </si>
  <si>
    <t>921027</t>
  </si>
  <si>
    <t>KL CHLADIVE MAZANI, 200 G</t>
  </si>
  <si>
    <t>921209</t>
  </si>
  <si>
    <t>KL BALS.VISNEVSKI 50G</t>
  </si>
  <si>
    <t>921230</t>
  </si>
  <si>
    <t>KL VASELINUM ALBUM, 20G</t>
  </si>
  <si>
    <t>921281</t>
  </si>
  <si>
    <t>KL BENZINUM 200g</t>
  </si>
  <si>
    <t>921394</t>
  </si>
  <si>
    <t>KL SUPP.BISACODYLI 0,01G  50KS</t>
  </si>
  <si>
    <t>921417</t>
  </si>
  <si>
    <t>KL SUPP.BISACODYLI 0,01G 100KS</t>
  </si>
  <si>
    <t>921461</t>
  </si>
  <si>
    <t>KL CHLADIVE MAZANI, 300G</t>
  </si>
  <si>
    <t>930115</t>
  </si>
  <si>
    <t>KL SUPP.BISACODYLI 0,01G  20KS</t>
  </si>
  <si>
    <t>987828</t>
  </si>
  <si>
    <t>187764</t>
  </si>
  <si>
    <t>DRM GEL 1X11.5GM/27.6KU</t>
  </si>
  <si>
    <t>500355</t>
  </si>
  <si>
    <t>DZ BRAUNOL 250 ML</t>
  </si>
  <si>
    <t>130229</t>
  </si>
  <si>
    <t>30229</t>
  </si>
  <si>
    <t>PARALEN PLUS</t>
  </si>
  <si>
    <t>TBL OBD 24</t>
  </si>
  <si>
    <t>109310</t>
  </si>
  <si>
    <t>9310</t>
  </si>
  <si>
    <t>LOCOID 0.1%</t>
  </si>
  <si>
    <t>UNG 1X30GM 0.1%</t>
  </si>
  <si>
    <t>380759</t>
  </si>
  <si>
    <t>80759</t>
  </si>
  <si>
    <t>OPSITE SPRAY 240 ML</t>
  </si>
  <si>
    <t>TRANSPARENTNÍ FILM</t>
  </si>
  <si>
    <t>848411</t>
  </si>
  <si>
    <t>84795</t>
  </si>
  <si>
    <t>ZOLPIDEM-RATHIOPHARM tbl. 100x10mg</t>
  </si>
  <si>
    <t>179325</t>
  </si>
  <si>
    <t>DORETA 75 MG/650 MG</t>
  </si>
  <si>
    <t>POR TBL FLM 10</t>
  </si>
  <si>
    <t>165389</t>
  </si>
  <si>
    <t>65389</t>
  </si>
  <si>
    <t>TBL OBD 28X100MG</t>
  </si>
  <si>
    <t>146966</t>
  </si>
  <si>
    <t>46966</t>
  </si>
  <si>
    <t>RISPERDAL 2MG</t>
  </si>
  <si>
    <t>TBL OBD 20X2MG</t>
  </si>
  <si>
    <t>P</t>
  </si>
  <si>
    <t>56976</t>
  </si>
  <si>
    <t>TRITACE 2,5 MG</t>
  </si>
  <si>
    <t>POR TBL NOB 20X2.5MG</t>
  </si>
  <si>
    <t>104063</t>
  </si>
  <si>
    <t>4063</t>
  </si>
  <si>
    <t>CAVINTON</t>
  </si>
  <si>
    <t>109709</t>
  </si>
  <si>
    <t>9709</t>
  </si>
  <si>
    <t>SOLU-MEDROL</t>
  </si>
  <si>
    <t>INJ SIC 1X40MG+1ML</t>
  </si>
  <si>
    <t>112892</t>
  </si>
  <si>
    <t>12892</t>
  </si>
  <si>
    <t>AULIN</t>
  </si>
  <si>
    <t>TBL 30X100MG</t>
  </si>
  <si>
    <t>113767</t>
  </si>
  <si>
    <t>13767</t>
  </si>
  <si>
    <t>CORDARONE</t>
  </si>
  <si>
    <t>POR TBL NOB30X200MG</t>
  </si>
  <si>
    <t>113768</t>
  </si>
  <si>
    <t>13768</t>
  </si>
  <si>
    <t>POR TBL NOB60X200MG</t>
  </si>
  <si>
    <t>114439</t>
  </si>
  <si>
    <t>14439</t>
  </si>
  <si>
    <t>FOKUSIN</t>
  </si>
  <si>
    <t>POR CPS RDR30X0.4MG</t>
  </si>
  <si>
    <t>115316</t>
  </si>
  <si>
    <t>15316</t>
  </si>
  <si>
    <t>LOZAP H</t>
  </si>
  <si>
    <t>116932</t>
  </si>
  <si>
    <t>16932</t>
  </si>
  <si>
    <t>MOXOSTAD 0.4 MG</t>
  </si>
  <si>
    <t>POR TBL FLM30X0.4MG</t>
  </si>
  <si>
    <t>117121</t>
  </si>
  <si>
    <t>17121</t>
  </si>
  <si>
    <t>LANZUL</t>
  </si>
  <si>
    <t>CPS 28X30MG</t>
  </si>
  <si>
    <t>130560</t>
  </si>
  <si>
    <t>30560</t>
  </si>
  <si>
    <t>CADUET 10MG/10MG</t>
  </si>
  <si>
    <t>132061</t>
  </si>
  <si>
    <t>32061</t>
  </si>
  <si>
    <t>FRAXIPARINE</t>
  </si>
  <si>
    <t>INJ SOL 10X0.6ML</t>
  </si>
  <si>
    <t>132090</t>
  </si>
  <si>
    <t>32090</t>
  </si>
  <si>
    <t>TRALGIT 50 INJ</t>
  </si>
  <si>
    <t>INJ SOL 5X1ML/50MG</t>
  </si>
  <si>
    <t>142547</t>
  </si>
  <si>
    <t>42547</t>
  </si>
  <si>
    <t>LACTULOSE AL SIRUP</t>
  </si>
  <si>
    <t>POR SIR 1X500ML</t>
  </si>
  <si>
    <t>147740</t>
  </si>
  <si>
    <t>47740</t>
  </si>
  <si>
    <t>RIVOCOR 5</t>
  </si>
  <si>
    <t>147741</t>
  </si>
  <si>
    <t>47741</t>
  </si>
  <si>
    <t>RIVOCOR 10</t>
  </si>
  <si>
    <t>POR TBL FLM 30X10MG</t>
  </si>
  <si>
    <t>149909</t>
  </si>
  <si>
    <t>49909</t>
  </si>
  <si>
    <t>LOKREN 20 MG</t>
  </si>
  <si>
    <t>POR TBL FLM 28X20MG</t>
  </si>
  <si>
    <t>154316</t>
  </si>
  <si>
    <t>54316</t>
  </si>
  <si>
    <t>FRAXIPARIN MULTI</t>
  </si>
  <si>
    <t>INJ 10X5ML/47.5KU</t>
  </si>
  <si>
    <t>156503</t>
  </si>
  <si>
    <t>56503</t>
  </si>
  <si>
    <t>SIOFOR 500</t>
  </si>
  <si>
    <t>TBL OBD 60X500MG</t>
  </si>
  <si>
    <t>156981</t>
  </si>
  <si>
    <t>56981</t>
  </si>
  <si>
    <t>TRITACE 5</t>
  </si>
  <si>
    <t>159672</t>
  </si>
  <si>
    <t>59672</t>
  </si>
  <si>
    <t>TRALGIT SR 100</t>
  </si>
  <si>
    <t>POR TBL RET30X100MG</t>
  </si>
  <si>
    <t>159806</t>
  </si>
  <si>
    <t>59806</t>
  </si>
  <si>
    <t>FRAXIPARINE FORTE</t>
  </si>
  <si>
    <t>INJ 10X0.6ML/11.4KU</t>
  </si>
  <si>
    <t>166030</t>
  </si>
  <si>
    <t>66030</t>
  </si>
  <si>
    <t>ZODAC</t>
  </si>
  <si>
    <t>TBL OBD 30X10MG</t>
  </si>
  <si>
    <t>187788</t>
  </si>
  <si>
    <t>TONARSSA 4 MG/5 MG</t>
  </si>
  <si>
    <t>190957</t>
  </si>
  <si>
    <t>90957</t>
  </si>
  <si>
    <t>XANAX</t>
  </si>
  <si>
    <t>193016</t>
  </si>
  <si>
    <t>93016</t>
  </si>
  <si>
    <t>SORTIS 20MG</t>
  </si>
  <si>
    <t>TBL OBD 30X20MG</t>
  </si>
  <si>
    <t>193018</t>
  </si>
  <si>
    <t>93018</t>
  </si>
  <si>
    <t>SORTIS 20 MG</t>
  </si>
  <si>
    <t>POR TBL FLM100X20MG</t>
  </si>
  <si>
    <t>193969</t>
  </si>
  <si>
    <t>93969</t>
  </si>
  <si>
    <t>RANITAL</t>
  </si>
  <si>
    <t>INJ 5X2ML/50MG</t>
  </si>
  <si>
    <t>194114</t>
  </si>
  <si>
    <t>94114</t>
  </si>
  <si>
    <t>WARFARIN</t>
  </si>
  <si>
    <t>TBL 100X5MG</t>
  </si>
  <si>
    <t>844554</t>
  </si>
  <si>
    <t>114065</t>
  </si>
  <si>
    <t>LOZAP 50 ZENTIVA</t>
  </si>
  <si>
    <t>POR TBL FLM 30X50MG</t>
  </si>
  <si>
    <t>845796</t>
  </si>
  <si>
    <t>126031</t>
  </si>
  <si>
    <t>PRENEWEL 4 MG/1,25 MG</t>
  </si>
  <si>
    <t>846446</t>
  </si>
  <si>
    <t>124343</t>
  </si>
  <si>
    <t>CEZERA 5 MG</t>
  </si>
  <si>
    <t>847488</t>
  </si>
  <si>
    <t>107869</t>
  </si>
  <si>
    <t>APO-ALLOPURINOL</t>
  </si>
  <si>
    <t>POR TBL NOB 100X100MG</t>
  </si>
  <si>
    <t>847871</t>
  </si>
  <si>
    <t>125524</t>
  </si>
  <si>
    <t>APO-AMILZIDE 5/50 MG</t>
  </si>
  <si>
    <t>POR TBL NOB 100X5MG/50MG</t>
  </si>
  <si>
    <t>848907</t>
  </si>
  <si>
    <t>148072</t>
  </si>
  <si>
    <t>ROSUCARD 20 MG POTAHOVANÉ TABLETY</t>
  </si>
  <si>
    <t>849990</t>
  </si>
  <si>
    <t>102596</t>
  </si>
  <si>
    <t>CARVESAN 6,25</t>
  </si>
  <si>
    <t>POR TBL NOB 30X6,25MG</t>
  </si>
  <si>
    <t>850078</t>
  </si>
  <si>
    <t>102608</t>
  </si>
  <si>
    <t>CARVESAN 25</t>
  </si>
  <si>
    <t>POR TBL NOB 30X25MG</t>
  </si>
  <si>
    <t>850087</t>
  </si>
  <si>
    <t>120791</t>
  </si>
  <si>
    <t>APO-PERINDO 4 MG</t>
  </si>
  <si>
    <t>850124</t>
  </si>
  <si>
    <t>125082</t>
  </si>
  <si>
    <t>APO-SIMVA 20</t>
  </si>
  <si>
    <t>112891</t>
  </si>
  <si>
    <t>12891</t>
  </si>
  <si>
    <t>TBL 15X100MG</t>
  </si>
  <si>
    <t>116923</t>
  </si>
  <si>
    <t>16923</t>
  </si>
  <si>
    <t>MOXOSTAD 0.3 MG</t>
  </si>
  <si>
    <t>POR TBL FLM30X0.3MG</t>
  </si>
  <si>
    <t>125516</t>
  </si>
  <si>
    <t>APO-METOPROLOL 50</t>
  </si>
  <si>
    <t>POR TBL NOB 100X50MG</t>
  </si>
  <si>
    <t>126786</t>
  </si>
  <si>
    <t>26786</t>
  </si>
  <si>
    <t>NOVORAPID 100 U/ML</t>
  </si>
  <si>
    <t>INJ SOL 1X10ML</t>
  </si>
  <si>
    <t>142546</t>
  </si>
  <si>
    <t>42546</t>
  </si>
  <si>
    <t>POR SIR 1X200ML</t>
  </si>
  <si>
    <t>149531</t>
  </si>
  <si>
    <t>49531</t>
  </si>
  <si>
    <t>CONTROLOC I.V.</t>
  </si>
  <si>
    <t>INJ PLV SOL 1X40MG</t>
  </si>
  <si>
    <t>158191</t>
  </si>
  <si>
    <t>TELMISARTAN SANDOZ 80 MG</t>
  </si>
  <si>
    <t>POR TBL NOB 30X80MG</t>
  </si>
  <si>
    <t>192587</t>
  </si>
  <si>
    <t>92587</t>
  </si>
  <si>
    <t>DEPAKINE CHRONO 500MG(PULENE)</t>
  </si>
  <si>
    <t>TBL RET 30X500MG</t>
  </si>
  <si>
    <t>848947</t>
  </si>
  <si>
    <t>135928</t>
  </si>
  <si>
    <t>ESOPREX 10 MG</t>
  </si>
  <si>
    <t>129767</t>
  </si>
  <si>
    <t>IMIPENEM/CILASTATIN KABI 500 MG/500 MG</t>
  </si>
  <si>
    <t>INF PLV SOL 10LAH/20ML</t>
  </si>
  <si>
    <t>132059</t>
  </si>
  <si>
    <t>32059</t>
  </si>
  <si>
    <t>INJ SOL 10X0.4ML</t>
  </si>
  <si>
    <t>183730</t>
  </si>
  <si>
    <t>83730</t>
  </si>
  <si>
    <t>GOPTEN 2MG</t>
  </si>
  <si>
    <t>CPS 28X2MG</t>
  </si>
  <si>
    <t>194882</t>
  </si>
  <si>
    <t>94882</t>
  </si>
  <si>
    <t>INJ SIC 1X250MG+4ML</t>
  </si>
  <si>
    <t>190959</t>
  </si>
  <si>
    <t>90959</t>
  </si>
  <si>
    <t>TBL 30X0.5MG</t>
  </si>
  <si>
    <t>850039</t>
  </si>
  <si>
    <t>122119</t>
  </si>
  <si>
    <t>APO-FAMOTIDINE 20 MG</t>
  </si>
  <si>
    <t>POR TBL FLM 100X20MG</t>
  </si>
  <si>
    <t>144997</t>
  </si>
  <si>
    <t>44997</t>
  </si>
  <si>
    <t>DEPAKINE CHRONO 500MG SECABLE</t>
  </si>
  <si>
    <t>TBL RET 100X500MG</t>
  </si>
  <si>
    <t>166760</t>
  </si>
  <si>
    <t>KINITO 50 MG, POTAHOVANÉ TABLETY</t>
  </si>
  <si>
    <t>POR TBL FLM 100X50MG</t>
  </si>
  <si>
    <t>115245</t>
  </si>
  <si>
    <t>15245</t>
  </si>
  <si>
    <t>SANDOSTATIN 0.1 MG/ML</t>
  </si>
  <si>
    <t>INJ SOL 5X1ML/0.1MG</t>
  </si>
  <si>
    <t>187804</t>
  </si>
  <si>
    <t>TONARSSA 8 MG/5 MG</t>
  </si>
  <si>
    <t>103414</t>
  </si>
  <si>
    <t>3414</t>
  </si>
  <si>
    <t>NUTRIFLEX PERI</t>
  </si>
  <si>
    <t>INF 5X2000ML</t>
  </si>
  <si>
    <t>103513</t>
  </si>
  <si>
    <t>3513</t>
  </si>
  <si>
    <t>NUTRIFLEX BASAL</t>
  </si>
  <si>
    <t>110996</t>
  </si>
  <si>
    <t>10996</t>
  </si>
  <si>
    <t>NUTRIFLEX PLUS</t>
  </si>
  <si>
    <t>116336</t>
  </si>
  <si>
    <t>16336</t>
  </si>
  <si>
    <t>LIPOPLUS 20%</t>
  </si>
  <si>
    <t>INFEML10X100ML-SKLO</t>
  </si>
  <si>
    <t>116337</t>
  </si>
  <si>
    <t>16337</t>
  </si>
  <si>
    <t>INFEML10X250ML-SKLO</t>
  </si>
  <si>
    <t>395581</t>
  </si>
  <si>
    <t>NUTRIDRINK  Creme vanilkový</t>
  </si>
  <si>
    <t>4x125ml</t>
  </si>
  <si>
    <t>396920</t>
  </si>
  <si>
    <t>100152</t>
  </si>
  <si>
    <t>AMINOPLASMAL 15%</t>
  </si>
  <si>
    <t>INF 10X500ML</t>
  </si>
  <si>
    <t>133327</t>
  </si>
  <si>
    <t>33327</t>
  </si>
  <si>
    <t>NUTRIDRINK NEUTRAL</t>
  </si>
  <si>
    <t>POR SOL 1X200ML</t>
  </si>
  <si>
    <t>133328</t>
  </si>
  <si>
    <t>33328</t>
  </si>
  <si>
    <t>NUTRIDRINK S PŘÍCH. TROP. OVOCE</t>
  </si>
  <si>
    <t>133474</t>
  </si>
  <si>
    <t>33474</t>
  </si>
  <si>
    <t>NUTRIDRINK JUICE STYLE S PŘÍCHUTÍ JABLEČNOU</t>
  </si>
  <si>
    <t>33527</t>
  </si>
  <si>
    <t>NUTRISON</t>
  </si>
  <si>
    <t>POR SOL 1X500ML</t>
  </si>
  <si>
    <t>133146</t>
  </si>
  <si>
    <t>33146</t>
  </si>
  <si>
    <t>NUTRISON MULTI FIBRE</t>
  </si>
  <si>
    <t>POR SOL 1X1000ML-VA</t>
  </si>
  <si>
    <t>33526</t>
  </si>
  <si>
    <t>POR SOL 1X1000ML</t>
  </si>
  <si>
    <t>133335</t>
  </si>
  <si>
    <t>33335</t>
  </si>
  <si>
    <t>NUTRIDRINK MULTI FIBRE S PŘ BAN</t>
  </si>
  <si>
    <t>395579</t>
  </si>
  <si>
    <t>33752</t>
  </si>
  <si>
    <t>NUTRIDRINK  CREME S PŘÍCHUTÍ LES.OVOCE</t>
  </si>
  <si>
    <t>847098</t>
  </si>
  <si>
    <t>33705</t>
  </si>
  <si>
    <t>NUTRIDRINK S PŘÍCH. VANILKOVOU 200ml</t>
  </si>
  <si>
    <t>83050</t>
  </si>
  <si>
    <t>198192</t>
  </si>
  <si>
    <t>SEFOTAK 1 G</t>
  </si>
  <si>
    <t>INJ PLV SOL 1X1GM</t>
  </si>
  <si>
    <t>102205</t>
  </si>
  <si>
    <t>2205</t>
  </si>
  <si>
    <t>CEFAZOLINE PANPHARMA</t>
  </si>
  <si>
    <t>INJ SIC 25X1GM</t>
  </si>
  <si>
    <t>101066</t>
  </si>
  <si>
    <t>1066</t>
  </si>
  <si>
    <t>FRAMYKOIN</t>
  </si>
  <si>
    <t>UNG 1X10GM</t>
  </si>
  <si>
    <t>102427</t>
  </si>
  <si>
    <t>2427</t>
  </si>
  <si>
    <t>ENTIZOL</t>
  </si>
  <si>
    <t>TBL 20X250MG</t>
  </si>
  <si>
    <t>106264</t>
  </si>
  <si>
    <t>6264</t>
  </si>
  <si>
    <t>SUMETROLIM</t>
  </si>
  <si>
    <t>TBL 20X480MG</t>
  </si>
  <si>
    <t>120605</t>
  </si>
  <si>
    <t>20605</t>
  </si>
  <si>
    <t>COLOMYCIN INJEKCE 1000000 IU</t>
  </si>
  <si>
    <t>INJ PLV SOL 10X1MU</t>
  </si>
  <si>
    <t>183417</t>
  </si>
  <si>
    <t>83417</t>
  </si>
  <si>
    <t>MERONEM</t>
  </si>
  <si>
    <t>INJ SIC 10X1GM</t>
  </si>
  <si>
    <t>194155</t>
  </si>
  <si>
    <t>94155</t>
  </si>
  <si>
    <t>ABAKTAL</t>
  </si>
  <si>
    <t>INJ 10X5ML/400MG</t>
  </si>
  <si>
    <t>847476</t>
  </si>
  <si>
    <t>112782</t>
  </si>
  <si>
    <t xml:space="preserve">GENTAMICIN B.BRAUN 3 MG/ML INFUZNÍ ROZTOK </t>
  </si>
  <si>
    <t>INF SOL 20X80ML</t>
  </si>
  <si>
    <t>849567</t>
  </si>
  <si>
    <t>125249</t>
  </si>
  <si>
    <t>CIPROFLOXACIN KABI 400 MG/200 ML INFUZNÍ ROZTOK</t>
  </si>
  <si>
    <t>INF SOL 10X400MG/200ML</t>
  </si>
  <si>
    <t>144285</t>
  </si>
  <si>
    <t>44285</t>
  </si>
  <si>
    <t>NORMIX</t>
  </si>
  <si>
    <t>TBL OBD 12X200MG</t>
  </si>
  <si>
    <t>197000</t>
  </si>
  <si>
    <t>97000</t>
  </si>
  <si>
    <t>METRONIDAZOLE 0.5% POLFA</t>
  </si>
  <si>
    <t>INJ 1X100ML 5MG/1ML</t>
  </si>
  <si>
    <t>111785</t>
  </si>
  <si>
    <t>11785</t>
  </si>
  <si>
    <t>AMIKIN</t>
  </si>
  <si>
    <t>INJ 1X4ML/1GM</t>
  </si>
  <si>
    <t>103952</t>
  </si>
  <si>
    <t>3952</t>
  </si>
  <si>
    <t>INJ 1X2ML/500MG</t>
  </si>
  <si>
    <t>111706</t>
  </si>
  <si>
    <t>11706</t>
  </si>
  <si>
    <t>BISEPTOL 480</t>
  </si>
  <si>
    <t>INJ 10X5ML</t>
  </si>
  <si>
    <t>105951</t>
  </si>
  <si>
    <t>5951</t>
  </si>
  <si>
    <t>AMOKSIKLAV 1G</t>
  </si>
  <si>
    <t>TBL OBD 14X1GM</t>
  </si>
  <si>
    <t>116600</t>
  </si>
  <si>
    <t>16600</t>
  </si>
  <si>
    <t>UNASYN</t>
  </si>
  <si>
    <t>INJ PLV SOL 1X1.5GM</t>
  </si>
  <si>
    <t>117810</t>
  </si>
  <si>
    <t>17810</t>
  </si>
  <si>
    <t>TAZOCIN 4.5 G</t>
  </si>
  <si>
    <t>INJ PLV SOL12X4.5GM</t>
  </si>
  <si>
    <t>153202</t>
  </si>
  <si>
    <t>53202</t>
  </si>
  <si>
    <t>CIPHIN 500</t>
  </si>
  <si>
    <t>TBL OBD 10X500MG</t>
  </si>
  <si>
    <t>153853</t>
  </si>
  <si>
    <t>53853</t>
  </si>
  <si>
    <t>KLACID 500</t>
  </si>
  <si>
    <t>TBL OBD 14X500MG</t>
  </si>
  <si>
    <t>158092</t>
  </si>
  <si>
    <t>58092</t>
  </si>
  <si>
    <t>CEFAZOLIN SANDOZ 1 G</t>
  </si>
  <si>
    <t>172972</t>
  </si>
  <si>
    <t>72972</t>
  </si>
  <si>
    <t>AMOKSIKLAV 1.2GM</t>
  </si>
  <si>
    <t>INJ SIC 5X1.2GM</t>
  </si>
  <si>
    <t>176360</t>
  </si>
  <si>
    <t>76360</t>
  </si>
  <si>
    <t>ZINACEF AD INJ.</t>
  </si>
  <si>
    <t>INJ SIC 1X1.5GM</t>
  </si>
  <si>
    <t>185525</t>
  </si>
  <si>
    <t>85525</t>
  </si>
  <si>
    <t>AMOKSIKLAV</t>
  </si>
  <si>
    <t>TBL OBD 21X625MG</t>
  </si>
  <si>
    <t>192290</t>
  </si>
  <si>
    <t>92290</t>
  </si>
  <si>
    <t>EDICIN 1GM</t>
  </si>
  <si>
    <t>INJ.SICC.1X1GM</t>
  </si>
  <si>
    <t>117041</t>
  </si>
  <si>
    <t>17041</t>
  </si>
  <si>
    <t>CEFOBID 1 G</t>
  </si>
  <si>
    <t>INJ SIC 1X1GM</t>
  </si>
  <si>
    <t>166137</t>
  </si>
  <si>
    <t>66137</t>
  </si>
  <si>
    <t>OFLOXIN INF</t>
  </si>
  <si>
    <t>INF 1X100ML/200MG</t>
  </si>
  <si>
    <t>126127</t>
  </si>
  <si>
    <t>26127</t>
  </si>
  <si>
    <t>TYGACIL 50 MG</t>
  </si>
  <si>
    <t>INF PLV SOL 10X50MG/5ML</t>
  </si>
  <si>
    <t>165989</t>
  </si>
  <si>
    <t>65989</t>
  </si>
  <si>
    <t>MYCOMAX « INF. INFUZ</t>
  </si>
  <si>
    <t>6480</t>
  </si>
  <si>
    <t>Ocplex 20ml 500 I.U. Phoenix</t>
  </si>
  <si>
    <t>97910</t>
  </si>
  <si>
    <t>Human Albumin 20% 100 ml GRIFOLS</t>
  </si>
  <si>
    <t>117187</t>
  </si>
  <si>
    <t>17187</t>
  </si>
  <si>
    <t>NIMESIL</t>
  </si>
  <si>
    <t>PORGRASUS30X100MG-S</t>
  </si>
  <si>
    <t>132963</t>
  </si>
  <si>
    <t>32963</t>
  </si>
  <si>
    <t>BISOPROLOL-RATIOPHARM 5 MG</t>
  </si>
  <si>
    <t>POR TBL NOB 30X5MG</t>
  </si>
  <si>
    <t>194804</t>
  </si>
  <si>
    <t>94804</t>
  </si>
  <si>
    <t>MODURETIC</t>
  </si>
  <si>
    <t>196193</t>
  </si>
  <si>
    <t>96193</t>
  </si>
  <si>
    <t>FAMOSAN 20MG</t>
  </si>
  <si>
    <t>TBL OBD 20X20MG</t>
  </si>
  <si>
    <t>196599</t>
  </si>
  <si>
    <t>96599</t>
  </si>
  <si>
    <t>SEDACORON 200MG</t>
  </si>
  <si>
    <t>TBL 50X200MG</t>
  </si>
  <si>
    <t>850563</t>
  </si>
  <si>
    <t>109397</t>
  </si>
  <si>
    <t>NOLPAZA 20 MG ENTEROSOLVENTNÍ TABLETY</t>
  </si>
  <si>
    <t>POR TBL ENT 14X20MG</t>
  </si>
  <si>
    <t>117190</t>
  </si>
  <si>
    <t>17190</t>
  </si>
  <si>
    <t>POR SIR 250ML 50%</t>
  </si>
  <si>
    <t>171950</t>
  </si>
  <si>
    <t>71950</t>
  </si>
  <si>
    <t>ISOPTIN SR 240</t>
  </si>
  <si>
    <t>TBL OBD 30X240MG</t>
  </si>
  <si>
    <t>196056</t>
  </si>
  <si>
    <t>96056</t>
  </si>
  <si>
    <t>RANISAN</t>
  </si>
  <si>
    <t>TBL OBD 30X150MG</t>
  </si>
  <si>
    <t>104311</t>
  </si>
  <si>
    <t>4311</t>
  </si>
  <si>
    <t>TRAMAL</t>
  </si>
  <si>
    <t>GTT 1X10ML/1GM</t>
  </si>
  <si>
    <t>86148</t>
  </si>
  <si>
    <t>AUGMENTIN 625 MG</t>
  </si>
  <si>
    <t>POR TBL FLM 21X625MG+SÁ</t>
  </si>
  <si>
    <t>145275</t>
  </si>
  <si>
    <t>45275</t>
  </si>
  <si>
    <t>ENAP 20MG</t>
  </si>
  <si>
    <t>TBL 30X20MG</t>
  </si>
  <si>
    <t>156844</t>
  </si>
  <si>
    <t>56844</t>
  </si>
  <si>
    <t>TRAMAL RETARD 150</t>
  </si>
  <si>
    <t>TBL RET 30X150MG</t>
  </si>
  <si>
    <t>167561</t>
  </si>
  <si>
    <t>67561</t>
  </si>
  <si>
    <t>DAPRIL 5</t>
  </si>
  <si>
    <t>196087</t>
  </si>
  <si>
    <t>96087</t>
  </si>
  <si>
    <t>METFORMIN-TEVA 500 MG</t>
  </si>
  <si>
    <t>POR TBLFLM 60X500MG</t>
  </si>
  <si>
    <t>850049</t>
  </si>
  <si>
    <t>142084</t>
  </si>
  <si>
    <t>LERANA</t>
  </si>
  <si>
    <t>POR TBL FLM 30X2.5MG</t>
  </si>
  <si>
    <t>96414</t>
  </si>
  <si>
    <t>GENTAMICIN LEK 80 MG/2 ML</t>
  </si>
  <si>
    <t>INJ SOL 10X2ML/80MG</t>
  </si>
  <si>
    <t>100168</t>
  </si>
  <si>
    <t>168</t>
  </si>
  <si>
    <t>HYDROCHLOROTHIAZID LECIVA</t>
  </si>
  <si>
    <t>TBL 20X25MG</t>
  </si>
  <si>
    <t>100527</t>
  </si>
  <si>
    <t>527</t>
  </si>
  <si>
    <t>NATRIUM SALICYLICUM BIOTIKA</t>
  </si>
  <si>
    <t>INJ 10X10ML 10%</t>
  </si>
  <si>
    <t>100802</t>
  </si>
  <si>
    <t>802</t>
  </si>
  <si>
    <t>OPHTHALMO-SEPTONEX</t>
  </si>
  <si>
    <t>GTT OPH 1X10ML</t>
  </si>
  <si>
    <t>100843</t>
  </si>
  <si>
    <t>843</t>
  </si>
  <si>
    <t>DERMAZULEN</t>
  </si>
  <si>
    <t>100876</t>
  </si>
  <si>
    <t>876</t>
  </si>
  <si>
    <t>UNG OPH 1X5GM</t>
  </si>
  <si>
    <t>100889</t>
  </si>
  <si>
    <t>889</t>
  </si>
  <si>
    <t>PITYOL</t>
  </si>
  <si>
    <t>101290</t>
  </si>
  <si>
    <t>1290</t>
  </si>
  <si>
    <t>DIAPREL MR</t>
  </si>
  <si>
    <t>TBL RET 60X30MG</t>
  </si>
  <si>
    <t>102420</t>
  </si>
  <si>
    <t>2420</t>
  </si>
  <si>
    <t>PANCREOLAN FORTE</t>
  </si>
  <si>
    <t>TBL ENT 30X220MG</t>
  </si>
  <si>
    <t>102785</t>
  </si>
  <si>
    <t>2785</t>
  </si>
  <si>
    <t>FUROSEMID SLOVAKOFARMA FORTE</t>
  </si>
  <si>
    <t>TBL 10X250MG</t>
  </si>
  <si>
    <t>103550</t>
  </si>
  <si>
    <t>3550</t>
  </si>
  <si>
    <t>VEROSPIRON</t>
  </si>
  <si>
    <t>104270</t>
  </si>
  <si>
    <t>4270</t>
  </si>
  <si>
    <t>IRUXOL MONO</t>
  </si>
  <si>
    <t>DRM UNG 1X30GM</t>
  </si>
  <si>
    <t>104343</t>
  </si>
  <si>
    <t>4343</t>
  </si>
  <si>
    <t>PARALEN</t>
  </si>
  <si>
    <t>SUP 5X500MG</t>
  </si>
  <si>
    <t>104361</t>
  </si>
  <si>
    <t>4361</t>
  </si>
  <si>
    <t>ANAVENOL</t>
  </si>
  <si>
    <t>DRG 60X32MG</t>
  </si>
  <si>
    <t>107981</t>
  </si>
  <si>
    <t>7981</t>
  </si>
  <si>
    <t>INJ 10X2ML/1000MG</t>
  </si>
  <si>
    <t>109205</t>
  </si>
  <si>
    <t>9205</t>
  </si>
  <si>
    <t>ISOPTIN 80</t>
  </si>
  <si>
    <t>TBL OBD 50X80MG</t>
  </si>
  <si>
    <t>109847</t>
  </si>
  <si>
    <t>9847</t>
  </si>
  <si>
    <t>SUP 6X6.5MG</t>
  </si>
  <si>
    <t>110151</t>
  </si>
  <si>
    <t>10151</t>
  </si>
  <si>
    <t>LOPERON CPS</t>
  </si>
  <si>
    <t>POR CPS DUR 10X2MG</t>
  </si>
  <si>
    <t>114811</t>
  </si>
  <si>
    <t>14811</t>
  </si>
  <si>
    <t>KREON 25 000</t>
  </si>
  <si>
    <t>POR CPS DUR 50</t>
  </si>
  <si>
    <t>116439</t>
  </si>
  <si>
    <t>16439</t>
  </si>
  <si>
    <t>LOMIR SRO</t>
  </si>
  <si>
    <t>116462</t>
  </si>
  <si>
    <t>16462</t>
  </si>
  <si>
    <t>EXCIPIAL U LIPOLOTIO</t>
  </si>
  <si>
    <t>DRM EML 1X200ML</t>
  </si>
  <si>
    <t>118304</t>
  </si>
  <si>
    <t>18304</t>
  </si>
  <si>
    <t>RINGERFUNDIN B.BRAUN</t>
  </si>
  <si>
    <t>INF SOL 10X500ML PE</t>
  </si>
  <si>
    <t>119378</t>
  </si>
  <si>
    <t>19378</t>
  </si>
  <si>
    <t>FAKTU</t>
  </si>
  <si>
    <t>RCT SUP 20</t>
  </si>
  <si>
    <t>119571</t>
  </si>
  <si>
    <t>19571</t>
  </si>
  <si>
    <t>LAGOSA</t>
  </si>
  <si>
    <t>DRG 100X150MG</t>
  </si>
  <si>
    <t>129384</t>
  </si>
  <si>
    <t>29384</t>
  </si>
  <si>
    <t>MICARDISPLUS 80/25 MG</t>
  </si>
  <si>
    <t>POR TBL NOB 28</t>
  </si>
  <si>
    <t>145310</t>
  </si>
  <si>
    <t>45310</t>
  </si>
  <si>
    <t>ANACID</t>
  </si>
  <si>
    <t>SUS 12X5ML(SACKY)</t>
  </si>
  <si>
    <t>147195</t>
  </si>
  <si>
    <t>47195</t>
  </si>
  <si>
    <t>HUMULIN N 100 M.J./ML</t>
  </si>
  <si>
    <t>149317</t>
  </si>
  <si>
    <t>49317</t>
  </si>
  <si>
    <t>CALCIUM GLUCONICUM 10% B.BRAUN</t>
  </si>
  <si>
    <t>INJ SOL 20X10ML</t>
  </si>
  <si>
    <t>154534</t>
  </si>
  <si>
    <t>54534</t>
  </si>
  <si>
    <t>PANZYTRAT 25000</t>
  </si>
  <si>
    <t>CPS 50 (SKLO)</t>
  </si>
  <si>
    <t>156804</t>
  </si>
  <si>
    <t>56804</t>
  </si>
  <si>
    <t>FURORESE 40</t>
  </si>
  <si>
    <t>157586</t>
  </si>
  <si>
    <t>57586</t>
  </si>
  <si>
    <t>ESPUMISAN</t>
  </si>
  <si>
    <t>PORCPSMOL50X40MG-BL</t>
  </si>
  <si>
    <t>158037</t>
  </si>
  <si>
    <t>58037</t>
  </si>
  <si>
    <t>BETALOC ZOK 50MG</t>
  </si>
  <si>
    <t>TBL RET 30X50MG</t>
  </si>
  <si>
    <t>158041</t>
  </si>
  <si>
    <t>58041</t>
  </si>
  <si>
    <t>BETALOC ZOK 200 MG</t>
  </si>
  <si>
    <t>POR TBL PRO 30X200MG</t>
  </si>
  <si>
    <t>158425</t>
  </si>
  <si>
    <t>58425</t>
  </si>
  <si>
    <t>DOLMINA 50</t>
  </si>
  <si>
    <t>TBL OBD 30X50MG</t>
  </si>
  <si>
    <t>183106</t>
  </si>
  <si>
    <t>83106</t>
  </si>
  <si>
    <t>LIOTON 100000 GEL</t>
  </si>
  <si>
    <t>GEL 1X50GM</t>
  </si>
  <si>
    <t>183272</t>
  </si>
  <si>
    <t>83272</t>
  </si>
  <si>
    <t>EBRANTIL 60 RETARD</t>
  </si>
  <si>
    <t>POR CPS PRO 50X60MG</t>
  </si>
  <si>
    <t>184292</t>
  </si>
  <si>
    <t>CONCOR COMBI 10 MG/5 MG</t>
  </si>
  <si>
    <t>191880</t>
  </si>
  <si>
    <t>91880</t>
  </si>
  <si>
    <t>MANINIL 5</t>
  </si>
  <si>
    <t>TBL 120X5MG</t>
  </si>
  <si>
    <t>192351</t>
  </si>
  <si>
    <t>92351</t>
  </si>
  <si>
    <t>ATROVENT 0.025%</t>
  </si>
  <si>
    <t>INH SOL 1X20ML</t>
  </si>
  <si>
    <t>192853</t>
  </si>
  <si>
    <t>POR CPS DUR 20X2MG</t>
  </si>
  <si>
    <t>193746</t>
  </si>
  <si>
    <t>93746</t>
  </si>
  <si>
    <t>HEPARIN LECIVA</t>
  </si>
  <si>
    <t>INJ 1X10ML/50KU</t>
  </si>
  <si>
    <t>196190</t>
  </si>
  <si>
    <t>96190</t>
  </si>
  <si>
    <t>MONOSAN 20MG</t>
  </si>
  <si>
    <t>196635</t>
  </si>
  <si>
    <t>96635</t>
  </si>
  <si>
    <t>MAGNE B6</t>
  </si>
  <si>
    <t>DRG 50</t>
  </si>
  <si>
    <t>197026</t>
  </si>
  <si>
    <t>97026</t>
  </si>
  <si>
    <t>ENELBIN RETARD</t>
  </si>
  <si>
    <t>TBL OBD 50X100MG</t>
  </si>
  <si>
    <t>197402</t>
  </si>
  <si>
    <t>97402</t>
  </si>
  <si>
    <t>SORBIFER DURULES</t>
  </si>
  <si>
    <t>TBL FC 50X100MG</t>
  </si>
  <si>
    <t>840220</t>
  </si>
  <si>
    <t>Lactobacillus acidophil.cps.75 bez laktózy</t>
  </si>
  <si>
    <t>843905</t>
  </si>
  <si>
    <t>103391</t>
  </si>
  <si>
    <t>MUCOSOLVAN</t>
  </si>
  <si>
    <t>POR GTT SOL+INH SOL 60ML</t>
  </si>
  <si>
    <t>844651</t>
  </si>
  <si>
    <t>101205</t>
  </si>
  <si>
    <t>PRESTARIUM NEO</t>
  </si>
  <si>
    <t>844960</t>
  </si>
  <si>
    <t>125114</t>
  </si>
  <si>
    <t>TBL 60X100 MG</t>
  </si>
  <si>
    <t>845237</t>
  </si>
  <si>
    <t>125589</t>
  </si>
  <si>
    <t>VALSACOR 80 MG</t>
  </si>
  <si>
    <t>POR TBL FLM 28X80MG</t>
  </si>
  <si>
    <t>845697</t>
  </si>
  <si>
    <t>125599</t>
  </si>
  <si>
    <t>KALNORMIN</t>
  </si>
  <si>
    <t>POR TBL PRO 30X1GM</t>
  </si>
  <si>
    <t>846150</t>
  </si>
  <si>
    <t>137026</t>
  </si>
  <si>
    <t>PANGROL 20000</t>
  </si>
  <si>
    <t>por.tbl.ent. 20</t>
  </si>
  <si>
    <t>846629</t>
  </si>
  <si>
    <t>100013</t>
  </si>
  <si>
    <t>IBALGIN 400 TBL 24</t>
  </si>
  <si>
    <t xml:space="preserve">POR TBL FLM 24X400MG </t>
  </si>
  <si>
    <t>848335</t>
  </si>
  <si>
    <t>155782</t>
  </si>
  <si>
    <t>GODASAL 100</t>
  </si>
  <si>
    <t>POR TBL NOB 100</t>
  </si>
  <si>
    <t>848930</t>
  </si>
  <si>
    <t>155781</t>
  </si>
  <si>
    <t>POR TBL NOB 50</t>
  </si>
  <si>
    <t>849254</t>
  </si>
  <si>
    <t>155780</t>
  </si>
  <si>
    <t>POR TBL NOB 20</t>
  </si>
  <si>
    <t>849535</t>
  </si>
  <si>
    <t>134292</t>
  </si>
  <si>
    <t>VALSACOMBI 160 MG/25 MG</t>
  </si>
  <si>
    <t>850642</t>
  </si>
  <si>
    <t>169673</t>
  </si>
  <si>
    <t>CALTRATE PLUS</t>
  </si>
  <si>
    <t>102818</t>
  </si>
  <si>
    <t>2818</t>
  </si>
  <si>
    <t>ENDIARON</t>
  </si>
  <si>
    <t>TBL OBD 20X250MG</t>
  </si>
  <si>
    <t>109139</t>
  </si>
  <si>
    <t>9139</t>
  </si>
  <si>
    <t>HEMINEVRIN 300MG</t>
  </si>
  <si>
    <t>CPS 100X300MG</t>
  </si>
  <si>
    <t>113359</t>
  </si>
  <si>
    <t>13359</t>
  </si>
  <si>
    <t>SPIROPENT</t>
  </si>
  <si>
    <t>POR TBLNOB20X0.02MG</t>
  </si>
  <si>
    <t>116028</t>
  </si>
  <si>
    <t>16028</t>
  </si>
  <si>
    <t>ANAFRANIL SR 75</t>
  </si>
  <si>
    <t>TBL RET 20X75MG</t>
  </si>
  <si>
    <t>118305</t>
  </si>
  <si>
    <t>18305</t>
  </si>
  <si>
    <t>INF SOL10X1000ML PE</t>
  </si>
  <si>
    <t>118390</t>
  </si>
  <si>
    <t>18390</t>
  </si>
  <si>
    <t>POR TBL RET 120X30MG</t>
  </si>
  <si>
    <t>121793</t>
  </si>
  <si>
    <t>21793</t>
  </si>
  <si>
    <t>MONOTAB SR</t>
  </si>
  <si>
    <t>POR TBL PRO20X100MG</t>
  </si>
  <si>
    <t>124414</t>
  </si>
  <si>
    <t>INDAPAMIDE ORION 1,5 MG</t>
  </si>
  <si>
    <t>POR TBL PRO 30X1.5MG</t>
  </si>
  <si>
    <t>125362</t>
  </si>
  <si>
    <t>25362</t>
  </si>
  <si>
    <t>HELICID 10 ZENTIVA</t>
  </si>
  <si>
    <t>POR CPS ETD 28X10MG</t>
  </si>
  <si>
    <t>125925</t>
  </si>
  <si>
    <t>25925</t>
  </si>
  <si>
    <t>ZYPREXA 5 MG</t>
  </si>
  <si>
    <t>POR TBL FLM 28X5MG</t>
  </si>
  <si>
    <t>125969</t>
  </si>
  <si>
    <t>25969</t>
  </si>
  <si>
    <t>PROCORALAN 5 MG</t>
  </si>
  <si>
    <t>POR TBL FLM 56X5MG</t>
  </si>
  <si>
    <t>172564</t>
  </si>
  <si>
    <t>72564</t>
  </si>
  <si>
    <t>INF 5X0.5ML/20MG</t>
  </si>
  <si>
    <t>193724</t>
  </si>
  <si>
    <t>93724</t>
  </si>
  <si>
    <t>INDOMETACIN 100 BERLIN-CHEMIE</t>
  </si>
  <si>
    <t>SUP 10X100MG</t>
  </si>
  <si>
    <t>197698</t>
  </si>
  <si>
    <t>97698</t>
  </si>
  <si>
    <t>PENTOMER RETARD 400MG</t>
  </si>
  <si>
    <t>TBL OBD 20X400MG</t>
  </si>
  <si>
    <t>848560</t>
  </si>
  <si>
    <t>125752</t>
  </si>
  <si>
    <t>ESSENTIALE FORTE N</t>
  </si>
  <si>
    <t>849034</t>
  </si>
  <si>
    <t>Emspoma M 200ml/chladivá tuba</t>
  </si>
  <si>
    <t>849276</t>
  </si>
  <si>
    <t>155875</t>
  </si>
  <si>
    <t>TRENTAL</t>
  </si>
  <si>
    <t>INF SOL 5X5ML/100MG</t>
  </si>
  <si>
    <t>900803</t>
  </si>
  <si>
    <t>1000</t>
  </si>
  <si>
    <t>KL KAL.PERMANGANAS 10G</t>
  </si>
  <si>
    <t>102587</t>
  </si>
  <si>
    <t>2587</t>
  </si>
  <si>
    <t>GLUKÓZA 40 BRAUN</t>
  </si>
  <si>
    <t>INF 20X10ML-PLA.AMP</t>
  </si>
  <si>
    <t>110555</t>
  </si>
  <si>
    <t>10555</t>
  </si>
  <si>
    <t>AQUA PRO INJECTIONE BRAUN</t>
  </si>
  <si>
    <t>INJ SOL 20X100ML-PE</t>
  </si>
  <si>
    <t>803169</t>
  </si>
  <si>
    <t>KL BENZINUM 300g</t>
  </si>
  <si>
    <t>900321</t>
  </si>
  <si>
    <t>KL PRIPRAVEK</t>
  </si>
  <si>
    <t>100858</t>
  </si>
  <si>
    <t>858</t>
  </si>
  <si>
    <t>HYDROCORTISON M LECIVA</t>
  </si>
  <si>
    <t>UNG 10GM 1%</t>
  </si>
  <si>
    <t>102123</t>
  </si>
  <si>
    <t>2123</t>
  </si>
  <si>
    <t>PAMBA</t>
  </si>
  <si>
    <t>114929</t>
  </si>
  <si>
    <t>14929</t>
  </si>
  <si>
    <t>INHIBACE 5 MG</t>
  </si>
  <si>
    <t>155936</t>
  </si>
  <si>
    <t>HERPESIN 400</t>
  </si>
  <si>
    <t>POR TBL NOB 25X400MG</t>
  </si>
  <si>
    <t>159449</t>
  </si>
  <si>
    <t>59449</t>
  </si>
  <si>
    <t>DUROGESIC 50MCG/H</t>
  </si>
  <si>
    <t>EMP 5X5MG(20CM2)</t>
  </si>
  <si>
    <t>176205</t>
  </si>
  <si>
    <t>76205</t>
  </si>
  <si>
    <t>HYDROCORTISON 10MG</t>
  </si>
  <si>
    <t>194234</t>
  </si>
  <si>
    <t>94234</t>
  </si>
  <si>
    <t>GUAJACURAN</t>
  </si>
  <si>
    <t>DRG 30X200MG-BLISTR</t>
  </si>
  <si>
    <t>703722</t>
  </si>
  <si>
    <t>MENALIND Olejový spray na ochranu kůže</t>
  </si>
  <si>
    <t>790011</t>
  </si>
  <si>
    <t>Emspoma M 500g/chladivá</t>
  </si>
  <si>
    <t>846609</t>
  </si>
  <si>
    <t>112584</t>
  </si>
  <si>
    <t>NEBIVOLOL SANDOZ 5 MG</t>
  </si>
  <si>
    <t>POR TBL NOB 14X5MG</t>
  </si>
  <si>
    <t>846873</t>
  </si>
  <si>
    <t>DZ PRONTODERM ROZTOK 500 ml</t>
  </si>
  <si>
    <t>116322</t>
  </si>
  <si>
    <t>16322</t>
  </si>
  <si>
    <t>DRM UNG 1X250GM</t>
  </si>
  <si>
    <t>184325</t>
  </si>
  <si>
    <t>84325</t>
  </si>
  <si>
    <t>VIDISIC</t>
  </si>
  <si>
    <t>GEL OPH 1X10GM</t>
  </si>
  <si>
    <t>187149</t>
  </si>
  <si>
    <t>87149</t>
  </si>
  <si>
    <t>THYROZOL 10</t>
  </si>
  <si>
    <t>TBL OBD 50X10MG</t>
  </si>
  <si>
    <t>187299</t>
  </si>
  <si>
    <t>87299</t>
  </si>
  <si>
    <t>IMUNOR</t>
  </si>
  <si>
    <t>LYO 4X10MG</t>
  </si>
  <si>
    <t>846306</t>
  </si>
  <si>
    <t>100096</t>
  </si>
  <si>
    <t>VOLTAREN EMULGEL</t>
  </si>
  <si>
    <t>DRM GEL 1X50GM LAM</t>
  </si>
  <si>
    <t>849045</t>
  </si>
  <si>
    <t>155938</t>
  </si>
  <si>
    <t>HERPESIN 200</t>
  </si>
  <si>
    <t>POR TBL NOB 25X200MG</t>
  </si>
  <si>
    <t>900511</t>
  </si>
  <si>
    <t>KL SOL.ACIDI BORICI 3%,200G</t>
  </si>
  <si>
    <t>921392</t>
  </si>
  <si>
    <t>KL SUPP.PREDNISON 0,001G,PAPAVERIN 0,02G</t>
  </si>
  <si>
    <t>20KS</t>
  </si>
  <si>
    <t>198169</t>
  </si>
  <si>
    <t>98169</t>
  </si>
  <si>
    <t>BUSCOPAN</t>
  </si>
  <si>
    <t>INJ 5X1ML/20MG</t>
  </si>
  <si>
    <t>99886</t>
  </si>
  <si>
    <t>CINARIZIN LEK 25 MG</t>
  </si>
  <si>
    <t>POR TBL NOB 50X25MG</t>
  </si>
  <si>
    <t>100055</t>
  </si>
  <si>
    <t>55</t>
  </si>
  <si>
    <t>B-KOMPLEX LECIVA</t>
  </si>
  <si>
    <t>DRG 20(2X10)/FORTE/</t>
  </si>
  <si>
    <t>111062</t>
  </si>
  <si>
    <t>11062</t>
  </si>
  <si>
    <t>OXYCONTIN 20 MG</t>
  </si>
  <si>
    <t>POR TBL PRO 30X20MG</t>
  </si>
  <si>
    <t>117168</t>
  </si>
  <si>
    <t>17168</t>
  </si>
  <si>
    <t>BELOSALIC</t>
  </si>
  <si>
    <t>DRM SOL 1X50ML</t>
  </si>
  <si>
    <t>127953</t>
  </si>
  <si>
    <t>27953</t>
  </si>
  <si>
    <t>LANTUS 100 JEDNOTEK/ML</t>
  </si>
  <si>
    <t>SDR INJ SOL 5X3ML SOLOSTAR</t>
  </si>
  <si>
    <t>147515</t>
  </si>
  <si>
    <t>47515</t>
  </si>
  <si>
    <t>CALCICHEW D3</t>
  </si>
  <si>
    <t>CTB 60</t>
  </si>
  <si>
    <t>153940</t>
  </si>
  <si>
    <t>53940</t>
  </si>
  <si>
    <t>TBL 20X15MG(BLISTR)</t>
  </si>
  <si>
    <t>191032</t>
  </si>
  <si>
    <t>91032</t>
  </si>
  <si>
    <t>SECATOXIN /R/ FORTE</t>
  </si>
  <si>
    <t>GTT 25ML 25MG/10ML</t>
  </si>
  <si>
    <t>845813</t>
  </si>
  <si>
    <t>DECA DURABOLIN  50</t>
  </si>
  <si>
    <t xml:space="preserve">INJ SOL 1X1ML/50MG </t>
  </si>
  <si>
    <t>921136</t>
  </si>
  <si>
    <t>KL ZINCI OXIDI PASTA, 100G</t>
  </si>
  <si>
    <t>921184</t>
  </si>
  <si>
    <t>KL UNGUENTUM</t>
  </si>
  <si>
    <t>101807</t>
  </si>
  <si>
    <t>40538</t>
  </si>
  <si>
    <t>DICYNONE</t>
  </si>
  <si>
    <t>TBL 30x 500 mg</t>
  </si>
  <si>
    <t>128791</t>
  </si>
  <si>
    <t>28791</t>
  </si>
  <si>
    <t>TOVIAZ 8 MG</t>
  </si>
  <si>
    <t>POR TBL PRO 28X8MG</t>
  </si>
  <si>
    <t>847962</t>
  </si>
  <si>
    <t>AESCIN 30mg tbl.60 VULM</t>
  </si>
  <si>
    <t>102439</t>
  </si>
  <si>
    <t>2439</t>
  </si>
  <si>
    <t>MARCAINE 0.5%</t>
  </si>
  <si>
    <t>INJ SOL5X20ML/100MG</t>
  </si>
  <si>
    <t>125592</t>
  </si>
  <si>
    <t>25592</t>
  </si>
  <si>
    <t>HUMALOG 100 IU</t>
  </si>
  <si>
    <t>INJ SOL 5X3ML/300UT</t>
  </si>
  <si>
    <t>128743</t>
  </si>
  <si>
    <t>28743</t>
  </si>
  <si>
    <t>JANUVIA 100 MG</t>
  </si>
  <si>
    <t>POR TBL FLM 98X100MG</t>
  </si>
  <si>
    <t>136398</t>
  </si>
  <si>
    <t>MESTINON</t>
  </si>
  <si>
    <t>POR TBL OBD 150X60MG</t>
  </si>
  <si>
    <t>141824</t>
  </si>
  <si>
    <t>41824</t>
  </si>
  <si>
    <t>DHC CONTINUS 60 MG</t>
  </si>
  <si>
    <t>PORTBLRET60X60MG B</t>
  </si>
  <si>
    <t>144982</t>
  </si>
  <si>
    <t>44982</t>
  </si>
  <si>
    <t>BETOPTIC S</t>
  </si>
  <si>
    <t>SUS OPH 1X5ML</t>
  </si>
  <si>
    <t>154432</t>
  </si>
  <si>
    <t>54432</t>
  </si>
  <si>
    <t>PROSULPIN 50MG</t>
  </si>
  <si>
    <t>TBL 30X50MG</t>
  </si>
  <si>
    <t>154815</t>
  </si>
  <si>
    <t>TETANOL PUR</t>
  </si>
  <si>
    <t>INJ SUS 1X0.5ML</t>
  </si>
  <si>
    <t>155911</t>
  </si>
  <si>
    <t>PEROXID VODIKU 3%</t>
  </si>
  <si>
    <t>LIQ  1X100ML</t>
  </si>
  <si>
    <t>158659</t>
  </si>
  <si>
    <t>58659</t>
  </si>
  <si>
    <t>ATENOLOL AL 25</t>
  </si>
  <si>
    <t>160480</t>
  </si>
  <si>
    <t>MONACE COMBI 20 MG/12,5 MG</t>
  </si>
  <si>
    <t>167408</t>
  </si>
  <si>
    <t>67408</t>
  </si>
  <si>
    <t>INDOBENE</t>
  </si>
  <si>
    <t>175428</t>
  </si>
  <si>
    <t>75428</t>
  </si>
  <si>
    <t>177279</t>
  </si>
  <si>
    <t>EGIRAMLON 5 MG/5 MG</t>
  </si>
  <si>
    <t>POR CPS DUR 30</t>
  </si>
  <si>
    <t>178635</t>
  </si>
  <si>
    <t>PARACETAMOL B. BRAUN 10 MG/ML</t>
  </si>
  <si>
    <t>INF SOL 10X100ML/1GM</t>
  </si>
  <si>
    <t>192255</t>
  </si>
  <si>
    <t>92255</t>
  </si>
  <si>
    <t>MICTONETTEN</t>
  </si>
  <si>
    <t>DRG 30X5MG</t>
  </si>
  <si>
    <t>194525</t>
  </si>
  <si>
    <t>94525</t>
  </si>
  <si>
    <t>GLUCOBENE</t>
  </si>
  <si>
    <t>TBL 120X3.5MG</t>
  </si>
  <si>
    <t>194810</t>
  </si>
  <si>
    <t>94810</t>
  </si>
  <si>
    <t>HYPOTYLIN</t>
  </si>
  <si>
    <t>TBL 30X2.5MG</t>
  </si>
  <si>
    <t>380758</t>
  </si>
  <si>
    <t>80758</t>
  </si>
  <si>
    <t>OPSITE SPRAY 100 ML TRANSPARENT</t>
  </si>
  <si>
    <t>NI FILM PRO KRYTI R</t>
  </si>
  <si>
    <t>702489</t>
  </si>
  <si>
    <t>Emspoma M 300ml/chladivá</t>
  </si>
  <si>
    <t>788943</t>
  </si>
  <si>
    <t>Dermo-chlorophyl spray 30g (Dr.Muller)</t>
  </si>
  <si>
    <t>798827</t>
  </si>
  <si>
    <t>Dermo-chlorophyl gel 50ml (Dr.Muller)</t>
  </si>
  <si>
    <t>840138</t>
  </si>
  <si>
    <t>58160</t>
  </si>
  <si>
    <t>SANORIN 0.5 PM</t>
  </si>
  <si>
    <t>SPR NAS SOL 1X10ML</t>
  </si>
  <si>
    <t>847585</t>
  </si>
  <si>
    <t>119926</t>
  </si>
  <si>
    <t>IGAMPLIA 160 MG/ML</t>
  </si>
  <si>
    <t>INJ SOL 1X5ML/800MG</t>
  </si>
  <si>
    <t>847767</t>
  </si>
  <si>
    <t>500140</t>
  </si>
  <si>
    <t>JANUMET 50 MG/1000 MG</t>
  </si>
  <si>
    <t>POR TBL FLM 56X50MG/1000MG</t>
  </si>
  <si>
    <t>850675</t>
  </si>
  <si>
    <t>Menalind professional tělové mléko 500ml</t>
  </si>
  <si>
    <t>900520</t>
  </si>
  <si>
    <t>KL SOL.ACIDI BORICI 3%,100G</t>
  </si>
  <si>
    <t>FAGRON, KULICH</t>
  </si>
  <si>
    <t>900552</t>
  </si>
  <si>
    <t>KL SOL.ACIDI BORICI 3%,250G</t>
  </si>
  <si>
    <t>920060</t>
  </si>
  <si>
    <t>KL SOL.ARG.NITR.20% 10G</t>
  </si>
  <si>
    <t>920064</t>
  </si>
  <si>
    <t>KL SOL.METHYLROS.CHL.1% 10G</t>
  </si>
  <si>
    <t>920154</t>
  </si>
  <si>
    <t>DZ PRONTODERM PENA 200ml</t>
  </si>
  <si>
    <t>920358</t>
  </si>
  <si>
    <t>KL SOL.BORGLYCEROLI 3% 200 G</t>
  </si>
  <si>
    <t>920378</t>
  </si>
  <si>
    <t>KL SOL.HYD.PEROX.3% 250G v sirokohrdle lahvi</t>
  </si>
  <si>
    <t>921048</t>
  </si>
  <si>
    <t>KL SOL.HYD.PEROX.3% 250G</t>
  </si>
  <si>
    <t>930043</t>
  </si>
  <si>
    <t>DZ TRIXO LIND 100 ml</t>
  </si>
  <si>
    <t>988221</t>
  </si>
  <si>
    <t>Čaj ovocný Lesní plody n.s.20x2g JEMČA</t>
  </si>
  <si>
    <t>988709</t>
  </si>
  <si>
    <t>Masážní emulze Emspoma O hřejivá tuba 200ml</t>
  </si>
  <si>
    <t>8504</t>
  </si>
  <si>
    <t>KREON 40 000</t>
  </si>
  <si>
    <t>POR CPS ETD 50X400MG</t>
  </si>
  <si>
    <t>186966</t>
  </si>
  <si>
    <t>86966</t>
  </si>
  <si>
    <t>ARDEANUTRISOL G 5</t>
  </si>
  <si>
    <t>110252</t>
  </si>
  <si>
    <t>10252</t>
  </si>
  <si>
    <t>CAVINTON FORTE</t>
  </si>
  <si>
    <t>POR TBL NOB 30X10MG</t>
  </si>
  <si>
    <t>115864</t>
  </si>
  <si>
    <t>15864</t>
  </si>
  <si>
    <t>TRITACE 10</t>
  </si>
  <si>
    <t>116926</t>
  </si>
  <si>
    <t>16926</t>
  </si>
  <si>
    <t>MOXOSTAD 0,3 MG</t>
  </si>
  <si>
    <t>POR TBL FLM 100X0.3MG</t>
  </si>
  <si>
    <t>132063</t>
  </si>
  <si>
    <t>32063</t>
  </si>
  <si>
    <t>INJ SOL 10X0.8ML</t>
  </si>
  <si>
    <t>132087</t>
  </si>
  <si>
    <t>32087</t>
  </si>
  <si>
    <t>TRALGIT 100 INJ</t>
  </si>
  <si>
    <t>INJ SOL 5X2ML/100MG</t>
  </si>
  <si>
    <t>147141</t>
  </si>
  <si>
    <t>47141</t>
  </si>
  <si>
    <t>LETROX 50</t>
  </si>
  <si>
    <t>156102</t>
  </si>
  <si>
    <t>56102</t>
  </si>
  <si>
    <t>CPS 14X30MG</t>
  </si>
  <si>
    <t>158271</t>
  </si>
  <si>
    <t>58271</t>
  </si>
  <si>
    <t>LIPANTHYL 267 M</t>
  </si>
  <si>
    <t>CPS 30X267MG</t>
  </si>
  <si>
    <t>158380</t>
  </si>
  <si>
    <t>58380</t>
  </si>
  <si>
    <t>VENTOLIN ROZTOK K INHALACI</t>
  </si>
  <si>
    <t>INH SOL1X20ML/120MG</t>
  </si>
  <si>
    <t>159671</t>
  </si>
  <si>
    <t>59671</t>
  </si>
  <si>
    <t>POR TBL RET10X100MG</t>
  </si>
  <si>
    <t>159808</t>
  </si>
  <si>
    <t>59808</t>
  </si>
  <si>
    <t>INJ 10X0.8ML/15.2KU</t>
  </si>
  <si>
    <t>159810</t>
  </si>
  <si>
    <t>59810</t>
  </si>
  <si>
    <t>INJ SOL 10X1.0ML</t>
  </si>
  <si>
    <t>166029</t>
  </si>
  <si>
    <t>66029</t>
  </si>
  <si>
    <t>TBL OBD 10X10MG</t>
  </si>
  <si>
    <t>166759</t>
  </si>
  <si>
    <t>POR TBL FLM 40X50MG</t>
  </si>
  <si>
    <t>176708</t>
  </si>
  <si>
    <t>76708</t>
  </si>
  <si>
    <t>ACCUZIDE</t>
  </si>
  <si>
    <t>182952</t>
  </si>
  <si>
    <t>82952</t>
  </si>
  <si>
    <t>QUAMATEL</t>
  </si>
  <si>
    <t>INJ SIC 5X20MG+SOLV</t>
  </si>
  <si>
    <t>192340</t>
  </si>
  <si>
    <t>WARFARIN PMCS 2 MG</t>
  </si>
  <si>
    <t>POR TBL NOB 100X2MG</t>
  </si>
  <si>
    <t>193013</t>
  </si>
  <si>
    <t>93013</t>
  </si>
  <si>
    <t>SORTIS 10MG</t>
  </si>
  <si>
    <t>196977</t>
  </si>
  <si>
    <t>96977</t>
  </si>
  <si>
    <t>844410</t>
  </si>
  <si>
    <t>106344</t>
  </si>
  <si>
    <t>LANZUL 15 MG</t>
  </si>
  <si>
    <t>POR CPS ETD 28X15MG</t>
  </si>
  <si>
    <t>848545</t>
  </si>
  <si>
    <t>127546</t>
  </si>
  <si>
    <t>AMESOS 10 MG/5 MG TABLETY</t>
  </si>
  <si>
    <t>849059</t>
  </si>
  <si>
    <t>107885</t>
  </si>
  <si>
    <t>APO-SERTRAL 50</t>
  </si>
  <si>
    <t>POR CPS DUR 30X50MG</t>
  </si>
  <si>
    <t>849444</t>
  </si>
  <si>
    <t>163085</t>
  </si>
  <si>
    <t>AMARYL 3 MG</t>
  </si>
  <si>
    <t>POR TBL NOB 30X3MG</t>
  </si>
  <si>
    <t>849453</t>
  </si>
  <si>
    <t>163077</t>
  </si>
  <si>
    <t>AMARYL 2 MG</t>
  </si>
  <si>
    <t>POR TBL NOB 30X2MG</t>
  </si>
  <si>
    <t>849559</t>
  </si>
  <si>
    <t>125066</t>
  </si>
  <si>
    <t>APO-AMLO 5</t>
  </si>
  <si>
    <t>POR TBL NOB 100X5MG</t>
  </si>
  <si>
    <t>849561</t>
  </si>
  <si>
    <t>125060</t>
  </si>
  <si>
    <t>117425</t>
  </si>
  <si>
    <t>17425</t>
  </si>
  <si>
    <t>CITALEC 10 ZENTIVA</t>
  </si>
  <si>
    <t>POR TBL FLM30X10MG</t>
  </si>
  <si>
    <t>128216</t>
  </si>
  <si>
    <t>28216</t>
  </si>
  <si>
    <t>LYRICA 75 MG</t>
  </si>
  <si>
    <t>POR CPSDUR14X75MG</t>
  </si>
  <si>
    <t>145214</t>
  </si>
  <si>
    <t>45214</t>
  </si>
  <si>
    <t>ZOXON 2</t>
  </si>
  <si>
    <t>193019</t>
  </si>
  <si>
    <t>93019</t>
  </si>
  <si>
    <t>SORTIS 40MG</t>
  </si>
  <si>
    <t>TBL OBD 30X40MG</t>
  </si>
  <si>
    <t>112319</t>
  </si>
  <si>
    <t>12319</t>
  </si>
  <si>
    <t>TRANSMETIL 500MG INJEKCE</t>
  </si>
  <si>
    <t>INJ SIC 5X500MG+5ML</t>
  </si>
  <si>
    <t>112317</t>
  </si>
  <si>
    <t>12317</t>
  </si>
  <si>
    <t>TRANSMETIL 500MG TABLETY</t>
  </si>
  <si>
    <t>TBL ENT 10X500MG</t>
  </si>
  <si>
    <t>126486</t>
  </si>
  <si>
    <t>26486</t>
  </si>
  <si>
    <t>ACTRAPID PENFILL 100IU/ML</t>
  </si>
  <si>
    <t>INJ SOL 5X3ML</t>
  </si>
  <si>
    <t>132058</t>
  </si>
  <si>
    <t>32058</t>
  </si>
  <si>
    <t>INJ SOL 10X0.3ML</t>
  </si>
  <si>
    <t>147133</t>
  </si>
  <si>
    <t>47133</t>
  </si>
  <si>
    <t>LETROX 150</t>
  </si>
  <si>
    <t>TBL 100X150RG</t>
  </si>
  <si>
    <t>110820</t>
  </si>
  <si>
    <t>10820</t>
  </si>
  <si>
    <t>ZOFRAN</t>
  </si>
  <si>
    <t>INJ SOL 5X4ML/8MG</t>
  </si>
  <si>
    <t>848895</t>
  </si>
  <si>
    <t>151056</t>
  </si>
  <si>
    <t>LAMICTAL 100 MG</t>
  </si>
  <si>
    <t>POR TBL NOB 42X100MG</t>
  </si>
  <si>
    <t>117431</t>
  </si>
  <si>
    <t>17431</t>
  </si>
  <si>
    <t>CITALEC 20 ZENTIVA</t>
  </si>
  <si>
    <t>POR TBL FLM30X20MG</t>
  </si>
  <si>
    <t>130021</t>
  </si>
  <si>
    <t>30021</t>
  </si>
  <si>
    <t>LETROX 125</t>
  </si>
  <si>
    <t>POR TBL NOB 100X125MCG</t>
  </si>
  <si>
    <t>132083</t>
  </si>
  <si>
    <t>32083</t>
  </si>
  <si>
    <t>TRALGIT GTT.</t>
  </si>
  <si>
    <t>POR GTT SOL 1x10ML</t>
  </si>
  <si>
    <t>153950</t>
  </si>
  <si>
    <t>53950</t>
  </si>
  <si>
    <t>ZOLOFT 50MG</t>
  </si>
  <si>
    <t>192034</t>
  </si>
  <si>
    <t>92034</t>
  </si>
  <si>
    <t>DEPAKINE CHRONO 300</t>
  </si>
  <si>
    <t>TBL RET 100X300MG</t>
  </si>
  <si>
    <t>111758</t>
  </si>
  <si>
    <t>125094</t>
  </si>
  <si>
    <t>APO-SIMVA 40</t>
  </si>
  <si>
    <t>POR TBL FLM100X40MG</t>
  </si>
  <si>
    <t>849054</t>
  </si>
  <si>
    <t>107847</t>
  </si>
  <si>
    <t>APO-PAROX</t>
  </si>
  <si>
    <t>849660</t>
  </si>
  <si>
    <t>111904</t>
  </si>
  <si>
    <t>NITRESAN 20 MG</t>
  </si>
  <si>
    <t>POR TBL NOB 100X20MG</t>
  </si>
  <si>
    <t>850106</t>
  </si>
  <si>
    <t>111898</t>
  </si>
  <si>
    <t>NITRESAN 10 MG</t>
  </si>
  <si>
    <t>149415</t>
  </si>
  <si>
    <t>49415</t>
  </si>
  <si>
    <t>AMINOPLASMAL B.BRAUN 10%</t>
  </si>
  <si>
    <t>INF SOL 10X500ML</t>
  </si>
  <si>
    <t>149409</t>
  </si>
  <si>
    <t>49409</t>
  </si>
  <si>
    <t>AMINOPLASMAL B.BRAUN 5% E</t>
  </si>
  <si>
    <t>172563</t>
  </si>
  <si>
    <t>72563</t>
  </si>
  <si>
    <t>INF 1X500ML</t>
  </si>
  <si>
    <t>133330</t>
  </si>
  <si>
    <t>33330</t>
  </si>
  <si>
    <t>NUTRIDRINK YOGHURT S VAN A CITR</t>
  </si>
  <si>
    <t>133339</t>
  </si>
  <si>
    <t>33339</t>
  </si>
  <si>
    <t>DIASIP S PŘÍCHUTÍ JAHODOVOU (SOL)</t>
  </si>
  <si>
    <t>133340</t>
  </si>
  <si>
    <t>33340</t>
  </si>
  <si>
    <t>DIASIP S PŘÍCHUTÍ VANILKOVOU (SOL)</t>
  </si>
  <si>
    <t>500732</t>
  </si>
  <si>
    <t>33704</t>
  </si>
  <si>
    <t>DIASIP S PŘÍCHUTÍ CAPPUCHINO</t>
  </si>
  <si>
    <t>33531</t>
  </si>
  <si>
    <t>NUTRISON ENERGY MULTI FIBRE</t>
  </si>
  <si>
    <t>133220</t>
  </si>
  <si>
    <t>33220</t>
  </si>
  <si>
    <t>PROTIFAR</t>
  </si>
  <si>
    <t>POR PLV SOL 1X225GM</t>
  </si>
  <si>
    <t>133322</t>
  </si>
  <si>
    <t>33322</t>
  </si>
  <si>
    <t>NUTRIDRINK S ČOKOL. PŘÍCHUTÍ</t>
  </si>
  <si>
    <t>133323</t>
  </si>
  <si>
    <t>33323</t>
  </si>
  <si>
    <t>NUTRIDRINK S KARAMEL. PŘÍCHUTÍ</t>
  </si>
  <si>
    <t>194453</t>
  </si>
  <si>
    <t>94453</t>
  </si>
  <si>
    <t>CIPRINOL 250</t>
  </si>
  <si>
    <t>TBL OBD 10X250MG</t>
  </si>
  <si>
    <t>101076</t>
  </si>
  <si>
    <t>1076</t>
  </si>
  <si>
    <t>OPHTHALMO-FRAMYKOIN</t>
  </si>
  <si>
    <t>111592</t>
  </si>
  <si>
    <t>11592</t>
  </si>
  <si>
    <t>METRONIDAZOL 500MG BRAUN</t>
  </si>
  <si>
    <t>INJ 10X100ML(LDPE)</t>
  </si>
  <si>
    <t>117149</t>
  </si>
  <si>
    <t>17149</t>
  </si>
  <si>
    <t>POR TBL FLM12X375MG</t>
  </si>
  <si>
    <t>168998</t>
  </si>
  <si>
    <t>68998</t>
  </si>
  <si>
    <t>AMPICILIN BIOTIKA</t>
  </si>
  <si>
    <t>INJ 10X1000MG</t>
  </si>
  <si>
    <t>183487</t>
  </si>
  <si>
    <t>83487</t>
  </si>
  <si>
    <t>MERONEM 500MG I.V.</t>
  </si>
  <si>
    <t>INJ SIC 10X500MG</t>
  </si>
  <si>
    <t>850012</t>
  </si>
  <si>
    <t>154748</t>
  </si>
  <si>
    <t>NITROFURANTOIN - RATIOPHARM 100 MG</t>
  </si>
  <si>
    <t>POR CPS PRO 50X100MG</t>
  </si>
  <si>
    <t>113973</t>
  </si>
  <si>
    <t>13973</t>
  </si>
  <si>
    <t>TOBREX LA</t>
  </si>
  <si>
    <t>OPH GTT SOL5ML/15MG</t>
  </si>
  <si>
    <t>114875</t>
  </si>
  <si>
    <t>14875</t>
  </si>
  <si>
    <t>IALUGEN PLUS</t>
  </si>
  <si>
    <t>CRM 1X20GM</t>
  </si>
  <si>
    <t>114877</t>
  </si>
  <si>
    <t>14877</t>
  </si>
  <si>
    <t>CRM 1X60GM</t>
  </si>
  <si>
    <t>194156</t>
  </si>
  <si>
    <t>94156</t>
  </si>
  <si>
    <t>TBL OBD 10X400MG</t>
  </si>
  <si>
    <t>141146</t>
  </si>
  <si>
    <t>41146</t>
  </si>
  <si>
    <t>MACMIROR COMPLEX</t>
  </si>
  <si>
    <t>SUP VAG 12</t>
  </si>
  <si>
    <t>145996</t>
  </si>
  <si>
    <t>45996</t>
  </si>
  <si>
    <t>OSPEN 500</t>
  </si>
  <si>
    <t>POR TBLFLM30X500KU</t>
  </si>
  <si>
    <t>108807</t>
  </si>
  <si>
    <t>8807</t>
  </si>
  <si>
    <t>DALACIN C PHOSPHATE</t>
  </si>
  <si>
    <t>INJ 1X4ML 600MG</t>
  </si>
  <si>
    <t>147727</t>
  </si>
  <si>
    <t>47727</t>
  </si>
  <si>
    <t>ZINNAT 500 MG</t>
  </si>
  <si>
    <t>153922</t>
  </si>
  <si>
    <t>53922</t>
  </si>
  <si>
    <t>CIPHIN PRO INFUSION.200MG/100ML</t>
  </si>
  <si>
    <t>155636</t>
  </si>
  <si>
    <t>55636</t>
  </si>
  <si>
    <t>OFLOXIN 200</t>
  </si>
  <si>
    <t>TBL OBD 10X200MG</t>
  </si>
  <si>
    <t>156801</t>
  </si>
  <si>
    <t>56801</t>
  </si>
  <si>
    <t>KLACID I.V.</t>
  </si>
  <si>
    <t>PLV INF 1X500MG</t>
  </si>
  <si>
    <t>844576</t>
  </si>
  <si>
    <t>100339</t>
  </si>
  <si>
    <t>DALACIN C 300 MG</t>
  </si>
  <si>
    <t>POR CPS DUR 16X300MG</t>
  </si>
  <si>
    <t>104234</t>
  </si>
  <si>
    <t>4234</t>
  </si>
  <si>
    <t>INJ 1X2ML 300MG</t>
  </si>
  <si>
    <t>108808</t>
  </si>
  <si>
    <t>8808</t>
  </si>
  <si>
    <t>DALACIN C</t>
  </si>
  <si>
    <t>INJ SOL 1X6ML/900MG</t>
  </si>
  <si>
    <t>131109</t>
  </si>
  <si>
    <t>31109</t>
  </si>
  <si>
    <t>NIZORAL</t>
  </si>
  <si>
    <t>TBL 10X200MG</t>
  </si>
  <si>
    <t>75634</t>
  </si>
  <si>
    <t>Prothromplex Total 600 I.U.BAXTER</t>
  </si>
  <si>
    <t>87239</t>
  </si>
  <si>
    <t>Fanhdi 50 I.U./ml(500 I.U) GRIFOLS</t>
  </si>
  <si>
    <t>103801</t>
  </si>
  <si>
    <t>3801</t>
  </si>
  <si>
    <t>CONCOR COR 2.5 MG</t>
  </si>
  <si>
    <t>TBL OBD 28X2.5MG</t>
  </si>
  <si>
    <t>103822</t>
  </si>
  <si>
    <t>3822</t>
  </si>
  <si>
    <t>CONCOR COR 5 MG</t>
  </si>
  <si>
    <t>TBL OBD 28X5MG</t>
  </si>
  <si>
    <t>194163</t>
  </si>
  <si>
    <t>94163</t>
  </si>
  <si>
    <t>CONCOR</t>
  </si>
  <si>
    <t>TBL FC 30X10MG</t>
  </si>
  <si>
    <t>194164</t>
  </si>
  <si>
    <t>94164</t>
  </si>
  <si>
    <t>TBL FC 30X5MG</t>
  </si>
  <si>
    <t>845592</t>
  </si>
  <si>
    <t>114287</t>
  </si>
  <si>
    <t>APO-CITAL 20 MG</t>
  </si>
  <si>
    <t>132970</t>
  </si>
  <si>
    <t>32970</t>
  </si>
  <si>
    <t>BISOPROLOL-RATIOPHARM 10 MG</t>
  </si>
  <si>
    <t>108683</t>
  </si>
  <si>
    <t>QUESTAX 25 MG</t>
  </si>
  <si>
    <t>POR TBL FLM 30X25MG</t>
  </si>
  <si>
    <t>142773</t>
  </si>
  <si>
    <t>42773</t>
  </si>
  <si>
    <t>CORYOL 6,25</t>
  </si>
  <si>
    <t>PORTBLNOB 30X6.25MG</t>
  </si>
  <si>
    <t>850448</t>
  </si>
  <si>
    <t>129827</t>
  </si>
  <si>
    <t>APO-QUETIAPIN 25 MG</t>
  </si>
  <si>
    <t>47244</t>
  </si>
  <si>
    <t>47256</t>
  </si>
  <si>
    <t>INF SOL 20X100ML-PE</t>
  </si>
  <si>
    <t>47995</t>
  </si>
  <si>
    <t>EZETROL 10 MG TABLETY</t>
  </si>
  <si>
    <t>POR TBL NOB 30X10MG B</t>
  </si>
  <si>
    <t>100516</t>
  </si>
  <si>
    <t>516</t>
  </si>
  <si>
    <t>NATRIUM CHLORATUM BIOTIKA ISOT.</t>
  </si>
  <si>
    <t>INJ 10X10ML</t>
  </si>
  <si>
    <t>112894</t>
  </si>
  <si>
    <t>12894</t>
  </si>
  <si>
    <t>GRA 15X100MG(SACKY)</t>
  </si>
  <si>
    <t>115390</t>
  </si>
  <si>
    <t>15390</t>
  </si>
  <si>
    <t>FENISTIL</t>
  </si>
  <si>
    <t>DRM GEL 1X30GM/30MG</t>
  </si>
  <si>
    <t>115900</t>
  </si>
  <si>
    <t>15900</t>
  </si>
  <si>
    <t>FORADIL</t>
  </si>
  <si>
    <t>INH PLV CPS 60X12RG</t>
  </si>
  <si>
    <t>122134</t>
  </si>
  <si>
    <t>22134</t>
  </si>
  <si>
    <t>PERFALGAN 10 MG/ML</t>
  </si>
  <si>
    <t>INFSOL12X50ML/500MG</t>
  </si>
  <si>
    <t>126578</t>
  </si>
  <si>
    <t>26578</t>
  </si>
  <si>
    <t>MICARDISPLUS 80/12.5 MG</t>
  </si>
  <si>
    <t>130434</t>
  </si>
  <si>
    <t>30434</t>
  </si>
  <si>
    <t>TBL 100X25MG</t>
  </si>
  <si>
    <t>144307</t>
  </si>
  <si>
    <t>44307</t>
  </si>
  <si>
    <t>EUPHYLLIN CR N 300</t>
  </si>
  <si>
    <t>CPS RET 50X300MG</t>
  </si>
  <si>
    <t>145499</t>
  </si>
  <si>
    <t>45499</t>
  </si>
  <si>
    <t>BETALOC ZOK 100 MG</t>
  </si>
  <si>
    <t>TBL RET 30X100MG</t>
  </si>
  <si>
    <t>147845</t>
  </si>
  <si>
    <t>47845</t>
  </si>
  <si>
    <t>IBUSTRIN</t>
  </si>
  <si>
    <t>POR TBLNOB30X200MG</t>
  </si>
  <si>
    <t>154150</t>
  </si>
  <si>
    <t>54150</t>
  </si>
  <si>
    <t>EGILOK 25MG</t>
  </si>
  <si>
    <t>TBL 60X25MG</t>
  </si>
  <si>
    <t>156504</t>
  </si>
  <si>
    <t>56504</t>
  </si>
  <si>
    <t>SIOFOR 850</t>
  </si>
  <si>
    <t>TBL OBD 60X850MG</t>
  </si>
  <si>
    <t>169623</t>
  </si>
  <si>
    <t>KAPIDIN 10 MG</t>
  </si>
  <si>
    <t>176488</t>
  </si>
  <si>
    <t>TANATRIL 10 MG</t>
  </si>
  <si>
    <t>187680</t>
  </si>
  <si>
    <t>87680</t>
  </si>
  <si>
    <t>ANOPYRIN</t>
  </si>
  <si>
    <t>TBL 10X400MG</t>
  </si>
  <si>
    <t>192086</t>
  </si>
  <si>
    <t>92086</t>
  </si>
  <si>
    <t>ROWATINEX</t>
  </si>
  <si>
    <t>GTT 1X10ML</t>
  </si>
  <si>
    <t>844738</t>
  </si>
  <si>
    <t>101227</t>
  </si>
  <si>
    <t>PRESTARIUM NEO FORTE</t>
  </si>
  <si>
    <t>846338</t>
  </si>
  <si>
    <t>122685</t>
  </si>
  <si>
    <t>PRESTARIUM NEO COMBI</t>
  </si>
  <si>
    <t>850551</t>
  </si>
  <si>
    <t>167859</t>
  </si>
  <si>
    <t>TWYNSTA 80 MG/10 MG</t>
  </si>
  <si>
    <t>905098</t>
  </si>
  <si>
    <t>23989</t>
  </si>
  <si>
    <t>DZ OCTENISEPT 1 l</t>
  </si>
  <si>
    <t>DPH 15 %</t>
  </si>
  <si>
    <t>921064</t>
  </si>
  <si>
    <t>KL UNG.LENIENS, 100G</t>
  </si>
  <si>
    <t>51384</t>
  </si>
  <si>
    <t>INF SOL 10X1000MLPLAH</t>
  </si>
  <si>
    <t>100536</t>
  </si>
  <si>
    <t>536</t>
  </si>
  <si>
    <t>NORADRENALIN LECIVA</t>
  </si>
  <si>
    <t>102546</t>
  </si>
  <si>
    <t>2546</t>
  </si>
  <si>
    <t>MAXITROL</t>
  </si>
  <si>
    <t>111242</t>
  </si>
  <si>
    <t>11242</t>
  </si>
  <si>
    <t>GERATAM 1200</t>
  </si>
  <si>
    <t>TBL OBD 60X1200MG</t>
  </si>
  <si>
    <t>131089</t>
  </si>
  <si>
    <t>31089</t>
  </si>
  <si>
    <t>NITROMINT 2.6MG</t>
  </si>
  <si>
    <t>TBL RET 60X2.6MG</t>
  </si>
  <si>
    <t>145981</t>
  </si>
  <si>
    <t>45981</t>
  </si>
  <si>
    <t>CERNEVIT</t>
  </si>
  <si>
    <t>INJ PLV SOL10X750MG</t>
  </si>
  <si>
    <t>154094</t>
  </si>
  <si>
    <t>54094</t>
  </si>
  <si>
    <t>TRITTICO AC 75</t>
  </si>
  <si>
    <t>TBL RET 30X75MG</t>
  </si>
  <si>
    <t>158287</t>
  </si>
  <si>
    <t>58287</t>
  </si>
  <si>
    <t>ADDAMEL N</t>
  </si>
  <si>
    <t>INF CNC 20X10ML</t>
  </si>
  <si>
    <t>169059</t>
  </si>
  <si>
    <t>69059</t>
  </si>
  <si>
    <t>CEREBROLYSIN</t>
  </si>
  <si>
    <t>INJ 5X10ML</t>
  </si>
  <si>
    <t>188115</t>
  </si>
  <si>
    <t>88115</t>
  </si>
  <si>
    <t>KETOSTERIL</t>
  </si>
  <si>
    <t>TBL 1X100</t>
  </si>
  <si>
    <t>188708</t>
  </si>
  <si>
    <t>88708</t>
  </si>
  <si>
    <t>ALGIFEN</t>
  </si>
  <si>
    <t>TBL 20</t>
  </si>
  <si>
    <t>188967</t>
  </si>
  <si>
    <t>88967</t>
  </si>
  <si>
    <t>STOPTUSSIN</t>
  </si>
  <si>
    <t>POR GTT SOL 1X50ML</t>
  </si>
  <si>
    <t>196873</t>
  </si>
  <si>
    <t>96873</t>
  </si>
  <si>
    <t>GLUCOSE 5 BRAUN (PLASCO LAHV.), REF. 3600010</t>
  </si>
  <si>
    <t>INF 1X500ML 5%</t>
  </si>
  <si>
    <t>199336</t>
  </si>
  <si>
    <t>99336</t>
  </si>
  <si>
    <t>GLURENORM</t>
  </si>
  <si>
    <t>TBL 30X30MG</t>
  </si>
  <si>
    <t>841541</t>
  </si>
  <si>
    <t>MENALIND Mycí emulze 500ml</t>
  </si>
  <si>
    <t>848172</t>
  </si>
  <si>
    <t>Biopron9  Premium tob.60</t>
  </si>
  <si>
    <t>848625</t>
  </si>
  <si>
    <t>138841</t>
  </si>
  <si>
    <t>DORETA 37,5 MG/325 MG</t>
  </si>
  <si>
    <t>905022</t>
  </si>
  <si>
    <t>DZ Prontosan wound gel 30ml</t>
  </si>
  <si>
    <t>183274</t>
  </si>
  <si>
    <t>83275</t>
  </si>
  <si>
    <t>GELOFUSINE 20x500 ml</t>
  </si>
  <si>
    <t>INF SOL20X500ML</t>
  </si>
  <si>
    <t>847400</t>
  </si>
  <si>
    <t>Cathejell Lidokain gel anestezující inj</t>
  </si>
  <si>
    <t>1x12,5g</t>
  </si>
  <si>
    <t>841565</t>
  </si>
  <si>
    <t>KL BENZINUM 150g</t>
  </si>
  <si>
    <t>846541</t>
  </si>
  <si>
    <t>112586</t>
  </si>
  <si>
    <t>POR TBL NOB 28X5MG</t>
  </si>
  <si>
    <t>100407</t>
  </si>
  <si>
    <t>407</t>
  </si>
  <si>
    <t>CALCIUM BIOTIKA</t>
  </si>
  <si>
    <t>INJ 10X10ML/1GM</t>
  </si>
  <si>
    <t>198864</t>
  </si>
  <si>
    <t>98864</t>
  </si>
  <si>
    <t>FYZIOLOGICKÝ ROZTOK VIAFLO</t>
  </si>
  <si>
    <t>INF SOL 50X100ML</t>
  </si>
  <si>
    <t>114926</t>
  </si>
  <si>
    <t>14926</t>
  </si>
  <si>
    <t>INHIBACE 2.5 MG</t>
  </si>
  <si>
    <t>POR TBL FLM28X2.5MG</t>
  </si>
  <si>
    <t>144357</t>
  </si>
  <si>
    <t>44357</t>
  </si>
  <si>
    <t>REMESTYP 1.0</t>
  </si>
  <si>
    <t>INJ 5X10ML/1MG</t>
  </si>
  <si>
    <t>186616</t>
  </si>
  <si>
    <t>86616</t>
  </si>
  <si>
    <t>PENTASA SR 500MG  (BLISTR)</t>
  </si>
  <si>
    <t>500268</t>
  </si>
  <si>
    <t>KL CHLADIVE MAZANI 900 g KULICH</t>
  </si>
  <si>
    <t>850235</t>
  </si>
  <si>
    <t>160806</t>
  </si>
  <si>
    <t>PICOPREP PRÁŠEK PRO PŘÍPRAVU PERORÁLNÍHO ROZTOKU</t>
  </si>
  <si>
    <t>POR PLV SOL 2</t>
  </si>
  <si>
    <t>118279</t>
  </si>
  <si>
    <t>18279</t>
  </si>
  <si>
    <t>VESICARE 5 MG</t>
  </si>
  <si>
    <t>POR TBL FLM 100X5MG</t>
  </si>
  <si>
    <t>146692</t>
  </si>
  <si>
    <t>46692</t>
  </si>
  <si>
    <t>EUTHYROX 75</t>
  </si>
  <si>
    <t>TBL 100X75RG</t>
  </si>
  <si>
    <t>147454</t>
  </si>
  <si>
    <t>EUTHYROX 88 MIKROGRAMŮ</t>
  </si>
  <si>
    <t>POR TBL NOB 100X88RG II</t>
  </si>
  <si>
    <t>394217</t>
  </si>
  <si>
    <t>KL POLYSAN, OL.HELIANTHI AA AD 300G</t>
  </si>
  <si>
    <t>844591</t>
  </si>
  <si>
    <t>107161</t>
  </si>
  <si>
    <t>DIPEPTIVEN</t>
  </si>
  <si>
    <t>INF CNC SOL 1X100ML</t>
  </si>
  <si>
    <t>920356</t>
  </si>
  <si>
    <t>KL SOL.BORGLYCEROLI  3% 100 G</t>
  </si>
  <si>
    <t>106091</t>
  </si>
  <si>
    <t>6091</t>
  </si>
  <si>
    <t>GUTRON 2.5MG</t>
  </si>
  <si>
    <t>TBL 20X2.5MG</t>
  </si>
  <si>
    <t>106093</t>
  </si>
  <si>
    <t>6093</t>
  </si>
  <si>
    <t>TBL 50X2.5MG</t>
  </si>
  <si>
    <t>395019</t>
  </si>
  <si>
    <t>KL CHLADIVE MAZANI 450 g FAGRON</t>
  </si>
  <si>
    <t>847477</t>
  </si>
  <si>
    <t>151436</t>
  </si>
  <si>
    <t>FERRLECIT</t>
  </si>
  <si>
    <t>INJ SOL 6X5ML/62.5MG</t>
  </si>
  <si>
    <t>930255</t>
  </si>
  <si>
    <t>KL CHLADIVE MAZANI 450 g FAG.,KUL.</t>
  </si>
  <si>
    <t>DPH 21%</t>
  </si>
  <si>
    <t>158654</t>
  </si>
  <si>
    <t>58654</t>
  </si>
  <si>
    <t>CLOTRIMAZOL AL 200</t>
  </si>
  <si>
    <t>TBL VAG 3X200MG+APL</t>
  </si>
  <si>
    <t>930127</t>
  </si>
  <si>
    <t>KL CHLADIVE MAZANI 800 g FAGRON</t>
  </si>
  <si>
    <t>100248</t>
  </si>
  <si>
    <t>248</t>
  </si>
  <si>
    <t>PANTHENOL</t>
  </si>
  <si>
    <t>100966</t>
  </si>
  <si>
    <t>966</t>
  </si>
  <si>
    <t>SPC 1X100GM</t>
  </si>
  <si>
    <t>111243</t>
  </si>
  <si>
    <t>11243</t>
  </si>
  <si>
    <t>TBL OBD 100X1200MG</t>
  </si>
  <si>
    <t>114098</t>
  </si>
  <si>
    <t>14098</t>
  </si>
  <si>
    <t>OSTEOD 0.25 MCG</t>
  </si>
  <si>
    <t>POR CPSMOL30X0.25RG</t>
  </si>
  <si>
    <t>115495</t>
  </si>
  <si>
    <t>15495</t>
  </si>
  <si>
    <t>FENISTIL 24</t>
  </si>
  <si>
    <t>POR CPS PRO 10X4MG</t>
  </si>
  <si>
    <t>115879</t>
  </si>
  <si>
    <t>198313</t>
  </si>
  <si>
    <t>DZ BRAUNOL FOAM 200ml</t>
  </si>
  <si>
    <t>116306</t>
  </si>
  <si>
    <t>16306</t>
  </si>
  <si>
    <t>MIFLONID 400</t>
  </si>
  <si>
    <t>INH PLV CPS60X400RG</t>
  </si>
  <si>
    <t>119188</t>
  </si>
  <si>
    <t>19188</t>
  </si>
  <si>
    <t>SUBCUVIA</t>
  </si>
  <si>
    <t>121393</t>
  </si>
  <si>
    <t>21393</t>
  </si>
  <si>
    <t>PATENTBLAU V</t>
  </si>
  <si>
    <t>127657</t>
  </si>
  <si>
    <t>27657</t>
  </si>
  <si>
    <t>STALEVO 150MG/37.5MG/200MG</t>
  </si>
  <si>
    <t>POR TBL FLM 100</t>
  </si>
  <si>
    <t>140050</t>
  </si>
  <si>
    <t>RIVASTIGMIN-RATIOPHARM 4,5 MG</t>
  </si>
  <si>
    <t>POR CPS DUR 56X4.5MG</t>
  </si>
  <si>
    <t>155871</t>
  </si>
  <si>
    <t>ERCEFURYL 200 MG CPS.</t>
  </si>
  <si>
    <t>POR CPS DUR 14X200MG</t>
  </si>
  <si>
    <t>168096</t>
  </si>
  <si>
    <t>IFIRMACOMBI 150 MG/12,5 MG</t>
  </si>
  <si>
    <t>183105</t>
  </si>
  <si>
    <t>83105</t>
  </si>
  <si>
    <t>MOEX 15</t>
  </si>
  <si>
    <t>191712</t>
  </si>
  <si>
    <t>91712</t>
  </si>
  <si>
    <t>GARASONE</t>
  </si>
  <si>
    <t>192204</t>
  </si>
  <si>
    <t>ELOCOM</t>
  </si>
  <si>
    <t>DRM UNG 1X15GM 0.1%</t>
  </si>
  <si>
    <t>198194</t>
  </si>
  <si>
    <t>98194</t>
  </si>
  <si>
    <t>CYCLO 3 FORT</t>
  </si>
  <si>
    <t>CPS 30</t>
  </si>
  <si>
    <t>500085</t>
  </si>
  <si>
    <t xml:space="preserve"> 100KS</t>
  </si>
  <si>
    <t>500240</t>
  </si>
  <si>
    <t>DZ DEBRIEKASAN push pull 500 ml</t>
  </si>
  <si>
    <t>840572</t>
  </si>
  <si>
    <t>Sonografický gel Vita 520ml</t>
  </si>
  <si>
    <t>841680</t>
  </si>
  <si>
    <t>KL SOL.BORGLYCEROLI 3%  20G</t>
  </si>
  <si>
    <t>842500</t>
  </si>
  <si>
    <t>162391</t>
  </si>
  <si>
    <t>CHAMOMILLA</t>
  </si>
  <si>
    <t>LIQ 25ML</t>
  </si>
  <si>
    <t>850133</t>
  </si>
  <si>
    <t>107917</t>
  </si>
  <si>
    <t>APO-DICLO 25 MG</t>
  </si>
  <si>
    <t>POR TBL ENT 100X25MG</t>
  </si>
  <si>
    <t>850427</t>
  </si>
  <si>
    <t>162857</t>
  </si>
  <si>
    <t>AFLUDITEN 25 MG/ML</t>
  </si>
  <si>
    <t>INJ SOL 5X1ML/25MG</t>
  </si>
  <si>
    <t>900497</t>
  </si>
  <si>
    <t>KL CPS KOLITICKA  SMES, 50 CPS</t>
  </si>
  <si>
    <t>900506</t>
  </si>
  <si>
    <t>KL CPS KOLITICKA SMES, 100CPS</t>
  </si>
  <si>
    <t>921020</t>
  </si>
  <si>
    <t>KL BENZINUM 130g</t>
  </si>
  <si>
    <t>921256</t>
  </si>
  <si>
    <t>KL ETHER 150G</t>
  </si>
  <si>
    <t>921395</t>
  </si>
  <si>
    <t>50KS</t>
  </si>
  <si>
    <t>930431</t>
  </si>
  <si>
    <t>KL AQUA PURIF. KULICH 5 kg</t>
  </si>
  <si>
    <t>175939</t>
  </si>
  <si>
    <t>75939</t>
  </si>
  <si>
    <t>ACECOR 400MG</t>
  </si>
  <si>
    <t>112895</t>
  </si>
  <si>
    <t>12895</t>
  </si>
  <si>
    <t>POR GRA SOL30SÁČKŮ</t>
  </si>
  <si>
    <t>159746</t>
  </si>
  <si>
    <t>59746</t>
  </si>
  <si>
    <t>HEŘMÁNKOVÝ ČAJ</t>
  </si>
  <si>
    <t>SPC 20X1.5GM(SCCKY)</t>
  </si>
  <si>
    <t>157871</t>
  </si>
  <si>
    <t>PARACETAMOL KABI 10 MG/ML</t>
  </si>
  <si>
    <t>INF SOL 10X50ML/500MG</t>
  </si>
  <si>
    <t>140368</t>
  </si>
  <si>
    <t>40368</t>
  </si>
  <si>
    <t>MEDROL 4 MG</t>
  </si>
  <si>
    <t>POR TBL NOB30X4MG-L</t>
  </si>
  <si>
    <t>140373</t>
  </si>
  <si>
    <t>40373</t>
  </si>
  <si>
    <t>MEDROL 16 MG</t>
  </si>
  <si>
    <t>POR TBLNOB50X16MG-B</t>
  </si>
  <si>
    <t>184399</t>
  </si>
  <si>
    <t>84399</t>
  </si>
  <si>
    <t>NEURONTIN 300MG</t>
  </si>
  <si>
    <t>CPS 50X300MG</t>
  </si>
  <si>
    <t>849713</t>
  </si>
  <si>
    <t>125046</t>
  </si>
  <si>
    <t>APO-AMLO 10</t>
  </si>
  <si>
    <t>850010</t>
  </si>
  <si>
    <t>149543</t>
  </si>
  <si>
    <t>CLOPIDOGREL APOTEX 75 MG</t>
  </si>
  <si>
    <t>POR TBL FLM 30X75MG</t>
  </si>
  <si>
    <t>29328</t>
  </si>
  <si>
    <t>PRADAXA 110 MG</t>
  </si>
  <si>
    <t>POR CPS DUR 60X1X110MG</t>
  </si>
  <si>
    <t>142755</t>
  </si>
  <si>
    <t>42755</t>
  </si>
  <si>
    <t>TRANSTEC 35 MCG/H</t>
  </si>
  <si>
    <t>DRM EMP TDR 5X20MG</t>
  </si>
  <si>
    <t>844377</t>
  </si>
  <si>
    <t>BETAHISTIN ACTAVIS 16 MG</t>
  </si>
  <si>
    <t>844480</t>
  </si>
  <si>
    <t>114059</t>
  </si>
  <si>
    <t>LOZAP 12.5 ZENTIVA</t>
  </si>
  <si>
    <t>PORTBLFLM 30X12.5MG</t>
  </si>
  <si>
    <t>848923</t>
  </si>
  <si>
    <t>148076</t>
  </si>
  <si>
    <t>ROSUCARD 40 MG POTAHOVANÉ TABLETY</t>
  </si>
  <si>
    <t>POR TBL FLM 30X40MG</t>
  </si>
  <si>
    <t>145958</t>
  </si>
  <si>
    <t>45958</t>
  </si>
  <si>
    <t>SERETIDE DISKUS 50/500</t>
  </si>
  <si>
    <t>INH PLV 60X50/500RG</t>
  </si>
  <si>
    <t>117139</t>
  </si>
  <si>
    <t>17139</t>
  </si>
  <si>
    <t>LAMICTAL 50 MG</t>
  </si>
  <si>
    <t>POR TBL NOB 42X50MG</t>
  </si>
  <si>
    <t>848352</t>
  </si>
  <si>
    <t>130172</t>
  </si>
  <si>
    <t>APO-VENLAFAXIN PROLONG 75 MG</t>
  </si>
  <si>
    <t>POR CPS PRO 30X75MG</t>
  </si>
  <si>
    <t>848987</t>
  </si>
  <si>
    <t>107888</t>
  </si>
  <si>
    <t>APO-SERTRAL 100</t>
  </si>
  <si>
    <t>POR CPS DUR 30X100MG</t>
  </si>
  <si>
    <t>117685</t>
  </si>
  <si>
    <t>17685</t>
  </si>
  <si>
    <t>MIRZATEN 30</t>
  </si>
  <si>
    <t>159505</t>
  </si>
  <si>
    <t>59505</t>
  </si>
  <si>
    <t>LIPANTHYL SUPRA 160 MG</t>
  </si>
  <si>
    <t>POR TBL RET 90X160MG</t>
  </si>
  <si>
    <t>187809</t>
  </si>
  <si>
    <t>POR TBL NOB 90</t>
  </si>
  <si>
    <t>848751</t>
  </si>
  <si>
    <t>125073</t>
  </si>
  <si>
    <t>APO-SIMVA 10</t>
  </si>
  <si>
    <t>165317</t>
  </si>
  <si>
    <t>65317</t>
  </si>
  <si>
    <t>ELOTRACE I.V.</t>
  </si>
  <si>
    <t>INF 10X100ML</t>
  </si>
  <si>
    <t>133331</t>
  </si>
  <si>
    <t>33331</t>
  </si>
  <si>
    <t>NUTRIDRINK BALÍČEK 5+1</t>
  </si>
  <si>
    <t>POR SOL 6X200ML</t>
  </si>
  <si>
    <t>197654</t>
  </si>
  <si>
    <t>97654</t>
  </si>
  <si>
    <t>DOXYBENE 100MG</t>
  </si>
  <si>
    <t>CPS 10X100MG</t>
  </si>
  <si>
    <t>103377</t>
  </si>
  <si>
    <t>3377</t>
  </si>
  <si>
    <t>148261</t>
  </si>
  <si>
    <t>48261</t>
  </si>
  <si>
    <t>PLV ADS 1X20GM</t>
  </si>
  <si>
    <t>192490</t>
  </si>
  <si>
    <t>92490</t>
  </si>
  <si>
    <t>MACMIROR COMPLEX 500</t>
  </si>
  <si>
    <t>SUP VAG 8</t>
  </si>
  <si>
    <t>192289</t>
  </si>
  <si>
    <t>92289</t>
  </si>
  <si>
    <t>EDICIN 0,5GM</t>
  </si>
  <si>
    <t>INJ.SICC.1X500MG</t>
  </si>
  <si>
    <t>145010</t>
  </si>
  <si>
    <t>45010</t>
  </si>
  <si>
    <t>AZITROMYCIN SANDOZ 500 MG</t>
  </si>
  <si>
    <t>POR TBL FLM 3X500MG</t>
  </si>
  <si>
    <t>175490</t>
  </si>
  <si>
    <t>75490</t>
  </si>
  <si>
    <t>KLACID 250MG</t>
  </si>
  <si>
    <t>TBL OBD 14X250MG</t>
  </si>
  <si>
    <t>115273</t>
  </si>
  <si>
    <t>15273</t>
  </si>
  <si>
    <t>SULPERAZON 2 G IM/IV</t>
  </si>
  <si>
    <t>INJ 1X(1GM+1GM)</t>
  </si>
  <si>
    <t>117171</t>
  </si>
  <si>
    <t>17171</t>
  </si>
  <si>
    <t>BELOGENT MAST</t>
  </si>
  <si>
    <t>850734</t>
  </si>
  <si>
    <t>149384</t>
  </si>
  <si>
    <t>ECALTA 100 MG</t>
  </si>
  <si>
    <t>INF PLV CSL 100MG+30ML</t>
  </si>
  <si>
    <t>155947</t>
  </si>
  <si>
    <t>55947</t>
  </si>
  <si>
    <t>OPHTAL LIQ 2X50ML</t>
  </si>
  <si>
    <t>842230</t>
  </si>
  <si>
    <t>Vazelina bílá kosmetic.Valinka 100ml</t>
  </si>
  <si>
    <t>988466</t>
  </si>
  <si>
    <t>NO-SPA</t>
  </si>
  <si>
    <t>POR TBL NOB 24X40MG</t>
  </si>
  <si>
    <t>500269</t>
  </si>
  <si>
    <t>KL UNG.LENIENS, 200G</t>
  </si>
  <si>
    <t>841645</t>
  </si>
  <si>
    <t>DZ Ubrousky dětské vlhčené</t>
  </si>
  <si>
    <t>921458</t>
  </si>
  <si>
    <t>KL ETHER 200G</t>
  </si>
  <si>
    <t>841498</t>
  </si>
  <si>
    <t>Carbosorb tbl.20-blistr</t>
  </si>
  <si>
    <t>841543</t>
  </si>
  <si>
    <t>MENALIND Krém na ruce 200ml</t>
  </si>
  <si>
    <t>16321</t>
  </si>
  <si>
    <t>900406</t>
  </si>
  <si>
    <t>KL SOL.NOVIKOV 10G</t>
  </si>
  <si>
    <t>189869</t>
  </si>
  <si>
    <t>89869</t>
  </si>
  <si>
    <t>DIPROPHOS</t>
  </si>
  <si>
    <t>INJ 5X1ML</t>
  </si>
  <si>
    <t>900438</t>
  </si>
  <si>
    <t>KL SOL.FORMALDEHYDI 10%,500G</t>
  </si>
  <si>
    <t>126324</t>
  </si>
  <si>
    <t>26324</t>
  </si>
  <si>
    <t>POR TBL FLM 10X5MG</t>
  </si>
  <si>
    <t>841562</t>
  </si>
  <si>
    <t>KL ETHER 160G</t>
  </si>
  <si>
    <t>921251</t>
  </si>
  <si>
    <t>KL SOL.NOVIKOV 20G</t>
  </si>
  <si>
    <t>921283</t>
  </si>
  <si>
    <t>KL OLIVAE OLEUM 90G</t>
  </si>
  <si>
    <t>921284</t>
  </si>
  <si>
    <t>KL ETHER 180G</t>
  </si>
  <si>
    <t>921308</t>
  </si>
  <si>
    <t>KL SOL.ARG.NITR.10% 20G</t>
  </si>
  <si>
    <t>921525</t>
  </si>
  <si>
    <t>KL MESOCAIN GEL, 250G v láhvi s pumpou</t>
  </si>
  <si>
    <t>NESTERILNÍ</t>
  </si>
  <si>
    <t>921539</t>
  </si>
  <si>
    <t>KL SOL.FORMAL. PUFR. 500 g</t>
  </si>
  <si>
    <t>921564</t>
  </si>
  <si>
    <t>KL VASELINUM ALBUM STERILNI,  10G</t>
  </si>
  <si>
    <t>921566</t>
  </si>
  <si>
    <t>KL VASELINUM ALBUM STERILNI, 200G</t>
  </si>
  <si>
    <t>930078</t>
  </si>
  <si>
    <t>KL ONDREJOVA MAST, 100G</t>
  </si>
  <si>
    <t>988137</t>
  </si>
  <si>
    <t>Bepanthen Care mast 100g</t>
  </si>
  <si>
    <t>190044</t>
  </si>
  <si>
    <t>90044</t>
  </si>
  <si>
    <t>DEPO-MEDROL</t>
  </si>
  <si>
    <t>INJ 1X1ML/40MG</t>
  </si>
  <si>
    <t>148262</t>
  </si>
  <si>
    <t>48262</t>
  </si>
  <si>
    <t>PLV ADS 1X5GM</t>
  </si>
  <si>
    <t>120132</t>
  </si>
  <si>
    <t>20132</t>
  </si>
  <si>
    <t>CIPRALEX 10 MG</t>
  </si>
  <si>
    <t>POR TBL FLM 28X10MG</t>
  </si>
  <si>
    <t>185526</t>
  </si>
  <si>
    <t>85526</t>
  </si>
  <si>
    <t>SUFENTA FORTE I.V.</t>
  </si>
  <si>
    <t>INJ 5X1ML/0.05MG</t>
  </si>
  <si>
    <t>196600</t>
  </si>
  <si>
    <t>96600</t>
  </si>
  <si>
    <t>SEDACORON</t>
  </si>
  <si>
    <t>INJ 5X3ML/150MG</t>
  </si>
  <si>
    <t>848395</t>
  </si>
  <si>
    <t>145183</t>
  </si>
  <si>
    <t>ZENARO 5 MG</t>
  </si>
  <si>
    <t>POR TBL FLM 28X5MG III</t>
  </si>
  <si>
    <t>119888</t>
  </si>
  <si>
    <t>19888</t>
  </si>
  <si>
    <t>LAMOTRIGIN ACTAVIS 100 MG</t>
  </si>
  <si>
    <t>POR TBL NOB30X100MG</t>
  </si>
  <si>
    <t>845432</t>
  </si>
  <si>
    <t>107639</t>
  </si>
  <si>
    <t>MIRTAZAPIN SANDOZ 15 MG</t>
  </si>
  <si>
    <t>111696</t>
  </si>
  <si>
    <t>11696</t>
  </si>
  <si>
    <t>PLASMALYTE ROZTOK S GLUKOZOU 5%</t>
  </si>
  <si>
    <t>114773</t>
  </si>
  <si>
    <t>14773</t>
  </si>
  <si>
    <t>ISUPREL inj.</t>
  </si>
  <si>
    <t>5x1 ml</t>
  </si>
  <si>
    <t>125978</t>
  </si>
  <si>
    <t>25978</t>
  </si>
  <si>
    <t>PROCORALAN 7,5 MG</t>
  </si>
  <si>
    <t>POR TBL FLM 56X7,5MG</t>
  </si>
  <si>
    <t>130101</t>
  </si>
  <si>
    <t>30101</t>
  </si>
  <si>
    <t>FENTANYL TORREX 50MCG/ML</t>
  </si>
  <si>
    <t>INJ 5X2ML/100RG</t>
  </si>
  <si>
    <t>152266</t>
  </si>
  <si>
    <t>52266</t>
  </si>
  <si>
    <t>INFADOLAN</t>
  </si>
  <si>
    <t>183974</t>
  </si>
  <si>
    <t>83974</t>
  </si>
  <si>
    <t>BETALOC</t>
  </si>
  <si>
    <t>INJ 5X5ML/5MG</t>
  </si>
  <si>
    <t>188356</t>
  </si>
  <si>
    <t>88356</t>
  </si>
  <si>
    <t>CARDILAN</t>
  </si>
  <si>
    <t>TBL 100X175MG</t>
  </si>
  <si>
    <t>395997</t>
  </si>
  <si>
    <t>DZ SOFTASEPT N BEZBARVÝ 250 ml</t>
  </si>
  <si>
    <t>844831</t>
  </si>
  <si>
    <t>DIGOXIN ORION INJ</t>
  </si>
  <si>
    <t>INJ SOL 25X1ML/0.25MG</t>
  </si>
  <si>
    <t>920304</t>
  </si>
  <si>
    <t>KL EKG GEL 100G</t>
  </si>
  <si>
    <t>100513</t>
  </si>
  <si>
    <t>513</t>
  </si>
  <si>
    <t>NATRIUM CHLORATUM BIOTIKA 10%</t>
  </si>
  <si>
    <t>159104</t>
  </si>
  <si>
    <t>59104</t>
  </si>
  <si>
    <t>UROXAL 5MG</t>
  </si>
  <si>
    <t>TBL 60X5MG</t>
  </si>
  <si>
    <t>185733</t>
  </si>
  <si>
    <t>85733</t>
  </si>
  <si>
    <t>ISOKET LOSUNG 0.1% PRO INFUS.</t>
  </si>
  <si>
    <t>INJ PRO INF 10X10ML</t>
  </si>
  <si>
    <t>196884</t>
  </si>
  <si>
    <t>96884</t>
  </si>
  <si>
    <t>0.9% W/V SODIUM CHLORIDE I.V. REF.3500390</t>
  </si>
  <si>
    <t>INF 1X500ML(PE)</t>
  </si>
  <si>
    <t>104071</t>
  </si>
  <si>
    <t>4071</t>
  </si>
  <si>
    <t>INJ 10X2ML</t>
  </si>
  <si>
    <t>196885</t>
  </si>
  <si>
    <t>96885</t>
  </si>
  <si>
    <t>0.9% W/V SODIUM CHLORIDE I.V.   REF. 3500403</t>
  </si>
  <si>
    <t>INF 1X1000ML(PE)</t>
  </si>
  <si>
    <t>843740</t>
  </si>
  <si>
    <t>AVIRIL Dětský zásyp s azulenem sypačka</t>
  </si>
  <si>
    <t>157351</t>
  </si>
  <si>
    <t>57351</t>
  </si>
  <si>
    <t>OXANTIL</t>
  </si>
  <si>
    <t>INJ 5X2ML</t>
  </si>
  <si>
    <t>193723</t>
  </si>
  <si>
    <t>93723</t>
  </si>
  <si>
    <t>INDOMETACIN 50 BERLIN-CHEMIE</t>
  </si>
  <si>
    <t>SUP 10X50MG</t>
  </si>
  <si>
    <t>196872</t>
  </si>
  <si>
    <t>96872</t>
  </si>
  <si>
    <t>GLUKÓZA 5 BRAUN, REF.349130</t>
  </si>
  <si>
    <t>INF 1X250ML-PE</t>
  </si>
  <si>
    <t>394712</t>
  </si>
  <si>
    <t>IR  AQUA STERILE OPLACH.1x1000 ml ECOTAINER</t>
  </si>
  <si>
    <t>IR OPLACH</t>
  </si>
  <si>
    <t>500701</t>
  </si>
  <si>
    <t>IR  AQUA STERILE OPLACH 1000 ml Pour Bottle Prom.</t>
  </si>
  <si>
    <t>100113</t>
  </si>
  <si>
    <t>113</t>
  </si>
  <si>
    <t>DILURAN</t>
  </si>
  <si>
    <t>844764</t>
  </si>
  <si>
    <t>105943</t>
  </si>
  <si>
    <t>TETRASPAN 10%</t>
  </si>
  <si>
    <t>INF SOL 20X500ML</t>
  </si>
  <si>
    <t>847149</t>
  </si>
  <si>
    <t>124115</t>
  </si>
  <si>
    <t>PRESTANCE 10 MG/5 MG</t>
  </si>
  <si>
    <t>147671</t>
  </si>
  <si>
    <t>47671</t>
  </si>
  <si>
    <t>PERLINGANIT ROZTOK</t>
  </si>
  <si>
    <t>INF SOL10X10ML AMP</t>
  </si>
  <si>
    <t>2584</t>
  </si>
  <si>
    <t>116309</t>
  </si>
  <si>
    <t>16309</t>
  </si>
  <si>
    <t>SANDIMMUN NEORAL 100 MG/ML</t>
  </si>
  <si>
    <t>SOL 1X50ML/5GM</t>
  </si>
  <si>
    <t>146270</t>
  </si>
  <si>
    <t>46270</t>
  </si>
  <si>
    <t>MAALOX</t>
  </si>
  <si>
    <t>SUS 1X250ML-PE</t>
  </si>
  <si>
    <t>147085</t>
  </si>
  <si>
    <t>47085</t>
  </si>
  <si>
    <t>TBL OBD 100X400MG</t>
  </si>
  <si>
    <t>158792</t>
  </si>
  <si>
    <t>58792</t>
  </si>
  <si>
    <t>ECOBEC 100 MCG</t>
  </si>
  <si>
    <t>AER DOS 1X200DÁVEK</t>
  </si>
  <si>
    <t>187742</t>
  </si>
  <si>
    <t>87742</t>
  </si>
  <si>
    <t>ARDEAELYTOSOL F 1/1</t>
  </si>
  <si>
    <t>199476</t>
  </si>
  <si>
    <t>99476</t>
  </si>
  <si>
    <t>ULCOGANT</t>
  </si>
  <si>
    <t>SUS 250ML(LAHEV)</t>
  </si>
  <si>
    <t>842266</t>
  </si>
  <si>
    <t>Ubrousky detske vlhčené</t>
  </si>
  <si>
    <t>844242</t>
  </si>
  <si>
    <t>105937</t>
  </si>
  <si>
    <t>TETRASPAN 6%</t>
  </si>
  <si>
    <t>988798</t>
  </si>
  <si>
    <t>Bel Baby vlhké utěrky 60ks</t>
  </si>
  <si>
    <t>184471</t>
  </si>
  <si>
    <t>XOMOLIX 2,5 MG/ML INJEKČNÍ ROZTOK</t>
  </si>
  <si>
    <t>INJ SOL 10X2,5MG/ML</t>
  </si>
  <si>
    <t>125034</t>
  </si>
  <si>
    <t>25034</t>
  </si>
  <si>
    <t>DORMICUM</t>
  </si>
  <si>
    <t>INJ SOL 10X1ML/5MG</t>
  </si>
  <si>
    <t>133343</t>
  </si>
  <si>
    <t>33343</t>
  </si>
  <si>
    <t>CUBITAN S PŘÍCHUTÍ JAHODOVOU (SOL)</t>
  </si>
  <si>
    <t>153535</t>
  </si>
  <si>
    <t>53535</t>
  </si>
  <si>
    <t>PROPAFENON AL 150</t>
  </si>
  <si>
    <t>TBL OBD 50X150MG</t>
  </si>
  <si>
    <t>848765</t>
  </si>
  <si>
    <t>107938</t>
  </si>
  <si>
    <t>INJ SOL 6X3ML/150MG</t>
  </si>
  <si>
    <t>145964</t>
  </si>
  <si>
    <t>45964</t>
  </si>
  <si>
    <t>SERETIDE DISKUS 50/250</t>
  </si>
  <si>
    <t>INH PLV 60X50/250RG</t>
  </si>
  <si>
    <t>850396</t>
  </si>
  <si>
    <t>131507</t>
  </si>
  <si>
    <t>APO-DONEPEZIL 10 MG POTAHOVANÉ TABLETY</t>
  </si>
  <si>
    <t>120908</t>
  </si>
  <si>
    <t>20908</t>
  </si>
  <si>
    <t>NEPHROTECT</t>
  </si>
  <si>
    <t>196890</t>
  </si>
  <si>
    <t>96890</t>
  </si>
  <si>
    <t>AMINOPLASMAL HEPA-10%</t>
  </si>
  <si>
    <t>102453</t>
  </si>
  <si>
    <t>2453</t>
  </si>
  <si>
    <t>NUTRIFLEX SPECIAL</t>
  </si>
  <si>
    <t>INF 5X1500ML</t>
  </si>
  <si>
    <t>133341</t>
  </si>
  <si>
    <t>33341</t>
  </si>
  <si>
    <t>CUBITAN S PŘÍCHUTÍ VANILKOVOU (SOL)</t>
  </si>
  <si>
    <t>133342</t>
  </si>
  <si>
    <t>33342</t>
  </si>
  <si>
    <t>CUBITAN S PŘÍCHUTÍ ČOKOLÁDOVOU (SOL)</t>
  </si>
  <si>
    <t>162496</t>
  </si>
  <si>
    <t>TAZIP 4 G/0,5 G</t>
  </si>
  <si>
    <t>INJ+INF PLV SOL 10X4,5GM</t>
  </si>
  <si>
    <t>165484</t>
  </si>
  <si>
    <t>65484</t>
  </si>
  <si>
    <t>CLOTRIMAZOL AL 1%</t>
  </si>
  <si>
    <t>CRM 1X20GM 1%</t>
  </si>
  <si>
    <t>116895</t>
  </si>
  <si>
    <t>16895</t>
  </si>
  <si>
    <t>IMAZOL KRÉMPASTA</t>
  </si>
  <si>
    <t>DRM PST 1X30GM</t>
  </si>
  <si>
    <t>126902</t>
  </si>
  <si>
    <t>26902</t>
  </si>
  <si>
    <t>VFEND 200 MG</t>
  </si>
  <si>
    <t>INF PLV SOL 1X200MG</t>
  </si>
  <si>
    <t>128176</t>
  </si>
  <si>
    <t>28176</t>
  </si>
  <si>
    <t>TACHOSIL</t>
  </si>
  <si>
    <t>DRM SPO 9.5X4.8CM</t>
  </si>
  <si>
    <t>128178</t>
  </si>
  <si>
    <t>28178</t>
  </si>
  <si>
    <t>DRM SPO 3.0X2.5CM</t>
  </si>
  <si>
    <t>849621</t>
  </si>
  <si>
    <t>Floseal</t>
  </si>
  <si>
    <t>848865</t>
  </si>
  <si>
    <t>107896</t>
  </si>
  <si>
    <t>LIPIREX 200MG</t>
  </si>
  <si>
    <t>POR CPS DUR 30X200MG</t>
  </si>
  <si>
    <t>112770</t>
  </si>
  <si>
    <t>12770</t>
  </si>
  <si>
    <t>SOL 2X67.5ML</t>
  </si>
  <si>
    <t>930444</t>
  </si>
  <si>
    <t>KL AQUA PURIF. KULICH 1 kg</t>
  </si>
  <si>
    <t>146125</t>
  </si>
  <si>
    <t>46125</t>
  </si>
  <si>
    <t>LIDOCAIN 10%</t>
  </si>
  <si>
    <t>SPR 1X38GM</t>
  </si>
  <si>
    <t>847559</t>
  </si>
  <si>
    <t>Calcium pantothenicum 100g</t>
  </si>
  <si>
    <t>920117</t>
  </si>
  <si>
    <t>KL SOL.FORMALDEHYDI 10% 1000 g</t>
  </si>
  <si>
    <t>UN 2209</t>
  </si>
  <si>
    <t>790001</t>
  </si>
  <si>
    <t>TRAUMACEL P 2G</t>
  </si>
  <si>
    <t>neleč.</t>
  </si>
  <si>
    <t>142476</t>
  </si>
  <si>
    <t>42476</t>
  </si>
  <si>
    <t>MILGAMMA</t>
  </si>
  <si>
    <t>POR TBL OBD 50</t>
  </si>
  <si>
    <t>144980</t>
  </si>
  <si>
    <t>44980</t>
  </si>
  <si>
    <t>CONTRACTUBEX</t>
  </si>
  <si>
    <t>155994</t>
  </si>
  <si>
    <t>55994</t>
  </si>
  <si>
    <t>XYLOCAINE 10% SPRAY</t>
  </si>
  <si>
    <t>SPR 1X50ML</t>
  </si>
  <si>
    <t>394080</t>
  </si>
  <si>
    <t>KL MESOCAIN GEL, 500G v láhvi s pumpou</t>
  </si>
  <si>
    <t>395188</t>
  </si>
  <si>
    <t>Peroxid vodíku 3% 100 ml</t>
  </si>
  <si>
    <t>20% DPH</t>
  </si>
  <si>
    <t>500988</t>
  </si>
  <si>
    <t>KL VASELINUM ALBUM STERILNI, 20G</t>
  </si>
  <si>
    <t>798615</t>
  </si>
  <si>
    <t>CRYOS SPRAY</t>
  </si>
  <si>
    <t>921012</t>
  </si>
  <si>
    <t>KL Ethanolum 70% 140,0 g v sirokohrdle lahvi</t>
  </si>
  <si>
    <t>130160</t>
  </si>
  <si>
    <t>30160</t>
  </si>
  <si>
    <t>MIDAZOLAM TORREX 1MG/ML</t>
  </si>
  <si>
    <t>INJ 10X2ML/2MG</t>
  </si>
  <si>
    <t>130164</t>
  </si>
  <si>
    <t>30164</t>
  </si>
  <si>
    <t>INJ 10X5ML/5MG</t>
  </si>
  <si>
    <t>0412 - I. Chirurgická klinika, lůžkové oddělení 9</t>
  </si>
  <si>
    <t>0432 - I. Chirurgická klinika, JIP  6</t>
  </si>
  <si>
    <t>0411 - I. Chirurgická klinika, lůžkové oddělení 8</t>
  </si>
  <si>
    <t>0413 - I. Chirurgická klinika, lůžkové oddělení 3</t>
  </si>
  <si>
    <t>0471 - 1CHIR IOP - Mod.tech.vyb.v obl prev. nozokom.inf</t>
  </si>
  <si>
    <t>0421 - I. Chirurgická klinika, ambulance</t>
  </si>
  <si>
    <t>Přehled plnění PL - Spotřeba léčivých přípravků dle objemu Kč mimo PL</t>
  </si>
  <si>
    <t>J01DD01 - Cefotaxim</t>
  </si>
  <si>
    <t>J01DB04 - Cefazolin</t>
  </si>
  <si>
    <t>L04AA06 - Mykofenolová kyselina</t>
  </si>
  <si>
    <t>J01CR05 - Piperacilin a enzymový inhibitor</t>
  </si>
  <si>
    <t>L02BG04 - Letrozol</t>
  </si>
  <si>
    <t>N01AH03 - Sufentanyl</t>
  </si>
  <si>
    <t>N06AB04 - Citalopram</t>
  </si>
  <si>
    <t>A02BA03 - Famotidin</t>
  </si>
  <si>
    <t>A10AE04 - Inzulin glargin</t>
  </si>
  <si>
    <t>A06AD11 - Laktulóza</t>
  </si>
  <si>
    <t>C07AB07 - Bisoprolol</t>
  </si>
  <si>
    <t>A10AB01 - Inzulin lidský</t>
  </si>
  <si>
    <t>M04AA01 - Alopurinol</t>
  </si>
  <si>
    <t>C09CA07 - Telmisartan</t>
  </si>
  <si>
    <t>H03AA01 - Levothyroxin, sodná sůl</t>
  </si>
  <si>
    <t>C09BA04 - Perindopril a diuretika</t>
  </si>
  <si>
    <t>N06AX11 - Mirtazapin</t>
  </si>
  <si>
    <t>C01BD01 - Amiodaron</t>
  </si>
  <si>
    <t>C09AA04 - Perindopril</t>
  </si>
  <si>
    <t>C09BB04 - Perindopril a amlodipin</t>
  </si>
  <si>
    <t>N03AX09 - Lamotrigin</t>
  </si>
  <si>
    <t>N02AX02 - Tramadol</t>
  </si>
  <si>
    <t>B01AB05 - Enoxaparin</t>
  </si>
  <si>
    <t>N06AB03 - Fluoxetin</t>
  </si>
  <si>
    <t>J01CR02 - Amoxicilin a enzymový inhibitor</t>
  </si>
  <si>
    <t>A02BC02 - Pantoprazol</t>
  </si>
  <si>
    <t>J01MA02 - Ciprofloxacin</t>
  </si>
  <si>
    <t>M01AX17 - Nimesulid</t>
  </si>
  <si>
    <t>N05AH04 - Kvetiapin</t>
  </si>
  <si>
    <t>N06AB10 - Escitalopram</t>
  </si>
  <si>
    <t>C10AB05 - Fenofibrát</t>
  </si>
  <si>
    <t>N07CA01 - Betahistin</t>
  </si>
  <si>
    <t>C08DA01 - Verapamil</t>
  </si>
  <si>
    <t>R06AE09 - Levocetirizin</t>
  </si>
  <si>
    <t>A02BA02 - Ranitidin</t>
  </si>
  <si>
    <t>A10BA02 - Metformin</t>
  </si>
  <si>
    <t>C09AA02 - Enalapril</t>
  </si>
  <si>
    <t>C09AA03 - Lisinopril</t>
  </si>
  <si>
    <t>C03EA01 - Hydrochlorothiazid a kalium šetřící diuretika</t>
  </si>
  <si>
    <t>J01AA02 - Doxycyklin</t>
  </si>
  <si>
    <t>C07AG02 - Karvedilol</t>
  </si>
  <si>
    <t>C08CA08 - Nitrendipin</t>
  </si>
  <si>
    <t>N06AB06 - Sertralin</t>
  </si>
  <si>
    <t>N03AX12 - Gabapentin</t>
  </si>
  <si>
    <t>C10AA01 - Simvastatin</t>
  </si>
  <si>
    <t>R03AK06 - Salmeterol a jiná léčiva onem. spojen. s obstrukcí dých. ces</t>
  </si>
  <si>
    <t>C10AA05 - Atorvastatin</t>
  </si>
  <si>
    <t>N02AE01 - Buprenorfin</t>
  </si>
  <si>
    <t>C10AA07 - Rosuvastatin</t>
  </si>
  <si>
    <t>N05CD08 - Midazolam</t>
  </si>
  <si>
    <t>C01BC03 - Propafenon</t>
  </si>
  <si>
    <t>N06BX18 - Vinpocetin</t>
  </si>
  <si>
    <t>C10BX03 - Atorvastatin a amlodipin</t>
  </si>
  <si>
    <t>C09DA01 - Losartan a diuretika</t>
  </si>
  <si>
    <t>B01AC04 - Klopidogrel</t>
  </si>
  <si>
    <t>G04CA02 - Tamsulosin</t>
  </si>
  <si>
    <t>A10BB12 - Glimepirid</t>
  </si>
  <si>
    <t>H01CB02 - Oktreotid</t>
  </si>
  <si>
    <t>N03AG01 - Kyselina valproová</t>
  </si>
  <si>
    <t>H02AB04 - Methylprednisolon</t>
  </si>
  <si>
    <t>C09AA05 - Ramipril</t>
  </si>
  <si>
    <t>A02BC03 - Lansoprazol</t>
  </si>
  <si>
    <t>A02BC01 - Omeprazol</t>
  </si>
  <si>
    <t>C02AC05 - Moxonidin</t>
  </si>
  <si>
    <t>C09BB03 - Lisinopril a amlodipin</t>
  </si>
  <si>
    <t>J01AA12 - Tigecyklin</t>
  </si>
  <si>
    <t>B01AB06 - Nadroparin</t>
  </si>
  <si>
    <t>J01CR01 - Ampicilin a enzymový inhibitor</t>
  </si>
  <si>
    <t>C09CA01 - Losartan</t>
  </si>
  <si>
    <t>C02CA04 - Doxazosin</t>
  </si>
  <si>
    <t>J02AX06 - Anidulafungin</t>
  </si>
  <si>
    <t>A10AB05 - Inzulin aspart</t>
  </si>
  <si>
    <t>C08CA01 - Amlodipin</t>
  </si>
  <si>
    <t>C07AB02 - Metoprolol</t>
  </si>
  <si>
    <t>A04AA01 - Ondansetron</t>
  </si>
  <si>
    <t>J01DC02 - Cefuroxim</t>
  </si>
  <si>
    <t>N02AB03 - Fentanyl</t>
  </si>
  <si>
    <t>C07AB05 - Betaxolol</t>
  </si>
  <si>
    <t>A16AA02 - Ademethionin</t>
  </si>
  <si>
    <t>J01DD02 - Ceftazidim</t>
  </si>
  <si>
    <t>B01AA03 - Warfarin</t>
  </si>
  <si>
    <t>J01DD12 - Cefoperazon</t>
  </si>
  <si>
    <t>N03AX16 - Pregabalin</t>
  </si>
  <si>
    <t>J01DD62 - Cefoperazon, kombinace</t>
  </si>
  <si>
    <t>N05BA12 - Alprazolam</t>
  </si>
  <si>
    <t>J01DH02 - Meropenem</t>
  </si>
  <si>
    <t>C09AA10 - Trandolapril</t>
  </si>
  <si>
    <t>J01DH51 - Imipenem a enzymový inhibitor</t>
  </si>
  <si>
    <t>N06AB05 - Paroxetin</t>
  </si>
  <si>
    <t>J01FA09 - Klarithromycin</t>
  </si>
  <si>
    <t>C09BA06 - Chinapril a diuretika</t>
  </si>
  <si>
    <t>J01FA10 - Azithromycin</t>
  </si>
  <si>
    <t>N06AX16 - Venlafaxin</t>
  </si>
  <si>
    <t>J01FF01 - Klindamycin</t>
  </si>
  <si>
    <t>N06DA02 - Donepezil</t>
  </si>
  <si>
    <t>J01MA01 - Ofloxacin</t>
  </si>
  <si>
    <t>R03AC02 - Salbutamol</t>
  </si>
  <si>
    <t>A03FA - Prokinetika</t>
  </si>
  <si>
    <t>R06AE07 - Cetirizin</t>
  </si>
  <si>
    <t>J01XA01 - Vankomycin</t>
  </si>
  <si>
    <t>V06XX - Potraviny pro zvláštní lékařské účely (PZLÚ)</t>
  </si>
  <si>
    <t>J02AC01 - Flukonazol</t>
  </si>
  <si>
    <t>J02AC03 - Vorikonazol</t>
  </si>
  <si>
    <t>A02BA02</t>
  </si>
  <si>
    <t>RANITAL 50 MG/2 ML</t>
  </si>
  <si>
    <t>INJ SOL 5X2ML/50MG</t>
  </si>
  <si>
    <t>A02BA03</t>
  </si>
  <si>
    <t>A02BC01</t>
  </si>
  <si>
    <t>HELICID 40 INF</t>
  </si>
  <si>
    <t>INF PLV SOL 1X40MG</t>
  </si>
  <si>
    <t>A02BC02</t>
  </si>
  <si>
    <t>A02BC03</t>
  </si>
  <si>
    <t>LANZUL 30 MG</t>
  </si>
  <si>
    <t>POR CPS DUR 28X30MG</t>
  </si>
  <si>
    <t>A03FA</t>
  </si>
  <si>
    <t>A06AD11</t>
  </si>
  <si>
    <t>POR SIR 1X500ML 50%</t>
  </si>
  <si>
    <t>A10AB05</t>
  </si>
  <si>
    <t>A10BA02</t>
  </si>
  <si>
    <t>POR TBL FLM 60X500MG</t>
  </si>
  <si>
    <t>B01AA03</t>
  </si>
  <si>
    <t>WARFARIN ORION 5 MG</t>
  </si>
  <si>
    <t>B01AB05</t>
  </si>
  <si>
    <t>B01AB06</t>
  </si>
  <si>
    <t>INJ SOL 10X5ML/47.5KU</t>
  </si>
  <si>
    <t>C01BD01</t>
  </si>
  <si>
    <t>POR TBL NOB 30X200MG</t>
  </si>
  <si>
    <t>POR TBL NOB 60X200MG</t>
  </si>
  <si>
    <t>C02AC05</t>
  </si>
  <si>
    <t>POR TBL FLM 30X0.3MG</t>
  </si>
  <si>
    <t>MOXOSTAD 0,4 MG</t>
  </si>
  <si>
    <t>POR TBL FLM 30X0.4MG</t>
  </si>
  <si>
    <t>C03EA01</t>
  </si>
  <si>
    <t>C07AB02</t>
  </si>
  <si>
    <t>C07AB05</t>
  </si>
  <si>
    <t>C07AB07</t>
  </si>
  <si>
    <t>C07AG02</t>
  </si>
  <si>
    <t>C09AA04</t>
  </si>
  <si>
    <t>C09AA05</t>
  </si>
  <si>
    <t>TRITACE 5 MG</t>
  </si>
  <si>
    <t>C09AA10</t>
  </si>
  <si>
    <t>GOPTEN 2 MG</t>
  </si>
  <si>
    <t>POR CPS DUR 28X2MG</t>
  </si>
  <si>
    <t>C09BA04</t>
  </si>
  <si>
    <t>C09BB04</t>
  </si>
  <si>
    <t>C09CA01</t>
  </si>
  <si>
    <t>C09CA07</t>
  </si>
  <si>
    <t>C09DA01</t>
  </si>
  <si>
    <t>C10AA01</t>
  </si>
  <si>
    <t>C10AA05</t>
  </si>
  <si>
    <t>C10AA07</t>
  </si>
  <si>
    <t>C10BX03</t>
  </si>
  <si>
    <t>CADUET 10 MG/10 MG</t>
  </si>
  <si>
    <t>G04CA02</t>
  </si>
  <si>
    <t>POR CPS RDR 30X0.4MG</t>
  </si>
  <si>
    <t>H01CB02</t>
  </si>
  <si>
    <t>SANDOSTATIN 0,1 MG/ML</t>
  </si>
  <si>
    <t>INJ SOL+INF CNC SOL5X1ML/0.1MG</t>
  </si>
  <si>
    <t>H02AB04</t>
  </si>
  <si>
    <t>SOLU-MEDROL 62,5 MG/ML</t>
  </si>
  <si>
    <t>INJ PSO LQF 250MG+4ML</t>
  </si>
  <si>
    <t>SOLU-MEDROL 40 MG/ML</t>
  </si>
  <si>
    <t>INJ PSO LQF 40MG+1ML</t>
  </si>
  <si>
    <t>H03AA01</t>
  </si>
  <si>
    <t>EUTHYROX 125 MIKROGRAMŮ</t>
  </si>
  <si>
    <t>POR TBL NOB 100X125RG</t>
  </si>
  <si>
    <t>EUTHYROX 50 MIKROGRAMŮ</t>
  </si>
  <si>
    <t>POR TBL NOB 100X50RG</t>
  </si>
  <si>
    <t>J01AA12</t>
  </si>
  <si>
    <t>J01CR01</t>
  </si>
  <si>
    <t>J01CR02</t>
  </si>
  <si>
    <t>AMOKSIKLAV 1 G</t>
  </si>
  <si>
    <t>POR TBL FLM 14X1GM</t>
  </si>
  <si>
    <t>AMOKSIKLAV 1,2 G</t>
  </si>
  <si>
    <t>INJ PLV SOL 5X1.2GM</t>
  </si>
  <si>
    <t>AMOKSIKLAV 625 MG</t>
  </si>
  <si>
    <t>POR TBL FLM 21X625MG</t>
  </si>
  <si>
    <t>J01CR05</t>
  </si>
  <si>
    <t>TAZOCIN 4,5 G</t>
  </si>
  <si>
    <t>INJ PLV SOL 12X4.5GM</t>
  </si>
  <si>
    <t>J01DB04</t>
  </si>
  <si>
    <t>INJ PLV SOL 25X1GM</t>
  </si>
  <si>
    <t>J01DC02</t>
  </si>
  <si>
    <t>ZINACEF 1,5 G</t>
  </si>
  <si>
    <t>J01DD01</t>
  </si>
  <si>
    <t>J01DD02</t>
  </si>
  <si>
    <t>J01DD12</t>
  </si>
  <si>
    <t>J01DH02</t>
  </si>
  <si>
    <t>MERONEM 1 G</t>
  </si>
  <si>
    <t>INJ+INF PLV SOL 10X1GM</t>
  </si>
  <si>
    <t>J01DH51</t>
  </si>
  <si>
    <t>J01FA09</t>
  </si>
  <si>
    <t>POR TBL FLM 14X500MG</t>
  </si>
  <si>
    <t>J01MA01</t>
  </si>
  <si>
    <t>INF SOL 1X100ML/200MG</t>
  </si>
  <si>
    <t>J01MA02</t>
  </si>
  <si>
    <t>POR TBL FLM 10X500MG</t>
  </si>
  <si>
    <t>J01XA01</t>
  </si>
  <si>
    <t>EDICIN 1 G</t>
  </si>
  <si>
    <t>J02AC01</t>
  </si>
  <si>
    <t>MYCOMAX INF</t>
  </si>
  <si>
    <t>INF SOL 100ML/200MG</t>
  </si>
  <si>
    <t>L04AA06</t>
  </si>
  <si>
    <t>POR TBL NOB 50X500MG</t>
  </si>
  <si>
    <t>M01AX17</t>
  </si>
  <si>
    <t>POR TBL NOB 15X100MG</t>
  </si>
  <si>
    <t>POR TBL NOB 30X100MG</t>
  </si>
  <si>
    <t>M04AA01</t>
  </si>
  <si>
    <t>MILURIT 100</t>
  </si>
  <si>
    <t>POR TBL NOB 50X100MG</t>
  </si>
  <si>
    <t>N02AB03</t>
  </si>
  <si>
    <t>DUROGESIC 25 MCG/H</t>
  </si>
  <si>
    <t>DRM EMP TDR 5X4.2MG</t>
  </si>
  <si>
    <t>N02AX02</t>
  </si>
  <si>
    <t>POR TBL PRO 30X100MG</t>
  </si>
  <si>
    <t>N03AG01</t>
  </si>
  <si>
    <t>DEPAKINE CHRONO 500 MG SÉCABLE</t>
  </si>
  <si>
    <t>POR TBL RET 100X500MG</t>
  </si>
  <si>
    <t>POR TBL RET 30X500MG</t>
  </si>
  <si>
    <t>N05BA12</t>
  </si>
  <si>
    <t>XANAX 0,25 MG</t>
  </si>
  <si>
    <t>POR TBL NOB 30X0.25MG</t>
  </si>
  <si>
    <t>XANAX 0,5 MG</t>
  </si>
  <si>
    <t>POR TBL NOB 30X0.5MG</t>
  </si>
  <si>
    <t>N06AB03</t>
  </si>
  <si>
    <t>N06AB04</t>
  </si>
  <si>
    <t>SEROPRAM 20 MG</t>
  </si>
  <si>
    <t>N06AB10</t>
  </si>
  <si>
    <t>N06AX11</t>
  </si>
  <si>
    <t>N06BX18</t>
  </si>
  <si>
    <t>POR TBL NOB 50X5MG</t>
  </si>
  <si>
    <t>N07CA01</t>
  </si>
  <si>
    <t>R06AE07</t>
  </si>
  <si>
    <t>R06AE09</t>
  </si>
  <si>
    <t>V06XX</t>
  </si>
  <si>
    <t>NUTRIDRINK S PŘÍCHUTÍ TROPICKÉHO OVOCE</t>
  </si>
  <si>
    <t>NUTRIDRINK MULTI FIBRE S PŘÍCHUTÍ BANÁNOVOU</t>
  </si>
  <si>
    <t>NUTRIDRINK S PŘÍCHUTÍ VANILKOVOU</t>
  </si>
  <si>
    <t>NUTRIDRINK CREME S PŘÍCHUTÍ LESNÍHO OVOCE</t>
  </si>
  <si>
    <t>POR SOL 4X125GM</t>
  </si>
  <si>
    <t>RANISAN 150 MG</t>
  </si>
  <si>
    <t>POR TBL FLM 30X150MG</t>
  </si>
  <si>
    <t>FAMOSAN 20 MG</t>
  </si>
  <si>
    <t>POR TBL FLM 20X20MG</t>
  </si>
  <si>
    <t>POR CPS DUR 14X30MG</t>
  </si>
  <si>
    <t>A04AA01</t>
  </si>
  <si>
    <t>POR SIR 1X250ML 50%</t>
  </si>
  <si>
    <t>A10AB01</t>
  </si>
  <si>
    <t>ACTRAPID PENFILL 100 IU/ML</t>
  </si>
  <si>
    <t>INJ SOL 1X10ML/1KU</t>
  </si>
  <si>
    <t>A10AE04</t>
  </si>
  <si>
    <t>A10BB12</t>
  </si>
  <si>
    <t>A16AA02</t>
  </si>
  <si>
    <t>TRANSMETIL 500 MG TABLETY</t>
  </si>
  <si>
    <t>POR TBL ENT 10X500MG</t>
  </si>
  <si>
    <t>TRANSMETIL 500 MG INJEKCE</t>
  </si>
  <si>
    <t>INJ PSO LQF 5X500MG</t>
  </si>
  <si>
    <t>INJ SOL 10X1ML</t>
  </si>
  <si>
    <t>POR TBL NOB 50X200MG</t>
  </si>
  <si>
    <t>C02CA04</t>
  </si>
  <si>
    <t>C08CA01</t>
  </si>
  <si>
    <t>C08CA08</t>
  </si>
  <si>
    <t>C08DA01</t>
  </si>
  <si>
    <t>ISOPTIN SR 240 MG</t>
  </si>
  <si>
    <t>POR TBL PRO 30X240MG</t>
  </si>
  <si>
    <t>C09AA02</t>
  </si>
  <si>
    <t>ENAP 20 MG</t>
  </si>
  <si>
    <t>POR TBL NOB 30X20MG</t>
  </si>
  <si>
    <t>C09AA03</t>
  </si>
  <si>
    <t>TRITACE 10 MG</t>
  </si>
  <si>
    <t>C09BA06</t>
  </si>
  <si>
    <t>ACCUZIDE 10</t>
  </si>
  <si>
    <t>C09BB03</t>
  </si>
  <si>
    <t>POR TBL FLM 100X40MG</t>
  </si>
  <si>
    <t>SORTIS 10 MG</t>
  </si>
  <si>
    <t>SORTIS 40 MG</t>
  </si>
  <si>
    <t>C10AB05</t>
  </si>
  <si>
    <t>POR CPS DUR 30X267MG</t>
  </si>
  <si>
    <t>POR TBL NOB 100X150RG</t>
  </si>
  <si>
    <t>POR TBL NOB 100X50RG I</t>
  </si>
  <si>
    <t>POR TBL FLM 21X625MG+SÁČ</t>
  </si>
  <si>
    <t>MERONEM 500 MG</t>
  </si>
  <si>
    <t>INJ+INF PLV SOL 10X500MG</t>
  </si>
  <si>
    <t>INF PLV SOL 1X500MG</t>
  </si>
  <si>
    <t>J01FF01</t>
  </si>
  <si>
    <t>INJ SOL 1X2ML/300MG</t>
  </si>
  <si>
    <t>INJ SOL 1X4ML/600MG</t>
  </si>
  <si>
    <t>POR TBL FLM 10X200MG</t>
  </si>
  <si>
    <t>CIPHIN PRO INFUSIONE 200 MG/100 ML</t>
  </si>
  <si>
    <t>POR TBL FLM 10X250MG</t>
  </si>
  <si>
    <t>L02BG04</t>
  </si>
  <si>
    <t>POR GRA SUS 30X100MG</t>
  </si>
  <si>
    <t>DUROGESIC 50 MCG/H</t>
  </si>
  <si>
    <t>DRM EMP TDR 5X8.4MG</t>
  </si>
  <si>
    <t>POR GTT SOL 1X10ML</t>
  </si>
  <si>
    <t>TRAMAL KAPKY 100 MG/1 ML</t>
  </si>
  <si>
    <t>TRAMAL RETARD TABLETY 150 MG</t>
  </si>
  <si>
    <t>POR TBL PRO 30X150MG</t>
  </si>
  <si>
    <t>POR TBL PRO 10X100MG</t>
  </si>
  <si>
    <t>DEPAKINE CHRONO 300 MG SÉCABLE</t>
  </si>
  <si>
    <t>POR TBL RET 100X300MG</t>
  </si>
  <si>
    <t>N03AX09</t>
  </si>
  <si>
    <t>N03AX16</t>
  </si>
  <si>
    <t>POR CPS DUR 14X75MG</t>
  </si>
  <si>
    <t>XANAX 1 MG</t>
  </si>
  <si>
    <t>POR TBL NOB 30X1MG</t>
  </si>
  <si>
    <t>POR TBL FLM 30X10 MG</t>
  </si>
  <si>
    <t>POR TBL FLM 30X20 MG</t>
  </si>
  <si>
    <t>N06AB05</t>
  </si>
  <si>
    <t>N06AB06</t>
  </si>
  <si>
    <t>ZOLOFT 50 MG</t>
  </si>
  <si>
    <t>POR TBL FLM 28X50MG</t>
  </si>
  <si>
    <t>R03AC02</t>
  </si>
  <si>
    <t>NUTRIDRINK S PŘÍCHUTÍ ČOKOLÁDOVOU</t>
  </si>
  <si>
    <t>NUTRIDRINK S PŘÍCHUTÍ KARAMELOVOU</t>
  </si>
  <si>
    <t>NUTRIDRINK YOGHURT S PŘÍCHUTÍ VANILKA A CITRÓN</t>
  </si>
  <si>
    <t>DIASIP S PŘÍCHUTÍ JAHODOVOU</t>
  </si>
  <si>
    <t>DIASIP S PŘÍCHUTÍ VANILKOVOU</t>
  </si>
  <si>
    <t>DIASIP S PŘÍCHUTÍ CAPPUCCINO</t>
  </si>
  <si>
    <t>B01AC04</t>
  </si>
  <si>
    <t>CONCOR COR 2,5 MG</t>
  </si>
  <si>
    <t>POR TBL FLM 28X2.5MG</t>
  </si>
  <si>
    <t>CONCOR 10</t>
  </si>
  <si>
    <t>CONCOR 5</t>
  </si>
  <si>
    <t>CORYOL 6,25 MG</t>
  </si>
  <si>
    <t>POR TBL NOB 30X6.25MG</t>
  </si>
  <si>
    <t>PRESTARIUM NEO COMBI 5 MG/1,25 MG</t>
  </si>
  <si>
    <t>LOZAP 12,5 ZENTIVA</t>
  </si>
  <si>
    <t>POR TBL FLM 30X12.5MG</t>
  </si>
  <si>
    <t>POR TBL NOB 50X16MG</t>
  </si>
  <si>
    <t>EUTHYROX 75 MIKROGRAMŮ</t>
  </si>
  <si>
    <t>POR TBL NOB 100X75RG</t>
  </si>
  <si>
    <t>J01AA02</t>
  </si>
  <si>
    <t>DOXYBENE 100 MG</t>
  </si>
  <si>
    <t>POR CPS MOL 10X100MG</t>
  </si>
  <si>
    <t>J01DD62</t>
  </si>
  <si>
    <t>INJ PLV SOL 1X(1GM+1GM)</t>
  </si>
  <si>
    <t>KLACID 250</t>
  </si>
  <si>
    <t>POR TBL FLM 14X250MG</t>
  </si>
  <si>
    <t>J01FA10</t>
  </si>
  <si>
    <t>EDICIN 0,5 G</t>
  </si>
  <si>
    <t>INJ PLV SOL 1X500MG</t>
  </si>
  <si>
    <t>J02AX06</t>
  </si>
  <si>
    <t>N02AE01</t>
  </si>
  <si>
    <t>N03AX12</t>
  </si>
  <si>
    <t>NEURONTIN 300 MG</t>
  </si>
  <si>
    <t>POR CPS DUR 50X300MG</t>
  </si>
  <si>
    <t>N05AH04</t>
  </si>
  <si>
    <t>MIRZATEN 30 MG</t>
  </si>
  <si>
    <t>N06AX16</t>
  </si>
  <si>
    <t>R03AK06</t>
  </si>
  <si>
    <t>INH PLV 1X60X50/500MCG</t>
  </si>
  <si>
    <t>DEPO-MEDROL 40 MG/ML</t>
  </si>
  <si>
    <t>INJ SUS 1X1ML/40MG</t>
  </si>
  <si>
    <t>C01BC03</t>
  </si>
  <si>
    <t>POR TBL FLM 50X150MG</t>
  </si>
  <si>
    <t>INJ SOL 5X3ML/150MG</t>
  </si>
  <si>
    <t>EUTHYROX 100 MIKROGRAMŮ</t>
  </si>
  <si>
    <t>POR TBL NOB 100X100RG</t>
  </si>
  <si>
    <t>J02AC03</t>
  </si>
  <si>
    <t>N01AH03</t>
  </si>
  <si>
    <t>SUFENTA FORTE</t>
  </si>
  <si>
    <t>INJ SOL 5X1ML/50RG</t>
  </si>
  <si>
    <t>N05CD08</t>
  </si>
  <si>
    <t>POR TBL FLM 28X10MG I</t>
  </si>
  <si>
    <t>N06DA02</t>
  </si>
  <si>
    <t>INH PLV 1X60X50/250RG</t>
  </si>
  <si>
    <t>CUBITAN S PŘÍCHUTÍ VANILKOVOU</t>
  </si>
  <si>
    <t>CUBITAN S PŘÍCHUTÍ ČOKOLÁDOVOU</t>
  </si>
  <si>
    <t>CUBITAN S PŘÍCHUTÍ JAHODOVOU</t>
  </si>
  <si>
    <t>MIDAZOLAM TORREX 1 MG/ML</t>
  </si>
  <si>
    <t>INJ SOL 10X2ML/2MG</t>
  </si>
  <si>
    <t>INJ SOL 10X5ML/5MG</t>
  </si>
  <si>
    <t>HVLP</t>
  </si>
  <si>
    <t>IPLP</t>
  </si>
  <si>
    <t>PZT</t>
  </si>
  <si>
    <t>4</t>
  </si>
  <si>
    <t>89301041</t>
  </si>
  <si>
    <t>Standardní lůžková péče Celkem</t>
  </si>
  <si>
    <t>89301042</t>
  </si>
  <si>
    <t>Všeobecná chirurgická ambulace Celkem</t>
  </si>
  <si>
    <t>89301045</t>
  </si>
  <si>
    <t>Gastroenterologie a endoskopie Celkem</t>
  </si>
  <si>
    <t>89301046</t>
  </si>
  <si>
    <t>Příjmová ambulance Celkem</t>
  </si>
  <si>
    <t>89301047</t>
  </si>
  <si>
    <t>Ambulance dětská Celkem</t>
  </si>
  <si>
    <t>89301048</t>
  </si>
  <si>
    <t>I. Chirurgická klinika Celkem</t>
  </si>
  <si>
    <t>Aujeský René</t>
  </si>
  <si>
    <t>Bébarová Linda</t>
  </si>
  <si>
    <t>Bohanes Tomáš</t>
  </si>
  <si>
    <t>Čurlejová Eva</t>
  </si>
  <si>
    <t>Dlouhý Michael</t>
  </si>
  <si>
    <t>Halama Jiří</t>
  </si>
  <si>
    <t>Hanuliak Jan</t>
  </si>
  <si>
    <t>Havlík Roman</t>
  </si>
  <si>
    <t>Htoutou Sedláková Miroslava</t>
  </si>
  <si>
    <t>Christodoulou Petros</t>
  </si>
  <si>
    <t>Chudáček Josef</t>
  </si>
  <si>
    <t>Janda Petr</t>
  </si>
  <si>
    <t>Jemelík Petr</t>
  </si>
  <si>
    <t>Jiný</t>
  </si>
  <si>
    <t>Klementa Ivo</t>
  </si>
  <si>
    <t>Klenovcová Lucie</t>
  </si>
  <si>
    <t>Klos Dušan</t>
  </si>
  <si>
    <t>Konečný Jakub</t>
  </si>
  <si>
    <t>Kulísková Jana</t>
  </si>
  <si>
    <t>Kysučan Jiří</t>
  </si>
  <si>
    <t>Loveček Martin</t>
  </si>
  <si>
    <t>Lysák Radek</t>
  </si>
  <si>
    <t>Malý Tomáš</t>
  </si>
  <si>
    <t>Neoral Čestmír</t>
  </si>
  <si>
    <t>Oravcová Darina</t>
  </si>
  <si>
    <t>Rozsívalová Denisa</t>
  </si>
  <si>
    <t>Rýznar Jan</t>
  </si>
  <si>
    <t>Řezáč Tomáš</t>
  </si>
  <si>
    <t>Skalický Pavel</t>
  </si>
  <si>
    <t>Skopal František</t>
  </si>
  <si>
    <t>Starý Lubomír</t>
  </si>
  <si>
    <t>Stašek Martin</t>
  </si>
  <si>
    <t>Stehlík Daniel</t>
  </si>
  <si>
    <t>Szkorupa Marek</t>
  </si>
  <si>
    <t>Šarapatka Jan</t>
  </si>
  <si>
    <t>Šilhánková Jiřina</t>
  </si>
  <si>
    <t>Švach Ivan</t>
  </si>
  <si>
    <t>Vomáčková Katherine</t>
  </si>
  <si>
    <t>Vrba Radek</t>
  </si>
  <si>
    <t>Vysloužil Kamil</t>
  </si>
  <si>
    <t>Zbořil Pavel</t>
  </si>
  <si>
    <t>Zlámal Zdeněk</t>
  </si>
  <si>
    <t>Zlámalová Nora</t>
  </si>
  <si>
    <t>Tesaříková Jana</t>
  </si>
  <si>
    <t>Vaněčková Lucie</t>
  </si>
  <si>
    <t>Podkalská Sommerová Kamila</t>
  </si>
  <si>
    <t>Amoxicilin a enzymový inhibitor</t>
  </si>
  <si>
    <t>Jiná kapiláry stabilizující látky</t>
  </si>
  <si>
    <t>Klarithromycin</t>
  </si>
  <si>
    <t>Kodein</t>
  </si>
  <si>
    <t>CODEIN SLOVAKOFARMA 30 MG</t>
  </si>
  <si>
    <t>POR TBL NOB 10X30MG</t>
  </si>
  <si>
    <t>Laktulóza</t>
  </si>
  <si>
    <t>Makrogol</t>
  </si>
  <si>
    <t>POR PLV SOL 1X4(SÁČKY)</t>
  </si>
  <si>
    <t>Omeprazol</t>
  </si>
  <si>
    <t>Saccharomyces Boulardii</t>
  </si>
  <si>
    <t>10504</t>
  </si>
  <si>
    <t>POR PLV SUS 10X250MG</t>
  </si>
  <si>
    <t>Sodná sůl dokusátu, včetně kombinací</t>
  </si>
  <si>
    <t>RCT SOL 10X67.5ML</t>
  </si>
  <si>
    <t>Sodná sůl metamizolu</t>
  </si>
  <si>
    <t>NOVALGIN TABLETY</t>
  </si>
  <si>
    <t>POR TBL FLM 20X500MG</t>
  </si>
  <si>
    <t>Ademethionin</t>
  </si>
  <si>
    <t>46988</t>
  </si>
  <si>
    <t>POR TBL ENT 30X500MG</t>
  </si>
  <si>
    <t>Furosemid</t>
  </si>
  <si>
    <t>56802</t>
  </si>
  <si>
    <t>POR TBL NOB 20X40MG</t>
  </si>
  <si>
    <t>98218</t>
  </si>
  <si>
    <t>FURON 40 MG</t>
  </si>
  <si>
    <t>Isosorbid-mononitrát</t>
  </si>
  <si>
    <t>44504</t>
  </si>
  <si>
    <t>POR TBL PRO 20X100MG</t>
  </si>
  <si>
    <t>Klopidogrel</t>
  </si>
  <si>
    <t>Kyselina acetylsalicylová</t>
  </si>
  <si>
    <t>151142</t>
  </si>
  <si>
    <t>ANOPYRIN 100 MG</t>
  </si>
  <si>
    <t>21562</t>
  </si>
  <si>
    <t>ASPIRIN PROTECT 100</t>
  </si>
  <si>
    <t>POR TBL ENT 20X100MG</t>
  </si>
  <si>
    <t>Metoklopramid</t>
  </si>
  <si>
    <t>DEGAN 10 MG TABLETY</t>
  </si>
  <si>
    <t>POR TBL NOB 40X10MG</t>
  </si>
  <si>
    <t>Metronidazol</t>
  </si>
  <si>
    <t>POR TBL NOB 20X250MG</t>
  </si>
  <si>
    <t>2430</t>
  </si>
  <si>
    <t>VAG TBL 10X500MG</t>
  </si>
  <si>
    <t>Nadroparin</t>
  </si>
  <si>
    <t>115318</t>
  </si>
  <si>
    <t>132530</t>
  </si>
  <si>
    <t>HELICID 20</t>
  </si>
  <si>
    <t>Pitofenon a analgetika</t>
  </si>
  <si>
    <t>Pregabalin</t>
  </si>
  <si>
    <t>28223</t>
  </si>
  <si>
    <t>LYRICA 150 MG</t>
  </si>
  <si>
    <t>POR CPS DUR 56X150MG</t>
  </si>
  <si>
    <t>Rifaximin</t>
  </si>
  <si>
    <t>POR TBL FLM 12X200MG</t>
  </si>
  <si>
    <t>Spironolakton</t>
  </si>
  <si>
    <t>POR TBL NOB 20X25MG</t>
  </si>
  <si>
    <t>Sulfamethoxazol a trimethoprim</t>
  </si>
  <si>
    <t>POR TBL NOB 20X480MG</t>
  </si>
  <si>
    <t>Sultamicilin</t>
  </si>
  <si>
    <t>POR TBL FLM 12X375MG</t>
  </si>
  <si>
    <t>Theofylin</t>
  </si>
  <si>
    <t>POR CPS PRO 50X200MG</t>
  </si>
  <si>
    <t>Trimetazidin</t>
  </si>
  <si>
    <t>32914</t>
  </si>
  <si>
    <t>POR TBL RET 28X35MG</t>
  </si>
  <si>
    <t>Jiná</t>
  </si>
  <si>
    <t>999999</t>
  </si>
  <si>
    <t>Potraviny pro zvláštní lékařské účely (PZLÚ)</t>
  </si>
  <si>
    <t>33148</t>
  </si>
  <si>
    <t>NUTRISON PROTEIN PLUS MULTI FIBRE</t>
  </si>
  <si>
    <t>Multienzymové přípravky (lipáza, proteáza apod.)</t>
  </si>
  <si>
    <t>POR CPS ETD 50</t>
  </si>
  <si>
    <t>RCT SOL 2X67.5ML</t>
  </si>
  <si>
    <t>Cetirizin</t>
  </si>
  <si>
    <t>14814</t>
  </si>
  <si>
    <t>KREON 10 000</t>
  </si>
  <si>
    <t>32064</t>
  </si>
  <si>
    <t>Pantoprazol</t>
  </si>
  <si>
    <t>49112</t>
  </si>
  <si>
    <t>CONTROLOC 20 MG</t>
  </si>
  <si>
    <t>POR TBL ENT 14X20MG I</t>
  </si>
  <si>
    <t>Prokinetika</t>
  </si>
  <si>
    <t>NOVALGIN INJEKCE</t>
  </si>
  <si>
    <t>INJ SOL 10X2ML/1GM</t>
  </si>
  <si>
    <t>Tramadol</t>
  </si>
  <si>
    <t>84262</t>
  </si>
  <si>
    <t>POR GTT SOL 1X96ML</t>
  </si>
  <si>
    <t>Neostigmin</t>
  </si>
  <si>
    <t>POR TBL NOB 20X15MG B</t>
  </si>
  <si>
    <t>Alopurinol</t>
  </si>
  <si>
    <t>Amlodipin</t>
  </si>
  <si>
    <t>125059</t>
  </si>
  <si>
    <t>Betaxolol</t>
  </si>
  <si>
    <t>Hydrokortison</t>
  </si>
  <si>
    <t>HYDROCORTISON LÉČIVA</t>
  </si>
  <si>
    <t>DRM UNG 1X10GM 1%</t>
  </si>
  <si>
    <t>Chlorid draselný</t>
  </si>
  <si>
    <t>POR TBL FLM 100X500MG</t>
  </si>
  <si>
    <t>153270</t>
  </si>
  <si>
    <t>POR TBL NOB 2X10X100MG</t>
  </si>
  <si>
    <t>Salbutamol</t>
  </si>
  <si>
    <t>31934</t>
  </si>
  <si>
    <t>VENTOLIN INHALER N</t>
  </si>
  <si>
    <t>INH SUS PSS 200X100RG</t>
  </si>
  <si>
    <t>Salmeterol a jiná léčiva onem. spojen. s obstrukcí dých. ces</t>
  </si>
  <si>
    <t>Tiotropium-bromid</t>
  </si>
  <si>
    <t>109810</t>
  </si>
  <si>
    <t>SPIRIVA RESPIMAT 2,5 MIKROGRAMU</t>
  </si>
  <si>
    <t>INH SOL 1X60DAV</t>
  </si>
  <si>
    <t>Doxycyklin</t>
  </si>
  <si>
    <t>47718</t>
  </si>
  <si>
    <t>DOXYCYCLIN AL 100</t>
  </si>
  <si>
    <t>POR TBL NOB 10X100MG</t>
  </si>
  <si>
    <t>Léčiva k terapii onemocnění jater</t>
  </si>
  <si>
    <t>125753</t>
  </si>
  <si>
    <t>POR CPS DUR 100</t>
  </si>
  <si>
    <t>Mirtazapin</t>
  </si>
  <si>
    <t>105845</t>
  </si>
  <si>
    <t>POR TBL DIS 90X15MG</t>
  </si>
  <si>
    <t>Prednison</t>
  </si>
  <si>
    <t>PREDNISON 20 LÉČIVA</t>
  </si>
  <si>
    <t>POR TBL NOB 20X20MG</t>
  </si>
  <si>
    <t>Rutosid, kombinace</t>
  </si>
  <si>
    <t>Zolpidem</t>
  </si>
  <si>
    <t>46861</t>
  </si>
  <si>
    <t>HYPNOGEN</t>
  </si>
  <si>
    <t>POR TBL FLM 15X10MG</t>
  </si>
  <si>
    <t>*1026</t>
  </si>
  <si>
    <t>Pomůcky stomické</t>
  </si>
  <si>
    <t>131004</t>
  </si>
  <si>
    <t>PÁS STOMICKÝ</t>
  </si>
  <si>
    <t>PROTECT.STOMA SUPPORT</t>
  </si>
  <si>
    <t>Metoprolol</t>
  </si>
  <si>
    <t>49937</t>
  </si>
  <si>
    <t>BETALOC ZOK 50 MG</t>
  </si>
  <si>
    <t>POR TBL PRO 28X50MG</t>
  </si>
  <si>
    <t>Perindopril a diuretika</t>
  </si>
  <si>
    <t>122683</t>
  </si>
  <si>
    <t>POR TBL FLM 20</t>
  </si>
  <si>
    <t>44304</t>
  </si>
  <si>
    <t>POR CPS PRO 20X200MG</t>
  </si>
  <si>
    <t>32534</t>
  </si>
  <si>
    <t>INJ SOL 2X0.4ML</t>
  </si>
  <si>
    <t>Diazepam</t>
  </si>
  <si>
    <t>DIAZEPAM SLOVAKOFARMA 5 MG</t>
  </si>
  <si>
    <t>POR TBL NOB 20X5MG</t>
  </si>
  <si>
    <t>POR TBL NOB 50X40MG</t>
  </si>
  <si>
    <t>CODEIN SLOVAKOFARMA 15 MG</t>
  </si>
  <si>
    <t>POR TBL NOB 10X15MG</t>
  </si>
  <si>
    <t>POR TBL NOB 100X25MG</t>
  </si>
  <si>
    <t>5950</t>
  </si>
  <si>
    <t>POR TBL FLM 10X1GM</t>
  </si>
  <si>
    <t>Indometacin</t>
  </si>
  <si>
    <t>RCT SUP 10X100MG</t>
  </si>
  <si>
    <t>Kombinace a komplexy sloučenin hliníku, vápníku a hořčíku</t>
  </si>
  <si>
    <t>POR SUS 30X5ML</t>
  </si>
  <si>
    <t>Kyselina ursodeoxycholová</t>
  </si>
  <si>
    <t>POR CPS DUR 100X250MG</t>
  </si>
  <si>
    <t>14812</t>
  </si>
  <si>
    <t>POR CPS ETD 100</t>
  </si>
  <si>
    <t>Nimesulid</t>
  </si>
  <si>
    <t>132531</t>
  </si>
  <si>
    <t>Pefloxacin</t>
  </si>
  <si>
    <t>ABAKTAL 400 MG TABLETY</t>
  </si>
  <si>
    <t>POR TBL FLM 10X400MG</t>
  </si>
  <si>
    <t>Silymarin</t>
  </si>
  <si>
    <t>POR TBL OBD 100X150MG</t>
  </si>
  <si>
    <t>Síran železnatý a kyselina listová</t>
  </si>
  <si>
    <t>42776</t>
  </si>
  <si>
    <t>TRALGIT SR 150</t>
  </si>
  <si>
    <t>Diklofenak</t>
  </si>
  <si>
    <t>Tramadol, kombinace</t>
  </si>
  <si>
    <t>138844</t>
  </si>
  <si>
    <t>17925</t>
  </si>
  <si>
    <t>ZALDIAR</t>
  </si>
  <si>
    <t>Cefuroxim</t>
  </si>
  <si>
    <t>17188</t>
  </si>
  <si>
    <t>POR TBL FLM 50X500MG</t>
  </si>
  <si>
    <t>Jiná imunostimulancia</t>
  </si>
  <si>
    <t>POR LYO 4X10MG</t>
  </si>
  <si>
    <t>Mesalazin</t>
  </si>
  <si>
    <t>PENTASA SLOW RELEASE TABLETS 500 MG</t>
  </si>
  <si>
    <t>PREDNISON 5 LÉČIVA</t>
  </si>
  <si>
    <t>12687</t>
  </si>
  <si>
    <t>TRAMAL RETARD TABLETY 100 MG</t>
  </si>
  <si>
    <t>59673</t>
  </si>
  <si>
    <t>POR TBL PRO 50X100MG</t>
  </si>
  <si>
    <t>*3009</t>
  </si>
  <si>
    <t>Pomůcky ortopedickoprotetické</t>
  </si>
  <si>
    <t>19442</t>
  </si>
  <si>
    <t>ORTÉZA BŘIŠNÍ PÁS S OPOROU BŘICHA DORSÁLNÍ OPORA</t>
  </si>
  <si>
    <t>SUCHÝ ZIP VEL.S-XL,KAT.Č.6389</t>
  </si>
  <si>
    <t>Acebutolol</t>
  </si>
  <si>
    <t>SECTRAL 400 MG</t>
  </si>
  <si>
    <t>Hydrochlorothiazid</t>
  </si>
  <si>
    <t>HYDROCHLOROTHIAZID LÉČIVA</t>
  </si>
  <si>
    <t>Kyselina aminomethylbenzoová</t>
  </si>
  <si>
    <t>POR TBL NOB 10X250MG</t>
  </si>
  <si>
    <t>Loperamid</t>
  </si>
  <si>
    <t>Organismy produkující kyselinu mléčnou</t>
  </si>
  <si>
    <t>POR SOL 1X100ML</t>
  </si>
  <si>
    <t>Propafenon</t>
  </si>
  <si>
    <t>91276</t>
  </si>
  <si>
    <t>PROLEKOFEN 150 MG</t>
  </si>
  <si>
    <t>32086</t>
  </si>
  <si>
    <t>TRALGIT</t>
  </si>
  <si>
    <t>POR CPS DUR 20X50MG</t>
  </si>
  <si>
    <t>Trandolapril</t>
  </si>
  <si>
    <t>45875</t>
  </si>
  <si>
    <t>POR CPS DUR 98X2MG</t>
  </si>
  <si>
    <t>146893</t>
  </si>
  <si>
    <t>ZOLPIDEM MYLAN</t>
  </si>
  <si>
    <t>HYDROCORTISON LECIVA</t>
  </si>
  <si>
    <t>1286</t>
  </si>
  <si>
    <t>62563</t>
  </si>
  <si>
    <t>DUPHALAC</t>
  </si>
  <si>
    <t>POR SOL 1X200ML-SKL</t>
  </si>
  <si>
    <t>59807</t>
  </si>
  <si>
    <t>INJ SOL 2X0.8ML</t>
  </si>
  <si>
    <t>Digoxin</t>
  </si>
  <si>
    <t>DIGOXIN 0,250 LÉČIVA</t>
  </si>
  <si>
    <t>58880</t>
  </si>
  <si>
    <t>DOLMINA 100 SR</t>
  </si>
  <si>
    <t>Inzulin lidský</t>
  </si>
  <si>
    <t>92608</t>
  </si>
  <si>
    <t>HUMULIN R CARTRIDGE</t>
  </si>
  <si>
    <t>97864</t>
  </si>
  <si>
    <t>POR CPS DUR 50X250MG</t>
  </si>
  <si>
    <t>Metformin</t>
  </si>
  <si>
    <t>23797</t>
  </si>
  <si>
    <t>GLUCOPHAGE 1000 MG</t>
  </si>
  <si>
    <t>POR TBL FLM 60X1000MG</t>
  </si>
  <si>
    <t>32060</t>
  </si>
  <si>
    <t>INJ SOL 2X0.6ML</t>
  </si>
  <si>
    <t>122114</t>
  </si>
  <si>
    <t>APO-OME 20</t>
  </si>
  <si>
    <t>POR CPS ETD 100X20MG</t>
  </si>
  <si>
    <t>POR CPS DUR 10X250MG</t>
  </si>
  <si>
    <t>Warfarin</t>
  </si>
  <si>
    <t>94113</t>
  </si>
  <si>
    <t>WARFARIN ORION 3 MG</t>
  </si>
  <si>
    <t>POR TBL NOB 100X3MG</t>
  </si>
  <si>
    <t>Amiodaron</t>
  </si>
  <si>
    <t>Fytomenadion</t>
  </si>
  <si>
    <t>POR GTT EML 1X5ML/100MG</t>
  </si>
  <si>
    <t>141034</t>
  </si>
  <si>
    <t>TROMBEX 75 MG POTAHOVANÉ TABLETY</t>
  </si>
  <si>
    <t>Kyselina listová</t>
  </si>
  <si>
    <t>POR TBL OBD 30X10MG</t>
  </si>
  <si>
    <t>Pyridostigmin</t>
  </si>
  <si>
    <t>Simvastatin</t>
  </si>
  <si>
    <t>Trandolapril a verapamil</t>
  </si>
  <si>
    <t>Klindamycin</t>
  </si>
  <si>
    <t>Citalopram</t>
  </si>
  <si>
    <t>17424</t>
  </si>
  <si>
    <t>POR TBL FLM 20X10 MG</t>
  </si>
  <si>
    <t>Dosulepin</t>
  </si>
  <si>
    <t>4207</t>
  </si>
  <si>
    <t>PROTHIADEN 25</t>
  </si>
  <si>
    <t>POR TBL OBD 30X25MG</t>
  </si>
  <si>
    <t>ACIDUM FOLICUM LÉČIVA</t>
  </si>
  <si>
    <t>Silikony</t>
  </si>
  <si>
    <t>POR CPS MOL 50X40MG</t>
  </si>
  <si>
    <t>Hořčík (různé sole v kombinaci)</t>
  </si>
  <si>
    <t>66555</t>
  </si>
  <si>
    <t>MAGNOSOLV</t>
  </si>
  <si>
    <t>POR GRA SOL 30</t>
  </si>
  <si>
    <t>Amoxicilin</t>
  </si>
  <si>
    <t>32559</t>
  </si>
  <si>
    <t>OSPAMOX 1000 MG</t>
  </si>
  <si>
    <t>POR TBL FLM 14X1000MG</t>
  </si>
  <si>
    <t>Escitalopram</t>
  </si>
  <si>
    <t>192723</t>
  </si>
  <si>
    <t>TRAMYLPA 37,5 MG/325 MG</t>
  </si>
  <si>
    <t>POR TBL FLM 50</t>
  </si>
  <si>
    <t>132526</t>
  </si>
  <si>
    <t>HELICID 10</t>
  </si>
  <si>
    <t>5112</t>
  </si>
  <si>
    <t>PÁS BŘIŠNÍ VERBA 932 521 4</t>
  </si>
  <si>
    <t>OBDVOD TRUPU 105-115CM,VEL.5</t>
  </si>
  <si>
    <t>200214</t>
  </si>
  <si>
    <t>POR TBL NOB 56X100MG</t>
  </si>
  <si>
    <t>122112</t>
  </si>
  <si>
    <t>125052</t>
  </si>
  <si>
    <t>POR TBL NOB 100X10MG</t>
  </si>
  <si>
    <t>Betamethason a antiinfektiva</t>
  </si>
  <si>
    <t>OPH+AUR GTT SOL 1X5ML</t>
  </si>
  <si>
    <t>Ciprofloxacin</t>
  </si>
  <si>
    <t>15646</t>
  </si>
  <si>
    <t>CIPLOX</t>
  </si>
  <si>
    <t>OPH+AUR GTT SOL 5ML</t>
  </si>
  <si>
    <t>4013</t>
  </si>
  <si>
    <t>DOXYBENE 200 MG TABLETY</t>
  </si>
  <si>
    <t>POR TBL NOB 10X200MG</t>
  </si>
  <si>
    <t>RCT SUP 10X50MG</t>
  </si>
  <si>
    <t>Meloxikam</t>
  </si>
  <si>
    <t>112562</t>
  </si>
  <si>
    <t>RECOXA 15</t>
  </si>
  <si>
    <t>POR TBL NOB 60X15MG</t>
  </si>
  <si>
    <t>Mupirocin</t>
  </si>
  <si>
    <t>90778</t>
  </si>
  <si>
    <t>BACTROBAN</t>
  </si>
  <si>
    <t>DRM UNG 1X15GM</t>
  </si>
  <si>
    <t>Serenový plod</t>
  </si>
  <si>
    <t>7431</t>
  </si>
  <si>
    <t>PROSTAKAN FORTE</t>
  </si>
  <si>
    <t>POR CPS MOL 120</t>
  </si>
  <si>
    <t>Sildenafil</t>
  </si>
  <si>
    <t>26912</t>
  </si>
  <si>
    <t>VIAGRA 100 MG</t>
  </si>
  <si>
    <t>POR TBL FLM 4X100MG</t>
  </si>
  <si>
    <t>26913</t>
  </si>
  <si>
    <t>POR TBL FLM 8X100MG</t>
  </si>
  <si>
    <t>Kompresivní punčochy a návleky</t>
  </si>
  <si>
    <t>45387</t>
  </si>
  <si>
    <t>PUNČOCHY KOMPRESNÍ LÝTKOVÉ               II.K.T.</t>
  </si>
  <si>
    <t>MAXIS COMFORT  A-D</t>
  </si>
  <si>
    <t>Azithromycin</t>
  </si>
  <si>
    <t>155859</t>
  </si>
  <si>
    <t>SUMAMED 500 MG</t>
  </si>
  <si>
    <t>Cefprozil</t>
  </si>
  <si>
    <t>53129</t>
  </si>
  <si>
    <t>CEFZIL 250 MG</t>
  </si>
  <si>
    <t>53132</t>
  </si>
  <si>
    <t>CEFZIL 500 MG</t>
  </si>
  <si>
    <t>53134</t>
  </si>
  <si>
    <t>15659</t>
  </si>
  <si>
    <t>CIPLOX 500</t>
  </si>
  <si>
    <t>Desloratadin</t>
  </si>
  <si>
    <t>27899</t>
  </si>
  <si>
    <t>POR TBL FLM 90X5MG</t>
  </si>
  <si>
    <t>Dexamethason a antiinfektiva</t>
  </si>
  <si>
    <t>57866</t>
  </si>
  <si>
    <t>TOBRADEX</t>
  </si>
  <si>
    <t>OPH GTT SUS 1X5ML</t>
  </si>
  <si>
    <t>Erdostein</t>
  </si>
  <si>
    <t>87073</t>
  </si>
  <si>
    <t>ERDOMED</t>
  </si>
  <si>
    <t>POR PLV SOL 20X225MG</t>
  </si>
  <si>
    <t>Gentamicin</t>
  </si>
  <si>
    <t>94417</t>
  </si>
  <si>
    <t>GENTAMICIN WZF POLFA 0.3%</t>
  </si>
  <si>
    <t>OPH GTT SOL 1X10ML</t>
  </si>
  <si>
    <t>Ibuprofen</t>
  </si>
  <si>
    <t>176501</t>
  </si>
  <si>
    <t>IBALGIN DUO EFFECT</t>
  </si>
  <si>
    <t>DRM CRM 1X50GM</t>
  </si>
  <si>
    <t>Jiná antibiotika pro lokální aplikaci</t>
  </si>
  <si>
    <t>DRM UNG 1X10GM</t>
  </si>
  <si>
    <t>Jodovaný povidon</t>
  </si>
  <si>
    <t>POR PLV SOL 1X4(SACKY)</t>
  </si>
  <si>
    <t>Norethisteron a estrogen</t>
  </si>
  <si>
    <t>99950</t>
  </si>
  <si>
    <t>NOVOFEM POTAHOVANÉ TABLETY</t>
  </si>
  <si>
    <t>POR TBL FLM 3X28</t>
  </si>
  <si>
    <t>Ofloxacin</t>
  </si>
  <si>
    <t>Progestiny a estrogeny, fixní kombinace</t>
  </si>
  <si>
    <t>58138</t>
  </si>
  <si>
    <t>JEANINE</t>
  </si>
  <si>
    <t>POR TBL OBD 3X21</t>
  </si>
  <si>
    <t>KINITO 50 MG, POTAHOVANE TABLETY</t>
  </si>
  <si>
    <t>166776</t>
  </si>
  <si>
    <t>ITOPRID PMCS 50 MG</t>
  </si>
  <si>
    <t>POR TBL FLM 100X50MG I</t>
  </si>
  <si>
    <t>Sukralfát</t>
  </si>
  <si>
    <t>POR SUS 1X250ML</t>
  </si>
  <si>
    <t>99477</t>
  </si>
  <si>
    <t>POR SUS 50X1GM</t>
  </si>
  <si>
    <t>15140</t>
  </si>
  <si>
    <t>TARKA 240/4 MG TBL.</t>
  </si>
  <si>
    <t>Valsartan a diuretika</t>
  </si>
  <si>
    <t>134281</t>
  </si>
  <si>
    <t>VALSACOMBI 160 MG/12,5 MG</t>
  </si>
  <si>
    <t>45389</t>
  </si>
  <si>
    <t>PUNČOCHY KOMPRESNÍ STEHENNÍ              II.K.T.</t>
  </si>
  <si>
    <t>MAXIS COMFORT  A-G</t>
  </si>
  <si>
    <t>Obvazový materiál</t>
  </si>
  <si>
    <t>169244</t>
  </si>
  <si>
    <t>KRYTÍ ALGINÁTOVÉ SE STŘÍBREM ASKINA CALGITROL PAST</t>
  </si>
  <si>
    <t>BAL. 5X15G, 6241505</t>
  </si>
  <si>
    <t>22441</t>
  </si>
  <si>
    <t>OBINADLO ELASTICKÉ IDEALTEX</t>
  </si>
  <si>
    <t>12CMX5M,1KS</t>
  </si>
  <si>
    <t>80094</t>
  </si>
  <si>
    <t>KRYTÍ HYDROGEL NU-GEL</t>
  </si>
  <si>
    <t>25G</t>
  </si>
  <si>
    <t>80173</t>
  </si>
  <si>
    <t>GÁZA SKLÁDANÁ KOMPRESY STERILNÍ STERILUX</t>
  </si>
  <si>
    <t>10X10CM,8 VRSTEV,25X2KS</t>
  </si>
  <si>
    <t>80176</t>
  </si>
  <si>
    <t>KOMPRESY MESOFT NESTERILNÍ</t>
  </si>
  <si>
    <t>10X10CM,NETKANÝ TEXTIL,4 VRSTVY,100KS</t>
  </si>
  <si>
    <t>80232</t>
  </si>
  <si>
    <t>KOMPRESY ZETUVIT NESTERILNÍ</t>
  </si>
  <si>
    <t>10X10CM,KOMBINOVANÉ,SAVÉ,30KS</t>
  </si>
  <si>
    <t>80573</t>
  </si>
  <si>
    <t>KRYTÍ ABSORPČNÍ MEPILEX</t>
  </si>
  <si>
    <t>10X10CM SE SILIKONOVOU VRSTVOU SAFETAC, 5KS</t>
  </si>
  <si>
    <t>80715</t>
  </si>
  <si>
    <t>FLAMIGEL 250G</t>
  </si>
  <si>
    <t>HYDROAKTIVNÍ GELOVÉ KRYTÍ PRO SUCHÉ AŽ MÍRNĚ EXSUDUJÍCÍ RÁNY, POPÁLENINY, 250G</t>
  </si>
  <si>
    <t>81682</t>
  </si>
  <si>
    <t>KRYTÍ INADINE</t>
  </si>
  <si>
    <t>9,5X9,5CM 25KS</t>
  </si>
  <si>
    <t>81685</t>
  </si>
  <si>
    <t>KRYTÍ PĚNOVÉ ASKINA FOAM</t>
  </si>
  <si>
    <t>10X10CM,10KS</t>
  </si>
  <si>
    <t>81790</t>
  </si>
  <si>
    <t>KRYTÍ ANTIMIKROBIÁLNÍ MEPILEX AG</t>
  </si>
  <si>
    <t>10X10CM SE SILIKONOVOU VRSTVOU SAFETAC,5KS</t>
  </si>
  <si>
    <t>81960</t>
  </si>
  <si>
    <t>KRYTÍ ALGINÁTOVÉ MELGISORB AG</t>
  </si>
  <si>
    <t>86760</t>
  </si>
  <si>
    <t>PRONTOSAN 400416</t>
  </si>
  <si>
    <t>STERILNÍ LAHVIČKA 350ML,1KS</t>
  </si>
  <si>
    <t>11660</t>
  </si>
  <si>
    <t>ORTÉZA ZÁPĚSTÍ DLOUHÁ PAN 5.02</t>
  </si>
  <si>
    <t>S DLAHOU, VELIKOST M,L,XL, PRAVÁ-LEVÁ</t>
  </si>
  <si>
    <t>1201</t>
  </si>
  <si>
    <t>EPITÉZA PRSNÍ POOPERAČNÍ AMOENA PRIFORM</t>
  </si>
  <si>
    <t>BAVLNĚNÁ</t>
  </si>
  <si>
    <t>140621</t>
  </si>
  <si>
    <t>EPITÉZA MAMÁRNÍ ESSENTIAL 2S</t>
  </si>
  <si>
    <t>SILIKONOVÁ, SYMETRICKÁ, 440</t>
  </si>
  <si>
    <t>140622</t>
  </si>
  <si>
    <t>EPITÉZA MAMÁRNÍ ESSENTIAL LIGHT 2S</t>
  </si>
  <si>
    <t>SILIKONOVÁ ODLEHČENÁ, SYMETRICKÁ, 442</t>
  </si>
  <si>
    <t>140633</t>
  </si>
  <si>
    <t>EPITÉZA MAMÁRNÍ POOPERAČNÍ PRIFORM STANDARD</t>
  </si>
  <si>
    <t>LEHKÁ TEXTILNÍ, 214</t>
  </si>
  <si>
    <t>5113</t>
  </si>
  <si>
    <t>PÁS BŘIŠNÍ VERBA 932 520 5</t>
  </si>
  <si>
    <t>OBDVOD TRUPU 95-105CM,VEL.4</t>
  </si>
  <si>
    <t>5114</t>
  </si>
  <si>
    <t>PÁS BŘIŠNÍ VERBA 932 519 8</t>
  </si>
  <si>
    <t>OBDVOD TRUPU 85-95CM,VEL.3</t>
  </si>
  <si>
    <t>5115</t>
  </si>
  <si>
    <t>PÁS BŘIŠNÍ VERBA 932 518 9</t>
  </si>
  <si>
    <t>OBDVOD TRUPU 75-85CM,VEL.2</t>
  </si>
  <si>
    <t>78692</t>
  </si>
  <si>
    <t>ORTÉZA KOLENNÍ GENU GENUFIT I</t>
  </si>
  <si>
    <t>SILIKONOVÁ PELOTA,SPIRÁLOVÉ VÝZTUŽE</t>
  </si>
  <si>
    <t>93101</t>
  </si>
  <si>
    <t>PÁS KÝLNÍ TŘÍSELNÝ JEDNOSTRANNÝ  2149</t>
  </si>
  <si>
    <t>VELKOPLOŠNÁ PELOTA, PRAVOSTRANNÝ, LEVOSTRANNÝ,  4 VELIKOSTI, BÉŽOVÝ</t>
  </si>
  <si>
    <t>ODSTRAŇOVAČ LEPU WELLAND REMOVER</t>
  </si>
  <si>
    <t>ROUŠKY 50KS WAD050</t>
  </si>
  <si>
    <t>82587</t>
  </si>
  <si>
    <t>SPRAY OCHRANNÝ ASKINA BARRIER FILM SPRAY</t>
  </si>
  <si>
    <t>28ML, ROZPRAŠOVAČ, NA OŠETŘENÍ RAN</t>
  </si>
  <si>
    <t>PŮLKROUŽKY HYDROKOLOIDNÍ VYROVÁVACÍ SHELTER SAFESE</t>
  </si>
  <si>
    <t>40KS</t>
  </si>
  <si>
    <t>86638</t>
  </si>
  <si>
    <t>SÁČEK 2D VÝPUSTNÝ ALMARYS TWIN PLUS</t>
  </si>
  <si>
    <t>BÉŽOVÝ FLOW CONTROL,60-80MM,30KS, ROLL UP, 038860U, 039160U, 039180U</t>
  </si>
  <si>
    <t>86646</t>
  </si>
  <si>
    <t>PODLOŽKA ALMARYS TWIN PLUS STANDARD 036260U</t>
  </si>
  <si>
    <t>60MM,10KS</t>
  </si>
  <si>
    <t>14870</t>
  </si>
  <si>
    <t>Bromazepam</t>
  </si>
  <si>
    <t>LEXAURIN 3</t>
  </si>
  <si>
    <t>95560</t>
  </si>
  <si>
    <t>POR CPS DUR 30X300MG</t>
  </si>
  <si>
    <t>21795</t>
  </si>
  <si>
    <t>POR TBL PRO 100X100MG</t>
  </si>
  <si>
    <t>Pikosíran sodný, kombinace</t>
  </si>
  <si>
    <t>Alprazolam</t>
  </si>
  <si>
    <t>6618</t>
  </si>
  <si>
    <t>NEUROL 0,5</t>
  </si>
  <si>
    <t>Amidy</t>
  </si>
  <si>
    <t>URT GEL 1X20GM/200MG</t>
  </si>
  <si>
    <t>19751</t>
  </si>
  <si>
    <t>DUOMOX 1000</t>
  </si>
  <si>
    <t>POR TBL SUS 14X1000MG</t>
  </si>
  <si>
    <t>Analgetika a anestetika, kombinace</t>
  </si>
  <si>
    <t>107143</t>
  </si>
  <si>
    <t>OTIPAX</t>
  </si>
  <si>
    <t>AUR GTT SOL 1X16GM</t>
  </si>
  <si>
    <t>5496</t>
  </si>
  <si>
    <t>POR TBL FLM 60X10MG</t>
  </si>
  <si>
    <t>28833</t>
  </si>
  <si>
    <t>AERIUS 2,5 MG</t>
  </si>
  <si>
    <t>POR TBL DIS 60X2.5MG</t>
  </si>
  <si>
    <t>28834</t>
  </si>
  <si>
    <t>POR TBL DIS 90X2.5MG</t>
  </si>
  <si>
    <t>28839</t>
  </si>
  <si>
    <t>AERIUS 0,5 MG/ML</t>
  </si>
  <si>
    <t>POR SOL 1X120ML LŽIČKA</t>
  </si>
  <si>
    <t>2146</t>
  </si>
  <si>
    <t>POR TBL RET 30X100MG</t>
  </si>
  <si>
    <t>75633</t>
  </si>
  <si>
    <t>POR TBL RET 100X100MG</t>
  </si>
  <si>
    <t>Diosmin, kombinace</t>
  </si>
  <si>
    <t>125184</t>
  </si>
  <si>
    <t>POR TBL FLM 98X10MG I</t>
  </si>
  <si>
    <t>Fenoxymethylpenicilin</t>
  </si>
  <si>
    <t>44708</t>
  </si>
  <si>
    <t>V-PENICILIN 750MG SLOVAKOFARMA</t>
  </si>
  <si>
    <t>POR TBL NOB 30X750MG</t>
  </si>
  <si>
    <t>Fenylefrin</t>
  </si>
  <si>
    <t>15522</t>
  </si>
  <si>
    <t>VIBROCIL</t>
  </si>
  <si>
    <t>NAS GTT SOL 1X15ML</t>
  </si>
  <si>
    <t>15528</t>
  </si>
  <si>
    <t>NAS SPR SOL 1X10ML</t>
  </si>
  <si>
    <t>Ketoprofen</t>
  </si>
  <si>
    <t>119940</t>
  </si>
  <si>
    <t>PRONTOFLEX 10%</t>
  </si>
  <si>
    <t>DRM SPR SOL 1X25ML</t>
  </si>
  <si>
    <t>POR TBL NOB 60X100MG</t>
  </si>
  <si>
    <t>71960</t>
  </si>
  <si>
    <t>POR TBL NOB 5X10X100MG</t>
  </si>
  <si>
    <t>Levothyroxin, sodná sůl</t>
  </si>
  <si>
    <t>Losartan</t>
  </si>
  <si>
    <t>169123</t>
  </si>
  <si>
    <t>LORISTA 50</t>
  </si>
  <si>
    <t>POR TBL FLM 90X50MG</t>
  </si>
  <si>
    <t>Mebeverin</t>
  </si>
  <si>
    <t>100301</t>
  </si>
  <si>
    <t>DUSPATALIN RETARD</t>
  </si>
  <si>
    <t>POR CPS RDR 30X200MG</t>
  </si>
  <si>
    <t>Megestrol</t>
  </si>
  <si>
    <t>53145</t>
  </si>
  <si>
    <t>MEGACE SUSP.</t>
  </si>
  <si>
    <t>POR SUS 1X240ML</t>
  </si>
  <si>
    <t>46615</t>
  </si>
  <si>
    <t>SALOFALK 500</t>
  </si>
  <si>
    <t>Methylprednisolon</t>
  </si>
  <si>
    <t>94357</t>
  </si>
  <si>
    <t>VAG TBL 50X500MG</t>
  </si>
  <si>
    <t>Montelukast</t>
  </si>
  <si>
    <t>125133</t>
  </si>
  <si>
    <t>SINGULAIR 5 JUNIOR</t>
  </si>
  <si>
    <t>POR TBL MND 98X5MG</t>
  </si>
  <si>
    <t>17185</t>
  </si>
  <si>
    <t>POR GRA SUS 9X100MG</t>
  </si>
  <si>
    <t>17186</t>
  </si>
  <si>
    <t>POR GRA SUS 15X100MG</t>
  </si>
  <si>
    <t>2181</t>
  </si>
  <si>
    <t>POR GRA SUS 6SÁČ I</t>
  </si>
  <si>
    <t>46645</t>
  </si>
  <si>
    <t>ACTIVELLE</t>
  </si>
  <si>
    <t>POR TBL FLM 1X28</t>
  </si>
  <si>
    <t>14449</t>
  </si>
  <si>
    <t>OMEPRAZOL 20 GALMED</t>
  </si>
  <si>
    <t>POR CPS DUR 56X20MG</t>
  </si>
  <si>
    <t>91003</t>
  </si>
  <si>
    <t>RYTMONORM 150 MG</t>
  </si>
  <si>
    <t>Přípravky pro léčbu bradavic a kuřích ok</t>
  </si>
  <si>
    <t>60890</t>
  </si>
  <si>
    <t>VERRUMAL</t>
  </si>
  <si>
    <t>DRM SOL 1X13ML</t>
  </si>
  <si>
    <t>ASCORUTIN</t>
  </si>
  <si>
    <t>Síran hořečnatý</t>
  </si>
  <si>
    <t>MAGNESIUM SULFURICUM BIOTIKA 10%</t>
  </si>
  <si>
    <t>INJ SOL 5X10ML 10%</t>
  </si>
  <si>
    <t>Solifenacin</t>
  </si>
  <si>
    <t>12475</t>
  </si>
  <si>
    <t>TRAMABENE 50 TOBOLKY</t>
  </si>
  <si>
    <t>4306</t>
  </si>
  <si>
    <t>TRAMAL TOBOLKY 50 MG</t>
  </si>
  <si>
    <t>POR CPS DUR 20X50MG I</t>
  </si>
  <si>
    <t>Valsartan</t>
  </si>
  <si>
    <t>125597</t>
  </si>
  <si>
    <t>POR TBL FLM 98X160MG</t>
  </si>
  <si>
    <t>16286</t>
  </si>
  <si>
    <t>STILNOX</t>
  </si>
  <si>
    <t>17174</t>
  </si>
  <si>
    <t>132603</t>
  </si>
  <si>
    <t>80172</t>
  </si>
  <si>
    <t>7,5X7,5CM,8 VRSTEV,25X2KS</t>
  </si>
  <si>
    <t>80175</t>
  </si>
  <si>
    <t>7,5X7,5CM,NETKANÝ TEXTIL,4 VRSTVY,100KS</t>
  </si>
  <si>
    <t>5116</t>
  </si>
  <si>
    <t>PÁS BŘIŠNÍ VERBA 932 517 0</t>
  </si>
  <si>
    <t>OBDVOD TRUPU 65-75CM,VEL.1</t>
  </si>
  <si>
    <t>Pomůcky ortopedickoprotetické  individuálně zhotovované</t>
  </si>
  <si>
    <t>78164</t>
  </si>
  <si>
    <t>ORTÉZA TRUPOVÁ ELASTICKÁ-STANDARDNÍ</t>
  </si>
  <si>
    <t>S KONSTR.ZÁKL.Z MĚK.I TVRD.MAT.,ZHOTOV.NA PODKL.ODEBRÁNÍ MĚR,VE FUNK.PROVEDENÍ</t>
  </si>
  <si>
    <t>11279</t>
  </si>
  <si>
    <t>ODSTRAŇOVAČ PODLOŽKY CONVACARE</t>
  </si>
  <si>
    <t>100KS</t>
  </si>
  <si>
    <t>11280</t>
  </si>
  <si>
    <t>FILM OCHRANNÝ CONVACARE</t>
  </si>
  <si>
    <t>130007</t>
  </si>
  <si>
    <t>SÁČEK 2D VÝPUSTNÝ FLAIR MAXI</t>
  </si>
  <si>
    <t>BÉŽOVÝ 55MM 30KS XA2D555</t>
  </si>
  <si>
    <t>130020</t>
  </si>
  <si>
    <t>APLIKÁTOR NA KŮŽI WELLAND WBF</t>
  </si>
  <si>
    <t>ROUŠKY 50 KS WBF050</t>
  </si>
  <si>
    <t>130023</t>
  </si>
  <si>
    <t>PŮLKROUŽKY WELLAND HYDROFRAME</t>
  </si>
  <si>
    <t>ŽELATINOVÉ VYROVNÁVACÍ 20KS XWAFH33</t>
  </si>
  <si>
    <t>130027</t>
  </si>
  <si>
    <t>PĚNA TĚLOVÁ ALOE VESTA</t>
  </si>
  <si>
    <t>236ML,PLASTOVÁ NÁDOBA S ROZPRAŠOVAČEM</t>
  </si>
  <si>
    <t>130028</t>
  </si>
  <si>
    <t>UBROUSKY ČISTÍCÍ ALOE VESTA</t>
  </si>
  <si>
    <t>VLHČENÉ KAPESNÍČKY K ČIŠTĚNÍ OKOLÍ STOMIE S ALOE VERA,8KS</t>
  </si>
  <si>
    <t>130029</t>
  </si>
  <si>
    <t>KRÉM ZKLIDŇUJÍCÍ SENSI-CARE</t>
  </si>
  <si>
    <t>85G,ZVLHČUJÍCÍ KRÉM V UMĚLOHMOTNÁ TUBĚ</t>
  </si>
  <si>
    <t>130035</t>
  </si>
  <si>
    <t>SÁČEK 1D VÝPUSTNÝ DANSAC NOVA 1 FOLD UP MAXI</t>
  </si>
  <si>
    <t>BÉŽOVÝ,15-90MM,MAXI,FILTR NOVA,INTEG.UZÁVĚR,10KS,815-15</t>
  </si>
  <si>
    <t>130036</t>
  </si>
  <si>
    <t>PRŮHLEDNÝ,15-90MM,MAXI,FILTR NOVA,INTEG.UZÁVĚR,10KS,816-15</t>
  </si>
  <si>
    <t>130049</t>
  </si>
  <si>
    <t>PASTA VYROVNÁVACÍ STOMOCUR CP 2050</t>
  </si>
  <si>
    <t>56G</t>
  </si>
  <si>
    <t>130050</t>
  </si>
  <si>
    <t>KAPSLE GEL-X</t>
  </si>
  <si>
    <t>140KS</t>
  </si>
  <si>
    <t>130065</t>
  </si>
  <si>
    <t>SÁČEK 1D UZAVŘENÝ STOMOCUR SELECT CS 3020 CW</t>
  </si>
  <si>
    <t>BÉŽOVÝ S OKÉNKEM,FILTR,20-60MM,30KS</t>
  </si>
  <si>
    <t>130073</t>
  </si>
  <si>
    <t xml:space="preserve">SÁČEK 1D VÝPUSTNÝ STOMOCUR PROTECT ILEO VIHF 3020 </t>
  </si>
  <si>
    <t>BÉŽOVÝ S OKÉNKEM,FILTR,HYDROKOLOID,20-60MM,20KS</t>
  </si>
  <si>
    <t>130095</t>
  </si>
  <si>
    <t>ROZTOK STOMICKÝ COLOPLAST 4715</t>
  </si>
  <si>
    <t>ROUŠKY,30KS</t>
  </si>
  <si>
    <t>SÁČEK 1D VÝPUSTNÝ DANSAC NOVA 1 HIGH OUTPUT</t>
  </si>
  <si>
    <t>BÉŽOVÝ, 20-60MM, FILTR NOVA, 10KS, 821-20</t>
  </si>
  <si>
    <t>169269</t>
  </si>
  <si>
    <t>FILM OCHRANNÝ BRAVA</t>
  </si>
  <si>
    <t>SPREJ, 50ML</t>
  </si>
  <si>
    <t>169272</t>
  </si>
  <si>
    <t>ODSTRAŇOVAČ ADHEZIV BRAVA</t>
  </si>
  <si>
    <t>2707</t>
  </si>
  <si>
    <t>PUDR ZÁSYPOVÝ STOMAHESIVE</t>
  </si>
  <si>
    <t>2708</t>
  </si>
  <si>
    <t>PASTA VYPLŇOVACÍ STOMAHESIVE</t>
  </si>
  <si>
    <t>30G</t>
  </si>
  <si>
    <t>2709</t>
  </si>
  <si>
    <t>PASTA VYROVNÁVACÍ STOMAHESIVE</t>
  </si>
  <si>
    <t>60G</t>
  </si>
  <si>
    <t>3341</t>
  </si>
  <si>
    <t>PASTA ADHEZIVNÍ 2650</t>
  </si>
  <si>
    <t>1KS</t>
  </si>
  <si>
    <t>3364</t>
  </si>
  <si>
    <t>KRÉM BARIÉROVÝ COLOPLAST 4720</t>
  </si>
  <si>
    <t>TUBA 60ML,1KS</t>
  </si>
  <si>
    <t>63767</t>
  </si>
  <si>
    <t>PÁS STOMICKÝ OR 14B</t>
  </si>
  <si>
    <t>VELIKOST L,XL,XXL,XXXL</t>
  </si>
  <si>
    <t>82213</t>
  </si>
  <si>
    <t>SÁČEK 1D VÝPUSTNÝ SENSURA S OKÉNKEM</t>
  </si>
  <si>
    <t>BÉŽOVÝ, 10-76, MAXI, FILTR, 30KS</t>
  </si>
  <si>
    <t>82214</t>
  </si>
  <si>
    <t>SÁČEK 1D VÝPUSTNÝ SENSURA CONVEX LIGHT S OKÉNKEM</t>
  </si>
  <si>
    <t>BÉŽOVÝ, 15-43, MIDI, FILTR, 10KS</t>
  </si>
  <si>
    <t>82217</t>
  </si>
  <si>
    <t>SÁČEK 1D UZAVŘENÝ SENSURA S OKÉNKEM</t>
  </si>
  <si>
    <t>BÉŽOVÝ, 10-76, MAXI FILTR, 30KS</t>
  </si>
  <si>
    <t>82263</t>
  </si>
  <si>
    <t>SÁČEK 1D VÝPUSTNÝ CONFIDENCE NATURAL S ALOE VERA</t>
  </si>
  <si>
    <t>VELKÝ S CHLOPNÍ,DO 70 MM, 30 KS</t>
  </si>
  <si>
    <t>82290</t>
  </si>
  <si>
    <t>SÁČEK 1D VÝPUSTNÝ CONFIDENCE CONVEX SUPERSOFT</t>
  </si>
  <si>
    <t>VELKÝ S CHLOPNÍ,13-52 MM, 10 KS</t>
  </si>
  <si>
    <t>82342</t>
  </si>
  <si>
    <t>PÁSEK VYROVNÁVACÍ HYDROKOLOIDNÍ SECUPLAST</t>
  </si>
  <si>
    <t>30 KS</t>
  </si>
  <si>
    <t>82343</t>
  </si>
  <si>
    <t>PÁSEK VYROVNÁVACÍ HYDROKOLOIDNÍ SECUPLAST S ALOE V</t>
  </si>
  <si>
    <t>82344</t>
  </si>
  <si>
    <t>KROUŽEK TĚSNÍCÍ HYDROKOLOIDNÍ TVAROVATELNÝ SECUPLA</t>
  </si>
  <si>
    <t>TENKÝ 50 MM,30 KS</t>
  </si>
  <si>
    <t>82345</t>
  </si>
  <si>
    <t>STANDARD 50 MM,30 KS</t>
  </si>
  <si>
    <t>82346</t>
  </si>
  <si>
    <t>VELKÝ 100 MM,10 KS</t>
  </si>
  <si>
    <t>82349</t>
  </si>
  <si>
    <t>FILM OCHRANNÝ PERI-PREP SENSITIVE</t>
  </si>
  <si>
    <t>82350</t>
  </si>
  <si>
    <t>ODSTRAŇOVAČ ADHEZIV WIPEAWAY</t>
  </si>
  <si>
    <t>82354</t>
  </si>
  <si>
    <t>ROZTOK ČISTÍCÍ SALTAIR</t>
  </si>
  <si>
    <t>28 ML</t>
  </si>
  <si>
    <t>82355</t>
  </si>
  <si>
    <t>MÝDLO ČISTÍCÍ SALTAIR</t>
  </si>
  <si>
    <t>110 ML</t>
  </si>
  <si>
    <t>82547</t>
  </si>
  <si>
    <t>ODSTRAŇOVAČ ADHEZIV WIPEAWAY SPRAY</t>
  </si>
  <si>
    <t>50ML</t>
  </si>
  <si>
    <t>82549</t>
  </si>
  <si>
    <t>SÁČEK 1D UZAVŘENÝ FLEXIMA ACTIVE MIDI</t>
  </si>
  <si>
    <t>4610115, BÉŽOVÝ, 15-50MM, 30 KS</t>
  </si>
  <si>
    <t>82558</t>
  </si>
  <si>
    <t>SÁČEK 1D VÝPUSTNÝ FLEXIMA ACTIVE MIDI</t>
  </si>
  <si>
    <t>4620115, BÉŽOVÝ, 15-50MM, 30 KS</t>
  </si>
  <si>
    <t>82565</t>
  </si>
  <si>
    <t>SÁČEK 1D VÝPUSTNÝ FLEXIMA ACTIVE MAXI</t>
  </si>
  <si>
    <t>4620380, BÉŽOVÝ, 15-80MM, 30 KS</t>
  </si>
  <si>
    <t>82566</t>
  </si>
  <si>
    <t>SÁČEK 1D VÝPUSTNÝ FLEXIMA ACTIVE MINI</t>
  </si>
  <si>
    <t>4620215, BÉŽOVÝ, 15-45MM,  30 KS</t>
  </si>
  <si>
    <t>82588</t>
  </si>
  <si>
    <t>PROSTŘEDEK ČISTÍCÍ B.BRAUN ADHEZIVE REMOVER</t>
  </si>
  <si>
    <t>50ML, SPRAY</t>
  </si>
  <si>
    <t>82604</t>
  </si>
  <si>
    <t>SÁČEK 1D VÝPUSTNÝ STOMOCUR PROTECT CONVEX ILEO VIK</t>
  </si>
  <si>
    <t>BÉŽOVÝ S OKÉNKEM,FILTR,KONVEXNÍ 20-43MM,10KS</t>
  </si>
  <si>
    <t>82611</t>
  </si>
  <si>
    <t>SÁČEK 1D UZAVŘENÝ ESTEEM+</t>
  </si>
  <si>
    <t>BÉŽOVÝ, 60/70 MM, STANDARD, FILTR, 30KS</t>
  </si>
  <si>
    <t>82620</t>
  </si>
  <si>
    <t>SÁČEK 1D VÝPUSTNÝ ESTEEM+ INVISICLOSE</t>
  </si>
  <si>
    <t>BÉŽOVÝ, 60/70 MM, STANDARD, FILTR, 10KS</t>
  </si>
  <si>
    <t>82628</t>
  </si>
  <si>
    <t>BÉŽOVÝ, 35 MM, STANDARD, FILTR, KONVEXNÍ, 10KS</t>
  </si>
  <si>
    <t>82644</t>
  </si>
  <si>
    <t>SÁČEK 2D UZAVŘENÝ NATURA+</t>
  </si>
  <si>
    <t>BÉŽOVÝ, 45 MM, STANDARD, FILTR, 30KS</t>
  </si>
  <si>
    <t>82647</t>
  </si>
  <si>
    <t>BÉŽOVÝ, 57 MM, STANDARD, FILTR, 30KS</t>
  </si>
  <si>
    <t>82653</t>
  </si>
  <si>
    <t>SÁČEK 2D VÝPUSTNÝ NATURA+ INVISICLOSE</t>
  </si>
  <si>
    <t>BÉŽOVÝ, 45 MM, STANDARD, FILTR, 10KS</t>
  </si>
  <si>
    <t>82654</t>
  </si>
  <si>
    <t>BÉŽOVÝ, 57 MM, STANDARD, FILTR, 10KS</t>
  </si>
  <si>
    <t>82966</t>
  </si>
  <si>
    <t>SÁČEK 1D VÝPUSTNÝ FLAIR ACTIVE MAXI</t>
  </si>
  <si>
    <t>BÉŽOVÝ 13-60MM S INTEGROVANOU SPONOU 30KS XPLD513</t>
  </si>
  <si>
    <t>82973</t>
  </si>
  <si>
    <t>SÁČEK 1D UZAVŘENÝ DANSAC NOVALIFE 1C MINI</t>
  </si>
  <si>
    <t>BÉŽOVÝ,OTVOR 10MM,FILTR NOVALIFE, 30KS, 903-10</t>
  </si>
  <si>
    <t>85494</t>
  </si>
  <si>
    <t>SÁČEK 2D UZAVŘENÝ SENSURA CLICK</t>
  </si>
  <si>
    <t>BÉŽOVÝ, 50 MM, MAXI, FILTR, 30KS, 101650</t>
  </si>
  <si>
    <t>85509</t>
  </si>
  <si>
    <t>SÁČEK 2D VÝPUSTNÝ SENSURA CLICK</t>
  </si>
  <si>
    <t>BÉŽOVÝ, 40 MM, MAXI, FILTR, 30KS, 103640</t>
  </si>
  <si>
    <t>85510</t>
  </si>
  <si>
    <t>SÁČEK 2D VÝP SENSURA CLICK</t>
  </si>
  <si>
    <t>BÉŽOVÝ, 50 MM, MAXI, FILTR, 30KS, 103650</t>
  </si>
  <si>
    <t>85511</t>
  </si>
  <si>
    <t>BÉŽOVÝ, 60 MM, MAXI, FILTR, 30KS, 103660</t>
  </si>
  <si>
    <t>85514</t>
  </si>
  <si>
    <t>PODLOŽKA 2D SENSURA CLICK</t>
  </si>
  <si>
    <t>S OUŠKY, 40 MM, 5KS, 100110</t>
  </si>
  <si>
    <t>85515</t>
  </si>
  <si>
    <t>S OUŠKY, 50 MM, 5KS, 100210</t>
  </si>
  <si>
    <t>85518</t>
  </si>
  <si>
    <t>PODLOŽKA 2D SENSURA CLICK CONVEX L</t>
  </si>
  <si>
    <t>MÍRNĚ KONVEXNÍ S OUŠKY, 50 MM, 5KS, 110210</t>
  </si>
  <si>
    <t>85519</t>
  </si>
  <si>
    <t>MÍRNĚ KONVEXNÍ S OUŠKY, 60 MM, 5KS, 110310</t>
  </si>
  <si>
    <t>85524</t>
  </si>
  <si>
    <t>PROUŽKY ADHEZIVNÍ 102X50MM OCHRANNÉ</t>
  </si>
  <si>
    <t>102X50MM, 100KS</t>
  </si>
  <si>
    <t>85543</t>
  </si>
  <si>
    <t>PODLOŽKA 2D CONVEXITY</t>
  </si>
  <si>
    <t>PRSTENEC 55MM 13-35MM 5KS XN2F513</t>
  </si>
  <si>
    <t>85576</t>
  </si>
  <si>
    <t>FILM OCHRANNÝ PREP COLOPLAST</t>
  </si>
  <si>
    <t>85587</t>
  </si>
  <si>
    <t>PASTA OCHRANNÁ BEZ ALKOHOLU,839010</t>
  </si>
  <si>
    <t>COHESIVE PASTE, 60g</t>
  </si>
  <si>
    <t>85588</t>
  </si>
  <si>
    <t>KROUŽEK VYROVNÁVACÍ, 839005</t>
  </si>
  <si>
    <t>COHESIVE KROUŽEK MALÝ,TENKÝ, EAKIN - 48MM, 30KS</t>
  </si>
  <si>
    <t>KROUŽEK VYROVNÁVACÍ,839005</t>
  </si>
  <si>
    <t>85591</t>
  </si>
  <si>
    <t>SÁČEK 1D VÝPUSTNÝ PELICAN MAXI 839312</t>
  </si>
  <si>
    <t>PRŮHLEDNÝ,K ÚPRAVĚ VELIKOSTI, BEZSVORKOVÝ UZÁVĚR, 30KS</t>
  </si>
  <si>
    <t>85595</t>
  </si>
  <si>
    <t>SÁČEK 1D VÝPUSTNÝ PELICAN STANDARD 839336</t>
  </si>
  <si>
    <t>85627</t>
  </si>
  <si>
    <t>SÁČEK 1D UZAVŘENÝ KONVEX PELICAN MAXI 839562</t>
  </si>
  <si>
    <t>PRŮHLEDNÝ,K ÚPRAVĚ VELIKOSTI, 10KS</t>
  </si>
  <si>
    <t>85640</t>
  </si>
  <si>
    <t>SÁČKY GELUJÍCÍ CONVATEC DIAMONDS</t>
  </si>
  <si>
    <t>100 KS</t>
  </si>
  <si>
    <t>85641</t>
  </si>
  <si>
    <t>ODSTRAŇOVAČ MEDICÍNSKÝCH ADHEZIV CONVATEC NILTAC U</t>
  </si>
  <si>
    <t>30KS</t>
  </si>
  <si>
    <t>85642</t>
  </si>
  <si>
    <t>FILM OCHRANNÝ CONVATEC SILESSE SPREJ</t>
  </si>
  <si>
    <t>85643</t>
  </si>
  <si>
    <t>FILM OCHRANNÝ CONVATEC SILESSE UBROUSKY</t>
  </si>
  <si>
    <t>85645</t>
  </si>
  <si>
    <t>PODLOŽKA 2D NATURA PLOCHÁ TVAROVATELNÁ</t>
  </si>
  <si>
    <t>45/22-36MM, 10KS</t>
  </si>
  <si>
    <t>85646</t>
  </si>
  <si>
    <t>57/33-48MM, 10KS</t>
  </si>
  <si>
    <t>85652</t>
  </si>
  <si>
    <t>NEUTRALIZÁTOR ZÁPACHU DEODOUR</t>
  </si>
  <si>
    <t>30 SÁČKŮ V BALENÍ</t>
  </si>
  <si>
    <t>85673</t>
  </si>
  <si>
    <t>PODLOŽKA SENSURA X PRO CLICK</t>
  </si>
  <si>
    <t>MÍRNĚ KONVEXNÍ, S OUŠKY, 50MM, 15 - 33MM, 5KS, 110250</t>
  </si>
  <si>
    <t>85676</t>
  </si>
  <si>
    <t>ODSTRAŇOVAČ MEDICÍNSKÝCH ADHEZIV CONVATEC NILTAC S</t>
  </si>
  <si>
    <t>85696</t>
  </si>
  <si>
    <t>ODSTRAŇOVAČ NÁPLASTI STOMOCUR EMPLASECTAL</t>
  </si>
  <si>
    <t>85697</t>
  </si>
  <si>
    <t>PUDR STOMOCUR HP 30</t>
  </si>
  <si>
    <t>85698</t>
  </si>
  <si>
    <t>PÁSEK PŘÍDRŽNÝ STOMOCUR</t>
  </si>
  <si>
    <t>DÉLKA 1M</t>
  </si>
  <si>
    <t>86236</t>
  </si>
  <si>
    <t>SÁČEK 1D VÝPUSTNÝ DANSAC NOVA 1 INFANT 818-10</t>
  </si>
  <si>
    <t>PRŮHLEDNÝ,10-40MM,DĚTSKÝ,FILTR NOVA,30KS</t>
  </si>
  <si>
    <t>86253</t>
  </si>
  <si>
    <t>PÁSEK ZAJIŠŤOVACÍ DANSAC 09000-00</t>
  </si>
  <si>
    <t>86356</t>
  </si>
  <si>
    <t>SÁČEK 1D DRENÁŽNÍ DRAINA S H08560</t>
  </si>
  <si>
    <t>PRŮHLEDNÝ MINI,30KS</t>
  </si>
  <si>
    <t>86494</t>
  </si>
  <si>
    <t>PODLOŽKA 2D DANSAC NOVA 2 1143-15</t>
  </si>
  <si>
    <t>PRSTENEC 43MM,15-35MM,OMYVATELNÁ,5KS</t>
  </si>
  <si>
    <t>86495</t>
  </si>
  <si>
    <t>PODLOŽKA 2D DANSAC NOVA 2 1155-15</t>
  </si>
  <si>
    <t>PRSTENEC 55MM,15-47MM,OMYVATELNÁ,5KS</t>
  </si>
  <si>
    <t>86516</t>
  </si>
  <si>
    <t>KRÉM DANSAC SKIN CREME 085-00</t>
  </si>
  <si>
    <t>100ML,1KS</t>
  </si>
  <si>
    <t>86519</t>
  </si>
  <si>
    <t>VODA TĚLOVÁ DANSAC SKIN LOTION 70000-0000</t>
  </si>
  <si>
    <t>200ML,1KS</t>
  </si>
  <si>
    <t>86587</t>
  </si>
  <si>
    <t>SÁČEK 1D UZAVŘENÝ DANSAC NOVA 1 801-20</t>
  </si>
  <si>
    <t>BÉŽOVÝ,20-60MM,STANDARD,FILTR NOVA,30KS</t>
  </si>
  <si>
    <t>86595</t>
  </si>
  <si>
    <t>SÁČEK 1D VÝPUSTNÝ DANSAC NOVA 1 FOLD UP 823-15</t>
  </si>
  <si>
    <t>BÉŽOVÝ,15-60MM,STANDARD,FILTR NOVA,INTEG.UZÁVĚR,30KS</t>
  </si>
  <si>
    <t>86618</t>
  </si>
  <si>
    <t>SÁČEK 1D VÝPUSTNÝ FLEXIMA FLOW CONTROL,FLEXIMA ROL</t>
  </si>
  <si>
    <t>BÉŽOVÝ,15-60MM,30KS, 044715A, 42715U</t>
  </si>
  <si>
    <t>86626</t>
  </si>
  <si>
    <t>SÁČEK 2D UZAVŘENÝ ALMARYS TWIN PLUS 037250U</t>
  </si>
  <si>
    <t>BÉŽOVÝ,50MM,30KS</t>
  </si>
  <si>
    <t>86627</t>
  </si>
  <si>
    <t>SÁČEK 2D UZAVŘENÝ ALMARYS TWIN PLUS 037260U</t>
  </si>
  <si>
    <t>BÉŽOVÝ,60MM,30KS</t>
  </si>
  <si>
    <t>86637</t>
  </si>
  <si>
    <t>BÉŽOVÝ FLOW CONTROL,50MM,30KS, ROLL UP, 038850U, 039150U</t>
  </si>
  <si>
    <t>86645</t>
  </si>
  <si>
    <t>PODLOŽKA ALMARYS TWIN PLUS STANDARD 036250U</t>
  </si>
  <si>
    <t>50MM,10KS</t>
  </si>
  <si>
    <t>86670</t>
  </si>
  <si>
    <t>SÁČEK 2D VÝP DANSAC NOVA 2 FOLD UP 1215-43</t>
  </si>
  <si>
    <t>BÉŽOVÝ,PRSTENEC 43MM,STANDARD,FILTR NOVA,INTEG.UZÁVĚR,10KS</t>
  </si>
  <si>
    <t>SÁČEK 2D VÝPUSTNÝ DANSAC NOVA 2 FOLD UP 1215-43</t>
  </si>
  <si>
    <t>86671</t>
  </si>
  <si>
    <t>SÁČEK 2D VÝPUSTNÝ DANSAC NOVA 2 FOLD UP 1215-55</t>
  </si>
  <si>
    <t>BÉŽOVÝ,PRSTENEC 55MM,STANDARD,FILTR NOVA,INTEG.UZÁVĚR,10KS</t>
  </si>
  <si>
    <t>86708</t>
  </si>
  <si>
    <t>SÁČEK 2D UZAVŘENÝ DANSAC NOVA 2</t>
  </si>
  <si>
    <t>PRSTENEC 55MM,STANDARD,BÉŽOVÝ,FILTR NOVA,30KS,1201-55</t>
  </si>
  <si>
    <t>86730</t>
  </si>
  <si>
    <t>PODLOŽKA FLEXIMA KEY 62050U</t>
  </si>
  <si>
    <t>50MM,5KS</t>
  </si>
  <si>
    <t>86731</t>
  </si>
  <si>
    <t>PODLOŽKA FLEXIMA KEY 62060U</t>
  </si>
  <si>
    <t>60MM,5KS</t>
  </si>
  <si>
    <t>86734</t>
  </si>
  <si>
    <t>SÁČEK 2D UZAVŘENÝ FLEXIMA KEY 62150U</t>
  </si>
  <si>
    <t>86735</t>
  </si>
  <si>
    <t>SÁČEK 2D UZAVŘENÝ FLEXIMA KEY 62160U</t>
  </si>
  <si>
    <t>86743</t>
  </si>
  <si>
    <t>SÁČEK 2D VÝPUSTNÝ FLEXIMA KEY</t>
  </si>
  <si>
    <t>BÉŽOVÝ VÝPUST FLOW CONTROL,60MM,30KS, ROLL UP, 62360U, 621280U, 621260U</t>
  </si>
  <si>
    <t>86766</t>
  </si>
  <si>
    <t>PODLOŽKA 2D NATURA FLEXIBILNÍ</t>
  </si>
  <si>
    <t>57 MM,5 KS</t>
  </si>
  <si>
    <t>86772</t>
  </si>
  <si>
    <t>PODLOŽKA 2D NATURA STOMAHESIVE</t>
  </si>
  <si>
    <t>70 MM,10 KS</t>
  </si>
  <si>
    <t>86779</t>
  </si>
  <si>
    <t>SÁČEK 2D UZAVŘENÝ NATURA</t>
  </si>
  <si>
    <t>BÉŽOVÝ,45 MM,30 KS,STANDARD,FILTR</t>
  </si>
  <si>
    <t>86780</t>
  </si>
  <si>
    <t>BÉŽOVÝ,57 MM,30 KS,STANDARD,FILTR</t>
  </si>
  <si>
    <t>86819</t>
  </si>
  <si>
    <t>ROZTOK STOMICKÝ COLOPLAST 4710</t>
  </si>
  <si>
    <t>180ML,1KS</t>
  </si>
  <si>
    <t>86821</t>
  </si>
  <si>
    <t>PODLOŽKA 2D DANSAC NOVA 2 CONVEX</t>
  </si>
  <si>
    <t>43MM,OTVOR 15-30MM,KONVEXNÍ,5KS,1543-15</t>
  </si>
  <si>
    <t>86824</t>
  </si>
  <si>
    <t>55MM,OTVOR 15-42MM,KONVEXNÍ,5KS,1555-15</t>
  </si>
  <si>
    <t>86839</t>
  </si>
  <si>
    <t>SÁČEK 1D VÝP SENSURA 15580</t>
  </si>
  <si>
    <t>DVOUVRSTEVNÁ ADHEZE,BÉŽOVÝ 10-76MM,MAXI,FILTR,30KS</t>
  </si>
  <si>
    <t>SÁČEK 1D VÝPUSTNÝ SENSURA 15580</t>
  </si>
  <si>
    <t>86854</t>
  </si>
  <si>
    <t>POHLČOVAČ PACHU ALP</t>
  </si>
  <si>
    <t>200ML,1KS PP200</t>
  </si>
  <si>
    <t>86855</t>
  </si>
  <si>
    <t>POHLCOCAČ PACHU ALP OIL</t>
  </si>
  <si>
    <t>30ML,1KS  PP030</t>
  </si>
  <si>
    <t>82623</t>
  </si>
  <si>
    <t>PRŮHLEDNÝ, 100 MM, STANDARD, 10KS</t>
  </si>
  <si>
    <t>82348</t>
  </si>
  <si>
    <t>DESTIČKA HYDROKOLOIDNÍ OCHRANNÁ</t>
  </si>
  <si>
    <t>15X15 CM,5 KS</t>
  </si>
  <si>
    <t>82663</t>
  </si>
  <si>
    <t>ROZTOK DEBRIECASAN 3 L</t>
  </si>
  <si>
    <t>KANYSTR  KAT.ČÍSLO  0272</t>
  </si>
  <si>
    <t>86742</t>
  </si>
  <si>
    <t>BÉŽOVÝ VÝPUST FLOW CONTROL,50MM,30KS, ROOLL UP, 62350U, 621250U</t>
  </si>
  <si>
    <t>85520</t>
  </si>
  <si>
    <t>TYČINKY GELATINAČNÍ ABSORBIAN WAND</t>
  </si>
  <si>
    <t>60KS</t>
  </si>
  <si>
    <t>Prostředky pro inkontinenci,kondomy urinál.,sběrné sáčky urinál.</t>
  </si>
  <si>
    <t>87165</t>
  </si>
  <si>
    <t>SÁČEK URINÁLNÍ SU 20 V2</t>
  </si>
  <si>
    <t>2000ML,DOLNÍ VÝPUST-T,1KS</t>
  </si>
  <si>
    <t>87846</t>
  </si>
  <si>
    <t>VLOŽKY ABSORPČNÍ ABRI LIGHT SUPER</t>
  </si>
  <si>
    <t>800ML, 30KS</t>
  </si>
  <si>
    <t>AMOKSIKLAV 375 MG</t>
  </si>
  <si>
    <t>POR TBL FLM 21X375MG</t>
  </si>
  <si>
    <t>153973</t>
  </si>
  <si>
    <t>AZITROMYCIN MYLAN 500 MG</t>
  </si>
  <si>
    <t>Budesonid</t>
  </si>
  <si>
    <t>83424</t>
  </si>
  <si>
    <t>ENTOCORT KLYZMA 2 MG</t>
  </si>
  <si>
    <t>RCT TBL SUS 7X2MG+SOL</t>
  </si>
  <si>
    <t>47725</t>
  </si>
  <si>
    <t>ZINNAT 250 MG</t>
  </si>
  <si>
    <t>99600</t>
  </si>
  <si>
    <t>POR TBL FLM 90X10MG</t>
  </si>
  <si>
    <t>15652</t>
  </si>
  <si>
    <t>CIPLOX 250</t>
  </si>
  <si>
    <t>POR TBL FLM 100X250MG</t>
  </si>
  <si>
    <t>96039</t>
  </si>
  <si>
    <t>CIPRINOL 500</t>
  </si>
  <si>
    <t>POR TBL RET 20X100MG</t>
  </si>
  <si>
    <t>Indapamid</t>
  </si>
  <si>
    <t>96696</t>
  </si>
  <si>
    <t>INDAP</t>
  </si>
  <si>
    <t>POR CPS DUR 30X2.5MG</t>
  </si>
  <si>
    <t>137030</t>
  </si>
  <si>
    <t>Kyselina fusidová</t>
  </si>
  <si>
    <t>84492</t>
  </si>
  <si>
    <t>FUCIDIN</t>
  </si>
  <si>
    <t>DRM CRM 1X15GM 2%</t>
  </si>
  <si>
    <t>Levocetirizin</t>
  </si>
  <si>
    <t>124346</t>
  </si>
  <si>
    <t>Lidokain</t>
  </si>
  <si>
    <t>107495</t>
  </si>
  <si>
    <t>DOBEXIL H UNG</t>
  </si>
  <si>
    <t>RCT UNG 1X20GM</t>
  </si>
  <si>
    <t>3202</t>
  </si>
  <si>
    <t>EMZOK 100 MG</t>
  </si>
  <si>
    <t>14813</t>
  </si>
  <si>
    <t>POR CPS ETD 20</t>
  </si>
  <si>
    <t>1147</t>
  </si>
  <si>
    <t>SILYMARIN AL 50</t>
  </si>
  <si>
    <t>POR TBL OBD 100X50MG</t>
  </si>
  <si>
    <t>16285</t>
  </si>
  <si>
    <t>19680</t>
  </si>
  <si>
    <t>GÁZA SKLÁDANÁ KOMPRESY NESTERILNÍ STERILUX ES</t>
  </si>
  <si>
    <t>7,5X7,5CM,8 VRSTEV,100KS</t>
  </si>
  <si>
    <t>19681</t>
  </si>
  <si>
    <t>10X10CM,8 VRSTEV,100KS</t>
  </si>
  <si>
    <t>80178</t>
  </si>
  <si>
    <t>KOMPRESY MESOFT STERILNÍ</t>
  </si>
  <si>
    <t>7,5X7,5CM,NETKANÝ TEXTIL,10X2KS</t>
  </si>
  <si>
    <t>80510</t>
  </si>
  <si>
    <t>KRYTÍ GELOVÉ NORMLGEL,0,9%NACL</t>
  </si>
  <si>
    <t>15G 5X1KS</t>
  </si>
  <si>
    <t>1285</t>
  </si>
  <si>
    <t>PÁS KÝLNÍ PUPEČNÍ</t>
  </si>
  <si>
    <t>7 VELIKOSTÍ,PRO OBVOD PASU V ROZSAHU 70-140CM</t>
  </si>
  <si>
    <t>93884</t>
  </si>
  <si>
    <t>PÁS BEDERNÍ LOMBASKIN 0870</t>
  </si>
  <si>
    <t>EXTRA TENKÝ BEDERNÍ PÁS S PEVNÝMI VÝZTUHAMI</t>
  </si>
  <si>
    <t>57860</t>
  </si>
  <si>
    <t>45763</t>
  </si>
  <si>
    <t>MAXIS B /BRILANT/  A-D</t>
  </si>
  <si>
    <t>45011</t>
  </si>
  <si>
    <t>POR TBL FLM 6X500MG</t>
  </si>
  <si>
    <t>POR TBL FLM 30X500MG</t>
  </si>
  <si>
    <t>POR CPS DUR 20X300MG</t>
  </si>
  <si>
    <t>Flukonazol</t>
  </si>
  <si>
    <t>66036</t>
  </si>
  <si>
    <t>MYCOMAX 100</t>
  </si>
  <si>
    <t>POR CPS DUR 28X100MG</t>
  </si>
  <si>
    <t>Klenbuterol</t>
  </si>
  <si>
    <t>POR TBL NOB 20X0.02MG</t>
  </si>
  <si>
    <t>155334</t>
  </si>
  <si>
    <t>LEVOCETIRIZIN ACTAVIS 5 MG</t>
  </si>
  <si>
    <t>POR TBL FLM 90X5MG II</t>
  </si>
  <si>
    <t>Mefenoxalon</t>
  </si>
  <si>
    <t>3645</t>
  </si>
  <si>
    <t>DIMEXOL</t>
  </si>
  <si>
    <t>56675</t>
  </si>
  <si>
    <t>FLOXAL</t>
  </si>
  <si>
    <t>OPH GTT SOL 1X5ML</t>
  </si>
  <si>
    <t>56676</t>
  </si>
  <si>
    <t>OPH UNG 1X3GM</t>
  </si>
  <si>
    <t>Drotaverin</t>
  </si>
  <si>
    <t>107807</t>
  </si>
  <si>
    <t>Lansoprazol</t>
  </si>
  <si>
    <t>17122</t>
  </si>
  <si>
    <t>POR CPS DUR 56X30MG</t>
  </si>
  <si>
    <t>Moklobemid</t>
  </si>
  <si>
    <t>14953</t>
  </si>
  <si>
    <t>AURORIX 300 MG</t>
  </si>
  <si>
    <t>POR TBL FLM 30X300MG</t>
  </si>
  <si>
    <t>30680</t>
  </si>
  <si>
    <t>ORTANOL 40 MG</t>
  </si>
  <si>
    <t>POR CPS ETD 98X40MG</t>
  </si>
  <si>
    <t>126035</t>
  </si>
  <si>
    <t>166777</t>
  </si>
  <si>
    <t>POR TBL FLM 100X50MG II</t>
  </si>
  <si>
    <t>83099</t>
  </si>
  <si>
    <t>XANAX SR 0,5 MG</t>
  </si>
  <si>
    <t>POR TBL PRO 30X0.5MG</t>
  </si>
  <si>
    <t>LEXAURIN 1,5</t>
  </si>
  <si>
    <t>POR TBL NOB 30X1.5MG</t>
  </si>
  <si>
    <t>15626</t>
  </si>
  <si>
    <t>VOLTAREN RETARD</t>
  </si>
  <si>
    <t>97632</t>
  </si>
  <si>
    <t>DICLOREUM 100</t>
  </si>
  <si>
    <t>169278</t>
  </si>
  <si>
    <t>45188</t>
  </si>
  <si>
    <t>IBU-HEPA</t>
  </si>
  <si>
    <t>DRM CRM 1X30GM</t>
  </si>
  <si>
    <t>Kalcium-pantothenát</t>
  </si>
  <si>
    <t>155181</t>
  </si>
  <si>
    <t>CALCIUM PANTOTHENICUM ZENTIVA</t>
  </si>
  <si>
    <t>DRM UNG 1X100GM</t>
  </si>
  <si>
    <t>13361</t>
  </si>
  <si>
    <t>POR TBL NOB 100X0.02MG</t>
  </si>
  <si>
    <t>Klonazepam</t>
  </si>
  <si>
    <t>RIVOTRIL 0,5 MG</t>
  </si>
  <si>
    <t>POR TBL NOB 50X0.5MG</t>
  </si>
  <si>
    <t>14959</t>
  </si>
  <si>
    <t>POR TBL NOB 150X0.5MG</t>
  </si>
  <si>
    <t>Kolagenáza, kombinace</t>
  </si>
  <si>
    <t>180745</t>
  </si>
  <si>
    <t>LAKTULOSA SANDOZ 670 MG/ML</t>
  </si>
  <si>
    <t>POR SOL 1X200ML/134GM IIA</t>
  </si>
  <si>
    <t>58828</t>
  </si>
  <si>
    <t>POR PLV SOL 1X50(SÁČ.)</t>
  </si>
  <si>
    <t>PANZYTRAT 25 000</t>
  </si>
  <si>
    <t>POR CPS DUR 50-SKLO</t>
  </si>
  <si>
    <t>54535</t>
  </si>
  <si>
    <t>POR CPS DUR 100-SKLO</t>
  </si>
  <si>
    <t>POR GRA SUS 30SÁČ I</t>
  </si>
  <si>
    <t>87225</t>
  </si>
  <si>
    <t>POR TBL FLM 20X200MG</t>
  </si>
  <si>
    <t>9158</t>
  </si>
  <si>
    <t>POR SOL 1X30ML</t>
  </si>
  <si>
    <t>Ramipril</t>
  </si>
  <si>
    <t>Ranitidin</t>
  </si>
  <si>
    <t>91280</t>
  </si>
  <si>
    <t>RANITAL 150 MG POTAHOVANÉ TABLETY</t>
  </si>
  <si>
    <t>Různé jiné kombinace železa</t>
  </si>
  <si>
    <t>119653</t>
  </si>
  <si>
    <t>POR TBL FLM 60X100MG</t>
  </si>
  <si>
    <t>POR CPS MOL 100X40MG</t>
  </si>
  <si>
    <t>Thiethylperazin</t>
  </si>
  <si>
    <t>9844</t>
  </si>
  <si>
    <t>POR TBL OBD 50X6.5MG</t>
  </si>
  <si>
    <t>42775</t>
  </si>
  <si>
    <t>POR TBL PRO 10X150MG</t>
  </si>
  <si>
    <t>179327</t>
  </si>
  <si>
    <t>179333</t>
  </si>
  <si>
    <t>POR TBL FLM 90</t>
  </si>
  <si>
    <t>192722</t>
  </si>
  <si>
    <t>POR TBL FLM 40</t>
  </si>
  <si>
    <t>Vinpocetin</t>
  </si>
  <si>
    <t>163147</t>
  </si>
  <si>
    <t>19443</t>
  </si>
  <si>
    <t>ORTÉZA BŘIŠNÍ PÁS KÝLNÍ</t>
  </si>
  <si>
    <t>VEL.S-L,KAT.Č.6089</t>
  </si>
  <si>
    <t>78095</t>
  </si>
  <si>
    <t>ORTÉZA BEDERNÍ - HE HYPEREXTENSIONS ORTEX 011C</t>
  </si>
  <si>
    <t>SÁČEK 1D VÝP DANSAC NOVA 1 FOLD UP MAXI</t>
  </si>
  <si>
    <t>130062</t>
  </si>
  <si>
    <t>PODLOŽKA 2D STOMOCUR CFLPE 5715</t>
  </si>
  <si>
    <t>FLEXIBILNÍ,DĚLÍCÍ PRSTENEC 57MM,15-40MM,5KS</t>
  </si>
  <si>
    <t>130069</t>
  </si>
  <si>
    <t>SÁČEK 2D UZAVŘENÝ STOMOCUR CLIC CD 5757 CW</t>
  </si>
  <si>
    <t>BÉŽOVÝ S OKÉNKEM,FILTR,57MM,30KS</t>
  </si>
  <si>
    <t>SÁČEK 1D VÝP STOMOCUR PROTECT ILEO VIHF 3020 CW</t>
  </si>
  <si>
    <t>169034</t>
  </si>
  <si>
    <t>SÁČEK 1D VÝPUSTNÝ CURVEX ACTIVE</t>
  </si>
  <si>
    <t>PRŮHLEDNÝ 13-32MM 10KS XPCDM713</t>
  </si>
  <si>
    <t>169270</t>
  </si>
  <si>
    <t>KROUŽEK TĚSNÍCÍ TVAROVATELNÝ BRAVA</t>
  </si>
  <si>
    <t>TLOUŠŤKA 2MM, 30 KS</t>
  </si>
  <si>
    <t>2702</t>
  </si>
  <si>
    <t>PÁSEK</t>
  </si>
  <si>
    <t>3358</t>
  </si>
  <si>
    <t>DESTIČKA STOMICKÁ COLOPLAST 3250</t>
  </si>
  <si>
    <t>PÁS 200CMX10CM,1KS</t>
  </si>
  <si>
    <t>82244</t>
  </si>
  <si>
    <t>SÁČEK 1D UZAVŘENÝ CONFIDENCE COMFORT</t>
  </si>
  <si>
    <t>STANDARD S CHLOPNÍ,25 MM, 30 KS</t>
  </si>
  <si>
    <t>82252</t>
  </si>
  <si>
    <t>SÁČEK 1D UZAVŘENÝ CONFIDENCE CONVEX SUPERSOFT</t>
  </si>
  <si>
    <t>82273</t>
  </si>
  <si>
    <t>SÁČEK 1D VÝPUSTNÝ CONFIDENCE COMFORT</t>
  </si>
  <si>
    <t>VELKÝ,BÉŽOVÝ,DO 70 MM, 30 KS</t>
  </si>
  <si>
    <t>82289</t>
  </si>
  <si>
    <t>VELKÝ S CHLOPNÍ,13-38 MM, 10 KS</t>
  </si>
  <si>
    <t>82556</t>
  </si>
  <si>
    <t>SÁČEK 1D UZAVŘENÝ FLEXIMA ACTIVE MAXI</t>
  </si>
  <si>
    <t>4610380, BÉŽOVÝ, 15-80MM, 30 KS</t>
  </si>
  <si>
    <t>82590</t>
  </si>
  <si>
    <t>SÁČEK 1D UZAVŘENÝ DANSAC NOVALIFE 1 C CONVEX MIDI</t>
  </si>
  <si>
    <t>BÉŽOVÝ,OTVOR 10MM,FILTR NOVALIFE,10KS,931-46</t>
  </si>
  <si>
    <t xml:space="preserve">SÁČEK 1D VÝP STOMOCUR PROTECT CONVEX ILEO VIKF 20 </t>
  </si>
  <si>
    <t>82612</t>
  </si>
  <si>
    <t>BÉŽOVÝ, 60/70 MM, MALÝ, FILTR, 30KS</t>
  </si>
  <si>
    <t>82625</t>
  </si>
  <si>
    <t>BÉŽOVÝ, 25 MM, STANDARD, FILTR, KONVEXNÍ, 10KS</t>
  </si>
  <si>
    <t>82626</t>
  </si>
  <si>
    <t>BÉŽOVÝ, 28 MM, STANDARD, FILTR, KONVEXNÍ, 10KS</t>
  </si>
  <si>
    <t>82655</t>
  </si>
  <si>
    <t>BÉŽOVÝ, 70 MM, STANDARD, FILTR, 10KS</t>
  </si>
  <si>
    <t>82963</t>
  </si>
  <si>
    <t>SÁČEK 1D UZAVŘENÝ FLAIR ACTIVE EXTRA SPLACHOVATELN</t>
  </si>
  <si>
    <t>BÉŽOVÝ 19-50MM, 30KS XPFL519</t>
  </si>
  <si>
    <t>SÁČEK 1D VÝP FLAIR ACTIVE MAXI</t>
  </si>
  <si>
    <t>82976</t>
  </si>
  <si>
    <t>SÁČEK 1D UZAVŘENÝ DANSAC NOVALIFE 1C MIDI</t>
  </si>
  <si>
    <t>BÉŽOVÝ,OTVOR 30MM,FILTR NOVALIFE, 30KS, 901-30</t>
  </si>
  <si>
    <t>82983</t>
  </si>
  <si>
    <t>SÁČEK 1D UZAVŘENÝ DANSAC NOVALIFE 1C MAXI</t>
  </si>
  <si>
    <t>BÉŽOVÝ,OTVOR 10MM,FILTR NOVALIFE,30KS,905-10</t>
  </si>
  <si>
    <t>82994</t>
  </si>
  <si>
    <t>SÁČEK 2D UZAVŘENÝ DANSAC NOVALIFE 2C MIDI</t>
  </si>
  <si>
    <t>PRSTENEC 43MM,BÉŽOVÝ,30KS,1301-43</t>
  </si>
  <si>
    <t>85495</t>
  </si>
  <si>
    <t>SÁČEK 2D UZAV SENSURA CLICK</t>
  </si>
  <si>
    <t>BÉŽOVÝ, 60 MM, MAXI, FILTR, 30KS, 101660</t>
  </si>
  <si>
    <t>85516</t>
  </si>
  <si>
    <t>S OUŠKY, 60 MM, 5KS, 100310</t>
  </si>
  <si>
    <t>85517</t>
  </si>
  <si>
    <t>MÍRNĚ KONVEXNÍ S OUŠKY, 40 MM, 5KS, 110110</t>
  </si>
  <si>
    <t>85544</t>
  </si>
  <si>
    <t>PRSTENEC 70MM 13-48MM 5KS XN2F713</t>
  </si>
  <si>
    <t>85568</t>
  </si>
  <si>
    <t>SÁČEK 1D VÝPUSTNÝ SENSURA CONVEX LIGHT</t>
  </si>
  <si>
    <t>BÉŽOVÝ, 15-43, MAXI, FILTR, 10KS, MÍRNĚ KONVEXNÍ, 155090</t>
  </si>
  <si>
    <t>85586</t>
  </si>
  <si>
    <t>PŘÍPRAVEK ABSORPČNÍ PERFORM ABSORBENS,839020</t>
  </si>
  <si>
    <t>SÁČKY 60 KS</t>
  </si>
  <si>
    <t>PASTA OCHRANNÁ BEZ ALKOHOLU, 839010</t>
  </si>
  <si>
    <t>85612</t>
  </si>
  <si>
    <t>SÁČEK 1D VÝPUSTNÝ KONVEX PELICAN MAXI 839489</t>
  </si>
  <si>
    <t>PRŮHLEDNÝ,K ÚPRAVĚ VELIKOSTI, BEZSVORKOVÝ UZÁVĚR,10KS</t>
  </si>
  <si>
    <t>ODSTRAŇOVAČ MEDICÍNSKÝCH ADHEZIV TRIO NILTAC UBROU</t>
  </si>
  <si>
    <t>FILM OCHRANNÝ TRIO SILESSE ROZPRAŠOVAČ</t>
  </si>
  <si>
    <t>FILM OCHRANNÝ TRIO SILESSE UBROUSKY</t>
  </si>
  <si>
    <t>85647</t>
  </si>
  <si>
    <t>70/45-61MM, 10KS</t>
  </si>
  <si>
    <t>85671</t>
  </si>
  <si>
    <t>PLOCHÁ S OUŠKY 60MM, 10 - 55MM, 5KS, 100350</t>
  </si>
  <si>
    <t>ODSTRAŇOVAČ MEDICÍNSKÝCH ADHEZIV TRIO NILTAC SPRAY</t>
  </si>
  <si>
    <t>86050</t>
  </si>
  <si>
    <t>PASTA OCHRANNÁ</t>
  </si>
  <si>
    <t>86496</t>
  </si>
  <si>
    <t>PODLOŽKA 2D DANSAC NOVA 2 1170-15</t>
  </si>
  <si>
    <t>PRSTENEC 70MM,15-62MM,OMYVATELNÁ,5KS</t>
  </si>
  <si>
    <t>86518</t>
  </si>
  <si>
    <t>PASTA DANSAC SOFT PASTE 77550-0</t>
  </si>
  <si>
    <t>50G,1KS</t>
  </si>
  <si>
    <t>86609</t>
  </si>
  <si>
    <t>SÁČEK 1D UZAVŘENÝ FLEXIMA 044015U</t>
  </si>
  <si>
    <t>BÉŽOVÝ,15-50MM,K ÚPRAVĚ,30KS</t>
  </si>
  <si>
    <t>86615</t>
  </si>
  <si>
    <t>SÁČEK 1D UZAVŘENÝ FLEXIMA K ÚPRAVĚ 044070U</t>
  </si>
  <si>
    <t>BÉŽOVÝ,15-70MM,30KS</t>
  </si>
  <si>
    <t>SÁČEK 2D UZAV ALMARYS TWIN PLUS 037260U</t>
  </si>
  <si>
    <t>PODLOŽKA ALMARYS TWIN PLUS STAND.036260U</t>
  </si>
  <si>
    <t>SÁČEK 2D VÝP DANSAC NOVA 2 FOLD UP 1215-55</t>
  </si>
  <si>
    <t>86672</t>
  </si>
  <si>
    <t>SÁČEK 2D VÝPUSTNÝ DANSAC NOVA 2 FOLD UP 1215-70</t>
  </si>
  <si>
    <t>BÉŽOVÝ,PRSTENEC 70MM,STANDARD,FILTR NOVA,INTEG.UZÁVĚR,10KS</t>
  </si>
  <si>
    <t>86707</t>
  </si>
  <si>
    <t>SÁČEK 2D UZAV DANSAC NOVA 2</t>
  </si>
  <si>
    <t>PRSTENEC 43MM,STANDARD,BÉŽOVÝ,FILTR NOVA,30KS,1201-43</t>
  </si>
  <si>
    <t>86709</t>
  </si>
  <si>
    <t>PRSTENEC 70MM,STANDARD,BÉŽOVÝ,FILTR NOVA,30KS,1201-70</t>
  </si>
  <si>
    <t>86775</t>
  </si>
  <si>
    <t>PODLOŽKA 2D NATURA CONVEX TVAROVATELNÁ</t>
  </si>
  <si>
    <t>45(22-33)MM,10KS</t>
  </si>
  <si>
    <t>86776</t>
  </si>
  <si>
    <t>57(33-45)MM,10KS</t>
  </si>
  <si>
    <t>86781</t>
  </si>
  <si>
    <t>BÉŽOVÝ,70 MM,30 KS,STANDARD,FILTR</t>
  </si>
  <si>
    <t>86808</t>
  </si>
  <si>
    <t>SÁČEK 2D VÝPUSTNÝ NATURA INVISICLOSE</t>
  </si>
  <si>
    <t>BÉŽOVÝ,70 MM,10KS,STANDARD,FILTR</t>
  </si>
  <si>
    <t>86832</t>
  </si>
  <si>
    <t>SÁČEK 1D UZAVŘENÝ SENSURA 15450</t>
  </si>
  <si>
    <t>BÉŽOVÝ 10-66MM,MIDI,FILTR,30KS</t>
  </si>
  <si>
    <t>86992</t>
  </si>
  <si>
    <t>PODLOŽKA 2D FLAIR</t>
  </si>
  <si>
    <t>PRSTENEC 55MM 13-50MM 5KS XA2F513</t>
  </si>
  <si>
    <t>82266</t>
  </si>
  <si>
    <t>86517</t>
  </si>
  <si>
    <t>POHLCOVAČ ZÁPACHU DANSAC NODOR S 080-01</t>
  </si>
  <si>
    <t>250ML,1KS</t>
  </si>
  <si>
    <t>130076</t>
  </si>
  <si>
    <t>SÁČEK 2D VÝPUSTNÝ STOMOCUR CLIC ILEO VIDF 5757 CW</t>
  </si>
  <si>
    <t>BÉŽOVÝ S OKÉNKEM,FILTR,DĚLÍCÍ PRSTENEC 57MM,30KS</t>
  </si>
  <si>
    <t>82624</t>
  </si>
  <si>
    <t>BÉŽOVÝ, 22 MM, STANDARD, FILTR, KONVEXNÍ, 10KS</t>
  </si>
  <si>
    <t>86390</t>
  </si>
  <si>
    <t>GEL ABSORPČNÍ-ILEO GEL+</t>
  </si>
  <si>
    <t>F05012,SÁČEK 45KS, UVEDENÁ CENA ZA 90KS</t>
  </si>
  <si>
    <t>82974</t>
  </si>
  <si>
    <t>BÉŽOVÝ,OTVOR 10MM,FILTR NOVALIFE, 30KS, 901-10</t>
  </si>
  <si>
    <t>Bisoprolol</t>
  </si>
  <si>
    <t>Dimetinden</t>
  </si>
  <si>
    <t>15520</t>
  </si>
  <si>
    <t>POR GTT SOL 1X20ML</t>
  </si>
  <si>
    <t>Enalapril</t>
  </si>
  <si>
    <t>115479</t>
  </si>
  <si>
    <t>APO-ENALAPRIL 5 MG</t>
  </si>
  <si>
    <t>Fluocinolon-acetonid</t>
  </si>
  <si>
    <t>3388</t>
  </si>
  <si>
    <t>FLUCINAR</t>
  </si>
  <si>
    <t>DRM UNG 1X15GM 0.025%</t>
  </si>
  <si>
    <t>Gestoden a ethinylestradiol</t>
  </si>
  <si>
    <t>144185</t>
  </si>
  <si>
    <t>STODETTE OBALENÉ TABLETY</t>
  </si>
  <si>
    <t>Gliklazid</t>
  </si>
  <si>
    <t>112659</t>
  </si>
  <si>
    <t>GLYCLADA 30 MG TABLETY S ŘÍZENÝM UVOLŇOVÁNÍM</t>
  </si>
  <si>
    <t>POR TBL RET 90X30MG</t>
  </si>
  <si>
    <t>187755</t>
  </si>
  <si>
    <t>GLICLAZID ACTAVIS 30 MG</t>
  </si>
  <si>
    <t>POR TBL RET 60X30MG</t>
  </si>
  <si>
    <t>187752</t>
  </si>
  <si>
    <t>POR TBL RET 28X30MG</t>
  </si>
  <si>
    <t>Imichimod</t>
  </si>
  <si>
    <t>26353</t>
  </si>
  <si>
    <t>ALDARA 5% CREAM</t>
  </si>
  <si>
    <t>DRM CRM 12X250MG/12.5MG</t>
  </si>
  <si>
    <t>Jiná antihistaminika pro systémovou aplikaci</t>
  </si>
  <si>
    <t>POR TBL NOB 20X2MG</t>
  </si>
  <si>
    <t>DRM UNG 1X20GM 10%</t>
  </si>
  <si>
    <t>Kolchicin</t>
  </si>
  <si>
    <t>40444</t>
  </si>
  <si>
    <t>COLCHICUM-DISPERT</t>
  </si>
  <si>
    <t>POR TBL OBD 20X500RG</t>
  </si>
  <si>
    <t>Kombinace levothyroxinu a liothyroninu</t>
  </si>
  <si>
    <t>3876</t>
  </si>
  <si>
    <t>THYREOTOM FORTE</t>
  </si>
  <si>
    <t>POR TBL NOB 60X150RG</t>
  </si>
  <si>
    <t>POR TBL NOB 3X20X100MG</t>
  </si>
  <si>
    <t>91017</t>
  </si>
  <si>
    <t>URSOFALK</t>
  </si>
  <si>
    <t>69191</t>
  </si>
  <si>
    <t>EUTHYROX 150 MIKROGRAMŮ</t>
  </si>
  <si>
    <t>15534</t>
  </si>
  <si>
    <t>ASACOL</t>
  </si>
  <si>
    <t>RCT SUP 20X500MG</t>
  </si>
  <si>
    <t>169720</t>
  </si>
  <si>
    <t>ASACOL ENEMA 4 G</t>
  </si>
  <si>
    <t>RCT SUS 7X100ML/4GM</t>
  </si>
  <si>
    <t>122136</t>
  </si>
  <si>
    <t>METFIREX 1 G</t>
  </si>
  <si>
    <t>125519</t>
  </si>
  <si>
    <t>APO-METOPROLOL 100</t>
  </si>
  <si>
    <t>Moxonidin</t>
  </si>
  <si>
    <t>125390</t>
  </si>
  <si>
    <t>CYNT 0,3</t>
  </si>
  <si>
    <t>POR TBL FLM 98X0.3MG</t>
  </si>
  <si>
    <t>40386</t>
  </si>
  <si>
    <t>56167</t>
  </si>
  <si>
    <t>POR TBL ENT 50 I</t>
  </si>
  <si>
    <t>Pentoxifylin</t>
  </si>
  <si>
    <t>PENTOMER RETARD 400 MG</t>
  </si>
  <si>
    <t>POR TBL PRO 100X400MG</t>
  </si>
  <si>
    <t>56982</t>
  </si>
  <si>
    <t>125086</t>
  </si>
  <si>
    <t>Vardenafil</t>
  </si>
  <si>
    <t>25894</t>
  </si>
  <si>
    <t>LEVITRA 10 MG</t>
  </si>
  <si>
    <t>POR TBL FLM 4X10MG</t>
  </si>
  <si>
    <t>25898</t>
  </si>
  <si>
    <t>LEVITRA 20 MG</t>
  </si>
  <si>
    <t>POR TBL FLM 4X20MG</t>
  </si>
  <si>
    <t>146877</t>
  </si>
  <si>
    <t>APO-ZOLPIDEM 10 MG</t>
  </si>
  <si>
    <t>80233</t>
  </si>
  <si>
    <t>KOMPRESY MEDICOMP NESTERILNÍ</t>
  </si>
  <si>
    <t>10X10CM,NETKANÝ TEXTIL,100 KS</t>
  </si>
  <si>
    <t>81320</t>
  </si>
  <si>
    <t>KRYTÍ AMORFNÍ ASKINA GEL</t>
  </si>
  <si>
    <t>15G,V TUBĚ 10KS</t>
  </si>
  <si>
    <t>130030</t>
  </si>
  <si>
    <t>SÁČEK 1D UZAV DANSAC NOVALIFE 1 ACTIVE</t>
  </si>
  <si>
    <t>BÉŽOVÝ,20-45MM,FILTR NOVA,30KS,807-20</t>
  </si>
  <si>
    <t>86897</t>
  </si>
  <si>
    <t>SÁČEK 1D UZAV FREEFORM</t>
  </si>
  <si>
    <t>PRŮHLEDNÝ 10-60MM 30KS WEC710</t>
  </si>
  <si>
    <t>Triamcinolon</t>
  </si>
  <si>
    <t>2829</t>
  </si>
  <si>
    <t>TRIAMCINOLON LÉČIVA UNG</t>
  </si>
  <si>
    <t>Triamcinolon a antiseptika</t>
  </si>
  <si>
    <t>4178</t>
  </si>
  <si>
    <t>TRIAMCINOLON E LÉČIVA</t>
  </si>
  <si>
    <t>DRM UNG 1X20GM</t>
  </si>
  <si>
    <t>Aciklovir</t>
  </si>
  <si>
    <t>13704</t>
  </si>
  <si>
    <t>ZOVIRAX 400 MG</t>
  </si>
  <si>
    <t>POR TBL NOB 70X400MG</t>
  </si>
  <si>
    <t>Ciklopirox</t>
  </si>
  <si>
    <t>145960</t>
  </si>
  <si>
    <t>POLINAIL 80 MG/G</t>
  </si>
  <si>
    <t>DRM LAC UGC 1X6.6ML</t>
  </si>
  <si>
    <t>119672</t>
  </si>
  <si>
    <t>DICLOFENAC DUO PHARMASWISS 75 MG</t>
  </si>
  <si>
    <t>POR CPS RDR 30X75MG</t>
  </si>
  <si>
    <t>Esomeprazol</t>
  </si>
  <si>
    <t>147923</t>
  </si>
  <si>
    <t>EMANERA 20 MG</t>
  </si>
  <si>
    <t>POR CPS ETD 100X20MG I</t>
  </si>
  <si>
    <t>147924</t>
  </si>
  <si>
    <t>POR CPS ETD 98X20MG</t>
  </si>
  <si>
    <t>Famotidin</t>
  </si>
  <si>
    <t>155051</t>
  </si>
  <si>
    <t>IBALGIN GEL</t>
  </si>
  <si>
    <t>DRM GEL 1X100GM</t>
  </si>
  <si>
    <t>32018</t>
  </si>
  <si>
    <t>IBUPROFEN AL 400</t>
  </si>
  <si>
    <t>Kyanokobalamin</t>
  </si>
  <si>
    <t>VITAMIN B12 LÉČIVA 1000 MCG</t>
  </si>
  <si>
    <t>INJ SOL 5X1ML/1000RG</t>
  </si>
  <si>
    <t>187983</t>
  </si>
  <si>
    <t>CERUCAL</t>
  </si>
  <si>
    <t>POR TBL NOB 50X10MG</t>
  </si>
  <si>
    <t>200309</t>
  </si>
  <si>
    <t>Organo-heparinoid</t>
  </si>
  <si>
    <t>HEPAROID LÉČIVA</t>
  </si>
  <si>
    <t>162079</t>
  </si>
  <si>
    <t>POR TBL ENT 98X20MG</t>
  </si>
  <si>
    <t>49114</t>
  </si>
  <si>
    <t>POR TBL ENT 56X20MG</t>
  </si>
  <si>
    <t>49115</t>
  </si>
  <si>
    <t>POR TBL ENT 100X20MG</t>
  </si>
  <si>
    <t>176954</t>
  </si>
  <si>
    <t>166775</t>
  </si>
  <si>
    <t>POR TBL FLM 40X50MG II</t>
  </si>
  <si>
    <t>Pseudoefedrin, kombinace</t>
  </si>
  <si>
    <t>191950</t>
  </si>
  <si>
    <t>CLARINASE REPETABS</t>
  </si>
  <si>
    <t>POR TBL RET 7</t>
  </si>
  <si>
    <t>161784</t>
  </si>
  <si>
    <t>TRAMADOL/PARACETAMOL DISPHAR 37,5 MG/325 MG</t>
  </si>
  <si>
    <t>Jiná střevní antiinfektiva</t>
  </si>
  <si>
    <t>POR TBL FLM 20X250MG</t>
  </si>
  <si>
    <t>146256</t>
  </si>
  <si>
    <t>164658</t>
  </si>
  <si>
    <t>GLUCOPHAGE 850 MG</t>
  </si>
  <si>
    <t>POR TBL FLM 60X850MG</t>
  </si>
  <si>
    <t>164660</t>
  </si>
  <si>
    <t>POR TBL FLM 90X850MG</t>
  </si>
  <si>
    <t>23795</t>
  </si>
  <si>
    <t>POR TBL FLM 100X850MG</t>
  </si>
  <si>
    <t>12893</t>
  </si>
  <si>
    <t>Perindopril</t>
  </si>
  <si>
    <t>101211</t>
  </si>
  <si>
    <t>122690</t>
  </si>
  <si>
    <t>Repaglinid</t>
  </si>
  <si>
    <t>26769</t>
  </si>
  <si>
    <t>NOVONORM 0,5 MG</t>
  </si>
  <si>
    <t>POR TBL NOB 90X0.5MG</t>
  </si>
  <si>
    <t>Rosuvastatin</t>
  </si>
  <si>
    <t>148070</t>
  </si>
  <si>
    <t>ROSUCARD 10 MG POTAHOVANÉ TABLETY</t>
  </si>
  <si>
    <t>Atorvastatin</t>
  </si>
  <si>
    <t>93021</t>
  </si>
  <si>
    <t>Dexamethason</t>
  </si>
  <si>
    <t>52334</t>
  </si>
  <si>
    <t>FORTECORTIN 4</t>
  </si>
  <si>
    <t>POR TBL NOB 20X4MG</t>
  </si>
  <si>
    <t>Fentermin</t>
  </si>
  <si>
    <t>97375</t>
  </si>
  <si>
    <t>ADIPEX RETARD</t>
  </si>
  <si>
    <t>POR CPS RML 30X15MG</t>
  </si>
  <si>
    <t>46707</t>
  </si>
  <si>
    <t>LOGEST</t>
  </si>
  <si>
    <t>INDAP 2,5 MG</t>
  </si>
  <si>
    <t>POR TBL NOB 30X2.5MG</t>
  </si>
  <si>
    <t>132527</t>
  </si>
  <si>
    <t>16287</t>
  </si>
  <si>
    <t>FASTUM GEL</t>
  </si>
  <si>
    <t>TROMBEX 75 MG</t>
  </si>
  <si>
    <t>POR TBL FLM 90X75MG</t>
  </si>
  <si>
    <t>169252</t>
  </si>
  <si>
    <t>Klotrimazol</t>
  </si>
  <si>
    <t>86397</t>
  </si>
  <si>
    <t>DRM CRM 1X50GM 1%</t>
  </si>
  <si>
    <t>85656</t>
  </si>
  <si>
    <t>DORSIFLEX 200 MG</t>
  </si>
  <si>
    <t>Měkký parafin a tukové produkty</t>
  </si>
  <si>
    <t>89997</t>
  </si>
  <si>
    <t>LINOLA-FETT ÖLBAD</t>
  </si>
  <si>
    <t>DRM BAL 1X400ML</t>
  </si>
  <si>
    <t>POR GRA SUS 15SÁČ I</t>
  </si>
  <si>
    <t>Nystatin, kombinace</t>
  </si>
  <si>
    <t>59450</t>
  </si>
  <si>
    <t>POLYGYNAX</t>
  </si>
  <si>
    <t>VAG CPS MOL 6 I</t>
  </si>
  <si>
    <t>Prednisolon a antiseptika</t>
  </si>
  <si>
    <t>Tolperison</t>
  </si>
  <si>
    <t>57525</t>
  </si>
  <si>
    <t>MYDOCALM 150 MG</t>
  </si>
  <si>
    <t>Urea</t>
  </si>
  <si>
    <t>146894</t>
  </si>
  <si>
    <t>146900</t>
  </si>
  <si>
    <t>POR TBL FLM 50X10MG</t>
  </si>
  <si>
    <t>80153</t>
  </si>
  <si>
    <t>KOMPRESY KOMBINOVANÉ SAVÉ ZETUVIT</t>
  </si>
  <si>
    <t>10X10CM 25X1KS</t>
  </si>
  <si>
    <t>80716</t>
  </si>
  <si>
    <t>FLAMIGEL 50G</t>
  </si>
  <si>
    <t>HYDROAKTIVNÍ GELOVÉ KRYTÍ PRO SUCHÉ AŽ MÍRNĚ EXSUDUJÍCÍ RÁNY, POPÁLENINY, 50G</t>
  </si>
  <si>
    <t>62316</t>
  </si>
  <si>
    <t>DRM SOL 1X120ML</t>
  </si>
  <si>
    <t>100273</t>
  </si>
  <si>
    <t>LIPOBASE</t>
  </si>
  <si>
    <t>DRM CRM 1X100GM</t>
  </si>
  <si>
    <t>Olanzapin</t>
  </si>
  <si>
    <t>176646</t>
  </si>
  <si>
    <t>STYGAPON 10 MG POTAHOVANÉ TABLETY</t>
  </si>
  <si>
    <t>POR TBL FLM 56X10MG</t>
  </si>
  <si>
    <t>Sumatriptan</t>
  </si>
  <si>
    <t>119115</t>
  </si>
  <si>
    <t>SUMATRIPTAN ACTAVIS 50 MG</t>
  </si>
  <si>
    <t>POR TBL FLM 6X50MG</t>
  </si>
  <si>
    <t>146283</t>
  </si>
  <si>
    <t>SUMATRIPTAN MYLAN 50 MG</t>
  </si>
  <si>
    <t>14784</t>
  </si>
  <si>
    <t>ROSEMIG 50 MG</t>
  </si>
  <si>
    <t>POR TBL FLM 2X50MG</t>
  </si>
  <si>
    <t>22094</t>
  </si>
  <si>
    <t>ROSEMIG SPRINTAB 50 MG</t>
  </si>
  <si>
    <t>POR TBL SUS 6X50MG</t>
  </si>
  <si>
    <t>17926</t>
  </si>
  <si>
    <t>98933</t>
  </si>
  <si>
    <t>Atenolol a thiazidy</t>
  </si>
  <si>
    <t>76715</t>
  </si>
  <si>
    <t>TENORETIC</t>
  </si>
  <si>
    <t>176913</t>
  </si>
  <si>
    <t>15658</t>
  </si>
  <si>
    <t>DIGOXIN 0,125 LÉČIVA</t>
  </si>
  <si>
    <t>POR TBL NOB 30X0.125MG</t>
  </si>
  <si>
    <t>Drospirenon a ethinylestradiol</t>
  </si>
  <si>
    <t>184708</t>
  </si>
  <si>
    <t>YADINE</t>
  </si>
  <si>
    <t>POR TBL FLM 3X21</t>
  </si>
  <si>
    <t>87074</t>
  </si>
  <si>
    <t>POR GRA SUS 1X200ML</t>
  </si>
  <si>
    <t>95249</t>
  </si>
  <si>
    <t>QUAMATEL 20 MG</t>
  </si>
  <si>
    <t>POR TBL FLM 56X20MG</t>
  </si>
  <si>
    <t>Glimepirid</t>
  </si>
  <si>
    <t>163088</t>
  </si>
  <si>
    <t>POR TBL NOB 90X3MG</t>
  </si>
  <si>
    <t>Hydrochlorothiazid a kalium šetřící diuretika</t>
  </si>
  <si>
    <t>94805</t>
  </si>
  <si>
    <t>Chinapril</t>
  </si>
  <si>
    <t>94959</t>
  </si>
  <si>
    <t>ACCUPRO 10</t>
  </si>
  <si>
    <t>94966</t>
  </si>
  <si>
    <t>ACCUPRO 5</t>
  </si>
  <si>
    <t>Chinapril a diuretika</t>
  </si>
  <si>
    <t>76710</t>
  </si>
  <si>
    <t>20401</t>
  </si>
  <si>
    <t>DRM GEL 1X50GM</t>
  </si>
  <si>
    <t>100340</t>
  </si>
  <si>
    <t>1674</t>
  </si>
  <si>
    <t>JOX</t>
  </si>
  <si>
    <t>ORM SPR 1X30ML</t>
  </si>
  <si>
    <t>Karvedilol</t>
  </si>
  <si>
    <t>14837</t>
  </si>
  <si>
    <t>DILATREND 25</t>
  </si>
  <si>
    <t>Ketokonazol</t>
  </si>
  <si>
    <t>54516</t>
  </si>
  <si>
    <t>17968</t>
  </si>
  <si>
    <t>13897</t>
  </si>
  <si>
    <t>LOZAP 100 ZENTIVA</t>
  </si>
  <si>
    <t>POR TBL FLM 90X100MG</t>
  </si>
  <si>
    <t>Losartan a diuretika</t>
  </si>
  <si>
    <t>15317</t>
  </si>
  <si>
    <t>112563</t>
  </si>
  <si>
    <t>POR TBL NOB 100X15MG</t>
  </si>
  <si>
    <t>119915</t>
  </si>
  <si>
    <t>POR TBL FLM 90X1000MG</t>
  </si>
  <si>
    <t>144458</t>
  </si>
  <si>
    <t>METFORMIN 1000 MG ZENTIVA</t>
  </si>
  <si>
    <t>POR TBL FLM 90X1000 MG</t>
  </si>
  <si>
    <t>18631</t>
  </si>
  <si>
    <t>SIOFOR 1000</t>
  </si>
  <si>
    <t>96974</t>
  </si>
  <si>
    <t>Molsidomin</t>
  </si>
  <si>
    <t>49559</t>
  </si>
  <si>
    <t>MOLSIHEXAL RETARD</t>
  </si>
  <si>
    <t>POR TBL PRO 100X8MG</t>
  </si>
  <si>
    <t>192390</t>
  </si>
  <si>
    <t>POR TBL ENT 60X220MG</t>
  </si>
  <si>
    <t>122873</t>
  </si>
  <si>
    <t>COXTRAL 100 MG TABLETY</t>
  </si>
  <si>
    <t>Norfloxacin</t>
  </si>
  <si>
    <t>93465</t>
  </si>
  <si>
    <t>NOLICIN</t>
  </si>
  <si>
    <t>POR TBL FLM 20X400MG</t>
  </si>
  <si>
    <t>23789</t>
  </si>
  <si>
    <t>LOSEPRAZOL 40 MG</t>
  </si>
  <si>
    <t>POR CPS ETD 28X40MG</t>
  </si>
  <si>
    <t>126036</t>
  </si>
  <si>
    <t>Prednikarbát</t>
  </si>
  <si>
    <t>83155</t>
  </si>
  <si>
    <t>DERMATOP KRÉM</t>
  </si>
  <si>
    <t>DRM CRM 1X50GM/125MG</t>
  </si>
  <si>
    <t>Rilmenidin</t>
  </si>
  <si>
    <t>166424</t>
  </si>
  <si>
    <t>RILMENIDIN TEVA 1 MG TABLETY</t>
  </si>
  <si>
    <t>POR TBL NOB 100X1MG</t>
  </si>
  <si>
    <t>148073</t>
  </si>
  <si>
    <t>POR TBL FLM 84X20MG</t>
  </si>
  <si>
    <t>148074</t>
  </si>
  <si>
    <t>POR TBL FLM 90X20MG</t>
  </si>
  <si>
    <t>119654</t>
  </si>
  <si>
    <t>POR TBL FLM 100X100MG</t>
  </si>
  <si>
    <t>Silodosin</t>
  </si>
  <si>
    <t>167439</t>
  </si>
  <si>
    <t>UROREC 4 MG</t>
  </si>
  <si>
    <t>POR CPS DUR 50X4MG</t>
  </si>
  <si>
    <t>75023</t>
  </si>
  <si>
    <t>COTRIMOXAZOL AL FORTE</t>
  </si>
  <si>
    <t>POR TBL NOB 20X960MG</t>
  </si>
  <si>
    <t>Terbinafin</t>
  </si>
  <si>
    <t>15888</t>
  </si>
  <si>
    <t>LAMISIL SPREJ</t>
  </si>
  <si>
    <t>DRM SPR SOL 1X30ML</t>
  </si>
  <si>
    <t>4160</t>
  </si>
  <si>
    <t>TRIAMCINOLON S LÉČIVA</t>
  </si>
  <si>
    <t>32920</t>
  </si>
  <si>
    <t>POR TBL RET 120X35MG</t>
  </si>
  <si>
    <t>125590</t>
  </si>
  <si>
    <t>POR TBL FLM 56X80MG</t>
  </si>
  <si>
    <t>125591</t>
  </si>
  <si>
    <t>POR TBL FLM 98X80MG</t>
  </si>
  <si>
    <t>146898</t>
  </si>
  <si>
    <t>47460</t>
  </si>
  <si>
    <t>45700</t>
  </si>
  <si>
    <t>VENOTRAIN MICRO  A-D</t>
  </si>
  <si>
    <t>45775</t>
  </si>
  <si>
    <t>AVICENUM 360 A-G /MIKROKAPSLE/ UZAVŘENÁ/OTEVŘENÁ,SAMODRŽÍCÍ KRAJKA,  SKINTEX</t>
  </si>
  <si>
    <t>45800</t>
  </si>
  <si>
    <t>MAXIS COMFORT  COTTON A-G SE SAMODRŽÍCÍM LEMEM</t>
  </si>
  <si>
    <t>80159</t>
  </si>
  <si>
    <t>NÁPLAST HYPOALERGENNÍ COSMOPOR STERILNÍ</t>
  </si>
  <si>
    <t>5X7,2CM,S POLŠTÁŘKEM,1KS</t>
  </si>
  <si>
    <t>11668</t>
  </si>
  <si>
    <t>ORTÉZA KOLENNÍ S DVOUOSÝM KLOUBEM PAN 7.05</t>
  </si>
  <si>
    <t>ROZEPINATELNÁ,KRÁTKÁ, VEL. S,M,L,XL,XXL UNIV. P-L</t>
  </si>
  <si>
    <t>23204</t>
  </si>
  <si>
    <t>ORTÉZA KOLENNÍHO KLOUBU</t>
  </si>
  <si>
    <t>KRÁTKÁ LÉČEBNÁ S KLOUBEM</t>
  </si>
  <si>
    <t>93987</t>
  </si>
  <si>
    <t>ORTÉZA KOLENNÍ GENUMEDI PLUS</t>
  </si>
  <si>
    <t>BANDÁŽ KOLENE SE ZPEVNĚNÍM POD KOLENEM A NA STEHNĚ</t>
  </si>
  <si>
    <t>Hydrokortison a antibiotika</t>
  </si>
  <si>
    <t>41515</t>
  </si>
  <si>
    <t>PIMAFUCORT</t>
  </si>
  <si>
    <t>DRM CRM 1X15GM</t>
  </si>
  <si>
    <t>Natamycin</t>
  </si>
  <si>
    <t>3800</t>
  </si>
  <si>
    <t>PIMAFUCIN</t>
  </si>
  <si>
    <t>DRM CRM 1X30GM/600MG</t>
  </si>
  <si>
    <t>26914</t>
  </si>
  <si>
    <t>POR TBL FLM 12X100MG</t>
  </si>
  <si>
    <t>45738</t>
  </si>
  <si>
    <t>SOLIDEA CATHERINE 323 PRO PODVAZKOVÝ PÁS A-G  ZAVŘENÁ ŠPIČKA</t>
  </si>
  <si>
    <t>85493</t>
  </si>
  <si>
    <t>BÉŽOVÝ, 40 MM, MAXI, FILTR, 30KS, 101640</t>
  </si>
  <si>
    <t>SÁČEK 1D VÝP PELICAN MAXI 839312</t>
  </si>
  <si>
    <t>SÁČEK 1D VÝP KONVEX PELICAN MAXI 839489</t>
  </si>
  <si>
    <t>PODLOŽKA  FLEXIMA KEY 62060U</t>
  </si>
  <si>
    <t>SÁČEK 2D UZAV FLEXIMA KEY 62160U</t>
  </si>
  <si>
    <t>86861</t>
  </si>
  <si>
    <t>SÁČEK 1D DRENÁŽNÍ EAKIN,839261</t>
  </si>
  <si>
    <t>SÁČEK MEDIUM,S VÝPUSTÍ K NAPOJENÍ,110X75MM,10KS</t>
  </si>
  <si>
    <t>Ambroxol</t>
  </si>
  <si>
    <t>AMBROBENE 30 MG</t>
  </si>
  <si>
    <t>POR TBL NOB 20X30MG</t>
  </si>
  <si>
    <t>46628</t>
  </si>
  <si>
    <t>NO-SPA FORTE</t>
  </si>
  <si>
    <t>Cholekalciferol</t>
  </si>
  <si>
    <t>12023</t>
  </si>
  <si>
    <t>VIGANTOL</t>
  </si>
  <si>
    <t>102600</t>
  </si>
  <si>
    <t>POR TBL NOB 100X6,25MG</t>
  </si>
  <si>
    <t>83458</t>
  </si>
  <si>
    <t>Methylprednisolon-aceponát</t>
  </si>
  <si>
    <t>85350</t>
  </si>
  <si>
    <t>ADVANTAN KRÉM</t>
  </si>
  <si>
    <t>85451</t>
  </si>
  <si>
    <t>91217</t>
  </si>
  <si>
    <t>VENTER</t>
  </si>
  <si>
    <t>POR TBL NOB 50X1GM</t>
  </si>
  <si>
    <t>Thiokolchikosid</t>
  </si>
  <si>
    <t>107943</t>
  </si>
  <si>
    <t>MUSCORIL CPS</t>
  </si>
  <si>
    <t>POR CPS DUR 20X4MG</t>
  </si>
  <si>
    <t>*2033</t>
  </si>
  <si>
    <t>45124</t>
  </si>
  <si>
    <t>LASTOFA - UZAVŘENÁ ŠPIČKA  A-D</t>
  </si>
  <si>
    <t>80505</t>
  </si>
  <si>
    <t>KRYTÍ ALGINÁTOVÉ MELGISORB</t>
  </si>
  <si>
    <t>10X10CM 10KS</t>
  </si>
  <si>
    <t>63128</t>
  </si>
  <si>
    <t>PÁS BEDERNÍ NÍZKÝ KŘÍŽENÝ</t>
  </si>
  <si>
    <t>TYP 031C</t>
  </si>
  <si>
    <t>87095</t>
  </si>
  <si>
    <t>KALHOTKY ABSORPČNÍ TENA PANTS PLUS MEDIUM</t>
  </si>
  <si>
    <t>BOKY 80-110CM,1440ML,14KS</t>
  </si>
  <si>
    <t>74991</t>
  </si>
  <si>
    <t>AMOKSIKLAV 156,25 MG/5 ML SUSPENZE</t>
  </si>
  <si>
    <t>POR PLV SUS 100 ML</t>
  </si>
  <si>
    <t>Cinchokain</t>
  </si>
  <si>
    <t>93124</t>
  </si>
  <si>
    <t>3424</t>
  </si>
  <si>
    <t>AKTIFERRIN COMPOSITUM</t>
  </si>
  <si>
    <t>POR CPS MOL 100</t>
  </si>
  <si>
    <t>12494</t>
  </si>
  <si>
    <t>AUGMENTIN 1 G</t>
  </si>
  <si>
    <t>Avokádový a sójový olej, nezmýdelnitelné</t>
  </si>
  <si>
    <t>49674</t>
  </si>
  <si>
    <t>PIASCLEDINE 300</t>
  </si>
  <si>
    <t>POR CPS DUR 15</t>
  </si>
  <si>
    <t>10382</t>
  </si>
  <si>
    <t>AZITROX 500</t>
  </si>
  <si>
    <t>47728</t>
  </si>
  <si>
    <t>Cyproteron a estrogen</t>
  </si>
  <si>
    <t>47090</t>
  </si>
  <si>
    <t>DIANE-35</t>
  </si>
  <si>
    <t>POR TBL OBD 1X21</t>
  </si>
  <si>
    <t>47092</t>
  </si>
  <si>
    <t>POR TBL OBD 6X21</t>
  </si>
  <si>
    <t>87739</t>
  </si>
  <si>
    <t>144456</t>
  </si>
  <si>
    <t>26330</t>
  </si>
  <si>
    <t>POR TBL FLM 50X5MG</t>
  </si>
  <si>
    <t>DIAZEPAM SLOVAKOFARMA 10 MG</t>
  </si>
  <si>
    <t>POR TBL NOB 20X10MG</t>
  </si>
  <si>
    <t>47033</t>
  </si>
  <si>
    <t>POR PLV SUS 1X100ML</t>
  </si>
  <si>
    <t>97374</t>
  </si>
  <si>
    <t>POR CPS RML 100X15MG</t>
  </si>
  <si>
    <t>Formoterol a jiná léčiva onem. spojen. s obstrukcí dých. ces</t>
  </si>
  <si>
    <t>10538</t>
  </si>
  <si>
    <t>SYMBICORT TURBUHALER 200 MIKROGRAMŮ/ 6 MIKROGRAMŮ/ INHALACE</t>
  </si>
  <si>
    <t>INH PLV 1X120DÁV</t>
  </si>
  <si>
    <t>180747</t>
  </si>
  <si>
    <t>POR SOL 1X250ML/167.5GM IIA</t>
  </si>
  <si>
    <t>15373</t>
  </si>
  <si>
    <t>SIMEPAR</t>
  </si>
  <si>
    <t>POR CPS DUR 40X70MG</t>
  </si>
  <si>
    <t>85142</t>
  </si>
  <si>
    <t>XYZAL</t>
  </si>
  <si>
    <t>187427</t>
  </si>
  <si>
    <t>LETROX 100</t>
  </si>
  <si>
    <t>POR TBL NOB 100X100RG II</t>
  </si>
  <si>
    <t>47144</t>
  </si>
  <si>
    <t>POR TBL NOB 100X100RG I</t>
  </si>
  <si>
    <t>Magnesium-laktát</t>
  </si>
  <si>
    <t>Mometason</t>
  </si>
  <si>
    <t>47301</t>
  </si>
  <si>
    <t>DRM CRM 1X50GM 0.1%</t>
  </si>
  <si>
    <t>Nafazolin</t>
  </si>
  <si>
    <t>811</t>
  </si>
  <si>
    <t>NAS GTT SOL 10ML</t>
  </si>
  <si>
    <t>Nifuroxazid</t>
  </si>
  <si>
    <t>46405</t>
  </si>
  <si>
    <t>162006</t>
  </si>
  <si>
    <t>POR TBL FLM 50X100MG</t>
  </si>
  <si>
    <t>Tetryzolin, kombinace</t>
  </si>
  <si>
    <t>187418</t>
  </si>
  <si>
    <t>SPERSALLERG</t>
  </si>
  <si>
    <t>24736</t>
  </si>
  <si>
    <t>TRAMADOL SANDOZ RETARD 200 MG</t>
  </si>
  <si>
    <t>POR TBL PRO 28X200MG</t>
  </si>
  <si>
    <t>Vápník, kombinace s vitaminem D a/nebo jinými léčivy</t>
  </si>
  <si>
    <t>CALCICHEW D3 200 IU</t>
  </si>
  <si>
    <t>POR TBL MND 60</t>
  </si>
  <si>
    <t>45279</t>
  </si>
  <si>
    <t>NÁVLEK PAŽNÍ                              III.K.T.</t>
  </si>
  <si>
    <t>LONARIS C               VELIKOST 1-3</t>
  </si>
  <si>
    <t>85539</t>
  </si>
  <si>
    <t>SÁČEK 2D VÝPUSTNÝ FLAIR MAXI PLUS</t>
  </si>
  <si>
    <t>BÉŽOVÝ 70MM 10KS XA2D170</t>
  </si>
  <si>
    <t>85541</t>
  </si>
  <si>
    <t>PRSTENEC 70MM 13-70MM 5KS XA2F713</t>
  </si>
  <si>
    <t>86751</t>
  </si>
  <si>
    <t>SÁČEK AT VÝP LITTLE ONES ESTEEM SYNERGY INVISICLOS</t>
  </si>
  <si>
    <t>PRŮHLEDNÝ,4,8MM-31MM,DĚTSKÝ,FILTR,10KS</t>
  </si>
  <si>
    <t>86753</t>
  </si>
  <si>
    <t>PODLOŽKA AT LITTLE ONES ESTEEM SYNERGY FLEXIBILNÍ</t>
  </si>
  <si>
    <t>4,8MM-31MM,DĚTSKÁ,HYDROKOLOIDNÍ,5KS</t>
  </si>
  <si>
    <t>86900</t>
  </si>
  <si>
    <t>SÁČEK 1D UZAVŘENÝ CURVEX</t>
  </si>
  <si>
    <t>BÉŽOVÝ MÍRNĚ KONVEXNÍ13-32MM 10KS CCM513</t>
  </si>
  <si>
    <t>86918</t>
  </si>
  <si>
    <t>SÁČEK 1D UZAVŘENÝ CONVEXITY</t>
  </si>
  <si>
    <t>PRŮHLEDNÝ 13-48MM 10KS XNCL713 KONVEXNÍ</t>
  </si>
  <si>
    <t>86949</t>
  </si>
  <si>
    <t>SÁČEK 1D VÝPUSTNÝ CURVEX</t>
  </si>
  <si>
    <t>PRŮHLEDNÝ MÍRNĚ KONVEXNÍ 13-32MM 10KS  XCDM713, INTEG.SPONA</t>
  </si>
  <si>
    <t>86960</t>
  </si>
  <si>
    <t>SÁČEK 1D VÝPUSTNÝ CONVEXITY</t>
  </si>
  <si>
    <t>BÉŽOVÝ 13-48MM 10KS XNDL513 KONVEXNÍ,INTEG., SPONA</t>
  </si>
  <si>
    <t>84128</t>
  </si>
  <si>
    <t>Ezetimib</t>
  </si>
  <si>
    <t>47994</t>
  </si>
  <si>
    <t>POR TBL NOB 28X10MG B</t>
  </si>
  <si>
    <t>47997</t>
  </si>
  <si>
    <t>POR TBL NOB 98X10MG B</t>
  </si>
  <si>
    <t>72812</t>
  </si>
  <si>
    <t>ANOPYRIN 30 MG</t>
  </si>
  <si>
    <t>POR TBL NOB 50X30MG</t>
  </si>
  <si>
    <t>164630</t>
  </si>
  <si>
    <t>GLUCOPHAGE 500 MG</t>
  </si>
  <si>
    <t>POR TBL FLM 90X500MG</t>
  </si>
  <si>
    <t>23747</t>
  </si>
  <si>
    <t>GLUCOPHAGE XR 500 MG TABLETY S PRODLOUŽENÝM UVOLŇOVÁNÍM</t>
  </si>
  <si>
    <t>POR TBL PRO 60X500MG</t>
  </si>
  <si>
    <t>53480</t>
  </si>
  <si>
    <t>101221</t>
  </si>
  <si>
    <t>POR TBL FLM 10X10 MG</t>
  </si>
  <si>
    <t>120796</t>
  </si>
  <si>
    <t>POR TBL NOB 100X4MG</t>
  </si>
  <si>
    <t>PICOPREP PRASEK PRO PRIPRAVU PERORALNIHO ROZTOKU</t>
  </si>
  <si>
    <t>148068</t>
  </si>
  <si>
    <t>94329</t>
  </si>
  <si>
    <t>AKTIFERRIN</t>
  </si>
  <si>
    <t>POR CPS MOL 20</t>
  </si>
  <si>
    <t>82667</t>
  </si>
  <si>
    <t>DEBRIECASAN ROZTOK 500 ML</t>
  </si>
  <si>
    <t>ROZPRAŠOVAČ  KAT.ČÍSLO  0210</t>
  </si>
  <si>
    <t>91788</t>
  </si>
  <si>
    <t>NEUROL 0,25</t>
  </si>
  <si>
    <t>132547</t>
  </si>
  <si>
    <t>154890</t>
  </si>
  <si>
    <t>2668</t>
  </si>
  <si>
    <t>OPHTHALMO-HYDROCORTISON LÉČIVA</t>
  </si>
  <si>
    <t>OPH UNG 1X5GM/25MG</t>
  </si>
  <si>
    <t>150535</t>
  </si>
  <si>
    <t>CALCIUM PANTOTHENICUM-SLOVAKOFARMA</t>
  </si>
  <si>
    <t>192090</t>
  </si>
  <si>
    <t>75569</t>
  </si>
  <si>
    <t>RCT SUP 30X500MG</t>
  </si>
  <si>
    <t>CUBITAN S PRICHUTI COKOLADOVOU</t>
  </si>
  <si>
    <t>92195</t>
  </si>
  <si>
    <t>POR TBL RET 100</t>
  </si>
  <si>
    <t>45773</t>
  </si>
  <si>
    <t>AVICENUM 360 A-D  /MIKROKAPSLE/ UZAVŘENÁ/OTEVŘENÁ ŠPIČKA  SKINTEX</t>
  </si>
  <si>
    <t>81100</t>
  </si>
  <si>
    <t>KRYTÍ TENDERWET 24 ACTIVE</t>
  </si>
  <si>
    <t>5,5CM PRŮMĚR PŘEDAKTIVOVANÉ KRYTÍ 10KS</t>
  </si>
  <si>
    <t>22612</t>
  </si>
  <si>
    <t>SÁČEK 1D VÝPUSTNÝ STOMADRESS VELKOOBJEMOVÝ</t>
  </si>
  <si>
    <t>PRŮHLEDNÝ,8-100MM,10KS</t>
  </si>
  <si>
    <t>3356</t>
  </si>
  <si>
    <t>DESTIČKA STOMICKÁ COLOPLAST 3215</t>
  </si>
  <si>
    <t>15X15CM,5KS</t>
  </si>
  <si>
    <t>82251</t>
  </si>
  <si>
    <t>82292</t>
  </si>
  <si>
    <t>STANDARD S CHLOPNÍ,13-38 MM, 10 KS</t>
  </si>
  <si>
    <t>82347</t>
  </si>
  <si>
    <t>10X10 CM,10 KS</t>
  </si>
  <si>
    <t>82593</t>
  </si>
  <si>
    <t>SÁČEK 1D UZAVŘENÝ DANSAC NOVALIFE 1 C CONVEX MAXI</t>
  </si>
  <si>
    <t>BÉŽOVÝ,OTVOR 50MM,FILTR NOVALIFE,10KS,931-50</t>
  </si>
  <si>
    <t>82656</t>
  </si>
  <si>
    <t>85575</t>
  </si>
  <si>
    <t>PUDR COLOPLAST</t>
  </si>
  <si>
    <t>85579</t>
  </si>
  <si>
    <t>BÉŽOVÝ, 70MM, MAXI, FILTR, 30 KS, 101670</t>
  </si>
  <si>
    <t>85583</t>
  </si>
  <si>
    <t>PODLOŽKA SENSURA CLICK</t>
  </si>
  <si>
    <t>PLOCHÁ, S OUŠKY, 70MM, 5KS, 100410</t>
  </si>
  <si>
    <t>SÁČEK 1D VÝP DANSAC NOVA 1 FOLD UP 823-15</t>
  </si>
  <si>
    <t>86765</t>
  </si>
  <si>
    <t>45 MM,5 KS</t>
  </si>
  <si>
    <t>86773</t>
  </si>
  <si>
    <t>100 MM,5 KS</t>
  </si>
  <si>
    <t>19014</t>
  </si>
  <si>
    <t>PÁS STOMICKÝ STOMEX 2700</t>
  </si>
  <si>
    <t>STOMICKÝ PÁS TEXTILNÍ ELASTICKÝ,1KS</t>
  </si>
  <si>
    <t>82640</t>
  </si>
  <si>
    <t>BÉŽOVÝ, 32 MM, MALÝ, 30KS</t>
  </si>
  <si>
    <t>88024</t>
  </si>
  <si>
    <t>KALHOTKY ABSORPČNÍ NAVLÉKACÍ PRO ŽENY DEPEND NORMA</t>
  </si>
  <si>
    <t>BOKY 71-117CM, 1000ML, 20KS</t>
  </si>
  <si>
    <t>132591</t>
  </si>
  <si>
    <t>TULIP 10 MG POTAHOVANÉ TABLETY</t>
  </si>
  <si>
    <t>132594</t>
  </si>
  <si>
    <t>TULIP 20 MG POTAHOVANÉ TABLETY</t>
  </si>
  <si>
    <t>50317</t>
  </si>
  <si>
    <t>POR TBL FLM 60X20MG</t>
  </si>
  <si>
    <t>163140</t>
  </si>
  <si>
    <t>BETAXA 20</t>
  </si>
  <si>
    <t>125183</t>
  </si>
  <si>
    <t>POR TBL FLM 56X10MG I</t>
  </si>
  <si>
    <t>125188</t>
  </si>
  <si>
    <t>POR TBL FLM 50X10MG II</t>
  </si>
  <si>
    <t>109446</t>
  </si>
  <si>
    <t>Lamotrigin</t>
  </si>
  <si>
    <t>17135</t>
  </si>
  <si>
    <t>LAMICTAL 25 MG</t>
  </si>
  <si>
    <t>POR TBL NOB 42X25MG</t>
  </si>
  <si>
    <t>Leflunomid</t>
  </si>
  <si>
    <t>26258</t>
  </si>
  <si>
    <t>ARAVA 20 MG</t>
  </si>
  <si>
    <t>26260</t>
  </si>
  <si>
    <t>155316</t>
  </si>
  <si>
    <t>POR TBL FLM 30X5MG I</t>
  </si>
  <si>
    <t>155328</t>
  </si>
  <si>
    <t>POR TBL FLM 30X5MG II</t>
  </si>
  <si>
    <t>155327</t>
  </si>
  <si>
    <t>POR TBL FLM 28X5MG II</t>
  </si>
  <si>
    <t>40369</t>
  </si>
  <si>
    <t>31536</t>
  </si>
  <si>
    <t>POR TBL PRO 100X25MG</t>
  </si>
  <si>
    <t>49934</t>
  </si>
  <si>
    <t>POR TBL PRO 30X25MG</t>
  </si>
  <si>
    <t>16456</t>
  </si>
  <si>
    <t>NASONEX</t>
  </si>
  <si>
    <t>NAS SPR SUS 60X50RG</t>
  </si>
  <si>
    <t>16457</t>
  </si>
  <si>
    <t>NAS SPR SUS 140X50RG</t>
  </si>
  <si>
    <t>125135</t>
  </si>
  <si>
    <t>SINGULAIR 10</t>
  </si>
  <si>
    <t>POR TBL FLM 98X10MG</t>
  </si>
  <si>
    <t>53077</t>
  </si>
  <si>
    <t>14815</t>
  </si>
  <si>
    <t>200305</t>
  </si>
  <si>
    <t>125641</t>
  </si>
  <si>
    <t>POR TBL NOB 90X1MG</t>
  </si>
  <si>
    <t>Telmisartan</t>
  </si>
  <si>
    <t>167670</t>
  </si>
  <si>
    <t>TOLURA 40 MG</t>
  </si>
  <si>
    <t>POR TBL NOB 90X40MG</t>
  </si>
  <si>
    <t>167671</t>
  </si>
  <si>
    <t>POR TBL NOB 98X40MG</t>
  </si>
  <si>
    <t>167674</t>
  </si>
  <si>
    <t>TOLURA 80 MG</t>
  </si>
  <si>
    <t>167675</t>
  </si>
  <si>
    <t>POR TBL NOB 56X80MG</t>
  </si>
  <si>
    <t>Telmisartan a amlodipin</t>
  </si>
  <si>
    <t>167855</t>
  </si>
  <si>
    <t>TWYNSTA 80 MG/5 MG</t>
  </si>
  <si>
    <t>POR TBL NOB 90X1</t>
  </si>
  <si>
    <t>47726</t>
  </si>
  <si>
    <t>55762</t>
  </si>
  <si>
    <t>PAMYCON NA PRÍPRAVU STERILNÉHO ROZTOKU</t>
  </si>
  <si>
    <t>DRM PLV SOL 10X1LAHV</t>
  </si>
  <si>
    <t>40367</t>
  </si>
  <si>
    <t>150035</t>
  </si>
  <si>
    <t>162007</t>
  </si>
  <si>
    <t>46754</t>
  </si>
  <si>
    <t>VEROSPIRON 100 MG</t>
  </si>
  <si>
    <t>15518</t>
  </si>
  <si>
    <t>Tizanidin</t>
  </si>
  <si>
    <t>16050</t>
  </si>
  <si>
    <t>SIRDALUD 2 MG</t>
  </si>
  <si>
    <t>101782</t>
  </si>
  <si>
    <t>NOAX UNO 100 MG</t>
  </si>
  <si>
    <t>Artikain, kombinace</t>
  </si>
  <si>
    <t>93109</t>
  </si>
  <si>
    <t>SUPRACAIN 4%</t>
  </si>
  <si>
    <t>INJ SOL 10X2ML</t>
  </si>
  <si>
    <t>80174</t>
  </si>
  <si>
    <t>5X5CM,NETKANÝ TEXTIL,4 VRSTVY,100KS</t>
  </si>
  <si>
    <t>80177</t>
  </si>
  <si>
    <t>5X5CM NETKANÝ TEXTIL,10X2KS</t>
  </si>
  <si>
    <t>82747</t>
  </si>
  <si>
    <t>KRYTÍ VLHKÉ - KÓD PRO OZNÁMENÍ ZAČÁTKU LÉČBY</t>
  </si>
  <si>
    <t>SIGNÁLNÍ KÓD ZP - PROSTŘEDKY PRO VLHKÉ HOJENÍ RAN</t>
  </si>
  <si>
    <t>148927</t>
  </si>
  <si>
    <t>URSOFALK 500 MG POTAHOVANÉ TABLETY</t>
  </si>
  <si>
    <t>MAGNESII LACTICI 0,5 TBL. MEDICAMENTA</t>
  </si>
  <si>
    <t>POR TBL NOB 100X0.5GM</t>
  </si>
  <si>
    <t>Trazodon</t>
  </si>
  <si>
    <t>POR TBL RET 30X75MG</t>
  </si>
  <si>
    <t>HELIDES 20 MG ENTEROSOLVENTNI TVRDE TOBOLKY</t>
  </si>
  <si>
    <t>40378</t>
  </si>
  <si>
    <t>PANZYNORM FORTE-N</t>
  </si>
  <si>
    <t>109404</t>
  </si>
  <si>
    <t>NOLPAZA 20 MG ENTEROSOLVENTNI TABLETY</t>
  </si>
  <si>
    <t>109415</t>
  </si>
  <si>
    <t>NOLPAZA 40 MG ENTEROSOLVENTNÍ TABLETY</t>
  </si>
  <si>
    <t>POR TBL ENT 84X40MG</t>
  </si>
  <si>
    <t>26556</t>
  </si>
  <si>
    <t>POR TBL NOB 98X80MG</t>
  </si>
  <si>
    <t>Urapidil</t>
  </si>
  <si>
    <t>83271</t>
  </si>
  <si>
    <t>POR CPS PRO 100X30MG</t>
  </si>
  <si>
    <t>45397</t>
  </si>
  <si>
    <t>PUNČOCHA KOMPRESNÍ S ÚCHYTEM V PASE     III.K.T.</t>
  </si>
  <si>
    <t>MAXIS CLASSIC  A-GM</t>
  </si>
  <si>
    <t>32557</t>
  </si>
  <si>
    <t>OSPAMOX 500 MG</t>
  </si>
  <si>
    <t>63875</t>
  </si>
  <si>
    <t>BANDÁŽ BEDERNÍ ÚPLETOVÁ S VÝZTUHAMI</t>
  </si>
  <si>
    <t>LUMBAMED BASIC, 5 VELIKOSTÍ</t>
  </si>
  <si>
    <t>32546</t>
  </si>
  <si>
    <t>KLACID SR</t>
  </si>
  <si>
    <t>POR TBL RET 14X500MG-D</t>
  </si>
  <si>
    <t>Alverin, kombinace</t>
  </si>
  <si>
    <t>67269</t>
  </si>
  <si>
    <t>METEOSPASMYL</t>
  </si>
  <si>
    <t>POR CPS MOL 20X60MG</t>
  </si>
  <si>
    <t>76150</t>
  </si>
  <si>
    <t>BATRAFEN KRÉM</t>
  </si>
  <si>
    <t>DRM CRM 1X20GM/200MG</t>
  </si>
  <si>
    <t>707</t>
  </si>
  <si>
    <t>FUCIDIN H</t>
  </si>
  <si>
    <t>85460</t>
  </si>
  <si>
    <t>ADVANTAN MASTNÝ KRÉM</t>
  </si>
  <si>
    <t>46980</t>
  </si>
  <si>
    <t>BETALOC SR 200 MG</t>
  </si>
  <si>
    <t>POR TBL PRO 100X200MG</t>
  </si>
  <si>
    <t>115182</t>
  </si>
  <si>
    <t>ORTANOL 20 MG</t>
  </si>
  <si>
    <t>POR CPS ETD 56X20MG</t>
  </si>
  <si>
    <t>119513</t>
  </si>
  <si>
    <t>LOSEPRAZOL 20 MG</t>
  </si>
  <si>
    <t>25363</t>
  </si>
  <si>
    <t>POR CPS ETD 90X10MG</t>
  </si>
  <si>
    <t>116436</t>
  </si>
  <si>
    <t>APO-PANTO 40</t>
  </si>
  <si>
    <t>POR TBL ENT 100X40MG</t>
  </si>
  <si>
    <t>119688</t>
  </si>
  <si>
    <t>CONTROLOC 40 MG</t>
  </si>
  <si>
    <t>POR TBL ENT 100X40MG I</t>
  </si>
  <si>
    <t>176111</t>
  </si>
  <si>
    <t>POR TBL FLM 10X50MG II</t>
  </si>
  <si>
    <t>135896</t>
  </si>
  <si>
    <t>ZOLPIDEM ORION 10 MG</t>
  </si>
  <si>
    <t>140454</t>
  </si>
  <si>
    <t>ORTÉZA KOTNÍKU</t>
  </si>
  <si>
    <t>PEVNÁ</t>
  </si>
  <si>
    <t>21939</t>
  </si>
  <si>
    <t>PÁS BŘIŠNÍ JASPER F401</t>
  </si>
  <si>
    <t>VÝŠKA 30CM,VELIKOST XL</t>
  </si>
  <si>
    <t>122113</t>
  </si>
  <si>
    <t>POR CPS ETD 50X20MG</t>
  </si>
  <si>
    <t>17433</t>
  </si>
  <si>
    <t>POR TBL FLM 60X20 MG</t>
  </si>
  <si>
    <t>Etamsylát</t>
  </si>
  <si>
    <t>DICYNONE 500</t>
  </si>
  <si>
    <t>POR CPS DUR 30X500MG</t>
  </si>
  <si>
    <t>122121</t>
  </si>
  <si>
    <t>APO-FAMOTIDINE 40 MG</t>
  </si>
  <si>
    <t>Jiná antiinfektiva</t>
  </si>
  <si>
    <t>OPH GTT SOL 1X10ML SKLO</t>
  </si>
  <si>
    <t>119226</t>
  </si>
  <si>
    <t>MONTELUKAST TEVA 10 MG</t>
  </si>
  <si>
    <t>318</t>
  </si>
  <si>
    <t>POR TBL NOB 20X15MG</t>
  </si>
  <si>
    <t>180645</t>
  </si>
  <si>
    <t>POR TBL ENT 90X40MG II</t>
  </si>
  <si>
    <t>162083</t>
  </si>
  <si>
    <t>Sulpirid</t>
  </si>
  <si>
    <t>11468</t>
  </si>
  <si>
    <t>PROSULPIN 50 MG</t>
  </si>
  <si>
    <t>POR TBL NOB 60X50MG</t>
  </si>
  <si>
    <t>POR TBL NOB 30X50MG</t>
  </si>
  <si>
    <t>97445</t>
  </si>
  <si>
    <t>TRAMAL ČÍPKY 100 MG</t>
  </si>
  <si>
    <t>RCT SUP 20X100MG</t>
  </si>
  <si>
    <t>Další osteosyntetický materiál</t>
  </si>
  <si>
    <t>1006</t>
  </si>
  <si>
    <t>62050</t>
  </si>
  <si>
    <t>DUOMOX 500</t>
  </si>
  <si>
    <t>POR TBL SUS 20X500MG</t>
  </si>
  <si>
    <t>114291</t>
  </si>
  <si>
    <t>147934</t>
  </si>
  <si>
    <t>EMANERA 40 MG</t>
  </si>
  <si>
    <t>POR CPS ETD 98X40MG I</t>
  </si>
  <si>
    <t>191109</t>
  </si>
  <si>
    <t>POR CPS ETD 98X40MG II</t>
  </si>
  <si>
    <t>45321</t>
  </si>
  <si>
    <t>POR TBL FLM 500X150MG</t>
  </si>
  <si>
    <t>42782</t>
  </si>
  <si>
    <t>TRALGIT SR 200</t>
  </si>
  <si>
    <t>192342</t>
  </si>
  <si>
    <t>WARFARIN PMCS 5 MG</t>
  </si>
  <si>
    <t>184039</t>
  </si>
  <si>
    <t>FORLAX 4 G</t>
  </si>
  <si>
    <t>POR PLV SOL 20X4GM</t>
  </si>
  <si>
    <t>19051</t>
  </si>
  <si>
    <t>POR PLV SOL 50X4GM</t>
  </si>
  <si>
    <t>122629</t>
  </si>
  <si>
    <t>SAB SIMPLEX</t>
  </si>
  <si>
    <t>POR SUS 1X30ML</t>
  </si>
  <si>
    <t>192854</t>
  </si>
  <si>
    <t>Betamethason a antibiotika</t>
  </si>
  <si>
    <t>17170</t>
  </si>
  <si>
    <t>BELOGENT KRÉM</t>
  </si>
  <si>
    <t>53201</t>
  </si>
  <si>
    <t>CIPHIN 250</t>
  </si>
  <si>
    <t>46620</t>
  </si>
  <si>
    <t>UNO</t>
  </si>
  <si>
    <t>POR TBL RET 10X150MG</t>
  </si>
  <si>
    <t>Heparin</t>
  </si>
  <si>
    <t>LIOTON 100 000 GEL</t>
  </si>
  <si>
    <t>OPHTAL</t>
  </si>
  <si>
    <t>OPH AQA 2X50ML</t>
  </si>
  <si>
    <t>57352</t>
  </si>
  <si>
    <t>REPARIL- DRAGÉES</t>
  </si>
  <si>
    <t>POR TBL OBD 40X20MG</t>
  </si>
  <si>
    <t>Kombinace různých antibiotik</t>
  </si>
  <si>
    <t>OPH UNG 1X5GM</t>
  </si>
  <si>
    <t>29761</t>
  </si>
  <si>
    <t>ZYPREXA 10 MG</t>
  </si>
  <si>
    <t>POR TBL FLM 35X10MG</t>
  </si>
  <si>
    <t>Paracetamol</t>
  </si>
  <si>
    <t>59092</t>
  </si>
  <si>
    <t>POR TBL NOB 20X500MG</t>
  </si>
  <si>
    <t>53479</t>
  </si>
  <si>
    <t>POR TBL RET 20X400MG</t>
  </si>
  <si>
    <t>56977</t>
  </si>
  <si>
    <t>Síran železnatý</t>
  </si>
  <si>
    <t>Tobramycin</t>
  </si>
  <si>
    <t>OPH GTT SOL 5ML/15MG</t>
  </si>
  <si>
    <t>Pomůcky  kompenzační pro tělesně postižené</t>
  </si>
  <si>
    <t>140360</t>
  </si>
  <si>
    <t>BERLE PODPAŽNÍ DURALOVÁ DPB 10</t>
  </si>
  <si>
    <t>VELIKOST STŘEDNÍ,DLOUHÁ A DĚTSKÁ,130 KG VYMĚKČENÁ RUKOJEŤ A PODPAŽNÍ NÁVLEK</t>
  </si>
  <si>
    <t>Hydrogenované námelové alkaloidy</t>
  </si>
  <si>
    <t>SECATOXIN FORTE</t>
  </si>
  <si>
    <t>63737</t>
  </si>
  <si>
    <t>BERLE PODPAŽNÍ HLINÍKOVÁ - SUNRISE MEDICAL</t>
  </si>
  <si>
    <t>OBJEDNACÍ KÓD VÝROBCE 8070C, 8071C, 8072C</t>
  </si>
  <si>
    <t>Sulfadiazin, stříbrná sůl, kombinace</t>
  </si>
  <si>
    <t>114569</t>
  </si>
  <si>
    <t>OLANZAPIN SANDOZ 10 MG</t>
  </si>
  <si>
    <t>17924</t>
  </si>
  <si>
    <t>155872</t>
  </si>
  <si>
    <t>146889</t>
  </si>
  <si>
    <t>138839</t>
  </si>
  <si>
    <t>Standardní lůžková péče</t>
  </si>
  <si>
    <t>Všeobecná chirurgická ambulace</t>
  </si>
  <si>
    <t>Gastroenterologie a endoskopie</t>
  </si>
  <si>
    <t>Příjmová ambulance</t>
  </si>
  <si>
    <t>Ambulance dětská</t>
  </si>
  <si>
    <t>Přehled plnění PL - Preskripce léčivých přípravků dle objemu Kč mimo PL</t>
  </si>
  <si>
    <t>R03DC03 - Montelukast</t>
  </si>
  <si>
    <t>N02CC01 - Sumatriptan</t>
  </si>
  <si>
    <t>N05AH03 - Olanzapin</t>
  </si>
  <si>
    <t>A02BC05 - Esomeprazol</t>
  </si>
  <si>
    <t>M01AC06 - Meloxikam</t>
  </si>
  <si>
    <t>A02BC05</t>
  </si>
  <si>
    <t>HELIDES 20 MG ENTEROSOLVENTNÍ TVRDÉ TOBOLKY</t>
  </si>
  <si>
    <t>M01AC06</t>
  </si>
  <si>
    <t>R03DC03</t>
  </si>
  <si>
    <t>N05AH03</t>
  </si>
  <si>
    <t>POR TBL FLM 3X20X850MG</t>
  </si>
  <si>
    <t>N02CC01</t>
  </si>
  <si>
    <t>50115020</t>
  </si>
  <si>
    <t>Lékárna - SZM diagnostika</t>
  </si>
  <si>
    <t>50115050</t>
  </si>
  <si>
    <t>502 SZM obvazový (112 02 040)</t>
  </si>
  <si>
    <t>50115060</t>
  </si>
  <si>
    <t>503 SZM ostatní zdravotnický (112 02 100)</t>
  </si>
  <si>
    <t>50115040</t>
  </si>
  <si>
    <t>505 SZM laboratorní sklo a materiál (112 02 140)</t>
  </si>
  <si>
    <t>50115004</t>
  </si>
  <si>
    <t>506 SZM umělé tělní náhrady (112 02 030)</t>
  </si>
  <si>
    <t>50115061</t>
  </si>
  <si>
    <t>512 SZM robotické centrum (112 02 103)</t>
  </si>
  <si>
    <t>50115070</t>
  </si>
  <si>
    <t>513 SZM katetry, stenty, porty (112 02 101)</t>
  </si>
  <si>
    <t>50115080</t>
  </si>
  <si>
    <t>523 SZM staplery, endosk., extraktory (112 02 102)</t>
  </si>
  <si>
    <t>50115063</t>
  </si>
  <si>
    <t>528 SZM sety (112 02 105)</t>
  </si>
  <si>
    <t>50115064</t>
  </si>
  <si>
    <t>529 SZM šicí materiál (112 02 106)</t>
  </si>
  <si>
    <t>50115065</t>
  </si>
  <si>
    <t>530 SZM jehly (112 02 107)</t>
  </si>
  <si>
    <t>50115067</t>
  </si>
  <si>
    <t>532 SZM Rukavice (112 02 108)</t>
  </si>
  <si>
    <t>0466</t>
  </si>
  <si>
    <t>I. CHIR pracoviště DK COS</t>
  </si>
  <si>
    <t>ZA317</t>
  </si>
  <si>
    <t>Krytí s mastí atrauman 5 x  5 cm bal. á 10 ks 499510</t>
  </si>
  <si>
    <t>ZA329</t>
  </si>
  <si>
    <t>Obinadlo fixa crep   6 cm x 4 m 1323100102</t>
  </si>
  <si>
    <t>ZA416</t>
  </si>
  <si>
    <t>Krytí mastný tyl grassolind neutral 10 x 10 cm bal. á 10 ks 4993147</t>
  </si>
  <si>
    <t>ZA423</t>
  </si>
  <si>
    <t>Obinadlo elastické idealtex 12 cm x 5 m 931063</t>
  </si>
  <si>
    <t>ZA446</t>
  </si>
  <si>
    <t>Vata buničitá přířezy 20 x 30 cm 1230200129</t>
  </si>
  <si>
    <t>ZA453</t>
  </si>
  <si>
    <t>Kompresa vliwazel 10 x 20 nesterilní 30431</t>
  </si>
  <si>
    <t>ZA458</t>
  </si>
  <si>
    <t>Kompresa vliwazel 20 x 40 / 50 ks nesterilní 30436</t>
  </si>
  <si>
    <t>ZA459</t>
  </si>
  <si>
    <t>Kompresa AB 10 x 20 cm / 1 ks sterilní 1230114021</t>
  </si>
  <si>
    <t>ZA464</t>
  </si>
  <si>
    <t>Kompresa NT 10 x 10 cm / 2 ks sterilní 26520</t>
  </si>
  <si>
    <t>ZA521</t>
  </si>
  <si>
    <t>Kompresa vliwazel 20 x 20 nesterilní 30434</t>
  </si>
  <si>
    <t>ZA530</t>
  </si>
  <si>
    <t>Vložky hygienické samu 716221</t>
  </si>
  <si>
    <t>ZA544</t>
  </si>
  <si>
    <t>Krytí inadine nepřilnavé 5,0 x 5,0 cm 1/10 SYS01481EE</t>
  </si>
  <si>
    <t>ZA547</t>
  </si>
  <si>
    <t>Krytí inadine nepřilnavé 9,5 x 9,5 cm 1/10 SYS01512EE</t>
  </si>
  <si>
    <t>ZA561</t>
  </si>
  <si>
    <t>Kompresa AB 20 x 40 cm / 1 ks sterilní bal. á 70 ks 1230114051</t>
  </si>
  <si>
    <t>ZA563</t>
  </si>
  <si>
    <t>Kompresa AB 20 x 20 cm / 1 ks sterilní bal. á 120 ks 1230114041</t>
  </si>
  <si>
    <t>ZA593</t>
  </si>
  <si>
    <t>Tampon sterilní stáčený 20 x 20 cm   / 5 ks 28003</t>
  </si>
  <si>
    <t>ZA601</t>
  </si>
  <si>
    <t>Obinadlo fixa crep 12 cm x 4 m 1323100105</t>
  </si>
  <si>
    <t>ZB084</t>
  </si>
  <si>
    <t>Náplast transpore 2,5   x 9,14 1527-1</t>
  </si>
  <si>
    <t>Náplast transpore 2,5 x 9,14 cm 1527-1</t>
  </si>
  <si>
    <t>ZC100</t>
  </si>
  <si>
    <t>Vata buničitá dělená 2 role / 500 ks 40 x 50 mm 1230200310</t>
  </si>
  <si>
    <t>ZC845</t>
  </si>
  <si>
    <t>Kompresa NT 10 x 20 cm / 5 ks sterilní 26621</t>
  </si>
  <si>
    <t>ZD104</t>
  </si>
  <si>
    <t>Náplast omniplast 10,0 cm x 10,0 m 9004472 (900535)</t>
  </si>
  <si>
    <t>ZE090</t>
  </si>
  <si>
    <t>Krytí sterilní VECA-C bal. á 50 ks BED:392020</t>
  </si>
  <si>
    <t>ZE748</t>
  </si>
  <si>
    <t>Krytí melgisorb Ag alginátové absorpční 10 x 10 cm bal. á 10 ks 256100-00</t>
  </si>
  <si>
    <t>ZH012</t>
  </si>
  <si>
    <t>Náplast micropore 2,50 cm x 9,15 m 7600-1</t>
  </si>
  <si>
    <t>ZI599</t>
  </si>
  <si>
    <t>Náplast curapor 10 x   8 cm 22121 ( náhrada za cosmopor )</t>
  </si>
  <si>
    <t>ZA065</t>
  </si>
  <si>
    <t>Verba č. 5 - břišní pás 105 - 115 cm 932535</t>
  </si>
  <si>
    <t>ZA629</t>
  </si>
  <si>
    <t>Tampon 19 x 20 cm / 5 ks sterilní stáčený 442</t>
  </si>
  <si>
    <t>ZA649</t>
  </si>
  <si>
    <t>Set gázový 152 sterilní á 50 ks 1230111152</t>
  </si>
  <si>
    <t>ZL663</t>
  </si>
  <si>
    <t>Krytí mastný tyl pharmatull 10 x 10 cm bal. á 10 ks P-Tull 1010</t>
  </si>
  <si>
    <t>ZL664</t>
  </si>
  <si>
    <t>Krytí mastný tyl pharmatull 10 x 20 cm bal. á 10 ks P-Tull 1020</t>
  </si>
  <si>
    <t>ZA420</t>
  </si>
  <si>
    <t>Krytí comfeel plus ulcer 4 x 6 cm bal. á 30 ks 3146</t>
  </si>
  <si>
    <t>ZA705</t>
  </si>
  <si>
    <t>Hadička spojovací HS 1,8 x 450UNIV</t>
  </si>
  <si>
    <t>ZA727</t>
  </si>
  <si>
    <t>Kontejner 30 ml sterilní 331690251750</t>
  </si>
  <si>
    <t>ZA737</t>
  </si>
  <si>
    <t>Filtr mini spike modrý 4550234</t>
  </si>
  <si>
    <t>ZA787</t>
  </si>
  <si>
    <t>Stříkačka injekční 10 ml 4606108V</t>
  </si>
  <si>
    <t>ZA788</t>
  </si>
  <si>
    <t>Stříkačka injekční 20 ml 4606205V</t>
  </si>
  <si>
    <t>ZA789</t>
  </si>
  <si>
    <t>Stříkačka injekční   2 ml 4606027V</t>
  </si>
  <si>
    <t>ZA790</t>
  </si>
  <si>
    <t>Stříkačka injekční   5 ml 4606051V</t>
  </si>
  <si>
    <t>ZA812</t>
  </si>
  <si>
    <t>Uzávěr do katetrů 4435001</t>
  </si>
  <si>
    <t>ZA883</t>
  </si>
  <si>
    <t>Rourka rektální CH18, délka 40 cm 19-18.100</t>
  </si>
  <si>
    <t>ZA964</t>
  </si>
  <si>
    <t>Stříkačka janett 60 ml vyplachovací MRG564</t>
  </si>
  <si>
    <t>ZA967</t>
  </si>
  <si>
    <t>Flocare set 800 pump pro enter.vaky-569886  A4323102</t>
  </si>
  <si>
    <t>ZB058</t>
  </si>
  <si>
    <t>Tonometr digitální automatický KVS-LD7</t>
  </si>
  <si>
    <t>ZB103</t>
  </si>
  <si>
    <t>Láhev k odsávačce flovac 2l hadice 1,8 m 000-036-021</t>
  </si>
  <si>
    <t>ZB249</t>
  </si>
  <si>
    <t>Sáček močový 2000 ml s kříž.výpustí, sterilní A-TNU201601</t>
  </si>
  <si>
    <t>Sáček močový 2000 ml s křížovou výpustí sterilní ZAR-TNU201601</t>
  </si>
  <si>
    <t>ZB598</t>
  </si>
  <si>
    <t>Spojka přímá symetrická 7 x 7 mm 120 430</t>
  </si>
  <si>
    <t>ZB662</t>
  </si>
  <si>
    <t>Konektor bezjehlový maxplus 7 denní 7010003</t>
  </si>
  <si>
    <t>ZB751</t>
  </si>
  <si>
    <t>Hadice PVC 8/12 á 30 m P00468</t>
  </si>
  <si>
    <t>ZB756</t>
  </si>
  <si>
    <t>Zkumavka 3 ml K3 edta fialová 454086</t>
  </si>
  <si>
    <t>ZB757</t>
  </si>
  <si>
    <t>Zkumavka 6 ml K3 edta fialová 456036</t>
  </si>
  <si>
    <t>ZB759</t>
  </si>
  <si>
    <t>Zkumavka červená 8 ml gel 455071</t>
  </si>
  <si>
    <t>ZB767</t>
  </si>
  <si>
    <t>Jehla vakuová 226/38 mm černá 450075</t>
  </si>
  <si>
    <t>ZB768</t>
  </si>
  <si>
    <t>Jehla vakuová 216/38 mm zelená 450076</t>
  </si>
  <si>
    <t>ZB771</t>
  </si>
  <si>
    <t>Držák jehly základní 450201</t>
  </si>
  <si>
    <t>ZB772</t>
  </si>
  <si>
    <t>Přechodka adaptér luer 450070</t>
  </si>
  <si>
    <t>ZB775</t>
  </si>
  <si>
    <t>Zkumavka koagulace 4 ml modrá 454328</t>
  </si>
  <si>
    <t>ZB777</t>
  </si>
  <si>
    <t>Zkumavka červená 4 ml gel 454071</t>
  </si>
  <si>
    <t>ZB780</t>
  </si>
  <si>
    <t>Kontejner 120 ml sterilní 331690250350</t>
  </si>
  <si>
    <t>ZB893</t>
  </si>
  <si>
    <t>Stříkačka inzulinová omnican 0,5 ml 100j 9151125S</t>
  </si>
  <si>
    <t>ZC059</t>
  </si>
  <si>
    <t>Láhev redon drenofast 400 ml-kompletní bal. á 40 ks 28 400</t>
  </si>
  <si>
    <t>ZC498</t>
  </si>
  <si>
    <t>Držák močových sáčků UH 800800100</t>
  </si>
  <si>
    <t>ZC506</t>
  </si>
  <si>
    <t>Kompresa NT 10 x 10 cm / 5 ks sterilní bal. á 750 ks 1325020275</t>
  </si>
  <si>
    <t>ZC768</t>
  </si>
  <si>
    <t>Zkumavka 10 ml sterilní bal. á 1250 ks 1009/TE/SG</t>
  </si>
  <si>
    <t>ZC981</t>
  </si>
  <si>
    <t>Kanyla TS 8,0 bez manžety 100/811/080</t>
  </si>
  <si>
    <t>ZD616</t>
  </si>
  <si>
    <t>Mediset pro močovou katetriz.+ aqua 4753881</t>
  </si>
  <si>
    <t>ZD808</t>
  </si>
  <si>
    <t>Kanyla vasofix 22G modrá safety 4269098S-01</t>
  </si>
  <si>
    <t>ZD809</t>
  </si>
  <si>
    <t>Kanyla vasofix 20G růžová safety 4269110S-01</t>
  </si>
  <si>
    <t>ZD903</t>
  </si>
  <si>
    <t>Kontejner+lopatka 30 ml nesterilní 331690251330</t>
  </si>
  <si>
    <t>ZF159</t>
  </si>
  <si>
    <t>Nádoba na kontaminovaný odpad 1 l 15-0002</t>
  </si>
  <si>
    <t>ZF973</t>
  </si>
  <si>
    <t>Hadička tlaková spojovací unicath 1,5 x 25 cm LL na obou koncích male-</t>
  </si>
  <si>
    <t>ZG515</t>
  </si>
  <si>
    <t>Zkumavka močová vacuette 10,5 ml bal. á 50 ks 331980455007</t>
  </si>
  <si>
    <t>ZH168</t>
  </si>
  <si>
    <t>Stříkačka tuberkulin 1 ml KD-JECT III 831786</t>
  </si>
  <si>
    <t>ZH491</t>
  </si>
  <si>
    <t>Stříkačka 50 - 60 ml LL MRG00711</t>
  </si>
  <si>
    <t>ZH493</t>
  </si>
  <si>
    <t>Katetr močový foley CH16 180605-000160</t>
  </si>
  <si>
    <t>ZH816</t>
  </si>
  <si>
    <t>Katetr močový foley CH14 180605-000140</t>
  </si>
  <si>
    <t>ZH845</t>
  </si>
  <si>
    <t>Tyčinka vatová medcomfort + glyc. citónová příchuť bal. á 75 ks 09157-100</t>
  </si>
  <si>
    <t>ZI179</t>
  </si>
  <si>
    <t>Zkumavka s mediem+ flovakovaný tampon eSwab růžový 490CE.A</t>
  </si>
  <si>
    <t>ZI182</t>
  </si>
  <si>
    <t>Zkumavka + aplikátor s chem.stabilizátorem UriSwab žlutá 802CE.A</t>
  </si>
  <si>
    <t>ZI436</t>
  </si>
  <si>
    <t>Brýle kyslíkové SOFT H-103106</t>
  </si>
  <si>
    <t>ZJ568</t>
  </si>
  <si>
    <t>Roztok Accu-Check senzor komfort Pro Control 1+2 level 03513670</t>
  </si>
  <si>
    <t>ZJ569</t>
  </si>
  <si>
    <t>Proužky Accu-Check senzor komfort Pro Control á 50 ks</t>
  </si>
  <si>
    <t>ZK798</t>
  </si>
  <si>
    <t xml:space="preserve">Zátka combi modrá 4495152 </t>
  </si>
  <si>
    <t>ZK884</t>
  </si>
  <si>
    <t>Kohout trojcestný discofix modrý 4095111</t>
  </si>
  <si>
    <t>ZL423</t>
  </si>
  <si>
    <t>Hadice odsávací SERRES s koncovkami - sterilní CH 25,bal.50 ks-délka 3</t>
  </si>
  <si>
    <t>ZA703</t>
  </si>
  <si>
    <t>Filtr sací AS1-úprava P00950</t>
  </si>
  <si>
    <t>ZA799</t>
  </si>
  <si>
    <t>Trokar hrudní 20F bal. á 10 ks 11220</t>
  </si>
  <si>
    <t>ZA969</t>
  </si>
  <si>
    <t>Flocare set pro gravitační výživu 35146</t>
  </si>
  <si>
    <t>ZB237</t>
  </si>
  <si>
    <t>Maska anesteziologická vel. 5 MP01505</t>
  </si>
  <si>
    <t>ZB320</t>
  </si>
  <si>
    <t>Irigátor z PVC kompl d712870</t>
  </si>
  <si>
    <t>ZB557</t>
  </si>
  <si>
    <t>Přechodka adapter combifix rekord - luer 4090306</t>
  </si>
  <si>
    <t>ZD151</t>
  </si>
  <si>
    <t>Ambuvak pro dospělé vak 1,5 l 7152000</t>
  </si>
  <si>
    <t>ZH567</t>
  </si>
  <si>
    <t>Trokar hrudní 24 CH á 10 ks 184 2401 1</t>
  </si>
  <si>
    <t>ZL424</t>
  </si>
  <si>
    <t>Hadice odsávací SERRES s koncovkami - sterilní CH 25, délka 2,1 m, FF -</t>
  </si>
  <si>
    <t>ZL688</t>
  </si>
  <si>
    <t>Proužky Accu-Check Inform IIStrip 50 EU1 á 50 ks 05942861</t>
  </si>
  <si>
    <t>ZL689</t>
  </si>
  <si>
    <t>Roztok Accu-Check Performa Int´l Controls 1+2 level 04861736</t>
  </si>
  <si>
    <t>ZK158</t>
  </si>
  <si>
    <t xml:space="preserve">Stříkačka inzulinová KD-JECT III 0,5 ml 100j 0,30 x 8 mm 870525 </t>
  </si>
  <si>
    <t>ZD848</t>
  </si>
  <si>
    <t>Katetr CVC 2 lumen certofix duo 730 bal. á 10 ks 4162307E</t>
  </si>
  <si>
    <t>ZE027</t>
  </si>
  <si>
    <t>Katetr CVC 1 lumen certofix mono 330 4160282E</t>
  </si>
  <si>
    <t>ZA715</t>
  </si>
  <si>
    <t>Set infuzní intrafix 4062957</t>
  </si>
  <si>
    <t>ZA833</t>
  </si>
  <si>
    <t>Jehla injekční 0,8 x   40 mm zelená 4657527</t>
  </si>
  <si>
    <t>ZA834</t>
  </si>
  <si>
    <t>Jehla injekční 0,7 x   40 mm černá 4660021</t>
  </si>
  <si>
    <t>ZA836</t>
  </si>
  <si>
    <t>Jehla injekční 0,9 x   70 mm žlutá</t>
  </si>
  <si>
    <t>ZA999</t>
  </si>
  <si>
    <t>Jehla injekční 0,5 x   16 mm oranžová 4657853</t>
  </si>
  <si>
    <t>ZB556</t>
  </si>
  <si>
    <t>Jehla injekční 1,2 x   40 mm růžová 4665120</t>
  </si>
  <si>
    <t>ZD370</t>
  </si>
  <si>
    <t>Rukavice nitril promedica bez p.M á 100 ks 98897</t>
  </si>
  <si>
    <t>ZL073</t>
  </si>
  <si>
    <t>Rukavice operační gammex bez pudru PF EnLite vel. 7,5 353385</t>
  </si>
  <si>
    <t>ZL131</t>
  </si>
  <si>
    <t>Rukavice nitril promedica bez p.L á 100 ks 98898</t>
  </si>
  <si>
    <t>803929</t>
  </si>
  <si>
    <t>-Bactec Plus Aerobic 442192</t>
  </si>
  <si>
    <t>803930</t>
  </si>
  <si>
    <t>-Bactec Plus Anaerobic 442193</t>
  </si>
  <si>
    <t>396404</t>
  </si>
  <si>
    <t>-Zinek práškový k likvidaci rtuti 25g</t>
  </si>
  <si>
    <t>ZA330</t>
  </si>
  <si>
    <t>Obinadlo fixa crep   8 cm x 4 m 1323100103</t>
  </si>
  <si>
    <t>ZA331</t>
  </si>
  <si>
    <t>Obinadlo fixa crep 10 cm x 4 m 1323100104</t>
  </si>
  <si>
    <t>ZA436</t>
  </si>
  <si>
    <t>Obinadlo pruban č.12 427312</t>
  </si>
  <si>
    <t>ZA438</t>
  </si>
  <si>
    <t>Obinadlo pruban č.  4 427304</t>
  </si>
  <si>
    <t>ZA439</t>
  </si>
  <si>
    <t>Obinadlo pruban č.  6 427306</t>
  </si>
  <si>
    <t>ZA443</t>
  </si>
  <si>
    <t>Šátek trojcípý 20001</t>
  </si>
  <si>
    <t>ZA451</t>
  </si>
  <si>
    <t>Náplast omniplast 5 cm x 9,2 m 900429</t>
  </si>
  <si>
    <t>ZA463</t>
  </si>
  <si>
    <t>Kompresa NT 10 x 20 cm / 2 ks sterilní 26620</t>
  </si>
  <si>
    <t>ZA478</t>
  </si>
  <si>
    <t>Krytí actisorb plus 10,5 x 10,5 cm bal. á 10 ks SYSMAP105_1/5</t>
  </si>
  <si>
    <t>ZA505</t>
  </si>
  <si>
    <t>Krytí mepore film 15 x 20 cm bal. á 10 ks 273000-02</t>
  </si>
  <si>
    <t>ZA539</t>
  </si>
  <si>
    <t>Kompresa NT 10 x 10 cm nesterilní 06103</t>
  </si>
  <si>
    <t>ZA540</t>
  </si>
  <si>
    <t>Náplast omnifix E 15 cm x 10 m 900651</t>
  </si>
  <si>
    <t>ZA562</t>
  </si>
  <si>
    <t>Náplast cosmopor i. v. 6 x 8 cm 9008054</t>
  </si>
  <si>
    <t>ZA580</t>
  </si>
  <si>
    <t xml:space="preserve">Podkolenky cambren C  K2 střední 997395/2 </t>
  </si>
  <si>
    <t>ZA643</t>
  </si>
  <si>
    <t>Kompresa vliwasoft 10 x 20 nesterilní á 100 ks 12070</t>
  </si>
  <si>
    <t>ZA646</t>
  </si>
  <si>
    <t>Přířez sterilní rolo.12x120 cm/4 vr.á 2 ks, bal.200 ks 1230116032</t>
  </si>
  <si>
    <t>ZA664</t>
  </si>
  <si>
    <t>Flamigel 250 ml FLAM250</t>
  </si>
  <si>
    <t>ZB404</t>
  </si>
  <si>
    <t>Náplast cosmos 8 cm x 1m 540335</t>
  </si>
  <si>
    <t>ZC096</t>
  </si>
  <si>
    <t>Polštářek vatový 10 x 10 sterilní á 2 ks karton á 600 ks 28500</t>
  </si>
  <si>
    <t>ZC333</t>
  </si>
  <si>
    <t>Krytí mastný tyl s vaselinou 10 x 10 cm 0311</t>
  </si>
  <si>
    <t>ZC334</t>
  </si>
  <si>
    <t>Krytí mastný tyl s vaselinou 5 x  5 cm 0300</t>
  </si>
  <si>
    <t>ZC352</t>
  </si>
  <si>
    <t>Obinadlo elastické universalbinde 12 cm x 10 m bal. á 12 ks 1320200207</t>
  </si>
  <si>
    <t>ZC532</t>
  </si>
  <si>
    <t>Krytí mastný tyl s vaselinou 10 x 20 cm 0312</t>
  </si>
  <si>
    <t>ZC848</t>
  </si>
  <si>
    <t>Obvaz ortho-pad 10 cm x 3 m karton á 120 ks 1320105004</t>
  </si>
  <si>
    <t>ZC885</t>
  </si>
  <si>
    <t>Náplast omnifix E 10 cm x 10 m 900650</t>
  </si>
  <si>
    <t>ZD111</t>
  </si>
  <si>
    <t>Náplast omnifix E 5 cm x 10 m 900649</t>
  </si>
  <si>
    <t>ZE483</t>
  </si>
  <si>
    <t>Náplast easi-v 49-664M</t>
  </si>
  <si>
    <t>ZI558</t>
  </si>
  <si>
    <t>Náplast curapor   7 x   5 cm 22 120 ( náhrada za cosmopor )</t>
  </si>
  <si>
    <t>ZI600</t>
  </si>
  <si>
    <t>Náplast curapor 10 x 15 cm 22122 ( náhrada za cosmopor )</t>
  </si>
  <si>
    <t>ZI601</t>
  </si>
  <si>
    <t>Náplast curapor 10 x 20 cm 22123 ( náhrada za cosmopor )</t>
  </si>
  <si>
    <t>ZA066</t>
  </si>
  <si>
    <t>Verba č. 4 - břišní pás   95 - 105 cm 932534</t>
  </si>
  <si>
    <t>ZA437</t>
  </si>
  <si>
    <t>Obinadlo pruban č.14 427314</t>
  </si>
  <si>
    <t>ZA441</t>
  </si>
  <si>
    <t>Steh náplasťový Steri-strip 6 x 38 mm bal. á 200 ks R1542</t>
  </si>
  <si>
    <t>ZA581</t>
  </si>
  <si>
    <t>Krytí mepore film 10 x 12 cm bal. á 70 ks 271500</t>
  </si>
  <si>
    <t>ZF838</t>
  </si>
  <si>
    <t>Krytí tenderwet 24 active 7,5 x 7,5 cm bal. á 8 ks 609817</t>
  </si>
  <si>
    <t>ZG221</t>
  </si>
  <si>
    <t>Přířez skládaný- longeta 23 x 23 cm ster/ 5 ks baleno po 250 ks</t>
  </si>
  <si>
    <t>ZG787</t>
  </si>
  <si>
    <t>Krytí askina silikonové silnet 20 x 30 bal. á 5 ks 5192305</t>
  </si>
  <si>
    <t>ZI522</t>
  </si>
  <si>
    <t xml:space="preserve">Krytí askina derm - sterilní folie 10 x 12 cm bal. á 10 ks F72035 </t>
  </si>
  <si>
    <t>ZL789</t>
  </si>
  <si>
    <t>Obvaz sterilní hotový č. 2 004091360</t>
  </si>
  <si>
    <t>ZL790</t>
  </si>
  <si>
    <t>Obvaz sterilní hotový č. 3 004101144</t>
  </si>
  <si>
    <t>ZE140</t>
  </si>
  <si>
    <t>Komprese oční Eycopad sterilní 4155407</t>
  </si>
  <si>
    <t>ZL853</t>
  </si>
  <si>
    <t>Krytí mastný tyl jelonet 10 x 40 cm á 10 ks 7459</t>
  </si>
  <si>
    <t>ZA694</t>
  </si>
  <si>
    <t>Držák močových sáčků 4490029 kovový</t>
  </si>
  <si>
    <t>ZA746</t>
  </si>
  <si>
    <t>Stříkačka omnifix 1 ml 9161406V</t>
  </si>
  <si>
    <t>ZA749</t>
  </si>
  <si>
    <t>Stříkačka omnifix 50 ml 4617509F</t>
  </si>
  <si>
    <t>ZA762</t>
  </si>
  <si>
    <t>Pohár na moč 100 ml UH 4606205</t>
  </si>
  <si>
    <t>ZA831</t>
  </si>
  <si>
    <t>Rourka rektální CH20, délka 40 cm 19-20.100</t>
  </si>
  <si>
    <t>ZA897</t>
  </si>
  <si>
    <t>Nůž na stehy krátký sterilní bal. á 100 ks 11.000.00.010</t>
  </si>
  <si>
    <t>ZB066</t>
  </si>
  <si>
    <t>Stříkačka janett 100 ml s adapt. PLS1710</t>
  </si>
  <si>
    <t>ZB173</t>
  </si>
  <si>
    <t>Maska kyslíková dospělá s hadičkou H-103013</t>
  </si>
  <si>
    <t>ZB231</t>
  </si>
  <si>
    <t>Pinzeta anatomická 14 cm P00894</t>
  </si>
  <si>
    <t>ZB449</t>
  </si>
  <si>
    <t>Kanyla ET 7,0 s manžetou 9570E cen.nab. CZ130043</t>
  </si>
  <si>
    <t>ZB453</t>
  </si>
  <si>
    <t>Lopatka dřevěná ústní sterilní bal. á 100 ks 4700096</t>
  </si>
  <si>
    <t>ZB762</t>
  </si>
  <si>
    <t>Zkumavka červená 6 ml 456092</t>
  </si>
  <si>
    <t>ZB764</t>
  </si>
  <si>
    <t>Zkumavka zelená 4 ml 454051</t>
  </si>
  <si>
    <t>ZB773</t>
  </si>
  <si>
    <t>Zkumavka šedá-glykemie 454085</t>
  </si>
  <si>
    <t>ZC074</t>
  </si>
  <si>
    <t>Nebulizátor Typ 753 pro dospělé 01.000.08.753</t>
  </si>
  <si>
    <t>ZC753</t>
  </si>
  <si>
    <t>Čepelka skalpelová 20 BB520</t>
  </si>
  <si>
    <t>ZC769</t>
  </si>
  <si>
    <t>Hadička spojovací HS 1,8 x 450LL 606301</t>
  </si>
  <si>
    <t>ZC863</t>
  </si>
  <si>
    <t>Hadička spojovací HS 1,8 x 1800LL 606304</t>
  </si>
  <si>
    <t>ZC906</t>
  </si>
  <si>
    <t>Škrtidlo se sponou KVS25500</t>
  </si>
  <si>
    <t>ZE159</t>
  </si>
  <si>
    <t>Nádoba na kontaminovaný odpad 2 l 15-0003</t>
  </si>
  <si>
    <t>ZG492</t>
  </si>
  <si>
    <t xml:space="preserve">Manžeta SCD Express KAMBIA bal. á 5 ks 73042 </t>
  </si>
  <si>
    <t>ZG893</t>
  </si>
  <si>
    <t>Rouška prošívaná na popáleniny 40 x 60 cm karton á 30 ks 28510</t>
  </si>
  <si>
    <t>ZH817</t>
  </si>
  <si>
    <t>Katetr močový foley CH18 180605-000180</t>
  </si>
  <si>
    <t>ZJ312</t>
  </si>
  <si>
    <t>Sonda žaludeční CH16 1200mm s RTG linkou 412016</t>
  </si>
  <si>
    <t>Sonda žaludeční CH16 1200 mm s RTG linkou bal. á 50 ks 412016</t>
  </si>
  <si>
    <t>Proužky Accu-Check senzor komfort Pro Control á 50 ks 04927290</t>
  </si>
  <si>
    <t>ZJ695</t>
  </si>
  <si>
    <t>Sonda žaludeční CH14 1200mm s RTG linkou 412014</t>
  </si>
  <si>
    <t>Sonda žaludeční CH14 1200 mm s RTG linkou bal. á 50 ks 412014</t>
  </si>
  <si>
    <t>ZK799</t>
  </si>
  <si>
    <t>Zátka combi červená 4495101</t>
  </si>
  <si>
    <t>ZL105</t>
  </si>
  <si>
    <t>Nástavec pro odběr moče ke zkumavce vacuete 331980450251</t>
  </si>
  <si>
    <t>ZA364</t>
  </si>
  <si>
    <t>Sáček kolostomický draina S mini á 30 ks H08560U</t>
  </si>
  <si>
    <t>ZB224</t>
  </si>
  <si>
    <t>Vak k odsávačce medela 2,5l s víčkem a bakter.filtrem bal. á 40 ks</t>
  </si>
  <si>
    <t>ZB303</t>
  </si>
  <si>
    <t>Spojka asymetrická 4 x 7 mm 120 420</t>
  </si>
  <si>
    <t>ZB369</t>
  </si>
  <si>
    <t>Sáček kolostomický draina S large H28556U</t>
  </si>
  <si>
    <t>ZB407</t>
  </si>
  <si>
    <t>Sonda gastrojejunální VANKEMMEL bal. á 5 ks LA6218</t>
  </si>
  <si>
    <t>Přechodka adapter combifix 4090306</t>
  </si>
  <si>
    <t>ZB969</t>
  </si>
  <si>
    <t>Spojka universální CH 06-15 86180572</t>
  </si>
  <si>
    <t>ZC680</t>
  </si>
  <si>
    <t>Drén Easy Flow 12 mm/30 cm 97.816.92.143</t>
  </si>
  <si>
    <t>ZK927</t>
  </si>
  <si>
    <t>Pinzeta anatomická oční graefe 10 cm b397114920018</t>
  </si>
  <si>
    <t>ZD815</t>
  </si>
  <si>
    <t>Manžeta na měření TK 14 x 50 cm dospělá KVS M1 5ZOM</t>
  </si>
  <si>
    <t>ZA869</t>
  </si>
  <si>
    <t>Set transfúzní LLP s filtrem pro provzdušněním hemomed 05223</t>
  </si>
  <si>
    <t>ZB209</t>
  </si>
  <si>
    <t>Set transfúzní BLLP pro přetlakovou transfuzi bez vzdušného filtru</t>
  </si>
  <si>
    <t>ZE079</t>
  </si>
  <si>
    <t>Set transfúzní non PVC s odvzdušněním a bakteriálním filtrem A-I-TS</t>
  </si>
  <si>
    <t>ZL074</t>
  </si>
  <si>
    <t>Rukavice operační gammex bez pudru PF EnLite vel. 8,0 353386</t>
  </si>
  <si>
    <t>803610</t>
  </si>
  <si>
    <t>-Diagnostická souprava ABO set monoklonální na 30 1536</t>
  </si>
  <si>
    <t>ZA421</t>
  </si>
  <si>
    <t>Obinadlo elastické idealtex 10 cm x 5 m 931062</t>
  </si>
  <si>
    <t>ZA449</t>
  </si>
  <si>
    <t>Obinadlo pruban č.  3 427303</t>
  </si>
  <si>
    <t>Náplast omniplast 5 cm x 9,2 m 9004540 (900429)</t>
  </si>
  <si>
    <t>ZA504</t>
  </si>
  <si>
    <t>Krytí hypafix transparent ( náhrada za krytí opsite flexifix 10 cm x 10 m )</t>
  </si>
  <si>
    <t>ZA507</t>
  </si>
  <si>
    <t>Náplast tegaderm 8,5 x 10,5 cm s výřezem 1635W</t>
  </si>
  <si>
    <t>ZA537</t>
  </si>
  <si>
    <t>Krytí mepilex heel 13 x 20 cm bal. á 5 ks 288100-01</t>
  </si>
  <si>
    <t>ZA557</t>
  </si>
  <si>
    <t>Kompresa gáza 10 x 20 cm / 5 ks ster.26013</t>
  </si>
  <si>
    <t>ZA578</t>
  </si>
  <si>
    <t>Krytí hypergel 5 g bal. á 10 ks 360500-00</t>
  </si>
  <si>
    <t>ZC531</t>
  </si>
  <si>
    <t>Krytí mastný tyl s vaselinou 15 x 30 cm 0314</t>
  </si>
  <si>
    <t>ZC550</t>
  </si>
  <si>
    <t>Krytí mepilex silikonový Ag 10 x 10 cm bal. á 5 ks 287110-00</t>
  </si>
  <si>
    <t>ZD633</t>
  </si>
  <si>
    <t>Krytí mepilex border sacrum 18 x 18 cm bal. á 5 ks 282000-01</t>
  </si>
  <si>
    <t>ZE074</t>
  </si>
  <si>
    <t>Tampon   9 x   9 cm / 5 ks sterilní stáčený 435</t>
  </si>
  <si>
    <t>ZG613</t>
  </si>
  <si>
    <t>Krytí mepitel one 8 x 10 cm  bal. á 5 ks 289200-00</t>
  </si>
  <si>
    <t>ZI973</t>
  </si>
  <si>
    <t>Pěna malá  V.A.C M6275051</t>
  </si>
  <si>
    <t>ZI974</t>
  </si>
  <si>
    <t>Pěna střední V.A.C M6275052</t>
  </si>
  <si>
    <t>ZJ384</t>
  </si>
  <si>
    <t>Set pro CŽK bal. á 10 ks 42001174</t>
  </si>
  <si>
    <t>ZK405</t>
  </si>
  <si>
    <t>Gelitaspon standard 80 x 50 mm x 10 mm bal. á 10 ks 2107861</t>
  </si>
  <si>
    <t>ZD332</t>
  </si>
  <si>
    <t>Náplast microfoam 2,50 cm x 5,00 m bal. á 12 ks 1528-1</t>
  </si>
  <si>
    <t>ZE485</t>
  </si>
  <si>
    <t>Krytí mepore film 20 x 30 cm bal. á 5 ks 273500-02</t>
  </si>
  <si>
    <t>ZG612</t>
  </si>
  <si>
    <t>Krytí mepilex 10 x 10 cm bal. á 5 ks 294100</t>
  </si>
  <si>
    <t>ZA621</t>
  </si>
  <si>
    <t>Krytí tenderwet 24 active kulatý 4 cm bal. á 10 ks 609210(609825)</t>
  </si>
  <si>
    <t>ZA738</t>
  </si>
  <si>
    <t>Filtr mini spike zelený 4550242</t>
  </si>
  <si>
    <t>ZA791</t>
  </si>
  <si>
    <t>Stříkačka janett 140-160 ml MED114408</t>
  </si>
  <si>
    <t>ZB006</t>
  </si>
  <si>
    <t>Teploměr digitální thermoval basic 9250391</t>
  </si>
  <si>
    <t>ZB488</t>
  </si>
  <si>
    <t>Sprej cavilon 28 ml, bal. 12 ks,  3346E</t>
  </si>
  <si>
    <t>ZB553</t>
  </si>
  <si>
    <t>Láhev redon hi-vac 400 ml-kompletní 05.000.22.803</t>
  </si>
  <si>
    <t>ZB774</t>
  </si>
  <si>
    <t>Zkumavka červená 5 ml gel 456071</t>
  </si>
  <si>
    <t>ZC751</t>
  </si>
  <si>
    <t>Čepelka skalpelová 11 BB511</t>
  </si>
  <si>
    <t>ZD211</t>
  </si>
  <si>
    <t>Kohout trojcestný modrý á 50 ks, RO 301- pouze pro KNM</t>
  </si>
  <si>
    <t>ZK977</t>
  </si>
  <si>
    <t>Cévka odsávací CH14 s přerušovačem sání P01173a</t>
  </si>
  <si>
    <t>ZK978</t>
  </si>
  <si>
    <t>Cévka odsávací CH16 s přerušovačem sání P01175a</t>
  </si>
  <si>
    <t>ZK979</t>
  </si>
  <si>
    <t>Cévka odsávací CH18 s přerušovačem sání P01177a</t>
  </si>
  <si>
    <t>ZA099</t>
  </si>
  <si>
    <t>Sáček kolostomický 8-100 mm á 10 ks 680803</t>
  </si>
  <si>
    <t>ZE286</t>
  </si>
  <si>
    <t>Hadička silikon pr. 5 mm KVS-60-020050</t>
  </si>
  <si>
    <t>ZC052</t>
  </si>
  <si>
    <t>Tlouček drsný 24 x 115 mm 641331213100</t>
  </si>
  <si>
    <t>ZC858</t>
  </si>
  <si>
    <t>Miska třecí drsná 211/1/0 8,1 cm 641331211116</t>
  </si>
  <si>
    <t>ZL388</t>
  </si>
  <si>
    <t>Rukavice nitril promedica bez p.S á 100 ks 98896</t>
  </si>
  <si>
    <t>ZA006</t>
  </si>
  <si>
    <t>Obinadlo pruban č.  8 427308</t>
  </si>
  <si>
    <t>ZA452</t>
  </si>
  <si>
    <t>Kompresa vliwazel 10 x 10  nesterilní 30430</t>
  </si>
  <si>
    <t>ZA454</t>
  </si>
  <si>
    <t>Kompresa AB 10 x 10 cm / 1 ks sterilní 1230114011</t>
  </si>
  <si>
    <t>ZA518</t>
  </si>
  <si>
    <t>Kompresa NT 7,5 x 7,5 cm nesterilní 06102</t>
  </si>
  <si>
    <t>ZA548</t>
  </si>
  <si>
    <t>Náplast wet pruf voduvzd. 2,50 cm x 9,14 m bal. á 12 ks 3142</t>
  </si>
  <si>
    <t>ZA604</t>
  </si>
  <si>
    <t>Tyčinka vatová sterilní á 1000 ks 5100/SG/CS</t>
  </si>
  <si>
    <t>ZC854</t>
  </si>
  <si>
    <t xml:space="preserve">Kompresa NT 7,5 x 7,5 cm / 2 ks sterilní 26510 </t>
  </si>
  <si>
    <t>ZD668</t>
  </si>
  <si>
    <t>Kompresa gáza 10 x 10 cm / 5 ks sterilní bal. á 650 ks 1325019275</t>
  </si>
  <si>
    <t>ZD740</t>
  </si>
  <si>
    <t>Kompresa gáza 7,5 x 7,5 cm / 5 ks sterilní 1325019265</t>
  </si>
  <si>
    <t>ZF225</t>
  </si>
  <si>
    <t>Náplast hypoalergenní á 250 ks 535381</t>
  </si>
  <si>
    <t>ZF351</t>
  </si>
  <si>
    <t>Náplast transpore bílá 1,25 cm x 9,15 m á 24 ks 1534-0</t>
  </si>
  <si>
    <t>ZF352</t>
  </si>
  <si>
    <t>Náplast transpore bílá 2,50 cm x 9,15 m á 12 ks 1534-1</t>
  </si>
  <si>
    <t>ZH011</t>
  </si>
  <si>
    <t>Náplast micropore 1,25 cm x 9,15 m 1530-0</t>
  </si>
  <si>
    <t>ZK853</t>
  </si>
  <si>
    <t>Set pro malé výkony 41002</t>
  </si>
  <si>
    <t>ZA471</t>
  </si>
  <si>
    <t>Náplast curaplast poinjekční bal. á 250 ks 30625</t>
  </si>
  <si>
    <t>ZC727</t>
  </si>
  <si>
    <t>Kompresa gáza sterilkompres 5 x 5 cm / 5 ks sterilní bal. á 125 ks v</t>
  </si>
  <si>
    <t>ZD167</t>
  </si>
  <si>
    <t>Náplast nesmáčenlivá 1,25 cm/4,60 m bal. á 24 ks blenderm 1525-0</t>
  </si>
  <si>
    <t>ZL410</t>
  </si>
  <si>
    <t>Hemagel 100 gr</t>
  </si>
  <si>
    <t>ZB758</t>
  </si>
  <si>
    <t>Zkumavka 9 ml K3 edta NR 455036</t>
  </si>
  <si>
    <t>ZC695</t>
  </si>
  <si>
    <t>Průbojník stiefel pr. 4 mm bal. á 10 ks I4 1004</t>
  </si>
  <si>
    <t>ZC752</t>
  </si>
  <si>
    <t>Čepelka skalpelová 15 BB515</t>
  </si>
  <si>
    <t>ZC798</t>
  </si>
  <si>
    <t>Fonendoskop oboustranný KVS-30L</t>
  </si>
  <si>
    <t>ZA783</t>
  </si>
  <si>
    <t>Drén Easy Flow 40 mm/30 cm, á 10 ks, 97.816.92.224</t>
  </si>
  <si>
    <t>ZJ187</t>
  </si>
  <si>
    <t>Zkumavka 2 ml K3 edta fialová 454087</t>
  </si>
  <si>
    <t>ZF986</t>
  </si>
  <si>
    <t>Kryt ochranný k ušnímu teploměru PC 800 BRN</t>
  </si>
  <si>
    <t>ZB033</t>
  </si>
  <si>
    <t>Šití dafilon modrý 3/0 bal. á 36 ks C0935468</t>
  </si>
  <si>
    <t>ZB134</t>
  </si>
  <si>
    <t>Šití dafilon modrý 3/0 bal. á 36 ks C0932213</t>
  </si>
  <si>
    <t>ZB214</t>
  </si>
  <si>
    <t>Šití safil fialový 4/0 bal. á 36 ks C1048029</t>
  </si>
  <si>
    <t>ZB215</t>
  </si>
  <si>
    <t>Šití safil fialový 3/0 bal. á 36 ks C1048041</t>
  </si>
  <si>
    <t>ZB217</t>
  </si>
  <si>
    <t>Šití dafilon modrý 3/0 bal. á 36 ks C0932353</t>
  </si>
  <si>
    <t>ZB220</t>
  </si>
  <si>
    <t>Šití safil fialový 3/0 bal. á 36 ks C1048046</t>
  </si>
  <si>
    <t>ZB978</t>
  </si>
  <si>
    <t>Šití dafilon modrý 5/0 bal. á 36 ks C0932124</t>
  </si>
  <si>
    <t>ZB979</t>
  </si>
  <si>
    <t>Šití dafilon modrý 4/0 bal. á 36 ks C0932205</t>
  </si>
  <si>
    <t>ZD222</t>
  </si>
  <si>
    <t>Šití dafilon modrý 3/0 bal. á 36 ks C0932469</t>
  </si>
  <si>
    <t>ZA927</t>
  </si>
  <si>
    <t>Šití dafilon modrý 3/0 bal. á 36 ks C0935212</t>
  </si>
  <si>
    <t>ZB641</t>
  </si>
  <si>
    <t>Šití merslen 0 bal. á 12 ks  L154_1/6</t>
  </si>
  <si>
    <t>ZC992</t>
  </si>
  <si>
    <t>Šití dafilon modrý 4/0 bal. á 36 ks C0932132</t>
  </si>
  <si>
    <t>ZD654</t>
  </si>
  <si>
    <t>Rukavice nitratex ep S 700122</t>
  </si>
  <si>
    <t>ZD669</t>
  </si>
  <si>
    <t>Rukavice nitratex ep M 700123</t>
  </si>
  <si>
    <t>ZD683</t>
  </si>
  <si>
    <t>Rukavice nitratex ep L 700124</t>
  </si>
  <si>
    <t>ZI492</t>
  </si>
  <si>
    <t>Rukavice latex bez p. XL 01031-XL</t>
  </si>
  <si>
    <t>ZK476</t>
  </si>
  <si>
    <t>Rukavice operační latexové s pudrem ansell medigrip plus vel. 7,5 302925</t>
  </si>
  <si>
    <t>ZK477</t>
  </si>
  <si>
    <t>Rukavice operační latexové s pudrem ansell medigrip plus vel. 8,0 302926</t>
  </si>
  <si>
    <t>ZK482</t>
  </si>
  <si>
    <t>Rukavice operační latexové bez pudru ortpedic vel. 8,0 5788205</t>
  </si>
  <si>
    <t>ZA324</t>
  </si>
  <si>
    <t>Náplast tegaderm 10 x 12 cm 1626W</t>
  </si>
  <si>
    <t>ZA338</t>
  </si>
  <si>
    <t>Obinadlo hydrofilní   6 cm x   5 m 13005</t>
  </si>
  <si>
    <t>ZA339</t>
  </si>
  <si>
    <t>Obinadlo hydrofilní   8 cm x   5 m 13006</t>
  </si>
  <si>
    <t>ZA444</t>
  </si>
  <si>
    <t>Tampon 20 x 19 cm nesterilní stáčený 1320300404</t>
  </si>
  <si>
    <t>ZA502</t>
  </si>
  <si>
    <t>Tampon stáčený 30 x 60 nesterilní 1320300406</t>
  </si>
  <si>
    <t>ZC702</t>
  </si>
  <si>
    <t>Náplast tegaderm 6 x 7 cm 1624W</t>
  </si>
  <si>
    <t>ZC846</t>
  </si>
  <si>
    <t>Kompresa AB 15 x 25 cm /1 ks sterilní bal. á 140 ks 1230114031</t>
  </si>
  <si>
    <t>Náplast omniplast 10,0 cm x 10,0 m 900535</t>
  </si>
  <si>
    <t>ZA067</t>
  </si>
  <si>
    <t>Verba č. 3 - břišní pás   85 - 95 cm 932533</t>
  </si>
  <si>
    <t>ZA499</t>
  </si>
  <si>
    <t>Krytí allevyn-tracheostomické 9 x 9 cm bal. á 10 ks 66007640</t>
  </si>
  <si>
    <t>ZA525</t>
  </si>
  <si>
    <t>Normlgel   5 g 370500</t>
  </si>
  <si>
    <t>ZA591</t>
  </si>
  <si>
    <t>Krytí tenderwet 24 active 10 x 10 cm bal. á 10 ks 609214</t>
  </si>
  <si>
    <t>Hemagel 100 g A2681147</t>
  </si>
  <si>
    <t>ZA119</t>
  </si>
  <si>
    <t>Trokar hrudní CH18 636.18</t>
  </si>
  <si>
    <t>ZA688</t>
  </si>
  <si>
    <t>Sáček močový curity s hod.diurézou 400 ml 8150</t>
  </si>
  <si>
    <t>ZA691</t>
  </si>
  <si>
    <t>Rampa 3 kohouty discofix 16600C/4085434/</t>
  </si>
  <si>
    <t>ZA713</t>
  </si>
  <si>
    <t>Měřič žilního tlaku 01 646992</t>
  </si>
  <si>
    <t>ZA753</t>
  </si>
  <si>
    <t>Sonda flocare PUR CH8/110 cm enlock 2778398</t>
  </si>
  <si>
    <t>ZA763</t>
  </si>
  <si>
    <t>Pohár na moč 250 ml UH 712253</t>
  </si>
  <si>
    <t>ZA921</t>
  </si>
  <si>
    <t>Lžíce laryngoskopická 4 bal. á 10 ks DS.3940.150.25</t>
  </si>
  <si>
    <t>ZA922</t>
  </si>
  <si>
    <t>Lžíce laryngoskopická 3 bal. á 10 ks DS.3940.150.20</t>
  </si>
  <si>
    <t>ZA996</t>
  </si>
  <si>
    <t>Kanyla TS 8,0 s manžetou 100/800/080</t>
  </si>
  <si>
    <t>ZB337</t>
  </si>
  <si>
    <t>Manžeta na měření TK M1575A</t>
  </si>
  <si>
    <t>ZB387</t>
  </si>
  <si>
    <t>Kanyla ET 8,0 s manžetou 9480E cen.nab. CZ130043</t>
  </si>
  <si>
    <t>ZB477</t>
  </si>
  <si>
    <t>Kohout trojcestný lopez valve AA-011-M9000 S</t>
  </si>
  <si>
    <t>ZB487</t>
  </si>
  <si>
    <t>Peán rovný Rochester 16 cm P00662</t>
  </si>
  <si>
    <t>ZB755</t>
  </si>
  <si>
    <t>Zkumavka 1 ml K3 edta fialová 454034</t>
  </si>
  <si>
    <t>ZB769</t>
  </si>
  <si>
    <t>Jehla vakuová 206/38 mm žlutá 450077</t>
  </si>
  <si>
    <t>ZB770</t>
  </si>
  <si>
    <t>Držák jehly excentrický Holdex 450263</t>
  </si>
  <si>
    <t>ZB824</t>
  </si>
  <si>
    <t>Zvlhčovač TR 200 trvalý + víko šroub. 000-070-000</t>
  </si>
  <si>
    <t>ZB949</t>
  </si>
  <si>
    <t>Pinzeta UH sterilní HAR999565</t>
  </si>
  <si>
    <t>ZC648</t>
  </si>
  <si>
    <t>Elektroda EKG s gelem ovál 51 x 33 mm pro dospělé H-108006</t>
  </si>
  <si>
    <t>ZC872</t>
  </si>
  <si>
    <t>Zátka ke kapiláře á 1500 ks, 140 ml</t>
  </si>
  <si>
    <t>ZD945</t>
  </si>
  <si>
    <t>Filtr bakteriální a virový 1544</t>
  </si>
  <si>
    <t>ZD980</t>
  </si>
  <si>
    <t>Kanyla vasofix 18G zelená safety 4269136S-01</t>
  </si>
  <si>
    <t>ZE468</t>
  </si>
  <si>
    <t>Zkumavka modrá 1 ml 454320</t>
  </si>
  <si>
    <t>ZF233</t>
  </si>
  <si>
    <t>Stříkačka arteriální line-draw L/S á 200 ks 4043E</t>
  </si>
  <si>
    <t>Stříkačka arteriální 3 ml line-draw L/S á 200 ks 4043E</t>
  </si>
  <si>
    <t>ZF967</t>
  </si>
  <si>
    <t>Láhev 0,3l k thoraxovému odsávání N079.0011</t>
  </si>
  <si>
    <t>ZF968</t>
  </si>
  <si>
    <t>Láhev 0,8l k thoraxovému odsávání N079.0016</t>
  </si>
  <si>
    <t>ZF969</t>
  </si>
  <si>
    <t>Hadice s jednoduchou konickou spojkou N079.0021</t>
  </si>
  <si>
    <t>ZF996</t>
  </si>
  <si>
    <t>Manžeta přetlaková 500 ml komplet. P00502</t>
  </si>
  <si>
    <t>ZH546</t>
  </si>
  <si>
    <t>Flocare infinity pack set mobile 2778307</t>
  </si>
  <si>
    <t>ZH566</t>
  </si>
  <si>
    <t>Trokar hrudní 20 CH á 10 ks 184 2001 1</t>
  </si>
  <si>
    <t>ZJ310</t>
  </si>
  <si>
    <t>Katetr močový foley CH12 180605-000120</t>
  </si>
  <si>
    <t>ZB647</t>
  </si>
  <si>
    <t>Minitrach seldinger kit 100/461/000</t>
  </si>
  <si>
    <t>ZB689</t>
  </si>
  <si>
    <t>Trokar hrudní redax F18 atraumatický bal. á 10 ks 21118</t>
  </si>
  <si>
    <t>ZB809</t>
  </si>
  <si>
    <t>Vak dýchací 2000 ml P00143</t>
  </si>
  <si>
    <t>ZB947</t>
  </si>
  <si>
    <t>Manžeta na měření TK M1574A</t>
  </si>
  <si>
    <t>ZC132</t>
  </si>
  <si>
    <t>Láhev 2,00 l vsazovací uzávěr s víkem 111-888-201</t>
  </si>
  <si>
    <t>ZD461</t>
  </si>
  <si>
    <t>Maska tracheostomická pro dospělé 032-10-091</t>
  </si>
  <si>
    <t>ZD998</t>
  </si>
  <si>
    <t>Spojka Y 8-10 ster. 884.08</t>
  </si>
  <si>
    <t>ZE957</t>
  </si>
  <si>
    <t>ZF189</t>
  </si>
  <si>
    <t>Maska ambu jednorázová dospělá 000-252-055</t>
  </si>
  <si>
    <t>ZK353</t>
  </si>
  <si>
    <t>Trokar hrudní redax F20 atraumatický bal. á 10 ks 21120</t>
  </si>
  <si>
    <t>ZD730</t>
  </si>
  <si>
    <t>Kanyla ET 7,5 s manžetou 112482-000075</t>
  </si>
  <si>
    <t>ZL781</t>
  </si>
  <si>
    <t>Konektor bezjehlový K-NECT 7 denní M79400845</t>
  </si>
  <si>
    <t>ZL803</t>
  </si>
  <si>
    <t>Trokar hrudní redax F24 ostrý konec bal. á 10 ks 11224</t>
  </si>
  <si>
    <t>ZC054</t>
  </si>
  <si>
    <t>Válec odměrný vysoký 100 ml 713880</t>
  </si>
  <si>
    <t>ZC065</t>
  </si>
  <si>
    <t>Kapilára hep. sodný 140 ml+drátek 125/140</t>
  </si>
  <si>
    <t>ZC081</t>
  </si>
  <si>
    <t>Močoměr bez teploměru 710363</t>
  </si>
  <si>
    <t>ZC615</t>
  </si>
  <si>
    <t>Katetr CVC 3 lumen certofix trio V720 bal. á 10 ks 4163214P</t>
  </si>
  <si>
    <t>ZD881</t>
  </si>
  <si>
    <t>Katetr CVC 3 lumen certofix trio SB730 bal. á 10 ks 4163303E</t>
  </si>
  <si>
    <t>ZD721</t>
  </si>
  <si>
    <t>Set odsávací CH 6-18 05.000.22.641</t>
  </si>
  <si>
    <t>ZB840</t>
  </si>
  <si>
    <t>Šití merslen 0 bal. á 36 ks EH6415H</t>
  </si>
  <si>
    <t>ZA360</t>
  </si>
  <si>
    <t>Jehla sterican 0,5 x 25 mm oranžová 9186158</t>
  </si>
  <si>
    <t>ZA832</t>
  </si>
  <si>
    <t>Jehla injekční 0,9 x   40 mm žlutá 4657519</t>
  </si>
  <si>
    <t>ZA835</t>
  </si>
  <si>
    <t>Jehla injekční 0,6 x   25 mm modrá 4657667</t>
  </si>
  <si>
    <t>ZB481</t>
  </si>
  <si>
    <t>Jehla chirurgická B13</t>
  </si>
  <si>
    <t>ZE988</t>
  </si>
  <si>
    <t>Rouška nevstřebatelné textilní hemostatikum s kaolínem QuikClot 30 x</t>
  </si>
  <si>
    <t>KC467</t>
  </si>
  <si>
    <t>stapler kruhový 29 CDH29-X</t>
  </si>
  <si>
    <t>KC469</t>
  </si>
  <si>
    <t>stapler lineární 30 TLH30-X</t>
  </si>
  <si>
    <t>KC472</t>
  </si>
  <si>
    <t>stapler lineární 60 TX60G-X</t>
  </si>
  <si>
    <t>KC478</t>
  </si>
  <si>
    <t>zásobník do lineárního katru TCR55-X</t>
  </si>
  <si>
    <t>KC479</t>
  </si>
  <si>
    <t>zásobník do lineárního katru TRT10-X</t>
  </si>
  <si>
    <t>KC480</t>
  </si>
  <si>
    <t>zásobník do lineárního katru TRT55-X</t>
  </si>
  <si>
    <t>KC481</t>
  </si>
  <si>
    <t>zásobník do lineárního katru TRT75-X</t>
  </si>
  <si>
    <t>KC483</t>
  </si>
  <si>
    <t>contour-zahnutý-kus CS40G-X</t>
  </si>
  <si>
    <t>KC512</t>
  </si>
  <si>
    <t>zásobník ta premium 55-4,8 015458L</t>
  </si>
  <si>
    <t>KD033</t>
  </si>
  <si>
    <t>zásobník zelený Contour CR40G-X</t>
  </si>
  <si>
    <t>KF216</t>
  </si>
  <si>
    <t xml:space="preserve">skalpel harmonický focus long FCS17-X </t>
  </si>
  <si>
    <t>KH721</t>
  </si>
  <si>
    <t>zásobník pro endostapler Echelon, svorky na velmi silnou tkáň ECR60T</t>
  </si>
  <si>
    <t>ZL295</t>
  </si>
  <si>
    <t>Trokar s ostřím a fixačním balonkem 11 x 100 mm CFB33</t>
  </si>
  <si>
    <t>KC465</t>
  </si>
  <si>
    <t>stapler kruhový 21 CDH21-X</t>
  </si>
  <si>
    <t>KC466</t>
  </si>
  <si>
    <t>stapler kruhový 25 CDH25-X</t>
  </si>
  <si>
    <t>KC468</t>
  </si>
  <si>
    <t>stapler kruhový 33 CDH33-X</t>
  </si>
  <si>
    <t>KC471</t>
  </si>
  <si>
    <t>stapler lineární 30 TLV30-X</t>
  </si>
  <si>
    <t>KC511</t>
  </si>
  <si>
    <t>zásobník ta premium 30-4,8 015433L</t>
  </si>
  <si>
    <t>KC513</t>
  </si>
  <si>
    <t>zásobník ta premium 90-4,8 015485L</t>
  </si>
  <si>
    <t>KD044</t>
  </si>
  <si>
    <t>kleště koagul WAVE18S-X</t>
  </si>
  <si>
    <t>KD046</t>
  </si>
  <si>
    <t>sada na hemeroidy PPH03</t>
  </si>
  <si>
    <t>KH023</t>
  </si>
  <si>
    <t>zásobník modrý  75 mm TCR75</t>
  </si>
  <si>
    <t>ZB071</t>
  </si>
  <si>
    <t>Podložka almarys twin+pooperační 39080U</t>
  </si>
  <si>
    <t>ZB072</t>
  </si>
  <si>
    <t>Sáček almarys Twin+pooperační 039980U</t>
  </si>
  <si>
    <t>ZE904</t>
  </si>
  <si>
    <t>Kanyla tracheální XL14 mm 05-620014</t>
  </si>
  <si>
    <t>ZG076</t>
  </si>
  <si>
    <t>Kanyla tracheální 16 mm XL 620016</t>
  </si>
  <si>
    <t>ZL862</t>
  </si>
  <si>
    <t xml:space="preserve">Reservoár balonkový sací J-VAC 100ml bal á 10 ks 2160 </t>
  </si>
  <si>
    <t>ZL860</t>
  </si>
  <si>
    <t>Elektroda jednoduchá cool Tip 10 cm x 3 cm x 1 E serie kit RFA1030</t>
  </si>
  <si>
    <t>ZL861</t>
  </si>
  <si>
    <t xml:space="preserve">Drén silikonový BLAKE plochý 7 mm bal á 10 ks 2211 </t>
  </si>
  <si>
    <t>KC470</t>
  </si>
  <si>
    <t>stapler lineární 60 TLH60-X</t>
  </si>
  <si>
    <t>ZK232</t>
  </si>
  <si>
    <t xml:space="preserve">Nástroj laparoskopický caiman 5 x 360 mmbal. á 6 ks PL720SU </t>
  </si>
  <si>
    <t>ZK231</t>
  </si>
  <si>
    <t xml:space="preserve">Nástroj na otevřenou operativu caiman 12 x 240 mm bal. á 3 ks PL730SU </t>
  </si>
  <si>
    <t>KE389</t>
  </si>
  <si>
    <t>síťka ultrap.hern.sys.l. UHSL1</t>
  </si>
  <si>
    <t>KE390</t>
  </si>
  <si>
    <t>síťka ultrpeo hern.sys.m UHSM1</t>
  </si>
  <si>
    <t>ZA019</t>
  </si>
  <si>
    <t>Šroub kortikální 2.0 mm 201.812</t>
  </si>
  <si>
    <t>ZA023</t>
  </si>
  <si>
    <t>Dlaha adaptační 2,0 mm 243.091</t>
  </si>
  <si>
    <t>ZA039</t>
  </si>
  <si>
    <t>Šroub pr.2,0 mm 201.808</t>
  </si>
  <si>
    <t>ZC143</t>
  </si>
  <si>
    <t>Šroub kortikální 2.0 mm 201.809</t>
  </si>
  <si>
    <t>ZC144</t>
  </si>
  <si>
    <t>Šroub kortikální 2.0 mm 201.810</t>
  </si>
  <si>
    <t>ZC201</t>
  </si>
  <si>
    <t>Šroub kortikální 2.0 mm 201.811</t>
  </si>
  <si>
    <t>ZC203</t>
  </si>
  <si>
    <t>Dlaha LC-DCP 2,0 mm 7 otvorů 243.587</t>
  </si>
  <si>
    <t>ZD227</t>
  </si>
  <si>
    <t>Šroub unilock sternální 3 mm samořezný 413.582</t>
  </si>
  <si>
    <t>ZD487</t>
  </si>
  <si>
    <t xml:space="preserve">Šroub unilock sternální 3 mm samořezný 413.580 </t>
  </si>
  <si>
    <t>ZF684</t>
  </si>
  <si>
    <t>Dlaha sternální uzamykatelná 2,4 mm 460.023</t>
  </si>
  <si>
    <t>ZF685</t>
  </si>
  <si>
    <t>Šroub samořezný unilock sternální 10 mm 04.501.110</t>
  </si>
  <si>
    <t>ZF686</t>
  </si>
  <si>
    <t>Šroub samořezný unilock sternální 12 mm 04.501.112</t>
  </si>
  <si>
    <t>ZG486</t>
  </si>
  <si>
    <t>Dlaha sternální uzamykatelná 2,4 mm 460.019</t>
  </si>
  <si>
    <t>ZG487</t>
  </si>
  <si>
    <t>Šroub unilock sternální 3 mm samořezný 413.584</t>
  </si>
  <si>
    <t>ZH558</t>
  </si>
  <si>
    <t>Šroub samořezný unilock sternální 14 mm 04.501.114</t>
  </si>
  <si>
    <t>ZH559</t>
  </si>
  <si>
    <t>Šroub samořezný unilock sternální 16 mm 04.501.116</t>
  </si>
  <si>
    <t>ZH560</t>
  </si>
  <si>
    <t>Šroub samořezný unilock sternální 18 mm 04.501.118</t>
  </si>
  <si>
    <t>ZI132</t>
  </si>
  <si>
    <t>Dlaha sternální 2,4 mm pro tělo sterna 460.045</t>
  </si>
  <si>
    <t>ZI644</t>
  </si>
  <si>
    <t xml:space="preserve">Dlaha sternální uzamykatelná 2,4 mm rovná 460.046 </t>
  </si>
  <si>
    <t>ZA523</t>
  </si>
  <si>
    <t>Klip hem-o-lok L 544240</t>
  </si>
  <si>
    <t>ZH575</t>
  </si>
  <si>
    <t>Katetr urologický cystofix FG 15 4440153</t>
  </si>
  <si>
    <t>ZA125</t>
  </si>
  <si>
    <t>Katetr urologický cystofix FG 10 4440129</t>
  </si>
  <si>
    <t>KA781</t>
  </si>
  <si>
    <t>stapler cirkulární EEA 31 SGL EEA31</t>
  </si>
  <si>
    <t>KC475</t>
  </si>
  <si>
    <t>katr lineární 100 mm TCT10-X</t>
  </si>
  <si>
    <t>KC476</t>
  </si>
  <si>
    <t>katr lineární   55 mm TCT55-X</t>
  </si>
  <si>
    <t>KC477</t>
  </si>
  <si>
    <t>katr lineární   75 mm TCT75-X</t>
  </si>
  <si>
    <t>KC486</t>
  </si>
  <si>
    <t>klip titanový střední LT300-X</t>
  </si>
  <si>
    <t>KC507</t>
  </si>
  <si>
    <t>háček laparoskop k HS HDH05-X</t>
  </si>
  <si>
    <t>KC524</t>
  </si>
  <si>
    <t>endo stitch 10 173016</t>
  </si>
  <si>
    <t>KC527</t>
  </si>
  <si>
    <t>endo babcock 10 mm x 6 174001</t>
  </si>
  <si>
    <t>KC533</t>
  </si>
  <si>
    <t>endoclip L 10 176625</t>
  </si>
  <si>
    <t>KC536</t>
  </si>
  <si>
    <t>endo retract II 10 176647</t>
  </si>
  <si>
    <t>KC539</t>
  </si>
  <si>
    <t>surgipro mesh   3 x 5 SPM35W</t>
  </si>
  <si>
    <t>KC541</t>
  </si>
  <si>
    <t>surgipro mesh 14 x 9 SPM149W</t>
  </si>
  <si>
    <t>KC542</t>
  </si>
  <si>
    <t>surgitie loop EL21L</t>
  </si>
  <si>
    <t>KD034</t>
  </si>
  <si>
    <t>basx kit cholecystekt á 5 ks RLA004A</t>
  </si>
  <si>
    <t>KD041</t>
  </si>
  <si>
    <t>zásobník do Echelonu ECR60D-X</t>
  </si>
  <si>
    <t>KD058</t>
  </si>
  <si>
    <t>endo mf GIA 30-2,5 030805L</t>
  </si>
  <si>
    <t>KD069</t>
  </si>
  <si>
    <t>surgitie loop ED21L</t>
  </si>
  <si>
    <t>KD311</t>
  </si>
  <si>
    <t>endo cath gold 10 173050G</t>
  </si>
  <si>
    <t>KD952</t>
  </si>
  <si>
    <t>stapler kruhový EEA 28 mm SGL EEA28</t>
  </si>
  <si>
    <t>KE017</t>
  </si>
  <si>
    <t>zásobník bílý vaskulární  ECR45W</t>
  </si>
  <si>
    <t>KE304</t>
  </si>
  <si>
    <t>nůžky harmonické otevřené ACE23E-X</t>
  </si>
  <si>
    <t>KE305</t>
  </si>
  <si>
    <t>nůžky harmonické laparoskopické ACE36E-X</t>
  </si>
  <si>
    <t>KE465</t>
  </si>
  <si>
    <t>endoclip III 5 mm 176630</t>
  </si>
  <si>
    <t>KF677</t>
  </si>
  <si>
    <t>nástroj ligasure TM IMPACT, 14 mm, d. 18 cm LF4200</t>
  </si>
  <si>
    <t>KG140</t>
  </si>
  <si>
    <t>katr lineární TLC75</t>
  </si>
  <si>
    <t>ZD790</t>
  </si>
  <si>
    <t>Stapler cirkulární dispsable heamorhoidal WM-CSH-34</t>
  </si>
  <si>
    <t>ZG020</t>
  </si>
  <si>
    <t>Nůžky metzenbaum P0888</t>
  </si>
  <si>
    <t>KC484</t>
  </si>
  <si>
    <t>klip titanový malý LT100-X</t>
  </si>
  <si>
    <t>KC509</t>
  </si>
  <si>
    <t>síťka prolen 30 x 30 cm PML1</t>
  </si>
  <si>
    <t>KC516</t>
  </si>
  <si>
    <t>endo GIA universal 12 030449</t>
  </si>
  <si>
    <t>KC523</t>
  </si>
  <si>
    <t>surgineedle 120 172015</t>
  </si>
  <si>
    <t>KC525</t>
  </si>
  <si>
    <t>endo stitch 2-0 173021</t>
  </si>
  <si>
    <t>KC526</t>
  </si>
  <si>
    <t>endo stitch 0 173026</t>
  </si>
  <si>
    <t>KC528</t>
  </si>
  <si>
    <t>protack 5 174006</t>
  </si>
  <si>
    <t>KC534</t>
  </si>
  <si>
    <t>endo shears 5 176643</t>
  </si>
  <si>
    <t>KC537</t>
  </si>
  <si>
    <t>thoracoport 10,5 179301</t>
  </si>
  <si>
    <t>KC538</t>
  </si>
  <si>
    <t>thoracoport   5,5 179305</t>
  </si>
  <si>
    <t>KC540</t>
  </si>
  <si>
    <t>surgipro mesh   6 x 6 SPM66W</t>
  </si>
  <si>
    <t>KD312</t>
  </si>
  <si>
    <t>katr lineární TLC55-X</t>
  </si>
  <si>
    <t>KD314</t>
  </si>
  <si>
    <t>jehla ultra veresova UV120-X</t>
  </si>
  <si>
    <t>KD633</t>
  </si>
  <si>
    <t>trokar xcel 11 x 100 mm D11LT-X</t>
  </si>
  <si>
    <t>KD717</t>
  </si>
  <si>
    <t>trokar xcel dilating tip D5LT-X</t>
  </si>
  <si>
    <t>KD743</t>
  </si>
  <si>
    <t>trokar xcel dil D12LT</t>
  </si>
  <si>
    <t>KD749</t>
  </si>
  <si>
    <t>nůžky fokus FCS9</t>
  </si>
  <si>
    <t>KD951</t>
  </si>
  <si>
    <t>stapler kruhový EEA 25 mm SGL EEA25</t>
  </si>
  <si>
    <t>KE019</t>
  </si>
  <si>
    <t>zásobník zelený s. tkáň ECR45G</t>
  </si>
  <si>
    <t>KE993</t>
  </si>
  <si>
    <t>stapler echelon flex EC60A</t>
  </si>
  <si>
    <t>KH021</t>
  </si>
  <si>
    <t>katr lineární 100 mm TLC10</t>
  </si>
  <si>
    <t>KH042</t>
  </si>
  <si>
    <t>aplikátor klipů LC3010Z</t>
  </si>
  <si>
    <t>KH171</t>
  </si>
  <si>
    <t>klipy titanové 18zásobníků LT400</t>
  </si>
  <si>
    <t>KH234</t>
  </si>
  <si>
    <t xml:space="preserve">nábojnice do endostapleru 35mm TR35W </t>
  </si>
  <si>
    <t>KH418</t>
  </si>
  <si>
    <t>powered Echelon Flex 60 PSE60A</t>
  </si>
  <si>
    <t>KH617</t>
  </si>
  <si>
    <t>nábojnice EGIA 45 Artic med thick sulu EGIA45AMT</t>
  </si>
  <si>
    <t>KH618</t>
  </si>
  <si>
    <t>aplikátor klipů M/L300 LC307</t>
  </si>
  <si>
    <t>KH750</t>
  </si>
  <si>
    <t>endostapler s cévním nábojem Multifire endo Gia30V 030811</t>
  </si>
  <si>
    <t>ZE132</t>
  </si>
  <si>
    <t>Kleště úchopové atraum. jednoráz. D5/310 PO893SU</t>
  </si>
  <si>
    <t>KD421</t>
  </si>
  <si>
    <t xml:space="preserve">zásobník echelon 45 ECR45D-X </t>
  </si>
  <si>
    <t>KH890</t>
  </si>
  <si>
    <t xml:space="preserve">nůžky laparo k harmon. skalpelu Harmonice ACE+,ATT 36mm HAR36-X </t>
  </si>
  <si>
    <t>KI074</t>
  </si>
  <si>
    <t>nábojnice do endo GIA universal 12mm EGIARADNT</t>
  </si>
  <si>
    <t>KB842</t>
  </si>
  <si>
    <t>trokarový rukávec 12 CB12LT-X</t>
  </si>
  <si>
    <t>KI073</t>
  </si>
  <si>
    <t xml:space="preserve">stapler - endo GIA universal 12mm EGIAUSTND </t>
  </si>
  <si>
    <t>KD042</t>
  </si>
  <si>
    <t>zásobník do Echelonu ECR60G-X</t>
  </si>
  <si>
    <t>ZC878</t>
  </si>
  <si>
    <t>Šití vicryl plus 4/0 70 cm bal. á 36 ks VCP3100H</t>
  </si>
  <si>
    <t>ZB304</t>
  </si>
  <si>
    <t>Šití vicryl 2/0 bal. á 12 ks W9158</t>
  </si>
  <si>
    <t>KC543</t>
  </si>
  <si>
    <t>royal 35W 054887</t>
  </si>
  <si>
    <t>KC521</t>
  </si>
  <si>
    <t>premium SURGI M11,5 134031</t>
  </si>
  <si>
    <t>ZA782</t>
  </si>
  <si>
    <t>Nůžky oční O/O 110 mm rovné BC110R</t>
  </si>
  <si>
    <t>ZK069</t>
  </si>
  <si>
    <t>Nůžky oční O/O 110 mm zahnuté BC111R</t>
  </si>
  <si>
    <t>KD060</t>
  </si>
  <si>
    <t>endo mf GIA 30-3,5 030813</t>
  </si>
  <si>
    <t>KH232</t>
  </si>
  <si>
    <t>nábojnice do EGIA60AMT</t>
  </si>
  <si>
    <t>KG986</t>
  </si>
  <si>
    <t>kleště na otevřenou operativu jednorázové NSEAL X 22L-X</t>
  </si>
  <si>
    <t>ZB736</t>
  </si>
  <si>
    <t>Stříkačka janett 100 ml + L adaptér á 50 ks 2022C30</t>
  </si>
  <si>
    <t>ZC678</t>
  </si>
  <si>
    <t>Anoskop, šikmé zakončení A.4023.1</t>
  </si>
  <si>
    <t>ZA206</t>
  </si>
  <si>
    <t>Set perkutální PEG-24-PULL-I-S</t>
  </si>
  <si>
    <t>800007</t>
  </si>
  <si>
    <t>-ITEST-HELICOBACTER SO331</t>
  </si>
  <si>
    <t xml:space="preserve">Týdenní plán lékařských pracovních hodin nutný k zajištění provozu pracoviště - VÝKON (zůčtované hodiny v rámci úvazku + nad rámec úvazku ve sloupcích 8,9) </t>
  </si>
  <si>
    <t>501 - Pracoviště chirurgie</t>
  </si>
  <si>
    <t>502 - Pracoviště dětské chirurgie</t>
  </si>
  <si>
    <t>5F1 - Pracov. standard. úst. lůž. péče chirurgické - F t</t>
  </si>
  <si>
    <t>501</t>
  </si>
  <si>
    <t>1</t>
  </si>
  <si>
    <t>0000498</t>
  </si>
  <si>
    <t xml:space="preserve">MAGNESIUM SULFURICUM BIOTIKA 10%                  </t>
  </si>
  <si>
    <t>0000502</t>
  </si>
  <si>
    <t xml:space="preserve">MESOCAIN 1%                                       </t>
  </si>
  <si>
    <t>0002439</t>
  </si>
  <si>
    <t xml:space="preserve">MARCAINE 0,5%                                     </t>
  </si>
  <si>
    <t>0003433</t>
  </si>
  <si>
    <t xml:space="preserve">10% DEXTROSE IN WATER FOR INJECTION FRESENIUS     </t>
  </si>
  <si>
    <t>0006200</t>
  </si>
  <si>
    <t xml:space="preserve">TRAMAL INJEKČNÍ ROZTOK 50 MG/1 ML                 </t>
  </si>
  <si>
    <t>0007981</t>
  </si>
  <si>
    <t xml:space="preserve">NOVALGIN INJEKCE                                  </t>
  </si>
  <si>
    <t>0030187</t>
  </si>
  <si>
    <t xml:space="preserve">MIDAZOLAM TORREX 5 MG/ML                          </t>
  </si>
  <si>
    <t>0083947</t>
  </si>
  <si>
    <t xml:space="preserve">INFUSIO NATRII CHLORATI ISOTONICA MEDIEKOS F 1/1  </t>
  </si>
  <si>
    <t>0090719</t>
  </si>
  <si>
    <t xml:space="preserve">TRAMAL INJEKČNÍ ROZTOK 100 MG/2 ML                </t>
  </si>
  <si>
    <t>0098169</t>
  </si>
  <si>
    <t xml:space="preserve">BUSCOPAN                                          </t>
  </si>
  <si>
    <t>0146683</t>
  </si>
  <si>
    <t xml:space="preserve">10% GLUCOSE IN WATER FOR INJECTION FRESENIUS      </t>
  </si>
  <si>
    <t>0146680</t>
  </si>
  <si>
    <t>3</t>
  </si>
  <si>
    <t>0052160</t>
  </si>
  <si>
    <t xml:space="preserve">EXTRAKTOR - KOŠÍČEK - 4 DRÁT - OPAK.POUŽ. 026755  </t>
  </si>
  <si>
    <t>0059756</t>
  </si>
  <si>
    <t xml:space="preserve">KATÉTR PH METRICKÝ 2 KANÁLOVÝ - OPAK.POUŽ.        </t>
  </si>
  <si>
    <t>0094600</t>
  </si>
  <si>
    <t xml:space="preserve">KLIČKA POLYPEKTOMICKÁ                             </t>
  </si>
  <si>
    <t>0099942</t>
  </si>
  <si>
    <t>ANOSKOP JEDNORÁZOVÝ OPERAČNÍ              A.4023.1</t>
  </si>
  <si>
    <t>0099943</t>
  </si>
  <si>
    <t>ANOSKOP JEDNORÁZOVÝ OPERAČNÍ              A.4024.1</t>
  </si>
  <si>
    <t>0099944</t>
  </si>
  <si>
    <t>ANOSKOP JEDNORÁZOVÝ DIAGNOSTICKÝ, DĚTSKÝ    A.4018</t>
  </si>
  <si>
    <t>V</t>
  </si>
  <si>
    <t>09115</t>
  </si>
  <si>
    <t>ODBĚR BIOLOGICKÉHO MATERIÁLU JINÉHO NEŽ KREV NA KV</t>
  </si>
  <si>
    <t>09119</t>
  </si>
  <si>
    <t xml:space="preserve">ODBĚR KRVE ZE ŽÍLY U DOSPĚLÉHO NEBO DÍTĚTE NAD 10 </t>
  </si>
  <si>
    <t>09125</t>
  </si>
  <si>
    <t>PULZNÍ OXYMETRIE</t>
  </si>
  <si>
    <t>09215</t>
  </si>
  <si>
    <t>INJEKCE I. M., S. C., I. D.</t>
  </si>
  <si>
    <t>09219</t>
  </si>
  <si>
    <t xml:space="preserve">INTRAVENÓZNÍ INJEKCE U DOSPĚLÉHO ČI DÍTĚTE NAD 10 </t>
  </si>
  <si>
    <t>09220</t>
  </si>
  <si>
    <t>KANYLACE PERIFERNÍ ŽÍLY VČETNĚ INFÚZE</t>
  </si>
  <si>
    <t>09223</t>
  </si>
  <si>
    <t>INTRAVENÓZNÍ INFÚZE U DOSPĚLÉHO NEBO DÍTĚTE NAD 10</t>
  </si>
  <si>
    <t>09233</t>
  </si>
  <si>
    <t>INJEKČNÍ OKRSKOVÁ ANESTÉZIE</t>
  </si>
  <si>
    <t>09235</t>
  </si>
  <si>
    <t>ODSTRANĚNÍ MALÝCH LÉZÍ KŮŽE</t>
  </si>
  <si>
    <t>09237</t>
  </si>
  <si>
    <t>OŠETŘENÍ A PŘEVAZ RÁNY VČETNĚ OŠETŘENÍ KOŽNÍCH A P</t>
  </si>
  <si>
    <t>09239</t>
  </si>
  <si>
    <t>SUTURA RÁNY A PODKOŽÍ DO 5 CM</t>
  </si>
  <si>
    <t>09247</t>
  </si>
  <si>
    <t>ŽALUDEČNÍ LAVÁŽ LÉČEBNÁ</t>
  </si>
  <si>
    <t>09253</t>
  </si>
  <si>
    <t>UVOLNĚNÍ PREPUCIA, VČETNĚ NEOPERAČNÍ REPOZICE PARA</t>
  </si>
  <si>
    <t>09509</t>
  </si>
  <si>
    <t>OŠETŘENÍ HANDICAPOVANÉHO PACIENTA</t>
  </si>
  <si>
    <t>09511</t>
  </si>
  <si>
    <t>MINIMÁLNÍ KONTAKT LÉKAŘE S PACIENTEM</t>
  </si>
  <si>
    <t>09523</t>
  </si>
  <si>
    <t>EDUKAČNÍ POHOVOR LÉKAŘE S NEMOCNÝM ČI RODINOU</t>
  </si>
  <si>
    <t>09527</t>
  </si>
  <si>
    <t>PROHLÍDKA ZEMŘELÉHO - MIMO LŮŽKOVÉ ODDĚLENÍ</t>
  </si>
  <si>
    <t>09532</t>
  </si>
  <si>
    <t>PROHLÍDKA OSOBY DISPENZARIZOVANÉ</t>
  </si>
  <si>
    <t>09550</t>
  </si>
  <si>
    <t>SIGNÁLNÍ VÝKON - INFORMACE O VYDÁNÍ ROZHODNUTÍ O D</t>
  </si>
  <si>
    <t>09551</t>
  </si>
  <si>
    <t>SIGNÁLNÍ VÝKON - INFORMACE O VYDÁNÍ ROZHODNUTÍ O U</t>
  </si>
  <si>
    <t>15110</t>
  </si>
  <si>
    <t>ŽALUDEČNÍ LAVÁŽ DIAGNOSTICKÁ</t>
  </si>
  <si>
    <t>15160</t>
  </si>
  <si>
    <t>PH METRIE JÍCNU</t>
  </si>
  <si>
    <t>15162</t>
  </si>
  <si>
    <t>STACIONÁRNÍ JÍCNOVÁ MANOMETRIE</t>
  </si>
  <si>
    <t>15180</t>
  </si>
  <si>
    <t>RYCHLÝ UREÁZOVÝ TEST (CLO TEST)</t>
  </si>
  <si>
    <t>15401</t>
  </si>
  <si>
    <t>ESOFAGOGASTRODUODENOSKOPIE</t>
  </si>
  <si>
    <t>15402</t>
  </si>
  <si>
    <t>REKTOSKOPIE</t>
  </si>
  <si>
    <t>15403</t>
  </si>
  <si>
    <t>KOLOSKOPIE NEÚPLNÁ  (NEBO SIGMOIDEOSKOPIE)</t>
  </si>
  <si>
    <t>15404</t>
  </si>
  <si>
    <t>TOTÁLNÍ KOLOSKOPIE</t>
  </si>
  <si>
    <t>15408</t>
  </si>
  <si>
    <t>ANOSKOPIE</t>
  </si>
  <si>
    <t>15440</t>
  </si>
  <si>
    <t>ODBĚR BIOPTICKÉHO MATERIÁLU PŘI ENDOSKOPII</t>
  </si>
  <si>
    <t>15445</t>
  </si>
  <si>
    <t xml:space="preserve">POUŽITÍ VIDEOENDOSKOPU PŘI ENDOSKOPICKÉM VÝKONU Á </t>
  </si>
  <si>
    <t>15475</t>
  </si>
  <si>
    <t>ENDOSKOPICKÁ MUKÓZNÍ RESEKCE (EMR) A ODSTRANĚNÍ PŘ</t>
  </si>
  <si>
    <t>ENDOSKOPICKÁ DILATACE STENÓZ TRÁVICÍ TRUBICE</t>
  </si>
  <si>
    <t>15910</t>
  </si>
  <si>
    <t>ENDOSKOPICKÁ EXTRAKCE CIZÍHO TĚLESA Z JÍCNU A ŽALU</t>
  </si>
  <si>
    <t>15920</t>
  </si>
  <si>
    <t>ENDOSKOPICKÉ STAVĚNÍ KRVÁCENÍ</t>
  </si>
  <si>
    <t>15950</t>
  </si>
  <si>
    <t>POLYPEKTOMIE  ENDOSKOPICKÁ</t>
  </si>
  <si>
    <t>15960</t>
  </si>
  <si>
    <t>ENDOSKOPICKÁ GASTROSTOMIE - PŘIČTI K CENĚ ZÁKLADNÍ</t>
  </si>
  <si>
    <t>15980</t>
  </si>
  <si>
    <t>ENDOSKOPICKÁ LIGACE HEMOROIDŮ - PŘIČTI K  ZÁKLADNÍ</t>
  </si>
  <si>
    <t>51021</t>
  </si>
  <si>
    <t>KOMPLEXNÍ VYŠETŘENÍ CHIRURGEM</t>
  </si>
  <si>
    <t>51022</t>
  </si>
  <si>
    <t>CÍLENÉ VYŠETŘENÍ CHIRURGEM</t>
  </si>
  <si>
    <t>51023</t>
  </si>
  <si>
    <t>KONTROLNÍ VYŠETŘENÍ CHIRURGEM</t>
  </si>
  <si>
    <t>51111</t>
  </si>
  <si>
    <t>OPERACE CYSTY NEBO HEMANGIOMU NEBO LIPOMU NEBO PIL</t>
  </si>
  <si>
    <t>51233</t>
  </si>
  <si>
    <t>EXCIZE TUMORU MAMMY NEBO ODBĚR TKÁNĚ PRO BIOPSII</t>
  </si>
  <si>
    <t>51413</t>
  </si>
  <si>
    <t>ANOREKTÁLNÍ MANOMETRIE</t>
  </si>
  <si>
    <t>51417</t>
  </si>
  <si>
    <t>MALÝ CHIRURGICKÝ VÝKON V OBLASTI ANU NEBO REKTA VČ</t>
  </si>
  <si>
    <t>51811</t>
  </si>
  <si>
    <t>ABSCES NEBO HEMATOM SUBKUTANNÍ, PILONIDÁLNÍ, INTRA</t>
  </si>
  <si>
    <t>51817</t>
  </si>
  <si>
    <t>OŠETŘENÍ NEHTU NA RUCE, NOZE (FENESTRACE, PARCIÁLN</t>
  </si>
  <si>
    <t>51818</t>
  </si>
  <si>
    <t>OŠETŘENÍ A PŘEVAZ RÁNY, KOŽNÍCH A PODKOŽNÍCH AFEKC</t>
  </si>
  <si>
    <t>51821</t>
  </si>
  <si>
    <t>CHIRURGICKÉ ODSTRANĚNÍ CIZÍHO TĚLESA</t>
  </si>
  <si>
    <t>51825</t>
  </si>
  <si>
    <t>SEKUNDÁRNÍ SUTURA RÁNY</t>
  </si>
  <si>
    <t>51851</t>
  </si>
  <si>
    <t>FIXAČNÍ SÁDROVÁ DLAHA - RUKA, PŘEDLOKTÍ</t>
  </si>
  <si>
    <t>51877</t>
  </si>
  <si>
    <t>PŘILOŽENÍ LÉČEBNÉ POMŮCKY - ORTÉZY</t>
  </si>
  <si>
    <t>51881</t>
  </si>
  <si>
    <t>MULTIDISCIPLINÁRNÍ INDIKAČNÍ SEMINÁŘ K URČENÍ OPTI</t>
  </si>
  <si>
    <t>52022</t>
  </si>
  <si>
    <t>CÍLENÉ VYŠETŘENÍ DĚTSKÝM CHIRURGEM</t>
  </si>
  <si>
    <t>52023</t>
  </si>
  <si>
    <t>KONTROLNÍ VYŠETŘENÍ DĚTSKÝM CHIRURGEM</t>
  </si>
  <si>
    <t>61123</t>
  </si>
  <si>
    <t>EXCIZE KOŽNÍ LÉZE OD 2 DO 10 CM^2, BEZ UZAVŘENÍ VZ</t>
  </si>
  <si>
    <t>61129</t>
  </si>
  <si>
    <t>EXCIZE KOŽNÍ LÉZE, SUTURA OD 2 DO 10 CM</t>
  </si>
  <si>
    <t>66421</t>
  </si>
  <si>
    <t>BIOPSIE, INCIZE A DRENÁŽ NA RUCE ČI ZÁPĚSTÍ</t>
  </si>
  <si>
    <t>66811</t>
  </si>
  <si>
    <t>INJEKCE DO BURZY, GANGLIA, POCHVY ŠLACHOVÉ</t>
  </si>
  <si>
    <t>66839</t>
  </si>
  <si>
    <t>EXSTIRPACE NÁDORU MĚKKÝCH TKÁNÍ - POVRCHOVĚ ULOŽEN</t>
  </si>
  <si>
    <t>66867</t>
  </si>
  <si>
    <t>EXCIZE A EXSTIRPACE SVALOVÉ - JEDNODUCHÉ</t>
  </si>
  <si>
    <t>76211</t>
  </si>
  <si>
    <t>KATETRIZACE MOČOVÉHO MĚCHÝŘE PERMANENTNÍ CÉVKOU</t>
  </si>
  <si>
    <t>78210</t>
  </si>
  <si>
    <t>ANALGOSEDACE INTRAVENÓZNÍ</t>
  </si>
  <si>
    <t>89511</t>
  </si>
  <si>
    <t>UZ INTRAKAVITÁLNÍ VYŠETŘENÍ</t>
  </si>
  <si>
    <t>09544</t>
  </si>
  <si>
    <t>REGULAČNÍ POPLATEK ZA KAŽDÝ DEN LŮŽKOVÉ PÉČE -- PO</t>
  </si>
  <si>
    <t>09543</t>
  </si>
  <si>
    <t>REGULAČNÍ POPLATEK ZA NÁVŠTĚVU -- POPLATEK UHRAZEN</t>
  </si>
  <si>
    <t>09547</t>
  </si>
  <si>
    <t>REGULAČNÍ POPLATEK -- POJIŠTĚNEC OD ÚHRADY POPLATK</t>
  </si>
  <si>
    <t>09545</t>
  </si>
  <si>
    <t>REGULAČNÍ POPLATEK ZA POHOTOVOSTNÍ SLUŽBU -- POPLA</t>
  </si>
  <si>
    <t>22110</t>
  </si>
  <si>
    <t>PUNKCE UZLINY TENKOU JEHLOU A ASPIRACE</t>
  </si>
  <si>
    <t>99999</t>
  </si>
  <si>
    <t>Nespecifikovany vykon</t>
  </si>
  <si>
    <t>09555</t>
  </si>
  <si>
    <t>OŠETŘENÍ DÍTĚTE DO 6 LET</t>
  </si>
  <si>
    <t>5F1</t>
  </si>
  <si>
    <t>01 - I. INTERNÍ  KLINIKA</t>
  </si>
  <si>
    <t>02 - II. INTERNÍ  KLINIKA</t>
  </si>
  <si>
    <t>03 - III. INTERNÍ  KLINIKA</t>
  </si>
  <si>
    <t>04 - I. CHIRURGICKÁ KLINIKA</t>
  </si>
  <si>
    <t>05 - II. CHIRURGICKÁ KLINIKA</t>
  </si>
  <si>
    <t>06 - NEUROCHIRURGICKÁ KLINIKA</t>
  </si>
  <si>
    <t>07 - KLINIKA ANESTEZIOLOGIE A RESUSCITACE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</si>
  <si>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</si>
  <si>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</si>
  <si>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</si>
  <si>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</si>
  <si>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</si>
  <si>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</si>
  <si>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</si>
  <si>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</si>
  <si>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</si>
  <si>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</si>
  <si>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19 - KLINIKA PRACOVNÍHO LÉKAŘSTVÍ</t>
  </si>
  <si>
    <t>20 - KLINIKA CHOROB KOŽNÍCH A POHLAVNÍCH</t>
  </si>
  <si>
    <t>21 - ONKOLOGICKÁ KLINIKA</t>
  </si>
  <si>
    <t>22 - KLINIKA NUKLEÁRNÍ MEDICÍNY</t>
  </si>
  <si>
    <t>25 - KLINIKA ÚSTNÍ, 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</si>
  <si>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</si>
  <si>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</si>
  <si>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</si>
  <si>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</si>
  <si>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</si>
  <si>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ODD. INTENZIVNÍ PÉČE CHIRURGICKÝCH OBORŮ</t>
  </si>
  <si>
    <t>01</t>
  </si>
  <si>
    <t>02</t>
  </si>
  <si>
    <t>03</t>
  </si>
  <si>
    <t>3F1</t>
  </si>
  <si>
    <t>0051598</t>
  </si>
  <si>
    <t xml:space="preserve">SADA GASTROSTOMICKÁ - VÝMĚNNÁ SONDA PEG           </t>
  </si>
  <si>
    <t>0051607</t>
  </si>
  <si>
    <t xml:space="preserve">SADA GASTROSTOMICKÁ - PEG                         </t>
  </si>
  <si>
    <t>0151180</t>
  </si>
  <si>
    <t xml:space="preserve">KAUTER MONOPOLÁRNÍ - 8MM - ZAHNUTÉ NŮŽKY          </t>
  </si>
  <si>
    <t>0151183</t>
  </si>
  <si>
    <t xml:space="preserve">KAUTER BIPOLÁRNÍ - 8MM - KLEŠTĚ MARYLAND          </t>
  </si>
  <si>
    <t>0151193</t>
  </si>
  <si>
    <t xml:space="preserve">KLEŠTĚ - 8MM                                      </t>
  </si>
  <si>
    <t>0151210</t>
  </si>
  <si>
    <t>PŘÍSLUŠENSTVÍ - KRYTKA NA MONOPOLÁRNÍ NŮŽKY (PRO P</t>
  </si>
  <si>
    <t>0151218</t>
  </si>
  <si>
    <t>PŘÍSLUŠENSTVÍ - ROUŠKY STERILNÍ ROBOTICKÉ - NÁSTRO</t>
  </si>
  <si>
    <t>0151220</t>
  </si>
  <si>
    <t>PŘÍSLUŠENSTVÍ - ROUŠKY STERILNÍ ROBOTICKÉ - KAMERO</t>
  </si>
  <si>
    <t>0151221</t>
  </si>
  <si>
    <t>PŘÍSLUŠENSTVÍ - ROUŠKY STERILNÍ ROBOTICKÉ - KAMERA</t>
  </si>
  <si>
    <t>15972</t>
  </si>
  <si>
    <t>ENDOSKOPICKÁ SKLEROTIZACE JÍCNOVÝCH VARIXŮ</t>
  </si>
  <si>
    <t>51423</t>
  </si>
  <si>
    <t>DIVULZE ANU EV. S VYNĚTÍM CIZÍHO TĚLESA A MANUÁLNÍ</t>
  </si>
  <si>
    <t>51997</t>
  </si>
  <si>
    <t>(VZP) roboticka resekce karcinomu rekta</t>
  </si>
  <si>
    <t>0003952</t>
  </si>
  <si>
    <t xml:space="preserve">AMIKIN 500 MG                                     </t>
  </si>
  <si>
    <t>0006480</t>
  </si>
  <si>
    <t xml:space="preserve">OCPLEX                                            </t>
  </si>
  <si>
    <t>0008807</t>
  </si>
  <si>
    <t xml:space="preserve">DALACIN C                                         </t>
  </si>
  <si>
    <t>0008808</t>
  </si>
  <si>
    <t>0011692</t>
  </si>
  <si>
    <t xml:space="preserve">METRONIDAZOL B. BRAUN 5 MG/ML                     </t>
  </si>
  <si>
    <t>0011706</t>
  </si>
  <si>
    <t xml:space="preserve">BISEPTOL 480                                      </t>
  </si>
  <si>
    <t>0011785</t>
  </si>
  <si>
    <t xml:space="preserve">AMIKIN 1 G                                        </t>
  </si>
  <si>
    <t>0014583</t>
  </si>
  <si>
    <t xml:space="preserve">TIENAM 500 MG/500 MG I.V.                         </t>
  </si>
  <si>
    <t>0015273</t>
  </si>
  <si>
    <t xml:space="preserve">SULPERAZON 2 G IM/IV                              </t>
  </si>
  <si>
    <t>0015651</t>
  </si>
  <si>
    <t xml:space="preserve">CIPLOX INFÚZNÍ ROZTOK                             </t>
  </si>
  <si>
    <t>0015669</t>
  </si>
  <si>
    <t xml:space="preserve">CEFTAX 1000                                       </t>
  </si>
  <si>
    <t>0016600</t>
  </si>
  <si>
    <t xml:space="preserve">UNASYN                                            </t>
  </si>
  <si>
    <t>0017038</t>
  </si>
  <si>
    <t xml:space="preserve">VISIPAQUE 270 MG I/ML                             </t>
  </si>
  <si>
    <t>0017041</t>
  </si>
  <si>
    <t xml:space="preserve">CEFOBID 1 G                                       </t>
  </si>
  <si>
    <t>0017377</t>
  </si>
  <si>
    <t xml:space="preserve">GAMMAGARD S/D                                     </t>
  </si>
  <si>
    <t>0017810</t>
  </si>
  <si>
    <t xml:space="preserve">TAZOCIN 4,5 G                                     </t>
  </si>
  <si>
    <t>0020605</t>
  </si>
  <si>
    <t xml:space="preserve">COLOMYCIN INJEKCE 1000000 IU                      </t>
  </si>
  <si>
    <t>0025746</t>
  </si>
  <si>
    <t xml:space="preserve">INVANZ 1 G                                        </t>
  </si>
  <si>
    <t>0026039</t>
  </si>
  <si>
    <t xml:space="preserve">KIOVIG 100MG/ML                                   </t>
  </si>
  <si>
    <t>0026127</t>
  </si>
  <si>
    <t xml:space="preserve">TYGACIL 50 MG                                     </t>
  </si>
  <si>
    <t>0026902</t>
  </si>
  <si>
    <t xml:space="preserve">VFEND 200 MG                                      </t>
  </si>
  <si>
    <t>0028137</t>
  </si>
  <si>
    <t>0029191</t>
  </si>
  <si>
    <t xml:space="preserve">ECALTA 100 MG                                     </t>
  </si>
  <si>
    <t>0031547</t>
  </si>
  <si>
    <t xml:space="preserve">SPORANOX I.V.                                     </t>
  </si>
  <si>
    <t>0049193</t>
  </si>
  <si>
    <t>0053922</t>
  </si>
  <si>
    <t xml:space="preserve">CIPHIN PRO INFUSIONE 200 MG/100 ML                </t>
  </si>
  <si>
    <t>0055680</t>
  </si>
  <si>
    <t xml:space="preserve">GARAMYCIN SCHWAMM                                 </t>
  </si>
  <si>
    <t>0056801</t>
  </si>
  <si>
    <t xml:space="preserve">KLACID I.V.                                       </t>
  </si>
  <si>
    <t>0058092</t>
  </si>
  <si>
    <t xml:space="preserve">CEFAZOLIN SANDOZ 1 G                              </t>
  </si>
  <si>
    <t>0059830</t>
  </si>
  <si>
    <t xml:space="preserve">CIPRINOL 200 MG/100 ML                            </t>
  </si>
  <si>
    <t>0064630</t>
  </si>
  <si>
    <t xml:space="preserve">KLIMICIN                                          </t>
  </si>
  <si>
    <t>0065989</t>
  </si>
  <si>
    <t xml:space="preserve">MYCOMAX INF                                       </t>
  </si>
  <si>
    <t>0066137</t>
  </si>
  <si>
    <t xml:space="preserve">OFLOXIN INF                                       </t>
  </si>
  <si>
    <t>0068998</t>
  </si>
  <si>
    <t xml:space="preserve">AMPICILIN 1,0 BIOTIKA                             </t>
  </si>
  <si>
    <t>0072972</t>
  </si>
  <si>
    <t xml:space="preserve">AMOKSIKLAV 1,2 G                                  </t>
  </si>
  <si>
    <t>0072973</t>
  </si>
  <si>
    <t xml:space="preserve">AMOKSIKLAV 600 MG                                 </t>
  </si>
  <si>
    <t>0075634</t>
  </si>
  <si>
    <t xml:space="preserve">PROTHROMPLEX TOTAL NF                             </t>
  </si>
  <si>
    <t>0076353</t>
  </si>
  <si>
    <t xml:space="preserve">FORTUM 1 G                                        </t>
  </si>
  <si>
    <t>0076354</t>
  </si>
  <si>
    <t xml:space="preserve">FORTUM 2 G                                        </t>
  </si>
  <si>
    <t>0076360</t>
  </si>
  <si>
    <t xml:space="preserve">ZINACEF 1,5 G                                     </t>
  </si>
  <si>
    <t>0077018</t>
  </si>
  <si>
    <t xml:space="preserve">ULTRAVIST 370                                     </t>
  </si>
  <si>
    <t>0081678</t>
  </si>
  <si>
    <t xml:space="preserve">METRONIDAZOL-SERAG                                </t>
  </si>
  <si>
    <t>0083050</t>
  </si>
  <si>
    <t xml:space="preserve">SEFOTAK 1 G                                       </t>
  </si>
  <si>
    <t>0083417</t>
  </si>
  <si>
    <t xml:space="preserve">MERONEM 1 G                                       </t>
  </si>
  <si>
    <t>0087239</t>
  </si>
  <si>
    <t xml:space="preserve">FANHDI 50 I.U./ML                                 </t>
  </si>
  <si>
    <t>0087240</t>
  </si>
  <si>
    <t xml:space="preserve">FANHDI 100 I.U./ML                                </t>
  </si>
  <si>
    <t>0090099</t>
  </si>
  <si>
    <t xml:space="preserve">FACTOR VII BAXTER 600 IU                          </t>
  </si>
  <si>
    <t>0092289</t>
  </si>
  <si>
    <t xml:space="preserve">EDICIN 0,5 G                                      </t>
  </si>
  <si>
    <t>0092290</t>
  </si>
  <si>
    <t xml:space="preserve">EDICIN 1 G                                        </t>
  </si>
  <si>
    <t>0094155</t>
  </si>
  <si>
    <t xml:space="preserve">ABAKTAL 400 MG/5 ML                               </t>
  </si>
  <si>
    <t>0094176</t>
  </si>
  <si>
    <t xml:space="preserve">CEFOTAXIME LEK 1 G PRÁŠEK PRO PŘÍPRAVU INJEKČNÍHO </t>
  </si>
  <si>
    <t>0096414</t>
  </si>
  <si>
    <t xml:space="preserve">GENTAMICIN LEK 80 MG/2 ML                         </t>
  </si>
  <si>
    <t>0097000</t>
  </si>
  <si>
    <t xml:space="preserve">METRONIDAZOLE 0.5%-POLPHARMA                      </t>
  </si>
  <si>
    <t>0097687</t>
  </si>
  <si>
    <t>0097910</t>
  </si>
  <si>
    <t xml:space="preserve">HUMAN ALBUMIN GRIFOLS 20%                         </t>
  </si>
  <si>
    <t>0119095</t>
  </si>
  <si>
    <t xml:space="preserve">FLEXBUMIN 200 G/L                                 </t>
  </si>
  <si>
    <t>0125249</t>
  </si>
  <si>
    <t xml:space="preserve">CIPROFLOXACIN KABI 400 MG/200 ML INFUZNÍ ROZTOK   </t>
  </si>
  <si>
    <t>0127511</t>
  </si>
  <si>
    <t xml:space="preserve">CEFTAZIDIM MYLAN 1 G                              </t>
  </si>
  <si>
    <t>0130149</t>
  </si>
  <si>
    <t xml:space="preserve">AVELOX 400 MG/250 ML INFUZNÍ ROZTOK               </t>
  </si>
  <si>
    <t>0131656</t>
  </si>
  <si>
    <t xml:space="preserve">CEFTAZIDIM KABI 2 GM                              </t>
  </si>
  <si>
    <t>0137499</t>
  </si>
  <si>
    <t>0162180</t>
  </si>
  <si>
    <t xml:space="preserve">CIPROFLOXACIN KABI 200 MG/100 ML INFUZNÍ ROZTOK   </t>
  </si>
  <si>
    <t>0162187</t>
  </si>
  <si>
    <t>0164350</t>
  </si>
  <si>
    <t xml:space="preserve">TAZOCIN 4 G/0,5 G                                 </t>
  </si>
  <si>
    <t>0149384</t>
  </si>
  <si>
    <t>2</t>
  </si>
  <si>
    <t>0007905</t>
  </si>
  <si>
    <t xml:space="preserve">ERYTROCYTY Z ODBĚRU PLNÉ KRVE                     </t>
  </si>
  <si>
    <t>0007909</t>
  </si>
  <si>
    <t xml:space="preserve">Erytrocyty resuspendované                         </t>
  </si>
  <si>
    <t>0007917</t>
  </si>
  <si>
    <t xml:space="preserve">ERYTROCYTY BEZ BUFFY COATU                        </t>
  </si>
  <si>
    <t>0007955</t>
  </si>
  <si>
    <t xml:space="preserve">ERYTROCYTY DELEUKOTIZOVANÉ                        </t>
  </si>
  <si>
    <t>0007963</t>
  </si>
  <si>
    <t xml:space="preserve">ERYTROCYTY Z AFERÉZY                              </t>
  </si>
  <si>
    <t>0007964</t>
  </si>
  <si>
    <t xml:space="preserve">ERYTROCYTY Z AFERÉZY DELEUKOTIZOVANÉ              </t>
  </si>
  <si>
    <t>0107936</t>
  </si>
  <si>
    <t xml:space="preserve">TROMBOCYTY Z BUFFY COATU SMĚSNÉ, DELEUKOTIZOVANÉ  </t>
  </si>
  <si>
    <t>0107959</t>
  </si>
  <si>
    <t xml:space="preserve">TROMBOCYTY Z AFERÉZY DELEUKOTIZOVANÉ              </t>
  </si>
  <si>
    <t>0207921</t>
  </si>
  <si>
    <t xml:space="preserve">PLAZMA ČERSTVÁ ZMRAZENÁ                           </t>
  </si>
  <si>
    <t>0407942</t>
  </si>
  <si>
    <t xml:space="preserve">PŘÍPLATEK ZA OZÁŘENÍ                              </t>
  </si>
  <si>
    <t>0001203</t>
  </si>
  <si>
    <t xml:space="preserve">ŠROUB SAMOŘEZNÝ KORTIKÁLNÍ RUKA OCEL              </t>
  </si>
  <si>
    <t>0001282</t>
  </si>
  <si>
    <t xml:space="preserve">DLAHA ADAPTAČNÍ  MINI FRAGMENT OCEL               </t>
  </si>
  <si>
    <t>0001291</t>
  </si>
  <si>
    <t xml:space="preserve">DLAHA LC-DCP ROVNÁ MINI FRAGMENT OCEL             </t>
  </si>
  <si>
    <t>0012785</t>
  </si>
  <si>
    <t xml:space="preserve">HŘEB STEINMANNŮV                                  </t>
  </si>
  <si>
    <t>0012881</t>
  </si>
  <si>
    <t xml:space="preserve">TROKAR, PRŮMĚR 10/12 MM                (512 SD)   </t>
  </si>
  <si>
    <t>0012886</t>
  </si>
  <si>
    <t xml:space="preserve">JEHLA ULTRA VERESSIHO                  (PN 150)   </t>
  </si>
  <si>
    <t>0012932</t>
  </si>
  <si>
    <t>STAPLER ENDOSKOPICKÝ LINEÁRNÍ S KLOUBEM (TSB,EZ 45</t>
  </si>
  <si>
    <t>0012979</t>
  </si>
  <si>
    <t xml:space="preserve">STAPLER CIRKULÁRNÍ ZAHNUTÝ - CDH                  </t>
  </si>
  <si>
    <t>0012985</t>
  </si>
  <si>
    <t xml:space="preserve">STAPLER LINEÁRNÍ TL30.TLH30.TLV30.TX30B.30G.30V   </t>
  </si>
  <si>
    <t>0012996</t>
  </si>
  <si>
    <t>ZÁSOBNÍK DO LINEÁRNÍHO STAPLERU S BŘITEM TCR,TVR,T</t>
  </si>
  <si>
    <t>0012999</t>
  </si>
  <si>
    <t xml:space="preserve">STAPLER LINEÁRNÍ S BŘITEM TCT55 TLC55             </t>
  </si>
  <si>
    <t>0013002</t>
  </si>
  <si>
    <t xml:space="preserve">STAPLER LINEÁRNÍ TL60 TLH60                       </t>
  </si>
  <si>
    <t>0013004</t>
  </si>
  <si>
    <t xml:space="preserve">STAPLER LINEÁRNÍ TX 60B TX60G                     </t>
  </si>
  <si>
    <t>0013009</t>
  </si>
  <si>
    <t>ZÁSOBNÍK DO LINEÁRNÍHO STAPLERU S BŘITEM TCR75,TRT</t>
  </si>
  <si>
    <t>0013010</t>
  </si>
  <si>
    <t xml:space="preserve">STAPLER LINEÁRNÍ S BŘITEM TCT75,TLC75,TCD75       </t>
  </si>
  <si>
    <t>0018524</t>
  </si>
  <si>
    <t xml:space="preserve">STAPLER ZAHNUTÝ - ROTIKULÁTOR    AX 55B,AX 55G    </t>
  </si>
  <si>
    <t>0018678</t>
  </si>
  <si>
    <t>CEMENT KOSTNÍ PALACOS R - 40 + GENTAMICINUM  2X40G</t>
  </si>
  <si>
    <t>0021836</t>
  </si>
  <si>
    <t xml:space="preserve">HŘEB TIBIÁLNÍ  TT   8;9 L260-395                  </t>
  </si>
  <si>
    <t>0026096</t>
  </si>
  <si>
    <t xml:space="preserve">ROURKA ENDOBRONCHIÁLNÍ DOUBLE LUMEN LEVÝ BRONCHUS </t>
  </si>
  <si>
    <t>0028382</t>
  </si>
  <si>
    <t xml:space="preserve">SET RENÁLNÍ A NEFROSTOMICKÝ RE 440720             </t>
  </si>
  <si>
    <t>0030494</t>
  </si>
  <si>
    <t xml:space="preserve">ŠROUB LCP SAMOŘEZNÝ VELKÝ FRAGMENT TITAN          </t>
  </si>
  <si>
    <t>0030501</t>
  </si>
  <si>
    <t>0030509</t>
  </si>
  <si>
    <t>0030512</t>
  </si>
  <si>
    <t>ZÁSOBNÍK PRO LINEÁRNÍ STAPLER TA PREMIUM 30-4.8 DL</t>
  </si>
  <si>
    <t>0030514</t>
  </si>
  <si>
    <t>ZÁSOBNÍK PRO LINEÁRNÍ STAPLER TA PREMIUM 55-3.5 DL</t>
  </si>
  <si>
    <t>0030515</t>
  </si>
  <si>
    <t>ZÁSOBNÍK PRO LINEÁRNÍ STAPLER TA PREMIUM 55-4.8 DL</t>
  </si>
  <si>
    <t>0030518</t>
  </si>
  <si>
    <t>ZÁSOBNÍK PRO LINEÁRNÍ STAPLER TA PREMIUM 90-4.8 DL</t>
  </si>
  <si>
    <t>0030617</t>
  </si>
  <si>
    <t xml:space="preserve">STAPLER KOŽNÍ ROYAL - 35W                         </t>
  </si>
  <si>
    <t>0030636</t>
  </si>
  <si>
    <t xml:space="preserve">KLIPOVAČ ENDO CLIP L 10MM                         </t>
  </si>
  <si>
    <t>0030641</t>
  </si>
  <si>
    <t>ZÁSOBNÍK PRO STAPLER MULTIFIRE ENDO GIA 30-2.5 DLU</t>
  </si>
  <si>
    <t>0030642</t>
  </si>
  <si>
    <t xml:space="preserve">STAPLER LINEÁRNÍ S NOŽEM MF ENDO GIA 30-3.5       </t>
  </si>
  <si>
    <t>0030647</t>
  </si>
  <si>
    <t xml:space="preserve">SÍŤKA SURGIPRO MESH                               </t>
  </si>
  <si>
    <t>0030648</t>
  </si>
  <si>
    <t>0037145</t>
  </si>
  <si>
    <t xml:space="preserve">PROTÉZA GORE-TEX CÉVNÍ - PRUŽNÁ TENKOSTĚNNÁ       </t>
  </si>
  <si>
    <t>0038274</t>
  </si>
  <si>
    <t xml:space="preserve">STAPLER PREMIUM PLUS CEEA PRŮM.21;25;28,31;34MM   </t>
  </si>
  <si>
    <t>0042251</t>
  </si>
  <si>
    <t>CEMENT KOSTNÍ COPAL G+C - 40 GENTAMICIN A CLINDAMY</t>
  </si>
  <si>
    <t>0043119</t>
  </si>
  <si>
    <t xml:space="preserve">ŠTĚP ALLOGENNÍ KOSTNÍ ZMRAZENÝ                    </t>
  </si>
  <si>
    <t>0047518</t>
  </si>
  <si>
    <t xml:space="preserve">STAPLER LINEÁRNÍ TA4548S                          </t>
  </si>
  <si>
    <t>0048989</t>
  </si>
  <si>
    <t xml:space="preserve">ELEKTRODA KOAGULAČNÍ JEDNORÁZOVÁ GN211            </t>
  </si>
  <si>
    <t>0049488</t>
  </si>
  <si>
    <t>STAPLER LINEÁRNÍ -  ECHELON, ETS FLEX 45MM,60MM, D</t>
  </si>
  <si>
    <t>0049489</t>
  </si>
  <si>
    <t>ZÁSOBNÍK DO STAPLERU - ECHELON, ETS FLEX BÍLÝ,MODR</t>
  </si>
  <si>
    <t>0052021</t>
  </si>
  <si>
    <t xml:space="preserve">ENDOŠITÍ MIC250H                                  </t>
  </si>
  <si>
    <t>0052025</t>
  </si>
  <si>
    <t xml:space="preserve">ENDOŠITÍ MIC173H                                  </t>
  </si>
  <si>
    <t>0053463</t>
  </si>
  <si>
    <t>STAPLER LINEÁRNÍ-BEZ ZÁSOBNÍKU - ENDO GIA - UNIVER</t>
  </si>
  <si>
    <t>0053464</t>
  </si>
  <si>
    <t>0053476</t>
  </si>
  <si>
    <t xml:space="preserve">GRASPR ENDO GRASP 5MM                             </t>
  </si>
  <si>
    <t>0053479</t>
  </si>
  <si>
    <t xml:space="preserve">RETRAKTOR SKLOPNÝ- ENDO RETRACT II 10MM           </t>
  </si>
  <si>
    <t>0053481</t>
  </si>
  <si>
    <t xml:space="preserve">SÁČEK - ENDO CATCH 10MM                           </t>
  </si>
  <si>
    <t>0053529</t>
  </si>
  <si>
    <t>0053772</t>
  </si>
  <si>
    <t xml:space="preserve">STAPLER LINEÁRNÍ S BŘITEM  TCT10,TLC10            </t>
  </si>
  <si>
    <t>0053774</t>
  </si>
  <si>
    <t>ZÁSOBNÍK DO LINEÁRNÍHO STAPLERU S BŘITEM  TRT10,TC</t>
  </si>
  <si>
    <t>0056288</t>
  </si>
  <si>
    <t xml:space="preserve">KATETR BALONKOVÝ FOGARTY 120403F                  </t>
  </si>
  <si>
    <t>0056290</t>
  </si>
  <si>
    <t xml:space="preserve">KATETR BALONKOVÝ FOGARTY 120404F                  </t>
  </si>
  <si>
    <t>0056292</t>
  </si>
  <si>
    <t xml:space="preserve">KATETR BALONKOVÝ FOGARTY 120805F                  </t>
  </si>
  <si>
    <t>0056293</t>
  </si>
  <si>
    <t xml:space="preserve">KATETR BALONKOVÝ FOGARTY 120806F                  </t>
  </si>
  <si>
    <t>0056294</t>
  </si>
  <si>
    <t xml:space="preserve">KATETR BALONKOVÝ FOGARTY 120807F                  </t>
  </si>
  <si>
    <t>0056311</t>
  </si>
  <si>
    <t xml:space="preserve">KATETR FOGARTY 1408010                            </t>
  </si>
  <si>
    <t>0056490</t>
  </si>
  <si>
    <t xml:space="preserve">STAPLER CIRKULÁRNÍ EEA                            </t>
  </si>
  <si>
    <t>0056491</t>
  </si>
  <si>
    <t xml:space="preserve">STAPLER CIRKULÁRNÍ EEAXL                          </t>
  </si>
  <si>
    <t>0058164</t>
  </si>
  <si>
    <t xml:space="preserve">GRASPER SE ZÁMKEM ATRAUMATICKÝ     5DSG, 10AG     </t>
  </si>
  <si>
    <t>0058352</t>
  </si>
  <si>
    <t xml:space="preserve">CÍLENÝ ODBĚR BIOPSIE DRG 90781                    </t>
  </si>
  <si>
    <t>0058353</t>
  </si>
  <si>
    <t xml:space="preserve">LAVÁŽ A ODSÁTÍ DUTINY PERITONEÁLNÍ DRG 90782      </t>
  </si>
  <si>
    <t>0058358</t>
  </si>
  <si>
    <t xml:space="preserve">JEJUNOSTOMIE  DRG 90787                           </t>
  </si>
  <si>
    <t>0058362</t>
  </si>
  <si>
    <t xml:space="preserve">APPENDEKTOMIE DRG 90795                           </t>
  </si>
  <si>
    <t>0058364</t>
  </si>
  <si>
    <t xml:space="preserve">ESOFAGOKARDIOMYOTOMIE DRG 90797                   </t>
  </si>
  <si>
    <t>0058366</t>
  </si>
  <si>
    <t xml:space="preserve">DESTRUKCE NÁDORU NEBO METASTÁZ DRG 90799          </t>
  </si>
  <si>
    <t>0058368</t>
  </si>
  <si>
    <t xml:space="preserve">LOKÁLNÍ EXCIZE Z JATER DRG 90801                  </t>
  </si>
  <si>
    <t>0058371</t>
  </si>
  <si>
    <t xml:space="preserve">CHOLECYSTEKTOMIE PROSTÁ DRG 90818                 </t>
  </si>
  <si>
    <t>0058375</t>
  </si>
  <si>
    <t xml:space="preserve">KOLOSTOMIE DRG 90822                              </t>
  </si>
  <si>
    <t>0058376</t>
  </si>
  <si>
    <t xml:space="preserve">ANTIREFLUXNÍ PLASTIKA DRG 90823                   </t>
  </si>
  <si>
    <t>0058377</t>
  </si>
  <si>
    <t xml:space="preserve">HERNIOPLASTIKA RECID.KÝLY DRG 90824               </t>
  </si>
  <si>
    <t>0058384</t>
  </si>
  <si>
    <t xml:space="preserve">HERNIOPLASTIKA OBOUSTRANNÁ PRIMÁRNÍ DRG 90838     </t>
  </si>
  <si>
    <t>0058387</t>
  </si>
  <si>
    <t xml:space="preserve">LYMFADENEKTOMIE PARAAORTÁLNÍ DRG 90841            </t>
  </si>
  <si>
    <t>0058388</t>
  </si>
  <si>
    <t xml:space="preserve">KLÍNOVITÁ RESEKCE PLIC DRG 90842                  </t>
  </si>
  <si>
    <t>0058389</t>
  </si>
  <si>
    <t xml:space="preserve">ENUKLEACE TUMORU PLIC DRG 90843                   </t>
  </si>
  <si>
    <t>0058390</t>
  </si>
  <si>
    <t xml:space="preserve">PLEUREKTOMIE ABRAZE DRG 90844                     </t>
  </si>
  <si>
    <t>0058392</t>
  </si>
  <si>
    <t xml:space="preserve">FUNDOPLIKACE DRG 90853                            </t>
  </si>
  <si>
    <t>0058399</t>
  </si>
  <si>
    <t xml:space="preserve">RESEKCE TLUSTÉHO STŘEVA DRG 90864                 </t>
  </si>
  <si>
    <t>0058400</t>
  </si>
  <si>
    <t xml:space="preserve">EZOFAGOKARDIOMYOTOMIE S FUNDOPLIKACÍ DRG 90865    </t>
  </si>
  <si>
    <t>0058402</t>
  </si>
  <si>
    <t xml:space="preserve">ODSTRANĚNÍ TUMORU MEDIASTINA DRG 90867            </t>
  </si>
  <si>
    <t>0058405</t>
  </si>
  <si>
    <t xml:space="preserve">LOBEKTOMIE PLIC DRG 90870                         </t>
  </si>
  <si>
    <t>0058408</t>
  </si>
  <si>
    <t xml:space="preserve">RESEKCE ŽALUDKU BI DRG 90875                      </t>
  </si>
  <si>
    <t>0058412</t>
  </si>
  <si>
    <t xml:space="preserve">NÍZKÁ PŘEDNÍ RESEKCE REKTA DRG 90880              </t>
  </si>
  <si>
    <t>0058423</t>
  </si>
  <si>
    <t xml:space="preserve">ENUKLEACE JEDNODUCHÉ CYSTY DRG 90805              </t>
  </si>
  <si>
    <t>0058427</t>
  </si>
  <si>
    <t xml:space="preserve">ADNEXEKTOMIE DRG 90809                            </t>
  </si>
  <si>
    <t>0058434</t>
  </si>
  <si>
    <t xml:space="preserve">DRENÁŽ ABSCESU DRG 90816                          </t>
  </si>
  <si>
    <t>0058435</t>
  </si>
  <si>
    <t xml:space="preserve">ADHESIOLÝZA I.STUPNĚ DRG 90817                    </t>
  </si>
  <si>
    <t>0058442</t>
  </si>
  <si>
    <t xml:space="preserve">ADHESIOLÝZA II.STUPNĚ DRG 90836                   </t>
  </si>
  <si>
    <t>0059006</t>
  </si>
  <si>
    <t>ZÁSOBNÍK ENDO GIA ROTICUL.;45-2,0;2,5;3,5;4,8;DUET</t>
  </si>
  <si>
    <t>0059007</t>
  </si>
  <si>
    <t>ZÁSOBNÍK ENDO GIA - 60MM - UNIVERSAL,DUET TRI-STAP</t>
  </si>
  <si>
    <t>0059618</t>
  </si>
  <si>
    <t xml:space="preserve">GRASPR ATRAUMATICKÝ ENDOBABCOCK 10MM 174001       </t>
  </si>
  <si>
    <t>0062220</t>
  </si>
  <si>
    <t xml:space="preserve">SÍŤKA VICRYLOVÁ VM96                              </t>
  </si>
  <si>
    <t>0062228</t>
  </si>
  <si>
    <t xml:space="preserve">SÍŤKA PROLENOVÁ PML1                              </t>
  </si>
  <si>
    <t>0067892</t>
  </si>
  <si>
    <t>IMPLANTÁT SPINÁL.NÁHRADA OBRATLOVÁ        HRUDNÍ/B</t>
  </si>
  <si>
    <t>0077439</t>
  </si>
  <si>
    <t xml:space="preserve">ŠROUB KORTIKÁLNÍ SAMOŘEZNÝ                        </t>
  </si>
  <si>
    <t>0081997</t>
  </si>
  <si>
    <t xml:space="preserve">V.A.C. ATS SBĚRNÁ NÁDOBA S GELEM                  </t>
  </si>
  <si>
    <t>0081998</t>
  </si>
  <si>
    <t xml:space="preserve">V.A.C.FREEDOM SBĚRNÁ NÁDOBA S GELEM               </t>
  </si>
  <si>
    <t>0081999</t>
  </si>
  <si>
    <t xml:space="preserve">V.A.C.GRANUFOAM(PU PĚNA) VELIKOST S               </t>
  </si>
  <si>
    <t>0082000</t>
  </si>
  <si>
    <t xml:space="preserve">V.A.C.GRANUFOAM(PU PĚNA) VELIKOST M               </t>
  </si>
  <si>
    <t>0082001</t>
  </si>
  <si>
    <t xml:space="preserve">V.A.C.GRANUFOAM(PU PĚNA) VELIKOST L               </t>
  </si>
  <si>
    <t>0082043</t>
  </si>
  <si>
    <t xml:space="preserve">KRYTÍ MŘÍŽKA SILIKONOVÁ ASKINA SILNET             </t>
  </si>
  <si>
    <t>0082077</t>
  </si>
  <si>
    <t xml:space="preserve">KRYTÍ COM 30 OBVAZOVÁ TEXTÍLIE KOMBINOVANÁ        </t>
  </si>
  <si>
    <t>0082079</t>
  </si>
  <si>
    <t>0082153</t>
  </si>
  <si>
    <t xml:space="preserve">KRYCÍ FÓLIE                                       </t>
  </si>
  <si>
    <t>0083068</t>
  </si>
  <si>
    <t xml:space="preserve">DLAHA STERNÁLNÍ TITAN                             </t>
  </si>
  <si>
    <t>0083070</t>
  </si>
  <si>
    <t>0083529</t>
  </si>
  <si>
    <t xml:space="preserve">SÍŤKA ULTRAPRO KÝLNÍ                              </t>
  </si>
  <si>
    <t>0092078</t>
  </si>
  <si>
    <t>STAPLER LINEÁRNÍ ZAHNUTÝ S NOŽEM - NÍZKÁ RESEKCE -</t>
  </si>
  <si>
    <t>0092079</t>
  </si>
  <si>
    <t>ZÁSOBNÍK DO LINEÁRNÍHO STAPLERU CR40B,CR40G (PRO P</t>
  </si>
  <si>
    <t>0092260</t>
  </si>
  <si>
    <t>SYSTÉM MONITOROVACÍ INTRAKRANIÁLNÍ TKÁŇOVÁ O2 INTE</t>
  </si>
  <si>
    <t>0092435</t>
  </si>
  <si>
    <t xml:space="preserve">STAPLER LIN. BEZ NOŽE SGIA DST 60-3,8 SGIA6038S   </t>
  </si>
  <si>
    <t>0092436</t>
  </si>
  <si>
    <t xml:space="preserve">STAPLER LIN. S NOŽEM GIA DST 60-4,8   GIA6048S    </t>
  </si>
  <si>
    <t>0092438</t>
  </si>
  <si>
    <t xml:space="preserve">STAPLER LIN. S NOŽEM GIA DST 80-4,8   GIA8048S    </t>
  </si>
  <si>
    <t>0092440</t>
  </si>
  <si>
    <t xml:space="preserve">STAPLER LIN. S NOŽEM GIA DST 100-4,8  GIA10048S   </t>
  </si>
  <si>
    <t>0092441</t>
  </si>
  <si>
    <t xml:space="preserve">ZÁSOBNÍK GIA DST 60-2,5 SULU          GIA6025L    </t>
  </si>
  <si>
    <t>0092446</t>
  </si>
  <si>
    <t xml:space="preserve">ZÁSOBNÍK GIA DST 80-4,8 SULU          GIA8048L    </t>
  </si>
  <si>
    <t>0092448</t>
  </si>
  <si>
    <t xml:space="preserve">ZÁSOBNÍK GIA DST 100-4,8 SULU         GIA10048L   </t>
  </si>
  <si>
    <t>0094479</t>
  </si>
  <si>
    <t xml:space="preserve">SADA PRO OPERACI DLE LONGA VČETNĚ STAPLERU        </t>
  </si>
  <si>
    <t>0099752</t>
  </si>
  <si>
    <t xml:space="preserve">ŠROUB SAMOŘEZNÝ STERNÁLNÍ TITAN                   </t>
  </si>
  <si>
    <t>0108124</t>
  </si>
  <si>
    <t xml:space="preserve">DLAHA ŽEBRA TITAN                                 </t>
  </si>
  <si>
    <t>0108126</t>
  </si>
  <si>
    <t xml:space="preserve">ŠROUB SAMOŘEZNÝ ŽEBRA TITAN                       </t>
  </si>
  <si>
    <t>0108130</t>
  </si>
  <si>
    <t xml:space="preserve">DLAHA ROVNÁ STERNÁLNÍ TITAN                       </t>
  </si>
  <si>
    <t>0108768</t>
  </si>
  <si>
    <t xml:space="preserve">ŠROUB SAMOVRTNÝ STERNÁLNÍ TITAN                   </t>
  </si>
  <si>
    <t>0110580</t>
  </si>
  <si>
    <t>NÁHRADA KOLENNÍHO KLOUBU COLUMBUS REVISION CEMENT.</t>
  </si>
  <si>
    <t>0151185</t>
  </si>
  <si>
    <t xml:space="preserve">KAUTER BIPOLÁRNÍ - 8MM - KLEŠTĚ OKÉNKOVÉ          </t>
  </si>
  <si>
    <t>0151509</t>
  </si>
  <si>
    <t xml:space="preserve">SADA PRO OPERACI DLE LONGA VČ. STAPLERU           </t>
  </si>
  <si>
    <t>0151607</t>
  </si>
  <si>
    <t xml:space="preserve">TROKAR S NOŽEM - 5;10;12 MM                       </t>
  </si>
  <si>
    <t>9999999</t>
  </si>
  <si>
    <t xml:space="preserve">Nespecifikovanř PZT                               </t>
  </si>
  <si>
    <t>0058372</t>
  </si>
  <si>
    <t xml:space="preserve">APPENDEKTOMIE PŘI PERITONITIDĚ DRG 90819          </t>
  </si>
  <si>
    <t>0046490</t>
  </si>
  <si>
    <t xml:space="preserve">ZÁPLATA CHIRURGICKÁ HEMACAROTID PLETENÁ           </t>
  </si>
  <si>
    <t>0012877</t>
  </si>
  <si>
    <t xml:space="preserve">TROKAR HRUDNÍ PRŮMĚR 10/12MM TT 012               </t>
  </si>
  <si>
    <t>0092444</t>
  </si>
  <si>
    <t xml:space="preserve">ZÁSOBNÍK GIA DST 60-4,8 SULU          GIA6048L    </t>
  </si>
  <si>
    <t>0046491</t>
  </si>
  <si>
    <t>0106885</t>
  </si>
  <si>
    <t xml:space="preserve">SÍŤKA BARD COMPOSIX L/P MESH KRUH 0134450         </t>
  </si>
  <si>
    <t>0013006</t>
  </si>
  <si>
    <t xml:space="preserve">ZÁSOBNÍK DO LINEÁRNÍHO  STAPLERU TR60 TRH60       </t>
  </si>
  <si>
    <t>0047510</t>
  </si>
  <si>
    <t xml:space="preserve">ZÁSOBNÍK PRO LINEÁRNÍ STAPLER TA6035L SULU        </t>
  </si>
  <si>
    <t>0106890</t>
  </si>
  <si>
    <t xml:space="preserve">SÍŤKA BARD COMPOSIX L/P MESH ELIPSA 0134810       </t>
  </si>
  <si>
    <t>0053532</t>
  </si>
  <si>
    <t xml:space="preserve">STAPLER PROTACK 5MM DISP.                         </t>
  </si>
  <si>
    <t>0058351</t>
  </si>
  <si>
    <t xml:space="preserve">CÍLENÁ PUNKCE ORGÁNU NEBO LOŽISKA DRG 90780       </t>
  </si>
  <si>
    <t>0058409</t>
  </si>
  <si>
    <t xml:space="preserve">RESEKCE JATER DRG 90876                           </t>
  </si>
  <si>
    <t>00602</t>
  </si>
  <si>
    <t>OD TYPU 02 - PRO NEMOCNICE TYPU 3, (KATEGORIE 6)</t>
  </si>
  <si>
    <t>09213</t>
  </si>
  <si>
    <t>NEODKLADNÁ KARDIOPULMONÁLNÍ RESUSCITACE ZÁKLADNÍ Á</t>
  </si>
  <si>
    <t>09225</t>
  </si>
  <si>
    <t>KANYLACE CENTRÁLNÍ ŽÍLY ZA KONTROLY CELKOVÉHO STAV</t>
  </si>
  <si>
    <t>09227</t>
  </si>
  <si>
    <t>I. V. APLIKACE KRVE NEBO KREVNÍCH DERIVÁTŮ</t>
  </si>
  <si>
    <t>09245</t>
  </si>
  <si>
    <t>ZAVEDENÍ GASTRICKÉ SONDY PRO ENTERÁLNÍ VÝŽIVU</t>
  </si>
  <si>
    <t>11501</t>
  </si>
  <si>
    <t>ENTERÁLNÍ VÝŽIVA</t>
  </si>
  <si>
    <t>11506</t>
  </si>
  <si>
    <t>PLNOHODNOTNÁ PARENTERÁLNÍ VÝŽIVA</t>
  </si>
  <si>
    <t>15370</t>
  </si>
  <si>
    <t>PUNKCE TENKOU JEHLOU JAKÉHOKOLIV BŘIŠNÍHO ORGÁNU D</t>
  </si>
  <si>
    <t>25113</t>
  </si>
  <si>
    <t>FLEXIBILNÍ BRONCHOSKOPIE DIAGNOSTICKÁ NEBO TERAPEU</t>
  </si>
  <si>
    <t>47277</t>
  </si>
  <si>
    <t>RADIAČNĚ NAVIGOVANÝ CHIRURGICKÝ VÝKON (PŘIČTI K CH</t>
  </si>
  <si>
    <t>51113</t>
  </si>
  <si>
    <t>MYOTOMIE MUSCULUS KRIKOFARINGIKUS</t>
  </si>
  <si>
    <t>51115</t>
  </si>
  <si>
    <t>OPERACE KRČNÍHO DIVERTIKLU JÍCNU</t>
  </si>
  <si>
    <t>51117</t>
  </si>
  <si>
    <t>KRČNÍ EZOFAGOSTOMIE</t>
  </si>
  <si>
    <t>51125</t>
  </si>
  <si>
    <t>TYREOIDEKTOMIE TOTÁLNÍ NEBO OBOUSTRANNÁ SUBTOTÁLNÍ</t>
  </si>
  <si>
    <t>51127</t>
  </si>
  <si>
    <t>HEMITYROIDEKTOMIE (TOTÁLNÍ LOBEKTOMIE ŠTÍTNÉ ŽLÁZY</t>
  </si>
  <si>
    <t>51211</t>
  </si>
  <si>
    <t>MYOTOMIE JÍCNU, HRUDNÍ PŘÍSTUP</t>
  </si>
  <si>
    <t>51213</t>
  </si>
  <si>
    <t>SUBTOTÁLNÍ NEBO TOTÁLNÍ EXSTIRPACE JÍCNU BEZ TORAK</t>
  </si>
  <si>
    <t>51215</t>
  </si>
  <si>
    <t>SUBTOTÁLNÍ NEBO TOTÁLNÍ RESEKCE JÍCNU TRANSTORAKÁL</t>
  </si>
  <si>
    <t>51217</t>
  </si>
  <si>
    <t>EZOFAGEKTOMIE BEZ TORAKOTOMIE S NÁHRADOU JÍCNU ŽAL</t>
  </si>
  <si>
    <t>51221</t>
  </si>
  <si>
    <t>REKONSTRUKCE JÍCNU TENKÝM NEBO TLUSTÝM STŘEVEM EVE</t>
  </si>
  <si>
    <t>51225</t>
  </si>
  <si>
    <t>INKOMPLETNÍ NEBO KOMPLETNÍ EZOFAGOTOMIE Z TORAKOTO</t>
  </si>
  <si>
    <t>51235</t>
  </si>
  <si>
    <t>PARCIÁLNÍ NEBO KLÍNOVITÁ RESEKCE MAMMY S BIOPIÍ NE</t>
  </si>
  <si>
    <t>51237</t>
  </si>
  <si>
    <t>KLÍNOVITÁ RESEKCE MAMMY S RADIKÁLNÍM ODSTRANĚNÍM A</t>
  </si>
  <si>
    <t>51239</t>
  </si>
  <si>
    <t xml:space="preserve">RADIKÁLNÍ EXSTIRPACE AXILÁRNÍCH NEBO INQUINÁLNÍCH </t>
  </si>
  <si>
    <t>51311</t>
  </si>
  <si>
    <t>SPLENEKTOMIE</t>
  </si>
  <si>
    <t>51313</t>
  </si>
  <si>
    <t>ZÁCHOVNÉ OPERACE SLEZINY</t>
  </si>
  <si>
    <t>51321</t>
  </si>
  <si>
    <t>LEVOSTRANNÁ PANKREATEKTOMIE SE SPLENEKTOMIÍ</t>
  </si>
  <si>
    <t>51323</t>
  </si>
  <si>
    <t>HEMIPANKREATODUODENEKTOMIE (WHIPPLE)</t>
  </si>
  <si>
    <t>51326</t>
  </si>
  <si>
    <t>DRENÁŽNÍ OPERACE PŘI AKUTNÍ PANKEATITIDĚ, DRENÁŽ A</t>
  </si>
  <si>
    <t>51327</t>
  </si>
  <si>
    <t>TOTÁLNÍ PANKREATODUODENEKTOMIE</t>
  </si>
  <si>
    <t>51329</t>
  </si>
  <si>
    <t>LOKÁLNÍ EXCIZE NEBO ENUKLEACE TUMORU NEBO JINÉ LÉZ</t>
  </si>
  <si>
    <t>51331</t>
  </si>
  <si>
    <t>VNITŘNÍ DRENÁŽ PSEUDOCYSTY DO ŽALUDKU, DUODENA NEB</t>
  </si>
  <si>
    <t>51333</t>
  </si>
  <si>
    <t>PANKREATODIGESTIVNÍ SPOJKY</t>
  </si>
  <si>
    <t>51343</t>
  </si>
  <si>
    <t>LOKÁLNÍ EXCIZE JATER NEBO OŠETŘENÍ MALÉ TRHLINY JA</t>
  </si>
  <si>
    <t>51345</t>
  </si>
  <si>
    <t>PARCIÁLNÍ RESEKCE JATER NEBO OŠETŘENÍ VĚTŠÍHO PORA</t>
  </si>
  <si>
    <t>51347</t>
  </si>
  <si>
    <t>RESEKCE PRAVÉHO NEBO LEVÉHO LALOKU JATER NEBO LOBE</t>
  </si>
  <si>
    <t>51349</t>
  </si>
  <si>
    <t>OTEVŘENÁ DRENÁŽ ABSCESU JATER, CYSTY JATER NEBO SU</t>
  </si>
  <si>
    <t>51351</t>
  </si>
  <si>
    <t>EXCIZE PAPILY VATERSKÉ S REIMPLANTACÍ VÝVODU SLINI</t>
  </si>
  <si>
    <t>51353</t>
  </si>
  <si>
    <t>PUNKCE, ODSÁTÍ TENKÉHO STŘEVA, MANIPULACE SE STŘEV</t>
  </si>
  <si>
    <t>51355</t>
  </si>
  <si>
    <t>DVOJ - A VÍCENÁSOBNÁ RESEKCE A (NEBO) ANASTOMÓZA T</t>
  </si>
  <si>
    <t>51357</t>
  </si>
  <si>
    <t>JEJUNOSTOMIE, ILEOSTOMIE NEBO KOLOSTOMIE, ANTEPOZI</t>
  </si>
  <si>
    <t>51359</t>
  </si>
  <si>
    <t>RESEKCE A ANASTOMÓZA TLUSTÉHO STŘEVA NEBO REKTOSIG</t>
  </si>
  <si>
    <t>51361</t>
  </si>
  <si>
    <t>KOLEKTOMIE SUBTOTÁLNÍ S ILEOSTOMIÍ A UZÁVĚREM REKT</t>
  </si>
  <si>
    <t>51363</t>
  </si>
  <si>
    <t>KOLEKTOMIE TOTÁLNÍ S ILEÁLNÍM POUCHEM A ILEOANÁLNÍ</t>
  </si>
  <si>
    <t>UZÁVĚR A ÚPRAVA STOMIÍ NA TLUSTÉM STŘEVĚ</t>
  </si>
  <si>
    <t>APENDEKTOMIE NEBO OPERAČNÍ DRENÁŽ PERIAPENDIKULÁRN</t>
  </si>
  <si>
    <t>51369</t>
  </si>
  <si>
    <t>APENDEKTOMIE PŘI PERFORAČNÍ APENDICITIDĚ S PERITON</t>
  </si>
  <si>
    <t>51371</t>
  </si>
  <si>
    <t>CHOLECYSTEKTOMIE</t>
  </si>
  <si>
    <t>51373</t>
  </si>
  <si>
    <t>CHOLECYSTOSTOMIE</t>
  </si>
  <si>
    <t>51375</t>
  </si>
  <si>
    <t>TRANSDUODENÁLNÍ SFINKTEROTOMIE S CHOLEDOCHOTOMIÍ</t>
  </si>
  <si>
    <t>51377</t>
  </si>
  <si>
    <t xml:space="preserve">BILIODIGESTIVNÍ SPOJKA SE ŽALUDKEM, DUODENEM NEBO </t>
  </si>
  <si>
    <t>51379</t>
  </si>
  <si>
    <t>CHOLEDOCHOTOMIE</t>
  </si>
  <si>
    <t>51381</t>
  </si>
  <si>
    <t>REKONSTRUKČNÍ VÝKON NA ŽLUČOVÝCH CESTÁCH</t>
  </si>
  <si>
    <t>GASTROTOMIE, DUODENOTOMIE NEBO JEDNODUCHÁ PYLOROPL</t>
  </si>
  <si>
    <t>51385</t>
  </si>
  <si>
    <t>RESEKCE ŽALUDKU S ANASTOMÓZOU</t>
  </si>
  <si>
    <t>51386</t>
  </si>
  <si>
    <t>SUTURA EV. EXCIZE A SUTURA LÉZE STĚNY ŽALUDKU NEBO</t>
  </si>
  <si>
    <t>51387</t>
  </si>
  <si>
    <t>TOTÁLNÍ GASTREKTOMIE, SUBTOTÁLNÍ GASTREKTOMIE</t>
  </si>
  <si>
    <t>51388</t>
  </si>
  <si>
    <t>GASTROENTEROANASTOMÓZA  NEBO RESEKCE A (NEBO) ANAS</t>
  </si>
  <si>
    <t>51389</t>
  </si>
  <si>
    <t xml:space="preserve">KMENOVÁ A SELEKTIVNÍ  PŘÍP. PROXIMÁLNÍ SELEKTIVNÍ </t>
  </si>
  <si>
    <t>51391</t>
  </si>
  <si>
    <t>LAPAROTOMIE A OŠETŘENÍ VÍCEČETNÉHO VISCERÁLNÍHO PO</t>
  </si>
  <si>
    <t>51392</t>
  </si>
  <si>
    <t>RELAPAROTOMIE PRO POOPERAČNÍ KRVÁCENÍ, PERITONITID</t>
  </si>
  <si>
    <t>51393</t>
  </si>
  <si>
    <t>EXPLORATIVNÍ LAPAROTOMIE</t>
  </si>
  <si>
    <t>51394</t>
  </si>
  <si>
    <t>UZÁVĚR STĚNY BŘIŠNÍ PO EVISCERACI</t>
  </si>
  <si>
    <t>51395</t>
  </si>
  <si>
    <t>PUNKCE PERITONEÁLNÍ DIAGNOSTICKÁ ČI TERAPEUTICKÁ</t>
  </si>
  <si>
    <t>51396</t>
  </si>
  <si>
    <t>PUNKCE DUTINY BŘIŠNÍ S DRENÁŽÍ EV. LAVAŽÍ</t>
  </si>
  <si>
    <t>51397</t>
  </si>
  <si>
    <t>OTEVŘENÁ LAVÁŽ PERITONEÁLNÍ DUTINY, SEC. LOOK, LAP</t>
  </si>
  <si>
    <t>51411</t>
  </si>
  <si>
    <t>OPERACE KONEČNÍKU TRANSANÁLNÍ ENDOSKOPICKOU MIKROC</t>
  </si>
  <si>
    <t>51415</t>
  </si>
  <si>
    <t>ABDOMINOPERINEÁLNÍ, VAGINÁLNÍ, SAKRÁLNÍ AMPUTACE R</t>
  </si>
  <si>
    <t>51419</t>
  </si>
  <si>
    <t>MÍSTNÍ EXCIZE LÉZE REKTA TRANSSFINKTERICKÁ, TRANSV</t>
  </si>
  <si>
    <t>51421</t>
  </si>
  <si>
    <t>KOREKCE ANÁLNÍHO SFINKTERU A ANOREKTÁLNÍHO PŘECHOD</t>
  </si>
  <si>
    <t>51425</t>
  </si>
  <si>
    <t>HEMOROIDEKTOMIE</t>
  </si>
  <si>
    <t>51433</t>
  </si>
  <si>
    <t>OPERACE HEMEROIDŮ DLE LONGA</t>
  </si>
  <si>
    <t>51511</t>
  </si>
  <si>
    <t>OPERACE KÝLY INQUINÁLNÍ A FEMORÁLNÍ - DOSPĚLÍ, VČE</t>
  </si>
  <si>
    <t>51513</t>
  </si>
  <si>
    <t>INQUINÁLNÍ, FEMORÁLNÍ KÝLA PRO USKŘINUTÍ VYŽADUJÍC</t>
  </si>
  <si>
    <t>51515</t>
  </si>
  <si>
    <t>OPERACE KÝLY UMBILIKÁLNÍ NEBO EPIGASTRICKÁ - DOSPĚ</t>
  </si>
  <si>
    <t>51517</t>
  </si>
  <si>
    <t>OPERACE KÝLY S POUŽITÍM ŠTĚPU ČI IMPLANTÁTU, OPERA</t>
  </si>
  <si>
    <t>51518</t>
  </si>
  <si>
    <t>OPERACE VNITŘNÍ KÝLY</t>
  </si>
  <si>
    <t>51519</t>
  </si>
  <si>
    <t>OPERACE RECIDIVUJÍCÍ KÝLY</t>
  </si>
  <si>
    <t>51611</t>
  </si>
  <si>
    <t>PEROPERAČNÍ POUŽITÍ SONOGRAFU CHIRURGEM</t>
  </si>
  <si>
    <t>51613</t>
  </si>
  <si>
    <t>PEROPERAČNÍ CHOLEDOCHOSKOPIE</t>
  </si>
  <si>
    <t>51615</t>
  </si>
  <si>
    <t>PEROPERAČNÍ CHOLANGIOGRAFIE /CYSTOGRAFIE A  POD.</t>
  </si>
  <si>
    <t>51623</t>
  </si>
  <si>
    <t>POUŽITÍ ULTRAZVUKOVÉHO SKALPELU</t>
  </si>
  <si>
    <t>51631</t>
  </si>
  <si>
    <t>RFA - RADIOFREKVENČNÍ ABLACE METASTÁZ ČI PRIMÁRNÍC</t>
  </si>
  <si>
    <t>51711</t>
  </si>
  <si>
    <t>VÝKON LAPAROSKOPICKÝ A TORAKOSKOPICKÝ</t>
  </si>
  <si>
    <t>51713</t>
  </si>
  <si>
    <t>DIAGNOSTICKÁ VIDEOLAPAROSKOPIE A VIDEOTORAKOSKOPIE</t>
  </si>
  <si>
    <t>51812</t>
  </si>
  <si>
    <t xml:space="preserve">ODSTRANĚNÍ RETROPERITONEÁLNÍHO NEBO PRESAKRÁLNÍHO </t>
  </si>
  <si>
    <t>51813</t>
  </si>
  <si>
    <t>OPERACE ROZSÁHLÉHO PILONIDÁLNÍHO SINU, DERMOIDNÍ C</t>
  </si>
  <si>
    <t>51815</t>
  </si>
  <si>
    <t>EXSTIRPACE JEDNOSTRANNÉHO CYSTICKÉHO HYGROMU</t>
  </si>
  <si>
    <t>51819</t>
  </si>
  <si>
    <t>OŠETŘENÍ A OBVAZ ROZSÁHLÉ RÁNY V CELKOVÉ ANESTEZII</t>
  </si>
  <si>
    <t>51850</t>
  </si>
  <si>
    <t>PŘEVAZ RÁNY METODOU V. A. C. (VACUUM ASISTED CLOSU</t>
  </si>
  <si>
    <t>51853</t>
  </si>
  <si>
    <t>CIRKULÁRNÍ SÁDROVÝ OBVAZ - PRSTY, RUKA, PŘEDLOKTÍ</t>
  </si>
  <si>
    <t>51859</t>
  </si>
  <si>
    <t>FIXAČNÍ SÁDROVÁ DLAHA - NOHA, BÉREC</t>
  </si>
  <si>
    <t>51863</t>
  </si>
  <si>
    <t>FIXAČNÍ SÁDROVÁ DLAHA CELÉ DOLNÍ KONČETINY</t>
  </si>
  <si>
    <t>53517</t>
  </si>
  <si>
    <t>SUTURA NEBO REINSERCE ŠLACHY FLEXORU RUKY A ZÁPĚST</t>
  </si>
  <si>
    <t>54140</t>
  </si>
  <si>
    <t xml:space="preserve">ARTERIA MESENTERICA - TROMBEKTOMIE, EMBOLEKTOMIE, </t>
  </si>
  <si>
    <t>54190</t>
  </si>
  <si>
    <t>OSTATNÍ REKONSTRUKCE TEPEN A BY-PASSY</t>
  </si>
  <si>
    <t>54220</t>
  </si>
  <si>
    <t>PORTOSYSTÉMOVÉ SPOJKY</t>
  </si>
  <si>
    <t>54990</t>
  </si>
  <si>
    <t>ODBĚR ŽILNÍHO ŠTĚPU</t>
  </si>
  <si>
    <t>55210</t>
  </si>
  <si>
    <t>VÝKONY NA ZAVŘENÉM SRDCI</t>
  </si>
  <si>
    <t>55250</t>
  </si>
  <si>
    <t>STERNOTOMIE, TORAKOTOMIE</t>
  </si>
  <si>
    <t>56251</t>
  </si>
  <si>
    <t>ČÁSTEČNÉ NEBO TOTÁLNÍ ODSTRANĚNÍ INTRADURÁLNÍHO TU</t>
  </si>
  <si>
    <t>56324</t>
  </si>
  <si>
    <t>DEKOMPRESE OSTATNÍCH VELKÝCH A STŘEDNÍCH NERVŮ</t>
  </si>
  <si>
    <t>56419</t>
  </si>
  <si>
    <t>POUŽITÍ OPERAČNÍHO MIKROSKOPU Á 15 MINUT</t>
  </si>
  <si>
    <t>57111</t>
  </si>
  <si>
    <t>TORAKOSKOPIE KLASICKÁ DIAGNOSTICKÁ</t>
  </si>
  <si>
    <t>57113</t>
  </si>
  <si>
    <t>TORAKOSKOPIE KLASICKÁ LÉČEBNÁ</t>
  </si>
  <si>
    <t>57117</t>
  </si>
  <si>
    <t>MEDIASTINOSKOPIE</t>
  </si>
  <si>
    <t>57211</t>
  </si>
  <si>
    <t>REVIZE OBOU HRUDNÍCH DUTIN ZE STERNOTOMIE</t>
  </si>
  <si>
    <t>57213</t>
  </si>
  <si>
    <t>PLASTICKÉ VÝKONY NA PRŮDUŠNICI A VELKÝCH BRONŠÍCH</t>
  </si>
  <si>
    <t>57215</t>
  </si>
  <si>
    <t>RESEKCE HRUDNÍ STĚNY</t>
  </si>
  <si>
    <t>57217</t>
  </si>
  <si>
    <t>ODSTRANĚNÍ TUMORU MEDIASTINA - TYMEKTOMIE</t>
  </si>
  <si>
    <t>57221</t>
  </si>
  <si>
    <t>OPERAČNÍ STABILIZACE HRUDNÍKU PO ÚRAZE - JEDNA STR</t>
  </si>
  <si>
    <t>57223</t>
  </si>
  <si>
    <t>KOREKCE VPÁČENÉHO NEBO PTAČÍHO HRUDNÍKU</t>
  </si>
  <si>
    <t>57225</t>
  </si>
  <si>
    <t>TORAKOPLASTIKA</t>
  </si>
  <si>
    <t>57227</t>
  </si>
  <si>
    <t>EXCIZE Z HRUDNÍ STĚNY - SKALENOVÁ BIOPSIE</t>
  </si>
  <si>
    <t>57231</t>
  </si>
  <si>
    <t>MEDIASTINOTOMIE</t>
  </si>
  <si>
    <t>57233</t>
  </si>
  <si>
    <t>HRUDNÍ DRENÁŽ</t>
  </si>
  <si>
    <t>57235</t>
  </si>
  <si>
    <t>TORAKOTOMIE PROSTÁ NEBO S BIOPSIÍ, EVAKUACÍ HEMATO</t>
  </si>
  <si>
    <t>57237</t>
  </si>
  <si>
    <t>SUTURA RUPTUTY BRÁNICE TORAKOTOMICKÝM PŘÍSTUPEM</t>
  </si>
  <si>
    <t>57239</t>
  </si>
  <si>
    <t>UZAVŘENÍ BRONCHOPLEURÁLNÍ PÍŠTĚLE</t>
  </si>
  <si>
    <t>57241</t>
  </si>
  <si>
    <t>DEKORTIKACE PLÍCE</t>
  </si>
  <si>
    <t>57243</t>
  </si>
  <si>
    <t>HRUDNÍ PUNKCE</t>
  </si>
  <si>
    <t>57245</t>
  </si>
  <si>
    <t>PNEUMONEKTOMIE ROZŠÍŘENÁ</t>
  </si>
  <si>
    <t>57247</t>
  </si>
  <si>
    <t>PNEUMONEKTOMIE, NEBO LOBEKTOMIE, NEBO BILOBEKTOMIE</t>
  </si>
  <si>
    <t>57249</t>
  </si>
  <si>
    <t>RESEKCE PLIC - LOBEKTOMIE ČI BILOBEKTOMIE S BROCHO</t>
  </si>
  <si>
    <t>57251</t>
  </si>
  <si>
    <t>KLÍNOVITÁ RESEKCE PLIC NEBO ENUKLEACE TUMORU</t>
  </si>
  <si>
    <t>57253</t>
  </si>
  <si>
    <t>PLEUREKTOMIE - ABRAZE</t>
  </si>
  <si>
    <t>61021</t>
  </si>
  <si>
    <t>KOMPLEXNÍ VYŠETŘENÍ PLASTICKÝM CHIRURGEM</t>
  </si>
  <si>
    <t>61022</t>
  </si>
  <si>
    <t>CÍLENÉ VYŠETŘENÍ PLASTICKÝM CHIRURGEM</t>
  </si>
  <si>
    <t>61113</t>
  </si>
  <si>
    <t xml:space="preserve">REVIZE, EXCIZE A SUTURA PORANĚNÍ KŮŽE A PODKOŽÍ A </t>
  </si>
  <si>
    <t>61115</t>
  </si>
  <si>
    <t>61117</t>
  </si>
  <si>
    <t>SUTURA DIGITÁLNÍHO NEBO KOMUNÁLNÍHO DIGITÁLNÍHO NE</t>
  </si>
  <si>
    <t>61119</t>
  </si>
  <si>
    <t>SUTURA PERIFERNÍHO NERVU MIKROCHIRURGICKOU TECHNIK</t>
  </si>
  <si>
    <t>61121</t>
  </si>
  <si>
    <t>CÉVNÍ ANASTOMOSA MIKROCHIRURGICKOU TECHNIKOU</t>
  </si>
  <si>
    <t>61125</t>
  </si>
  <si>
    <t>EXCIZE KOŽNÍ LÉZE NAD 10 CM^2, BEZ UZAVŘENÍ VZNIKL</t>
  </si>
  <si>
    <t>61127</t>
  </si>
  <si>
    <t>EXSTIRPACE PSEUDOCYSTY DEKUBITU</t>
  </si>
  <si>
    <t>61131</t>
  </si>
  <si>
    <t>EXCIZE KOŽNÍ LÉZE, SUTURA VÍCE NEŽ 10 CM</t>
  </si>
  <si>
    <t>61133</t>
  </si>
  <si>
    <t>RADIKÁLNÍ EXCIZE MALIGNÍHO MELANOBLASTOMU</t>
  </si>
  <si>
    <t>61135</t>
  </si>
  <si>
    <t>AUTOTRANSPLANTACE KOŽNÍM ŠTĚPEM V PLNÉ TLOUŠTCE DO</t>
  </si>
  <si>
    <t>61139</t>
  </si>
  <si>
    <t>ODBĚR ŠLACHOVÉHO ŠTĚPU</t>
  </si>
  <si>
    <t>61143</t>
  </si>
  <si>
    <t>ODBĚR CÉVNÍHO ŠTĚPU MALÉHO KALIBRU (PRO MIKROCHIRU</t>
  </si>
  <si>
    <t>61145</t>
  </si>
  <si>
    <t>ODBĚR KORIOTUKOVÉHO ŠTĚPU</t>
  </si>
  <si>
    <t>61147</t>
  </si>
  <si>
    <t>UZAVŘENÍ DEFEKTU KOŽNÍM LALOKEM MÍSTNÍM DO 10 CM^2</t>
  </si>
  <si>
    <t>61149</t>
  </si>
  <si>
    <t xml:space="preserve">UZAVŘENÍ DEFEKTU  KOŽNÍM LALOKEM MÍSTNÍM OD 10 DO </t>
  </si>
  <si>
    <t>61151</t>
  </si>
  <si>
    <t>UZAVŘENÍ DEFEKTU KOŽNÍM LALOKEM MÍSTNÍM NAD 20 CM^</t>
  </si>
  <si>
    <t>61153</t>
  </si>
  <si>
    <t xml:space="preserve">UZAVŘENÍ DEFEKTU NA KONČETINÁCH NEBO TRUPU KOŽNÍM </t>
  </si>
  <si>
    <t>61155</t>
  </si>
  <si>
    <t>UZAVŘENÍ DEFEKTU KOŽNÍM LALOKEM PŘÍMÝM ZE VZDÁLENÉ</t>
  </si>
  <si>
    <t>61165</t>
  </si>
  <si>
    <t>ROZPROSTŘENÍ NEBO MODELACE LALOKU</t>
  </si>
  <si>
    <t>61167</t>
  </si>
  <si>
    <t>TRANSPOZICE FASCIOKUTÁNNÍHO LALOKU</t>
  </si>
  <si>
    <t>61169</t>
  </si>
  <si>
    <t>TRANSPOZICE MUSKULÁRNÍHO LALOKU</t>
  </si>
  <si>
    <t>61173</t>
  </si>
  <si>
    <t>VOLNÝ PŘENOS SVALOVÉHO A SVALOVĚ KOŽNÍHO LALOKU MI</t>
  </si>
  <si>
    <t>61209</t>
  </si>
  <si>
    <t>TENOLÝZA FLEXORU</t>
  </si>
  <si>
    <t>61211</t>
  </si>
  <si>
    <t>REKONSTRUKCE ŠLACHOVÉHO POUTKA</t>
  </si>
  <si>
    <t>61215</t>
  </si>
  <si>
    <t>REKONSTRUKCE ŠLACHY FLEXORU ŠTĚPEM</t>
  </si>
  <si>
    <t>61217</t>
  </si>
  <si>
    <t>TRANSPOZICE ŠLACHY FLEXORU</t>
  </si>
  <si>
    <t>61219</t>
  </si>
  <si>
    <t>TENOLÝZA EXTENZORU</t>
  </si>
  <si>
    <t>61221</t>
  </si>
  <si>
    <t>REKONSTRUKCE EXTENZOROVÉHO APARÁTU PRSTU RUKY</t>
  </si>
  <si>
    <t>61231</t>
  </si>
  <si>
    <t>IMPLANTACE UMĚLÉHO MP NEBO IP KLOUBU</t>
  </si>
  <si>
    <t>61233</t>
  </si>
  <si>
    <t>KAPSULOTOMIE MP NEBO IP KLOUBU</t>
  </si>
  <si>
    <t>61237</t>
  </si>
  <si>
    <t>KOREKČNÍ OSTEOTOMIE FALANGY NEBO METAKARPU</t>
  </si>
  <si>
    <t>61241</t>
  </si>
  <si>
    <t>IMPLANTACE KOSTNÍHO ŠTĚPU NA RUCE</t>
  </si>
  <si>
    <t>61255</t>
  </si>
  <si>
    <t>ROZŠÍŘENÁ APONEUREKTOMIE U FORMY DUPUYTRENOVY KONT</t>
  </si>
  <si>
    <t>61413</t>
  </si>
  <si>
    <t>KOREKCE PTÓZY VÍČKA (RIESE-BURIAN, HESS, ... U FAS</t>
  </si>
  <si>
    <t>61421</t>
  </si>
  <si>
    <t>OPERACE TVRDÉHO A MĚKKÉHO NOSU PRO FUNKČNÍ PORUCHU</t>
  </si>
  <si>
    <t>61441</t>
  </si>
  <si>
    <t>AUGMENTACE PRSU Z MÍSTNÍHO MATERIÁLU U HYPOPLAZIE</t>
  </si>
  <si>
    <t>61443</t>
  </si>
  <si>
    <t>REKONSTRUKCE PRSU SYNTETICKOU VLOŽKOU</t>
  </si>
  <si>
    <t>61445</t>
  </si>
  <si>
    <t>OPERACE GIGANTOMASTIE</t>
  </si>
  <si>
    <t>61447</t>
  </si>
  <si>
    <t>EXSTIRPACE ŽLÁZY Z PERIAREOLÁRNÍHO ŘEZU U GYNEKOMA</t>
  </si>
  <si>
    <t>61449</t>
  </si>
  <si>
    <t>ABLACE PRSU SE ZACHOVÁNÍM DVORCE (SUBKUTÁNNÍ MASTE</t>
  </si>
  <si>
    <t>61453</t>
  </si>
  <si>
    <t>KAPSULOTOMIE POUZDRA IMPLANTÁTU</t>
  </si>
  <si>
    <t>61461</t>
  </si>
  <si>
    <t>VENTER PENDULUS S DIASTÁZOU</t>
  </si>
  <si>
    <t>61473</t>
  </si>
  <si>
    <t>IMPLANTACE TKÁŇOVÉHO EXPANDERU</t>
  </si>
  <si>
    <t>62310</t>
  </si>
  <si>
    <t>NEKREKTOMIE DO 1% POVRCHU TĚLA</t>
  </si>
  <si>
    <t>NEKREKTOMIE DO 5 % POVRCHU TĚLA - TANGENCIÁLNÍ NEB</t>
  </si>
  <si>
    <t>62410</t>
  </si>
  <si>
    <t>ŠTĚP PŘI POPÁLENÍ - DLAŇ, DORSUM RUKY, NOHY NEBO D</t>
  </si>
  <si>
    <t>62421</t>
  </si>
  <si>
    <t>ŠTĚP PŘI POPÁLENÍ (A OSTATNÍCH KOŽNÍCH ZTRÁTÁCH) -</t>
  </si>
  <si>
    <t>62440</t>
  </si>
  <si>
    <t>ŠTĚP PŘI POPÁLENÍ (A OSTATNÍCH KOŽNÍCH ZTRÁTÁCH) D</t>
  </si>
  <si>
    <t>62460</t>
  </si>
  <si>
    <t>ŠTĚP PŘI POPÁLENÍ (A OSTATNCH KOŽNÍCH ZTRÁTÁCH), 5</t>
  </si>
  <si>
    <t>62610</t>
  </si>
  <si>
    <t>ODBĚR DERMOEPIDERMÁLNÍHO ŠTĚPU DO 1 % POVRCHU TĚLA</t>
  </si>
  <si>
    <t>62640</t>
  </si>
  <si>
    <t>ODBĚR DERMOEPIDERMÁLNÍHO ŠTĚPU: 1 - 5 % Z PLOCHY P</t>
  </si>
  <si>
    <t>62660</t>
  </si>
  <si>
    <t xml:space="preserve">ODBĚR DERMOEPIDERMÁLNÍHO ŠTĚPU: 5 - 10 % Z PLOCHY </t>
  </si>
  <si>
    <t>62710</t>
  </si>
  <si>
    <t>SÍŤOVÁNÍ (MESHOVÁNÍ) ŠTĚPU DO ROZSAHU 5 % Z POVRCH</t>
  </si>
  <si>
    <t>62720</t>
  </si>
  <si>
    <t>SÍŤOVÁNÍ (MESHOVÁNÍ) ŠTĚPU NAD 5 % MAX. DO 20 %</t>
  </si>
  <si>
    <t>63573</t>
  </si>
  <si>
    <t>HYSTEREKTOMIE ABDOMINÁLNÍ NEBO VAGINÁLNÍ S NEBO BE</t>
  </si>
  <si>
    <t>63589</t>
  </si>
  <si>
    <t>SALPINGEKTOMIE NEBO ADNEXEKTOMIE A NEBO RESEKCE OV</t>
  </si>
  <si>
    <t>63596</t>
  </si>
  <si>
    <t>TOTÁLNÍ OMENTEKTOMIE</t>
  </si>
  <si>
    <t>65920</t>
  </si>
  <si>
    <t>ODBĚR KOSTNÍHO ŠTĚPU Z PÁNVE</t>
  </si>
  <si>
    <t>66039</t>
  </si>
  <si>
    <t>SLOŽITÁ OPERAČNÍ ARTROSKOPIE</t>
  </si>
  <si>
    <t>66127</t>
  </si>
  <si>
    <t>MANIPULACE V CELKOVÉ NEBO LOKÁLNÍ ANESTÉZII</t>
  </si>
  <si>
    <t>66133</t>
  </si>
  <si>
    <t>UDRŽOVÁNÍ PROPLACHOVÉ LAVÁŽE ZA JEDEN DEN</t>
  </si>
  <si>
    <t>66313</t>
  </si>
  <si>
    <t xml:space="preserve">DELIBERACE - ODSTRANĚNÍ ÚTLAKU - DURÁLNÍHO VAKU A </t>
  </si>
  <si>
    <t>66315</t>
  </si>
  <si>
    <t xml:space="preserve">INSTRUMENTACE C, T, L, S PÁTEŘE - PŘEDNÍ I ZADNÍ, </t>
  </si>
  <si>
    <t>66319</t>
  </si>
  <si>
    <t>RESEKCE JINÉ NS ČÁSTI OBRATLE - INTERVERTEBRÁLNÍHO</t>
  </si>
  <si>
    <t>66321</t>
  </si>
  <si>
    <t>RESEKCE OBRATLOVÉHO TĚLA - SOMATEKTONIE - KOMPLETN</t>
  </si>
  <si>
    <t>66323</t>
  </si>
  <si>
    <t>PŘEDNÍ RESEKCE OBRATLOVÉHO TĚLA - SOMATEKTOMIE - I</t>
  </si>
  <si>
    <t>66329</t>
  </si>
  <si>
    <t>FŮZE PÁTEŘE - STANDARDNÍ - PŘEDNÍ - INTERSOMATICKÁ</t>
  </si>
  <si>
    <t>66333</t>
  </si>
  <si>
    <t>PŘÍSTUPY NA PÁTEŘ - NESTANDARDNÍ - PŘEDNÍ</t>
  </si>
  <si>
    <t>66337</t>
  </si>
  <si>
    <t xml:space="preserve">OPERAČNÍ PŘÍSTUP K PÁTEŘI - STANDARDNÍ - PŘEDNÍ - </t>
  </si>
  <si>
    <t>66411</t>
  </si>
  <si>
    <t>AMPUTACE PRSTU RUKY NEBO ČLÁNKU PRSTU - ZA PRVNÍ P</t>
  </si>
  <si>
    <t>66413</t>
  </si>
  <si>
    <t>AMPUTACE PRSTU RUKY NEBO ČLÁNKU PRSTU - ZA KAŽDÝ D</t>
  </si>
  <si>
    <t>66425</t>
  </si>
  <si>
    <t xml:space="preserve">SYNOVEKTOMIE KLOUBU PRSTU RUKY ČI NOHY - ZA PRVNÍ </t>
  </si>
  <si>
    <t>66439</t>
  </si>
  <si>
    <t>REKONSTRUKCE JEDNODUCHÉ ŠLACHY - RUKA, ZÁPĚSTÍ - P</t>
  </si>
  <si>
    <t>66441</t>
  </si>
  <si>
    <t>REKONSTRUKCE JEDNODUCHÉ ŠLACHY - RUKA, ZÁPĚSTÍ - D</t>
  </si>
  <si>
    <t>66623</t>
  </si>
  <si>
    <t>PROSTÁ EXTRAKCE ENDOPROTÉZY - CEMENTOVANÉ</t>
  </si>
  <si>
    <t>66659</t>
  </si>
  <si>
    <t>SYNOVEKTOMIE KOLENA A DALŠÍCH VELKÝCH KLOUBŮ</t>
  </si>
  <si>
    <t>66813</t>
  </si>
  <si>
    <t>ODSTRANĚNÍ OSTEOSYNTETICKÉHO MATERIÁLU</t>
  </si>
  <si>
    <t>66821</t>
  </si>
  <si>
    <t>PERKUTÁNNÍ FIXACE K-DRÁTEM</t>
  </si>
  <si>
    <t>66829</t>
  </si>
  <si>
    <t>ZAVEDENÍ PROPLACHOVÉ LAVÁŽE</t>
  </si>
  <si>
    <t>66841</t>
  </si>
  <si>
    <t>EXSTIRPACE NÁDORU MĚKKÝCH TKÁNÍ - HLUBOKO ULOŽENÝC</t>
  </si>
  <si>
    <t>66851</t>
  </si>
  <si>
    <t>AMPUTACE DLOUHÉ KOSTI / EXARTIKULACE VELKÉHO KLOUB</t>
  </si>
  <si>
    <t>66865</t>
  </si>
  <si>
    <t>EXCIZE A EXSTIRPACE KOSTI - RESEKCE A NÁHRADA JINÝ</t>
  </si>
  <si>
    <t>66877</t>
  </si>
  <si>
    <t>TREPANACE A DRENÁŽ KOSTI</t>
  </si>
  <si>
    <t>66879</t>
  </si>
  <si>
    <t>OTEVŘENÁ SPONGIOPLASTIKA</t>
  </si>
  <si>
    <t>66895</t>
  </si>
  <si>
    <t>OTEVŘENÁ BIOPSIE KOSTI NEBO KLOUBU</t>
  </si>
  <si>
    <t>66919</t>
  </si>
  <si>
    <t>SEKVESTROTOMIE</t>
  </si>
  <si>
    <t>66949</t>
  </si>
  <si>
    <t>PUNKCE KLOUBNÍ S APLIKACÍ LÉČIVA</t>
  </si>
  <si>
    <t>71319</t>
  </si>
  <si>
    <t>ESOFAGOSKOPIE RIGIDNÍ</t>
  </si>
  <si>
    <t>71717</t>
  </si>
  <si>
    <t>TRACHEOTOMIE</t>
  </si>
  <si>
    <t>76213</t>
  </si>
  <si>
    <t>KATETRIZACE MOČOVÉHO MĚCHÝŘE PERMANENTNÍ CÉVKOU DL</t>
  </si>
  <si>
    <t>76335</t>
  </si>
  <si>
    <t>OPERAČNÍ REVIZE PERIRENÁLNÍCH NEBO PERIURETERÁLNÍC</t>
  </si>
  <si>
    <t>76343</t>
  </si>
  <si>
    <t>RESEKCE, SUTURA URETERU JEDNOSTRANNÁ</t>
  </si>
  <si>
    <t>76361</t>
  </si>
  <si>
    <t>LALOK Z MOČOVÉHO MĚCHÝŘE S REIMPLANTACÍ URETERU</t>
  </si>
  <si>
    <t>76365</t>
  </si>
  <si>
    <t>PUNKČNÍ EPICYSTOSTOMIE</t>
  </si>
  <si>
    <t>76369</t>
  </si>
  <si>
    <t>RESEKCE MĚCHÝŘE, EV. DIVERTIKULEKTOMIE</t>
  </si>
  <si>
    <t>76375</t>
  </si>
  <si>
    <t>CYSTEKTOMIE KOMPLETNÍ S URETEROILEÁLNÍM KONDUITEM</t>
  </si>
  <si>
    <t>76425</t>
  </si>
  <si>
    <t>REPOZICE PARAFIMOZY NEBO UVOLNĚNÍ PREPUCIA, DĚTI O</t>
  </si>
  <si>
    <t>76439</t>
  </si>
  <si>
    <t>ORCHIECTOMIE JEDNOSTRANNÁ</t>
  </si>
  <si>
    <t>76440</t>
  </si>
  <si>
    <t>ORCHIEKTOMIE RADIKÁLNÍ JEDNOSTRANNÁ</t>
  </si>
  <si>
    <t>76441</t>
  </si>
  <si>
    <t>LYMFADENEKTOMIE RETROPERITONEÁLNÍ</t>
  </si>
  <si>
    <t>76451</t>
  </si>
  <si>
    <t>EXCIZE SPERMATOKÉLY NEBO OPERACE HYDROKÉLY JEDNOST</t>
  </si>
  <si>
    <t>76473</t>
  </si>
  <si>
    <t>ADRENALEKTOMIE JEDNOSTRANNÁ (JAKO SAMOSTATNÝ VÝKON</t>
  </si>
  <si>
    <t>78022</t>
  </si>
  <si>
    <t>CÍLENÉ VYŠETŘENÍ ANESTEZIOLOGEM</t>
  </si>
  <si>
    <t>78117</t>
  </si>
  <si>
    <t>ANESTÉZIE S ŘÍZENOU VENTILACÍ Á 20 MIN.</t>
  </si>
  <si>
    <t>78121</t>
  </si>
  <si>
    <t>KAPNOMETRIE PŘI ANESTEZII Á 20 MIN.</t>
  </si>
  <si>
    <t>78140</t>
  </si>
  <si>
    <t>ANESTÉZIE U PACIENTA S ASA 3E A VÍCE Á 20 MIN, PŘI</t>
  </si>
  <si>
    <t>78820</t>
  </si>
  <si>
    <t>ZAJIŠTĚNÍ DÝCHACÍCH CEST PŘI ANESTEZII</t>
  </si>
  <si>
    <t>89311</t>
  </si>
  <si>
    <t xml:space="preserve">INTERVENČNÍ VÝKON ŘÍZENÝ RDG METODOU (SKIASKOPIE, </t>
  </si>
  <si>
    <t>00880</t>
  </si>
  <si>
    <t>ROZLIŠENÍ VYKÁZANÉ HOSPITALIZACE JAKO: = NOVÁ HOSP</t>
  </si>
  <si>
    <t>00881</t>
  </si>
  <si>
    <t>ROZLIŠENÍ VYKÁZANÉ HOSPITALIZACE JAKO: = POKRAČOVÁ</t>
  </si>
  <si>
    <t>00698</t>
  </si>
  <si>
    <t>OD TYPU 98 - PRO NEMOCNICE TYPU 3, (KATEGORIE 6) -</t>
  </si>
  <si>
    <t>90797</t>
  </si>
  <si>
    <t>(DRG) ESOFAGOKARDIOMYOTOMIE LAPAROSKOPICKY</t>
  </si>
  <si>
    <t>90844</t>
  </si>
  <si>
    <t>(DRG) PLEUREKTOMIE ABRAZE THORAKOSKOPICKY</t>
  </si>
  <si>
    <t>90801</t>
  </si>
  <si>
    <t>(DRG) LOKÁLNÍ EXCIZE Z JATER LAPAROSKOPICKY</t>
  </si>
  <si>
    <t>90864</t>
  </si>
  <si>
    <t>(DRG) RESEKCE TLUSTÉHO STŘEVA LAPAROSKOPICKY</t>
  </si>
  <si>
    <t>63599</t>
  </si>
  <si>
    <t>PUNKCE DOUGLASOVA PROSTORU S INCIZÍ A DRENÁŽÍ</t>
  </si>
  <si>
    <t>90842</t>
  </si>
  <si>
    <t>(DRG) KLÍNOVITÁ RESEKCE PLIC THORAKOSKOPICKY</t>
  </si>
  <si>
    <t>90781</t>
  </si>
  <si>
    <t>(DRG) CÍLENÝ ODBĚR BIOPSIE LAPAROSKOPICKY NEBO THO</t>
  </si>
  <si>
    <t>90823</t>
  </si>
  <si>
    <t>(DRG) ANTIREFLUXNÍ PLASTIKA LAPAROSKOPICKY</t>
  </si>
  <si>
    <t>90853</t>
  </si>
  <si>
    <t>(DRG) FUNDOPLIKACE LAPAROSKOPICKY</t>
  </si>
  <si>
    <t>90867</t>
  </si>
  <si>
    <t>(DRG) ODSTRANĚNÍ TUMORU MEDIASTINA THORAKOSKOPICKY</t>
  </si>
  <si>
    <t>90880</t>
  </si>
  <si>
    <t>(DRG) NÍZKÁ PŘEDNÍ RESEKCE REKTA LAPAROSKOPICKY</t>
  </si>
  <si>
    <t>99981</t>
  </si>
  <si>
    <t xml:space="preserve">(VZP) PACIENT HOSPITALIZOVANÝ V LŮŽKOVÉM ZAŘÍZENÍ </t>
  </si>
  <si>
    <t>90809</t>
  </si>
  <si>
    <t>(DRG) ADNEXEKTOMIE LAPAROSKOPICKY</t>
  </si>
  <si>
    <t>90836</t>
  </si>
  <si>
    <t>(DRG) ADHEZIOLÝZA DRUHÉHO STUPNĚ LAPAROSKOPICKY NE</t>
  </si>
  <si>
    <t>90817</t>
  </si>
  <si>
    <t>(DRG) ADHEZIOLÝZA PRVNÍHO STUPNĚ LAPAROSKOPICKY</t>
  </si>
  <si>
    <t>90818</t>
  </si>
  <si>
    <t>(DRG) CHOLECYSTEKTOMIE PROSTÁ LAPAROSKOPICKY</t>
  </si>
  <si>
    <t>90795</t>
  </si>
  <si>
    <t>(DRG) APPENDEKTOMIE LAPAROSKOPICKY</t>
  </si>
  <si>
    <t>90794</t>
  </si>
  <si>
    <t xml:space="preserve">(DRG) VÝKON NA LYMFATICKÉM SYSTÉMU LAPAROSKOPICKY </t>
  </si>
  <si>
    <t>90780</t>
  </si>
  <si>
    <t>(DRG) CÍLENÁ PUNKCE ORGÁNU NEBO LOŽISKA LAPAROSKOP</t>
  </si>
  <si>
    <t>90782</t>
  </si>
  <si>
    <t>(DRG) LAVÁŽ A ODSÁTÍ DUTINY PERITONEÁLNÍ LAPAROSKO</t>
  </si>
  <si>
    <t>90805</t>
  </si>
  <si>
    <t>(DRG) ENUKLEACE JEDNODUCHÉ CYSTY LAPAROSKOPICKY</t>
  </si>
  <si>
    <t>90822</t>
  </si>
  <si>
    <t>(DRG) KOLOSTOMIE LAPAROSKOPICKY</t>
  </si>
  <si>
    <t>90865</t>
  </si>
  <si>
    <t>(DRG) EZOFAGOKARDIOMYOTOMIE S FUNDOPLIKACÍ LAPAROS</t>
  </si>
  <si>
    <t>51312</t>
  </si>
  <si>
    <t>SPLENEKTOMIE S AUTOTRANSPLANTACÍ SLEZINNÉ TKÁNĚ</t>
  </si>
  <si>
    <t>90841</t>
  </si>
  <si>
    <t>(DRG) LYMFADENEKTOMIE PARAAORTÁLNÍ LAPAROSKOPICKY</t>
  </si>
  <si>
    <t>90843</t>
  </si>
  <si>
    <t>(DRG) ENUKLEACE TUMORU PLIC THORAKOSKOPICKY</t>
  </si>
  <si>
    <t>90816</t>
  </si>
  <si>
    <t>(DRG) DRENÁŽ ABSCESU LAPAROSKOPICKY NEBO THORAKOSK</t>
  </si>
  <si>
    <t>90787</t>
  </si>
  <si>
    <t>(DRG) JEJUNOSTOMIE LAPAROSKOPICKY</t>
  </si>
  <si>
    <t>90881</t>
  </si>
  <si>
    <t>(DRG) SPLENEKTOMIE LAPAROSKOPICKY</t>
  </si>
  <si>
    <t>90785</t>
  </si>
  <si>
    <t>(DRG) CHOLANGIOGRAFIE LAPAROSKOPICKY</t>
  </si>
  <si>
    <t>90870</t>
  </si>
  <si>
    <t>(DRG) LOBEKTOMIE PLIC THORAKOSKOPICKY</t>
  </si>
  <si>
    <t>51219</t>
  </si>
  <si>
    <t xml:space="preserve">EZOFAGEKTOMIE BEZ TORAKOTOMIE S NÁHRADOU STŘEVEM, </t>
  </si>
  <si>
    <t>90799</t>
  </si>
  <si>
    <t>(DRG) DESTRUKCE NÁDORU NEBO METASTÁZ LAPAROSKOPICK</t>
  </si>
  <si>
    <t>90824</t>
  </si>
  <si>
    <t>(DRG) HERNIOPLASTIKA RECIDIVUJÍCÍ KÝLY LAPAROSKOPI</t>
  </si>
  <si>
    <t>90838</t>
  </si>
  <si>
    <t>(DRG) HERNIOPLASTIKA OBOUSTRANNÁ PRIMÁRNÍ LAPAROSK</t>
  </si>
  <si>
    <t>90875</t>
  </si>
  <si>
    <t>(DRG) RESEKCE ŽALUDKU BL LAPAROSKOPICKY</t>
  </si>
  <si>
    <t>90819</t>
  </si>
  <si>
    <t>(DRG) APPENDEKTOMIE PřI PERITONITIDĚ LAPAROSKOPICK</t>
  </si>
  <si>
    <t>57229</t>
  </si>
  <si>
    <t>PLEUROSTOMIE</t>
  </si>
  <si>
    <t>15450</t>
  </si>
  <si>
    <t>LAPAROSKOPIE DIAGNOSTICKÁ (MIMO GYNEKOLOGICKOU)</t>
  </si>
  <si>
    <t>90808</t>
  </si>
  <si>
    <t>(DRG) OVAREKTOMIE LAPAROSKOPICKY</t>
  </si>
  <si>
    <t>51119</t>
  </si>
  <si>
    <t>KOREKCE STRIKTURY KRČNÍHO JÍCNU NEBO KRČNÍCH ANAST</t>
  </si>
  <si>
    <t>90876</t>
  </si>
  <si>
    <t>(DRG) RESEKCE JATER LAPAROSKOPICKY</t>
  </si>
  <si>
    <t>5F3</t>
  </si>
  <si>
    <t>53111</t>
  </si>
  <si>
    <t>ZAVŘENÁ REPOZICE ZLOMENINY NEBO LUXACE JEDNÉ FALAN</t>
  </si>
  <si>
    <t>66819</t>
  </si>
  <si>
    <t>APLIKACE ZEVNÍHO FIXATÉRU</t>
  </si>
  <si>
    <t>5F4</t>
  </si>
  <si>
    <t>07546</t>
  </si>
  <si>
    <t>(DRG) OTEVŘENÝ PŘÍSTUP</t>
  </si>
  <si>
    <t>07563</t>
  </si>
  <si>
    <t>(DRG) URGENTNÍ OPERACE KVCH</t>
  </si>
  <si>
    <t>07543</t>
  </si>
  <si>
    <t>(DRG) PRIMOOPERACE</t>
  </si>
  <si>
    <t>07552</t>
  </si>
  <si>
    <t>(DRG) OPERAČNÍ VÝKON BEZ MIMOTĚLNÍHO OBĚHU</t>
  </si>
  <si>
    <t>07519</t>
  </si>
  <si>
    <t>(VZP) JINÉ OPERACE NA ŽILNÍM SYSTÉMU</t>
  </si>
  <si>
    <t>5F5</t>
  </si>
  <si>
    <t>78116</t>
  </si>
  <si>
    <t>5T1</t>
  </si>
  <si>
    <t>0007957</t>
  </si>
  <si>
    <t>0107931</t>
  </si>
  <si>
    <t xml:space="preserve">TROMBOCYTY Z AFERÉZY                              </t>
  </si>
  <si>
    <t>0053470</t>
  </si>
  <si>
    <t>ZÁSOBNÍK PRO ENDO GIA UNIVERSAL 60-2.5;3.5;4.8 DLU</t>
  </si>
  <si>
    <t>0053469</t>
  </si>
  <si>
    <t>ZÁSOBNÍK PRO ENDO GIA UNIVERSAL 45-2.0;2.5;3.5;4.8</t>
  </si>
  <si>
    <t>00655</t>
  </si>
  <si>
    <t>OD TYPU 55 - PRO NEMOCNICE TYPU 3, (KATEGORIE 6) -</t>
  </si>
  <si>
    <t>00657</t>
  </si>
  <si>
    <t>OD TYPU 57 - PRO NEMOCNICE TYPU 3, (KATEGORIE 6) -</t>
  </si>
  <si>
    <t>00658</t>
  </si>
  <si>
    <t>OD TYPU 58 - PRO NEMOCNICE TYPU 3, (KATEGORIE 6) -</t>
  </si>
  <si>
    <t>11505</t>
  </si>
  <si>
    <t>SPECIÁLNÍ PARENTERÁLNÍ VÝŽIVA</t>
  </si>
  <si>
    <t>71311</t>
  </si>
  <si>
    <t>LARYNGOSKOPIE PŘÍMÁ</t>
  </si>
  <si>
    <t>71729</t>
  </si>
  <si>
    <t>ODSTRANĚNÍ POLYPU NEBO JINÉHO NOVOTVARU Z HRTANU N</t>
  </si>
  <si>
    <t>6F1</t>
  </si>
  <si>
    <t>0064831</t>
  </si>
  <si>
    <t xml:space="preserve">AXETINE 1,5 G                                     </t>
  </si>
  <si>
    <t>0066020</t>
  </si>
  <si>
    <t xml:space="preserve">AUGMENTIN 1,2 G                                   </t>
  </si>
  <si>
    <t>0131654</t>
  </si>
  <si>
    <t xml:space="preserve">CEFTAZIDIM KABI 1 GM                              </t>
  </si>
  <si>
    <t>0154704</t>
  </si>
  <si>
    <t xml:space="preserve">TETANOL PUR                                       </t>
  </si>
  <si>
    <t>0001137</t>
  </si>
  <si>
    <t>0001154</t>
  </si>
  <si>
    <t>0001288</t>
  </si>
  <si>
    <t xml:space="preserve">DLAHA ADAPTAČNÍ  MINI FRAGMENT OCEL TITAN         </t>
  </si>
  <si>
    <t>0001341</t>
  </si>
  <si>
    <t xml:space="preserve">DRÁT KIRSCHNERŮV OCEL                             </t>
  </si>
  <si>
    <t>0001369</t>
  </si>
  <si>
    <t xml:space="preserve">FIXÁTOR ZEVNÍ, MALÝ, SYNTHES                      </t>
  </si>
  <si>
    <t>0001380</t>
  </si>
  <si>
    <t>0001387</t>
  </si>
  <si>
    <t>0001749</t>
  </si>
  <si>
    <t>0010767</t>
  </si>
  <si>
    <t>0010768</t>
  </si>
  <si>
    <t>0017424</t>
  </si>
  <si>
    <t xml:space="preserve">ŠROUB KORTIKÁLNÍ VELKÝ FRAGMENT OCEL              </t>
  </si>
  <si>
    <t>0017751</t>
  </si>
  <si>
    <t>0031246</t>
  </si>
  <si>
    <t xml:space="preserve">NÁHRADA ŠLACHY RUKY - SILIKONOVÁ                  </t>
  </si>
  <si>
    <t>0059978</t>
  </si>
  <si>
    <t xml:space="preserve">KLIPY EXTRA TITAN LT100,LT200                     </t>
  </si>
  <si>
    <t>0059979</t>
  </si>
  <si>
    <t xml:space="preserve">KLIPY EXTRA TITAN LT300,LT400                     </t>
  </si>
  <si>
    <t>0065071</t>
  </si>
  <si>
    <t xml:space="preserve">IMPLANTÁT BRADOVÝ  MEDPOR                         </t>
  </si>
  <si>
    <t>0068059</t>
  </si>
  <si>
    <t xml:space="preserve">IMPLANTÁT MAMMÁRNÍ EXPANDER TKÁŇOVÝ               </t>
  </si>
  <si>
    <t>0068060</t>
  </si>
  <si>
    <t>0082042</t>
  </si>
  <si>
    <t>0082509</t>
  </si>
  <si>
    <t xml:space="preserve">DLAHA FIXAČNÍ - RUKA,PŘEDLOKTÍ - SÁDRA            </t>
  </si>
  <si>
    <t>0082514</t>
  </si>
  <si>
    <t xml:space="preserve">DLAHA FIXAČNÍ CELÉ HORNÍ KONČETINY - POLYMEROVANÝ </t>
  </si>
  <si>
    <t>0082517</t>
  </si>
  <si>
    <t xml:space="preserve">DLAHA FIXAČNÍ - NOHA,BÉREC - SÁDRA                </t>
  </si>
  <si>
    <t>0082519</t>
  </si>
  <si>
    <t xml:space="preserve">OBVAZ CIRKULÁRNÍ - NOHA,BÉREC - SÁDRA             </t>
  </si>
  <si>
    <t>0082521</t>
  </si>
  <si>
    <t xml:space="preserve">DLAHA FIXAČNÍ CELÉ DOLNÍ KONČETINY - SÁDRA        </t>
  </si>
  <si>
    <t>0107459</t>
  </si>
  <si>
    <t xml:space="preserve">SET PRO APLIKACI LAREV - DÁVKA CCA 150 LAREV      </t>
  </si>
  <si>
    <t>0110664</t>
  </si>
  <si>
    <t xml:space="preserve">K-DRÁT ODLAMOVACÍ PRO PRSTY RUKY K-SNAP           </t>
  </si>
  <si>
    <t>0166153</t>
  </si>
  <si>
    <t>IMPLANTÁT MAMMÁRNÍ CUI PLNĚNÝ KOHEZIVNÍM GELEM  KU</t>
  </si>
  <si>
    <t>0166154</t>
  </si>
  <si>
    <t>IMPLANTÁT MAMMÁRNÍ CUI PLNĚNÝ KOHEZIVNÍM GELEM  AN</t>
  </si>
  <si>
    <t>0166174</t>
  </si>
  <si>
    <t>IMPLANTÁT MAMMÁRNÍ MONOBLOC SOFT ONE PLNĚNÝ KOHEZI</t>
  </si>
  <si>
    <t>0166175</t>
  </si>
  <si>
    <t>0166177</t>
  </si>
  <si>
    <t>0077983</t>
  </si>
  <si>
    <t xml:space="preserve">NÁHRADA PRSTNÍHO KLOUBU - SILIKONOVÁ              </t>
  </si>
  <si>
    <t>0166173</t>
  </si>
  <si>
    <t>0082004</t>
  </si>
  <si>
    <t xml:space="preserve">V.A.C.WHITEFOAM (PVA PĚNA)                        </t>
  </si>
  <si>
    <t>0073263</t>
  </si>
  <si>
    <t xml:space="preserve">K-DRÁT MEDIN                                      </t>
  </si>
  <si>
    <t>0013054</t>
  </si>
  <si>
    <t xml:space="preserve">STAPLER KOŽNÍ, 35 NEREZ.OCEL. NÁPLNÍ PMW35,PMR35  </t>
  </si>
  <si>
    <t>0068901</t>
  </si>
  <si>
    <t>13071</t>
  </si>
  <si>
    <t>LARVÁLNÍ LÉČBA RAN</t>
  </si>
  <si>
    <t>51855</t>
  </si>
  <si>
    <t>FIXAČNÍ SÁDROVÁ DLAHA CELÉ HORNÍ KONČETINY</t>
  </si>
  <si>
    <t>53515</t>
  </si>
  <si>
    <t>SUTURA ŠLACHY EXTENSORU RUKY A ZÁPĚSTÍ</t>
  </si>
  <si>
    <t>56413</t>
  </si>
  <si>
    <t>MIKROCHIRURGICKÁ SUTURA NERVU PŘÍMÁ BEZ AUTOTRANSP</t>
  </si>
  <si>
    <t>61137</t>
  </si>
  <si>
    <t>ODBĚR FASCIÁLNÍHO ŠTĚPU Z FASCIA LATA</t>
  </si>
  <si>
    <t>61141</t>
  </si>
  <si>
    <t>ODBĚR NERVOVÉHO ŠTĚPU PRO MIKROCHIRURGICKÉ VÝKONY</t>
  </si>
  <si>
    <t>61161</t>
  </si>
  <si>
    <t>ZHOTOVENÍ DVOUSTOPKOVÉHO TUBULOVANÉHO LALOKU</t>
  </si>
  <si>
    <t>61163</t>
  </si>
  <si>
    <t>PŘENOS NEBO ODPOJENÍ STOPKY KOŽNÍHO LALOKU</t>
  </si>
  <si>
    <t>61175</t>
  </si>
  <si>
    <t>VOLNÝ PŘENOS VASKULARIZOVANÉ KOSTI, PŘENOS PRSTU Z</t>
  </si>
  <si>
    <t>61201</t>
  </si>
  <si>
    <t>REPLANTACE JEDNOHO PRSTU</t>
  </si>
  <si>
    <t>61213</t>
  </si>
  <si>
    <t>IMPLANTACE SILIKONU PŘI DEFEKTU ŠLACHY</t>
  </si>
  <si>
    <t>61225</t>
  </si>
  <si>
    <t>NEUROLÝZA</t>
  </si>
  <si>
    <t>61227</t>
  </si>
  <si>
    <t>CHIRURGICKÉ OŠETŘENÍ NEUROMU</t>
  </si>
  <si>
    <t>61235</t>
  </si>
  <si>
    <t>ARTHRODÉZA MP NEBO IP KLOUBU</t>
  </si>
  <si>
    <t>61239</t>
  </si>
  <si>
    <t>DISTRAKCE FALANGY NEBO METAKARPU</t>
  </si>
  <si>
    <t>61351</t>
  </si>
  <si>
    <t>OPERACE FIMÓZY DLE BURIANA</t>
  </si>
  <si>
    <t>61391</t>
  </si>
  <si>
    <t>VYTVOŘENÍ NOVÉ PRSNÍ BRADAVKY A PRSNÍHO DVORCE</t>
  </si>
  <si>
    <t>61423</t>
  </si>
  <si>
    <t>RINOPLASTIKA - SEDLOVITÝ NOS (L-ŠTĚP, VČETNĚ ODBĚR</t>
  </si>
  <si>
    <t>61431</t>
  </si>
  <si>
    <t>STATICKODYNAMICKÝ FASC. ZÁVĚS U PARÉZY N. FACIALIS</t>
  </si>
  <si>
    <t>61433</t>
  </si>
  <si>
    <t>DYNAMICKÝ ZÁVĚS PŘI PARÉZE N. VII. POMOCÍ M. MASSE</t>
  </si>
  <si>
    <t>61463</t>
  </si>
  <si>
    <t>REDUKCE STEHNA NEBO PAŽE EXCIZÍ</t>
  </si>
  <si>
    <t>61465</t>
  </si>
  <si>
    <t>OPERACE LYMFEDÉMU DOLNÍ KONČETINY SUPERDERMATOMEM</t>
  </si>
  <si>
    <t>62110</t>
  </si>
  <si>
    <t xml:space="preserve">PŘEVAZ POPÁLENINY V ROZSAHU OD 1 % DO 10 %  A EV. </t>
  </si>
  <si>
    <t>62120</t>
  </si>
  <si>
    <t>POPÁLENINY - OŠETŘENÍ A PŘEVAZ (NOS, TVÁŘ, RET, UC</t>
  </si>
  <si>
    <t>62150</t>
  </si>
  <si>
    <t>POPÁLENINY - OŠETŘENÍ A PŘEVAZ, OSTATNÍ DO 5%</t>
  </si>
  <si>
    <t>62330</t>
  </si>
  <si>
    <t>NEKREKTOMIE 5 - 10 % POVRCHU TĚLA - TANGENCIÁLNÍ N</t>
  </si>
  <si>
    <t>62420</t>
  </si>
  <si>
    <t>62670</t>
  </si>
  <si>
    <t>ODBĚR DERMOEPIDERMÁLNÍHO ŠTĚPU: 10 - 15 % Z PLOCHY</t>
  </si>
  <si>
    <t>62810</t>
  </si>
  <si>
    <t xml:space="preserve">ODBĚR KOŽNÍHO ŠTĚPU V PLNÉ TLOUŠŤCE DO ROZSAHU 20 </t>
  </si>
  <si>
    <t>65611</t>
  </si>
  <si>
    <t>EXCIZE LÉZE V DUTINĚ ÚSTNÍ NAD 4 CM</t>
  </si>
  <si>
    <t>65617</t>
  </si>
  <si>
    <t>KLÍNOVITÁ NEBO KVADRATICKÁ EXCIZE DOLNÍHO NEBO HOR</t>
  </si>
  <si>
    <t>65922</t>
  </si>
  <si>
    <t>ODBĚR KOSTNÍHO ŠTĚPU ZE ŽEBRA</t>
  </si>
  <si>
    <t>66417</t>
  </si>
  <si>
    <t>ARTRODÉZA MALÝCH KLOUBŮ RUKY A NOHY - JEDNOHO</t>
  </si>
  <si>
    <t>66437</t>
  </si>
  <si>
    <t>REKONSTRUKCE VAZŮ ZÁPĚSTÍ A RUKY</t>
  </si>
  <si>
    <t>66681</t>
  </si>
  <si>
    <t>EXARTIKULACE (AMPUTACE METATARZÁLNÍ) FALANGEÁLNÍ -</t>
  </si>
  <si>
    <t>66833</t>
  </si>
  <si>
    <t>ODSTRANĚNÍ CIZÍHO TĚLESA Z RÁNY</t>
  </si>
  <si>
    <t>66929</t>
  </si>
  <si>
    <t>TENOLÝZA - ROZSÁHLÉ UVOLNĚNÍ JEDNÉ ŠLACHY - MIMO R</t>
  </si>
  <si>
    <t>66939</t>
  </si>
  <si>
    <t>PRODLOUŽENÍ / ZKRÁCENÍ JEDNÉ ŠLACHY - MIMO RUKY</t>
  </si>
  <si>
    <t>75371</t>
  </si>
  <si>
    <t>ENUKLEACE A EVISCERACE BULBU</t>
  </si>
  <si>
    <t>71655</t>
  </si>
  <si>
    <t>OTEVŘENÁ REPOZICE ZLOMENINY NOSNÍCH KŮSTEK</t>
  </si>
  <si>
    <t>62680</t>
  </si>
  <si>
    <t>ODBĚR DERMOEPIDERMÁLNÍHO ŠTĚPU: 15 - 20 %  Z PLOCH</t>
  </si>
  <si>
    <t>6F6</t>
  </si>
  <si>
    <t>66533</t>
  </si>
  <si>
    <t>ARTROTOMIE SAKROILIAKÁLNÍHO KLOUBU NEBO KYČLE</t>
  </si>
  <si>
    <t>66621</t>
  </si>
  <si>
    <t>PROSTÁ EXTRAKCE ENDOPROTÉZY - NECEMENTOVANÉ</t>
  </si>
  <si>
    <t>66643</t>
  </si>
  <si>
    <t>ARTRODÉZA NA DK S VÝJIMKOU KYČELNÍHO A SI KLOUBU</t>
  </si>
  <si>
    <t>66657</t>
  </si>
  <si>
    <t>DEBRIDEMENT V OBLASTI KOLENNÍHO KLOUBU BEZ SYNOVIA</t>
  </si>
  <si>
    <t>66675</t>
  </si>
  <si>
    <t>REKONSTRUKCE PSEUDOARTRÓZY NA DK - NE PROX. FEMUR</t>
  </si>
  <si>
    <t>66679</t>
  </si>
  <si>
    <t>66817</t>
  </si>
  <si>
    <t>VÝPLŇ DUTINY</t>
  </si>
  <si>
    <t>66861</t>
  </si>
  <si>
    <t>RESEKCE ROZSÁHLÁ NEBO RADIKÁLNÍ KLOUBŮ, MIMO KYČEL</t>
  </si>
  <si>
    <t>66871</t>
  </si>
  <si>
    <t>EXSTIRPACE BURZY - HLUBOKÁ</t>
  </si>
  <si>
    <t>66893</t>
  </si>
  <si>
    <t>PUNKČNÍ BIOPSIE KOSTI NEBO KLOUBU</t>
  </si>
  <si>
    <t>66897</t>
  </si>
  <si>
    <t>EXCIZE / EXSTIRPACE BAKEROVY CYSTY</t>
  </si>
  <si>
    <t>708</t>
  </si>
  <si>
    <t>7F1</t>
  </si>
  <si>
    <t>71747</t>
  </si>
  <si>
    <t>ČÁSTEČNÁ EXSTIRPACE KRČNÍCH UZLIN</t>
  </si>
  <si>
    <t>71763</t>
  </si>
  <si>
    <t>TONZILEKTOMIE</t>
  </si>
  <si>
    <t>71769</t>
  </si>
  <si>
    <t>EXSTIRPACE SUBMANDIBULÁRNÍ NEBO SUBLINGUÁLNÍ ŽLÁZY</t>
  </si>
  <si>
    <t>7F6</t>
  </si>
  <si>
    <t>76121</t>
  </si>
  <si>
    <t>NEFROSTOMOGRAM (JEN KLINICKÝ VÝKON)</t>
  </si>
  <si>
    <t>76385</t>
  </si>
  <si>
    <t>UZAVŘENÍ PÍŠTĚLE VEZIKOREKTÁLNÍ NEBO VEZIKOSIGMOID</t>
  </si>
  <si>
    <t>76427</t>
  </si>
  <si>
    <t>CIRKUMCIZE, DĚTI OD 3 LET A DOSPĚLÍ</t>
  </si>
  <si>
    <t>76479</t>
  </si>
  <si>
    <t>NEFREKTOMIE TRANSPERITONEÁLNÍ</t>
  </si>
  <si>
    <t>76483</t>
  </si>
  <si>
    <t>RESEKCE LEDVINY NEBO HEMINEFREKTOMIE JEDNOSTRANNÁ</t>
  </si>
  <si>
    <t>89313</t>
  </si>
  <si>
    <t xml:space="preserve">PERKUTÁNNÍ PUNKCE NEBO BIOPSIE ŘÍZENÁ RDG METODOU </t>
  </si>
  <si>
    <t>89327</t>
  </si>
  <si>
    <t>KONTROLNÍ NÁSTŘIK DRENÁŽNÍHO KATÉTRU</t>
  </si>
  <si>
    <t>89455</t>
  </si>
  <si>
    <t>PERKUTÁNNÍ NEFROSTOMIE JEDNOSTRANNÁ</t>
  </si>
  <si>
    <t>5F7</t>
  </si>
  <si>
    <t>05</t>
  </si>
  <si>
    <t>54930</t>
  </si>
  <si>
    <t xml:space="preserve">VYSOKÁ LIGATURA VENAE SAPHENAE MAGNAE + STRIPPING </t>
  </si>
  <si>
    <t>06</t>
  </si>
  <si>
    <t>07</t>
  </si>
  <si>
    <t>08</t>
  </si>
  <si>
    <t>09</t>
  </si>
  <si>
    <t>10</t>
  </si>
  <si>
    <t>52311</t>
  </si>
  <si>
    <t xml:space="preserve">OPERACE TŘÍSELNÉ NEBO FEMORÁLNÍ NEBO PUPEČNÍ KÝLY </t>
  </si>
  <si>
    <t>11</t>
  </si>
  <si>
    <t>12</t>
  </si>
  <si>
    <t>13</t>
  </si>
  <si>
    <t>14</t>
  </si>
  <si>
    <t>16</t>
  </si>
  <si>
    <t>17</t>
  </si>
  <si>
    <t>18</t>
  </si>
  <si>
    <t>19</t>
  </si>
  <si>
    <t>20</t>
  </si>
  <si>
    <t>21</t>
  </si>
  <si>
    <t>22</t>
  </si>
  <si>
    <t>25</t>
  </si>
  <si>
    <t>26</t>
  </si>
  <si>
    <t>30</t>
  </si>
  <si>
    <t>0051597</t>
  </si>
  <si>
    <t xml:space="preserve">SOUPRAVA ZAVÁDĚCÍ DESTINATION                     </t>
  </si>
  <si>
    <t>31</t>
  </si>
  <si>
    <t>32</t>
  </si>
  <si>
    <t>50</t>
  </si>
  <si>
    <t>59</t>
  </si>
  <si>
    <t>51091</t>
  </si>
  <si>
    <t>Roboticka nizka predni resekce rekta</t>
  </si>
  <si>
    <t>00053</t>
  </si>
  <si>
    <t>A</t>
  </si>
  <si>
    <t xml:space="preserve">DLOUHODOBÁ MECHANICKÁ VENTILACE &gt; 96 HODIN (5-10 DNÍ) S MCC                                         </t>
  </si>
  <si>
    <t>00100</t>
  </si>
  <si>
    <t xml:space="preserve">DLOUHODOBÁ MECHANICKÁ VENTILACE &gt; 504 HODIN (22-42 DNÍ) S EKONOMICKY NÁROČNÝM VÝKONEM               </t>
  </si>
  <si>
    <t>00123</t>
  </si>
  <si>
    <t xml:space="preserve">DLOUHODOBÁ MECHANICKÁ VENTILACE &gt; 240 HODIN (11-21 DNÍ) S EKONOMICKY NÁROČNÝM VÝKONEM S MCC         </t>
  </si>
  <si>
    <t>00132</t>
  </si>
  <si>
    <t xml:space="preserve">DLOUHODOBÁ MECHANICKÁ VENTILACE &gt; 96 HODIN (5-10 DNÍ) S EKONOMICKY NÁROČNÝM VÝKONEM S CC            </t>
  </si>
  <si>
    <t>00133</t>
  </si>
  <si>
    <t xml:space="preserve">DLOUHODOBÁ MECHANICKÁ VENTILACE &gt; 96 HODIN (5-10 DNÍ) S EKONOMICKY NÁROČNÝM VÝKONEM S MCC           </t>
  </si>
  <si>
    <t>01031</t>
  </si>
  <si>
    <t xml:space="preserve">VÝKONY NA EXTRAKRANIÁLNÍCH CÉVÁCH BEZ CC                                                            </t>
  </si>
  <si>
    <t>01032</t>
  </si>
  <si>
    <t xml:space="preserve">VÝKONY NA EXTRAKRANIÁLNÍCH CÉVÁCH S CC                                                              </t>
  </si>
  <si>
    <t>01041</t>
  </si>
  <si>
    <t xml:space="preserve">VÝKONY NA KRANIÁLNÍCH A PERIFERNÍCH NERVECH BEZ CC                                                  </t>
  </si>
  <si>
    <t>01042</t>
  </si>
  <si>
    <t xml:space="preserve">VÝKONY NA KRANIÁLNÍCH A PERIFERNÍCH NERVECH S CC                                                    </t>
  </si>
  <si>
    <t>01051</t>
  </si>
  <si>
    <t xml:space="preserve">UVOLNĚNÍ KARPÁLNÍHO TUNELU BEZ CC                                                                   </t>
  </si>
  <si>
    <t>01052</t>
  </si>
  <si>
    <t xml:space="preserve">UVOLNĚNÍ KARPÁLNÍHO TUNELU S CC                                                                     </t>
  </si>
  <si>
    <t>01061</t>
  </si>
  <si>
    <t xml:space="preserve">JINÉ VÝKONY PŘI ONEMOCNĚNÍCH A PORUCHÁCH NERVOVÉHO SYSTÉMU BEZ CC                                   </t>
  </si>
  <si>
    <t>01062</t>
  </si>
  <si>
    <t xml:space="preserve">JINÉ VÝKONY PŘI ONEMOCNĚNÍCH A PORUCHÁCH NERVOVÉHO SYSTÉMU S CC                                     </t>
  </si>
  <si>
    <t>01063</t>
  </si>
  <si>
    <t xml:space="preserve">JINÉ VÝKONY PŘI ONEMOCNĚNÍCH A PORUCHÁCH NERVOVÉHO SYSTÉMU S MCC                                    </t>
  </si>
  <si>
    <t>01371</t>
  </si>
  <si>
    <t xml:space="preserve">PORUCHY KRANIÁLNÍCH A PERIFERNÍCH NERVŮ BEZ CC                                                      </t>
  </si>
  <si>
    <t>02013</t>
  </si>
  <si>
    <t xml:space="preserve">ENUKLEACE A VÝKONY NA OČNICI S MCC                                                                  </t>
  </si>
  <si>
    <t>02021</t>
  </si>
  <si>
    <t xml:space="preserve">EXTRAOKULÁRNÍ VÝKONY. KROMĚ OČNICE BEZ CC                                                           </t>
  </si>
  <si>
    <t>02022</t>
  </si>
  <si>
    <t xml:space="preserve">EXTRAOKULÁRNÍ VÝKONY. KROMĚ OČNICE S CC                                                             </t>
  </si>
  <si>
    <t>02023</t>
  </si>
  <si>
    <t xml:space="preserve">EXTRAOKULÁRNÍ VÝKONY. KROMĚ OČNICE S MCC                                                            </t>
  </si>
  <si>
    <t>02321</t>
  </si>
  <si>
    <t xml:space="preserve">JINÉ PORUCHY OKA BEZ CC                                                                             </t>
  </si>
  <si>
    <t>02322</t>
  </si>
  <si>
    <t xml:space="preserve">JINÉ PORUCHY OKA S CC                                                                               </t>
  </si>
  <si>
    <t>03013</t>
  </si>
  <si>
    <t xml:space="preserve">VELKÉ VÝKONY NA HRTANU A PRŮDUŠNICI S MCC                                                           </t>
  </si>
  <si>
    <t>03071</t>
  </si>
  <si>
    <t xml:space="preserve">NÁPRAVA ROZŠTĚPU RTU A PATRA BEZ CC                                                                 </t>
  </si>
  <si>
    <t>03091</t>
  </si>
  <si>
    <t xml:space="preserve">JINÉ VÝKONY PŘI PORUCHÁCH A ONEMOCNĚNÍCH UŠÍ. NOSU. ÚST A HRDLA BEZ CC                              </t>
  </si>
  <si>
    <t>03092</t>
  </si>
  <si>
    <t xml:space="preserve">JINÉ VÝKONY PŘI PORUCHÁCH A ONEMOCNĚNÍCH UŠÍ. NOSU. ÚST A HRDLA S CC                                </t>
  </si>
  <si>
    <t>03093</t>
  </si>
  <si>
    <t xml:space="preserve">JINÉ VÝKONY PŘI PORUCHÁCH A ONEMOCNĚNÍCH UŠÍ. NOSU. ÚST A HRDLA S MCC                               </t>
  </si>
  <si>
    <t>03301</t>
  </si>
  <si>
    <t xml:space="preserve">MALIGNÍ ONEMOCNĚNÍ UCHA. NOSU. ÚST A HRDLA BEZ CC                                                   </t>
  </si>
  <si>
    <t>03331</t>
  </si>
  <si>
    <t xml:space="preserve">EPIGLOTITIS. OTITIS MEDIA. INFEKCE HORNÍCH CEST DÝCHACÍCH. LARYNGOTRACHEITIS BEZ CC                 </t>
  </si>
  <si>
    <t>03351</t>
  </si>
  <si>
    <t xml:space="preserve">JINÉ PORUCHY UŠÍ. NOSU. ÚST A HRDLA BEZ CC                                                          </t>
  </si>
  <si>
    <t>04011</t>
  </si>
  <si>
    <t xml:space="preserve">VELKÉ HRUDNÍ VÝKONY BEZ CC                                                                          </t>
  </si>
  <si>
    <t>04012</t>
  </si>
  <si>
    <t xml:space="preserve">VELKÉ HRUDNÍ VÝKONY S CC                                                                            </t>
  </si>
  <si>
    <t>04013</t>
  </si>
  <si>
    <t xml:space="preserve">VELKÉ HRUDNÍ VÝKONY S MCC                                                                           </t>
  </si>
  <si>
    <t>04021</t>
  </si>
  <si>
    <t xml:space="preserve">MENŠÍ HRUDNÍ VÝKONY BEZ CC                                                                          </t>
  </si>
  <si>
    <t>04022</t>
  </si>
  <si>
    <t xml:space="preserve">MENŠÍ HRUDNÍ VÝKONY S CC                                                                            </t>
  </si>
  <si>
    <t>04023</t>
  </si>
  <si>
    <t xml:space="preserve">MENŠÍ HRUDNÍ VÝKONY S MCC                                                                           </t>
  </si>
  <si>
    <t>04031</t>
  </si>
  <si>
    <t xml:space="preserve">JINÉ VÝKONY PŘI PORUCHÁCH A ONEMOCNĚNÍCH DÝCHACÍHO SYSTÉMU BEZ CC                                   </t>
  </si>
  <si>
    <t>04032</t>
  </si>
  <si>
    <t xml:space="preserve">JINÉ VÝKONY PŘI PORUCHÁCH A ONEMOCNĚNÍCH DÝCHACÍHO SYSTÉMU S CC                                     </t>
  </si>
  <si>
    <t>04033</t>
  </si>
  <si>
    <t xml:space="preserve">JINÉ VÝKONY PŘI PORUCHÁCH A ONEMOCNĚNÍCH DÝCHACÍHO SYSTÉMU S MCC                                    </t>
  </si>
  <si>
    <t>04310</t>
  </si>
  <si>
    <t xml:space="preserve">RESPIRAČNÍ SELHÁNÍ                                                                                  </t>
  </si>
  <si>
    <t>04333</t>
  </si>
  <si>
    <t xml:space="preserve">ZÁVAŽNÉ TRAUMA HRUDNÍKU S MCC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</si>
  <si>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</si>
  <si>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</si>
  <si>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04342</t>
  </si>
  <si>
    <t xml:space="preserve">MALIGNÍ ONEMOCNĚNÍ DÝCHACÍHO SYSTÉMU S CC                                                           </t>
  </si>
  <si>
    <t>04343</t>
  </si>
  <si>
    <t xml:space="preserve">MALIGNÍ ONEMOCNĚNÍ DÝCHACÍHO SYSTÉMU S MCC                                                          </t>
  </si>
  <si>
    <t>04351</t>
  </si>
  <si>
    <t xml:space="preserve">INFEKCE A ZÁNĚTY DÝCHACÍHO SYSTÉMU BEZ CC                                                           </t>
  </si>
  <si>
    <t>04352</t>
  </si>
  <si>
    <t xml:space="preserve">INFEKCE A ZÁNĚTY DÝCHACÍHO SYSTÉMU S CC                                                             </t>
  </si>
  <si>
    <t>04353</t>
  </si>
  <si>
    <t xml:space="preserve">INFEKCE A ZÁNĚTY DÝCHACÍHO SYSTÉMU S MCC                                                            </t>
  </si>
  <si>
    <t>04391</t>
  </si>
  <si>
    <t xml:space="preserve">INTERSTICIÁLNÍ CHOROBA PLIC BEZ CC                                                                  </t>
  </si>
  <si>
    <t>04401</t>
  </si>
  <si>
    <t xml:space="preserve">PNEUMOTORAX A PLEURÁNÍ VÝPOTEK BEZ CC                                                               </t>
  </si>
  <si>
    <t>04402</t>
  </si>
  <si>
    <t xml:space="preserve">PNEUMOTORAX A PLEURÁNÍ VÝPOTEK S CC                                                                 </t>
  </si>
  <si>
    <t>04403</t>
  </si>
  <si>
    <t xml:space="preserve">PNEUMOTORAX A PLEURÁNÍ VÝPOTEK S MCC                                                                </t>
  </si>
  <si>
    <t>04411</t>
  </si>
  <si>
    <t xml:space="preserve">PŘÍZNAKY. SYMPTOMY A JINÉ DIAGNÓZY DÝCHACÍHO SYSTÉMU BEZ CC                                         </t>
  </si>
  <si>
    <t>04413</t>
  </si>
  <si>
    <t xml:space="preserve">PŘÍZNAKY. SYMPTOMY A JINÉ DIAGNÓZY DÝCHACÍHO SYSTÉMU S MCC                                          </t>
  </si>
  <si>
    <t>05023</t>
  </si>
  <si>
    <t xml:space="preserve">VÝKONY NA SRDEČNÍ CHLOPNI SE SRDEČNÍ KATETRIZACÍ S MCC                                              </t>
  </si>
  <si>
    <t>05141</t>
  </si>
  <si>
    <t xml:space="preserve">JINÉ VASKULÁRNÍ VÝKONY BEZ CC                                                                       </t>
  </si>
  <si>
    <t>05142</t>
  </si>
  <si>
    <t xml:space="preserve">JINÉ VASKULÁRNÍ VÝKONY S CC                                                                         </t>
  </si>
  <si>
    <t>05172</t>
  </si>
  <si>
    <t xml:space="preserve">AMPUTACE HORNÍ KONČETINY A PRSTU U NOHY PRO PORUCHU OBĚHOVÉHO SYSTÉMU S CC                          </t>
  </si>
  <si>
    <t>05201</t>
  </si>
  <si>
    <t xml:space="preserve">JINÉ VÝKONY PŘI ONEMOCNĚNÍCH A PORUCHÁCH OBĚHOVÉHO SYSTÉMU BEZ CC                                   </t>
  </si>
  <si>
    <t>05202</t>
  </si>
  <si>
    <t xml:space="preserve">JINÉ VÝKONY PŘI ONEMOCNĚNÍCH A PORUCHÁCH OBĚHOVÉHO SYSTÉMU S CC                                     </t>
  </si>
  <si>
    <t>05203</t>
  </si>
  <si>
    <t xml:space="preserve">JINÉ VÝKONY PŘI ONEMOCNĚNÍCH A PORUCHÁCH OBĚHOVÉHO SYSTÉMU S MCC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</si>
  <si>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</si>
  <si>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</si>
  <si>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</si>
  <si>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</si>
  <si>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05383</t>
  </si>
  <si>
    <t xml:space="preserve">PERIFERNÍ A JINÉ VASKULÁRNÍ PORUCHY S MCC                                                           </t>
  </si>
  <si>
    <t>05401</t>
  </si>
  <si>
    <t xml:space="preserve">HYPERTENZE BEZ CC     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</si>
  <si>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</si>
  <si>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</si>
  <si>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06011</t>
  </si>
  <si>
    <t xml:space="preserve">VELKÉ VÝKONY NA TLUSTÉM A TENKÉM STŘEVU BEZ CC                                                      </t>
  </si>
  <si>
    <t>06012</t>
  </si>
  <si>
    <t xml:space="preserve">VELKÉ VÝKONY NA TLUSTÉM A TENKÉM STŘEVU S CC                                                        </t>
  </si>
  <si>
    <t>06013</t>
  </si>
  <si>
    <t xml:space="preserve">VELKÉ VÝKONY NA TLUSTÉM A TENKÉM STŘEVU S MCC                                                       </t>
  </si>
  <si>
    <t>06021</t>
  </si>
  <si>
    <t xml:space="preserve">VELKÉ VÝKONY NA ŽALUDKU. JÍCNU A DVANÁCTNÍKU BEZ CC                                                 </t>
  </si>
  <si>
    <t>06022</t>
  </si>
  <si>
    <t xml:space="preserve">VELKÉ VÝKONY NA ŽALUDKU. JÍCNU A DVANÁCTNÍKU S CC                                                   </t>
  </si>
  <si>
    <t>06023</t>
  </si>
  <si>
    <t xml:space="preserve">VELKÉ VÝKONY NA ŽALUDKU. JÍCNU A DVANÁCTNÍKU S MCC                                                  </t>
  </si>
  <si>
    <t>06031</t>
  </si>
  <si>
    <t xml:space="preserve">MENŠÍ VÝKONY NA TLUSTÉM A TENKÉM STŘEVU BEZ CC                                                      </t>
  </si>
  <si>
    <t>06032</t>
  </si>
  <si>
    <t xml:space="preserve">MENŠÍ VÝKONY NA TLUSTÉM A TENKÉM STŘEVU S CC                                                        </t>
  </si>
  <si>
    <t>06033</t>
  </si>
  <si>
    <t xml:space="preserve">MENŠÍ VÝKONY NA TLUSTÉM A TENKÉM STŘEVU S MCC                                                       </t>
  </si>
  <si>
    <t>06041</t>
  </si>
  <si>
    <t xml:space="preserve">UVOLŇOVÁNÍ SRŮSTŮ POBŘIŠNICE BEZ CC                                                                 </t>
  </si>
  <si>
    <t>06042</t>
  </si>
  <si>
    <t xml:space="preserve">UVOLŇOVÁNÍ SRŮSTŮ POBŘIŠNICE S CC                                                                   </t>
  </si>
  <si>
    <t>06051</t>
  </si>
  <si>
    <t xml:space="preserve">VÝKONY NA APENDIXU BEZ CC                                                                           </t>
  </si>
  <si>
    <t>06052</t>
  </si>
  <si>
    <t xml:space="preserve">VÝKONY NA APENDIXU S CC                                                                             </t>
  </si>
  <si>
    <t>06053</t>
  </si>
  <si>
    <t xml:space="preserve">VÝKONY NA APENDIXU S MCC                                                                            </t>
  </si>
  <si>
    <t>06061</t>
  </si>
  <si>
    <t xml:space="preserve">LAPAROSKOPICKÉ VÝKONY PŘI TŘÍSELNÉ. STEHENNÍ. UMBILIKÁLNÍ NEBO EPIGASTRICKÉ KÝLE BEZ CC             </t>
  </si>
  <si>
    <t>06071</t>
  </si>
  <si>
    <t xml:space="preserve">MENŠÍ VÝKONY NA ŽALUDKU. JÍCNU A DVANÁCTNÍKU BEZ CC                                                 </t>
  </si>
  <si>
    <t>06072</t>
  </si>
  <si>
    <t xml:space="preserve">MENŠÍ VÝKONY NA ŽALUDKU. JÍCNU A DVANÁCTNÍKU S CC                                                   </t>
  </si>
  <si>
    <t>06073</t>
  </si>
  <si>
    <t xml:space="preserve">MENŠÍ VÝKONY NA ŽALUDKU. JÍCNU A DVANÁCTNÍKU S MCC                                                  </t>
  </si>
  <si>
    <t>06081</t>
  </si>
  <si>
    <t xml:space="preserve">LAPAROTOMICKÉ VÝKONY PŘI TŘÍSELNÉ. STEHENNÍ. UMBILIKÁLNÍ NEBO EPIGASTRICKÉ KÝLE BEZ CC              </t>
  </si>
  <si>
    <t>06082</t>
  </si>
  <si>
    <t xml:space="preserve">LAPAROTOMICKÉ VÝKONY PŘI TŘÍSELNÉ. STEHENNÍ. UMBILIKÁLNÍ NEBO EPIGASTRICKÉ KÝLE S CC                </t>
  </si>
  <si>
    <t>06083</t>
  </si>
  <si>
    <t xml:space="preserve">LAPAROTOMICKÉ VÝKONY PŘI TŘÍSELNÉ. STEHENNÍ. UMBILIKÁLNÍ NEBO EPIGASTRICKÉ KÝLE S MCC               </t>
  </si>
  <si>
    <t>06091</t>
  </si>
  <si>
    <t xml:space="preserve">ANÁLNÍ A STOMICKÉ VÝKONY BEZ CC                                                                     </t>
  </si>
  <si>
    <t>06092</t>
  </si>
  <si>
    <t xml:space="preserve">ANÁLNÍ A STOMICKÉ VÝKONY S CC                                                                       </t>
  </si>
  <si>
    <t>06093</t>
  </si>
  <si>
    <t xml:space="preserve">ANÁLNÍ A STOMICKÉ VÝKONY S MCC                                                                      </t>
  </si>
  <si>
    <t>06101</t>
  </si>
  <si>
    <t xml:space="preserve">JINÉ VÝKONY PŘI PORUCHÁCH A ONEMOCNĚNÍCH TRÁVICÍHO SYSTÉMU BEZ CC                                   </t>
  </si>
  <si>
    <t>06102</t>
  </si>
  <si>
    <t xml:space="preserve">JINÉ VÝKONY PŘI PORUCHÁCH A ONEMOCNĚNÍCH TRÁVICÍHO SYSTÉMU S CC                                     </t>
  </si>
  <si>
    <t>06103</t>
  </si>
  <si>
    <t xml:space="preserve">JINÉ VÝKONY PŘI PORUCHÁCH A ONEMOCNĚNÍCH TRÁVICÍHO SYSTÉMU S MCC                                    </t>
  </si>
  <si>
    <t>06111</t>
  </si>
  <si>
    <t xml:space="preserve">VÝKONY NA APENDIXU PŘI KOMPLIKUJÍCÍ HLAVNÍ DIAGNÓZE BEZ CC                                          </t>
  </si>
  <si>
    <t>06112</t>
  </si>
  <si>
    <t xml:space="preserve">VÝKONY NA APENDIXU PŘI KOMPLIKUJÍCÍ HLAVNÍ DIAGNÓZE S CC                                            </t>
  </si>
  <si>
    <t>06113</t>
  </si>
  <si>
    <t xml:space="preserve">VÝKONY NA APENDIXU PŘI KOMPLIKUJÍCÍ HLAVNÍ DIAGNÓZE S MCC                                           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</si>
  <si>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</si>
  <si>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</si>
  <si>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</si>
  <si>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</si>
  <si>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</si>
  <si>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</si>
  <si>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06311</t>
  </si>
  <si>
    <t xml:space="preserve">PEPTICKÝ VŘED A GASTRITIDA BEZ CC                                                                   </t>
  </si>
  <si>
    <t>06312</t>
  </si>
  <si>
    <t xml:space="preserve">PEPTICKÝ VŘED A GASTRITIDA S CC                                                                     </t>
  </si>
  <si>
    <t>06313</t>
  </si>
  <si>
    <t xml:space="preserve">PEPTICKÝ VŘED A GASTRITIDA S MCC          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</si>
  <si>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</si>
  <si>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</si>
  <si>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</si>
  <si>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</si>
  <si>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06323</t>
  </si>
  <si>
    <t xml:space="preserve">PORUCHY JÍCNU S MCC                                                                                 </t>
  </si>
  <si>
    <t>06331</t>
  </si>
  <si>
    <t xml:space="preserve">DIVERTIKULITIDA. DIVERTIKULÓZA A ZÁNĚTLIVÉ ONEMOCNĚNÍ STŘEVA BEZ CC                                 </t>
  </si>
  <si>
    <t>06332</t>
  </si>
  <si>
    <t xml:space="preserve">DIVERTIKULITIDA. DIVERTIKULÓZA A ZÁNĚTLIVÉ ONEMOCNĚNÍ STŘEVA S CC                                   </t>
  </si>
  <si>
    <t>06333</t>
  </si>
  <si>
    <t xml:space="preserve">DIVERTIKULITIDA. DIVERTIKULÓZA A ZÁNĚTLIVÉ ONEMOCNĚNÍ STŘEVA S MCC                                  </t>
  </si>
  <si>
    <t>06341</t>
  </si>
  <si>
    <t xml:space="preserve">VASKULÁRNÍ INSUFICIENCE GASTROINTESTINÁLNÍHO SYSTÉMU BEZ CC                                         </t>
  </si>
  <si>
    <t>06351</t>
  </si>
  <si>
    <t xml:space="preserve">OBSTRUKCE GASTROINTESTINÁLNÍHO SYSTÉMU BEZ CC                                                       </t>
  </si>
  <si>
    <t>06352</t>
  </si>
  <si>
    <t xml:space="preserve">OBSTRUKCE GASTROINTESTINÁLNÍHO SYSTÉMU S CC                                                         </t>
  </si>
  <si>
    <t>06353</t>
  </si>
  <si>
    <t xml:space="preserve">OBSTRUKCE GASTROINTESTINÁLNÍHO SYSTÉMU S MCC                                                        </t>
  </si>
  <si>
    <t>06361</t>
  </si>
  <si>
    <t xml:space="preserve">ZÁVAŽNÉ INFEKCE GASTROINTESTINÁLNÍHO SYSTÉMU BEZ CC                                                 </t>
  </si>
  <si>
    <t>06362</t>
  </si>
  <si>
    <t xml:space="preserve">ZÁVAŽNÉ INFEKCE GASTROINTESTINÁLNÍHO SYSTÉMU S CC                                                   </t>
  </si>
  <si>
    <t>06363</t>
  </si>
  <si>
    <t xml:space="preserve">ZÁVAŽNÉ INFEKCE GASTROINTESTINÁLNÍHO SYSTÉMU S MCC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</si>
  <si>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</si>
  <si>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</si>
  <si>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</si>
  <si>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</si>
  <si>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</si>
  <si>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</si>
  <si>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</si>
  <si>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</si>
  <si>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</si>
  <si>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</si>
  <si>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07011</t>
  </si>
  <si>
    <t xml:space="preserve">VÝKONY NA PANKREATU. JÁTRECH A SPOJKY BEZ CC                                                        </t>
  </si>
  <si>
    <t>07012</t>
  </si>
  <si>
    <t xml:space="preserve">VÝKONY NA PANKREATU. JÁTRECH A SPOJKY S CC                                                          </t>
  </si>
  <si>
    <t>07013</t>
  </si>
  <si>
    <t xml:space="preserve">VÝKONY NA PANKREATU. JÁTRECH A SPOJKY S MCC                                                         </t>
  </si>
  <si>
    <t>07021</t>
  </si>
  <si>
    <t xml:space="preserve">VELKÉ VÝKONY NA ŽLUČOVÝCH CESTÁCH BEZ CC                                                            </t>
  </si>
  <si>
    <t>07022</t>
  </si>
  <si>
    <t xml:space="preserve">VELKÉ VÝKONY NA ŽLUČOVÝCH CESTÁCH S CC                                                              </t>
  </si>
  <si>
    <t>07023</t>
  </si>
  <si>
    <t xml:space="preserve">VELKÉ VÝKONY NA ŽLUČOVÝCH CESTÁCH S MCC                                                             </t>
  </si>
  <si>
    <t>07031</t>
  </si>
  <si>
    <t xml:space="preserve">CHOLECYSTEKTOMIE. KROMĚ LAPAROSKOPICKÉ BEZ CC                                                       </t>
  </si>
  <si>
    <t>07032</t>
  </si>
  <si>
    <t xml:space="preserve">CHOLECYSTEKTOMIE. KROMĚ LAPAROSKOPICKÉ S CC                                                         </t>
  </si>
  <si>
    <t>07033</t>
  </si>
  <si>
    <t xml:space="preserve">CHOLECYSTEKTOMIE. KROMĚ LAPAROSKOPICKÉ S MCC                                                        </t>
  </si>
  <si>
    <t>07041</t>
  </si>
  <si>
    <t xml:space="preserve">LAPAROSKOPICKÁ CHOLECYSTEKTOMIE BEZ CC                                                              </t>
  </si>
  <si>
    <t>07042</t>
  </si>
  <si>
    <t xml:space="preserve">LAPAROSKOPICKÁ CHOLECYSTEKTOMIE S CC                                                                </t>
  </si>
  <si>
    <t>07043</t>
  </si>
  <si>
    <t xml:space="preserve">LAPAROSKOPICKÁ CHOLECYSTEKTOMIE S MCC                                                               </t>
  </si>
  <si>
    <t>07051</t>
  </si>
  <si>
    <t xml:space="preserve">JINÉ VÝKONY PŘI PORUCHÁCH A ONEMOCNĚNÍCH HEPATOBILIÁRNÍHO SYSTÉMU A PANKREATU BEZ CC                </t>
  </si>
  <si>
    <t>07052</t>
  </si>
  <si>
    <t xml:space="preserve">JINÉ VÝKONY PŘI PORUCHÁCH A ONEMOCNĚNÍCH HEPATOBILIÁRNÍHO SYSTÉMU A PANKREATU S CC                  </t>
  </si>
  <si>
    <t>07053</t>
  </si>
  <si>
    <t xml:space="preserve">JINÉ VÝKONY PŘI PORUCHÁCH A ONEMOCNĚNÍCH HEPATOBILIÁRNÍHO SYSTÉMU A PANKREATU S MCC                 </t>
  </si>
  <si>
    <t>07311</t>
  </si>
  <si>
    <t xml:space="preserve">MALIGNÍ ONEMOCNĚNÍ HEPATOBILIÁRNÍHO SYSTÉMU A PANKREATU BEZ CC                                      </t>
  </si>
  <si>
    <t>07312</t>
  </si>
  <si>
    <t xml:space="preserve">MALIGNÍ ONEMOCNĚNÍ HEPATOBILIÁRNÍHO SYSTÉMU A PANKREATU S CC                                        </t>
  </si>
  <si>
    <t>07313</t>
  </si>
  <si>
    <t xml:space="preserve">MALIGNÍ ONEMOCNĚNÍ HEPATOBILIÁRNÍHO SYSTÉMU A PANKREATU S MCC                                       </t>
  </si>
  <si>
    <t>07321</t>
  </si>
  <si>
    <t xml:space="preserve">PORUCHY PANKREATU. KROMĚ MALIGNÍHO ONEMOCNĚNÍ BEZ CC                                                </t>
  </si>
  <si>
    <t>07322</t>
  </si>
  <si>
    <t xml:space="preserve">PORUCHY PANKREATU. KROMĚ MALIGNÍHO ONEMOCNĚNÍ S CC                                                  </t>
  </si>
  <si>
    <t>07323</t>
  </si>
  <si>
    <t xml:space="preserve">PORUCHY PANKREATU. KROMĚ MALIGNÍHO ONEMOCNĚNÍ S MCC                                                 </t>
  </si>
  <si>
    <t>07331</t>
  </si>
  <si>
    <t xml:space="preserve">PORUCHY JATER. KROMĚ MALIGNÍ CIRHÓZY A ALKOHOLICKÉ HEPATITIDY BEZ CC                                </t>
  </si>
  <si>
    <t>07332</t>
  </si>
  <si>
    <t xml:space="preserve">PORUCHY JATER. KROMĚ MALIGNÍ CIRHÓZY A ALKOHOLICKÉ HEPATITIDY S CC                                  </t>
  </si>
  <si>
    <t>07333</t>
  </si>
  <si>
    <t xml:space="preserve">PORUCHY JATER. KROMĚ MALIGNÍ CIRHÓZY A ALKOHOLICKÉ HEPATITIDY S MCC                                 </t>
  </si>
  <si>
    <t>07341</t>
  </si>
  <si>
    <t xml:space="preserve">JINÉ PORUCHY ŽLUČOVÝCH CEST BEZ CC                                                                  </t>
  </si>
  <si>
    <t>07342</t>
  </si>
  <si>
    <t xml:space="preserve">JINÉ PORUCHY ŽLUČOVÝCH CEST S CC                                                                    </t>
  </si>
  <si>
    <t>07343</t>
  </si>
  <si>
    <t xml:space="preserve">JINÉ PORUCHY ŽLUČOVÝCH CEST S MCC                                                                   </t>
  </si>
  <si>
    <t>08021</t>
  </si>
  <si>
    <t xml:space="preserve">BILATERÁLNÍ A VÍCENÁSOBNÉ VELKÉ VÝKONY NA KLOUBECH DOLNÍCH KONČETIN BEZ CC                          </t>
  </si>
  <si>
    <t>08051</t>
  </si>
  <si>
    <t xml:space="preserve">REKONSTRUKČNÍ VÝKONY KRANIÁLNÍCH A OBLIČEJOVÝCH KOSTÍ BEZ CC                                        </t>
  </si>
  <si>
    <t>08061</t>
  </si>
  <si>
    <t xml:space="preserve">VELKÉ VÝKONY REPLANTACE HORNÍCH KONČETIN A JEJICH KLOUBŮ BEZ CC                                     </t>
  </si>
  <si>
    <t>08071</t>
  </si>
  <si>
    <t xml:space="preserve">AMPUTACE PŘI PORUCHÁCH MUSKULOSKELETÁLNÍHO SYSTÉMU A POJIVOVÉ TKÁNĚ BEZ CC                          </t>
  </si>
  <si>
    <t>08072</t>
  </si>
  <si>
    <t xml:space="preserve">AMPUTACE PŘI PORUCHÁCH MUSKULOSKELETÁLNÍHO SYSTÉMU A POJIVOVÉ TKÁNĚ S CC                            </t>
  </si>
  <si>
    <t>08073</t>
  </si>
  <si>
    <t xml:space="preserve">AMPUTACE PŘI PORUCHÁCH MUSKULOSKELETÁLNÍHO SYSTÉMU A POJIVOVÉ TKÁNĚ S MCC                           </t>
  </si>
  <si>
    <t>08081</t>
  </si>
  <si>
    <t xml:space="preserve">VÝKONY NA KYČLÍCH A STEHENNÍ KOSTI. KROMĚ REPLANTACE VELKÝCH KLOUBŮ BEZ CC                          </t>
  </si>
  <si>
    <t>08082</t>
  </si>
  <si>
    <t xml:space="preserve">VÝKONY NA KYČLÍCH A STEHENNÍ KOSTI. KROMĚ REPLANTACE VELKÝCH KLOUBŮ S CC                            </t>
  </si>
  <si>
    <t>08083</t>
  </si>
  <si>
    <t xml:space="preserve">VÝKONY NA KYČLÍCH A STEHENNÍ KOSTI. KROMĚ REPLANTACE VELKÝCH KLOUBŮ S MCC                           </t>
  </si>
  <si>
    <t>08091</t>
  </si>
  <si>
    <t>C</t>
  </si>
  <si>
    <t>TRANSPLANTACE KŮŽE NEBO TKÁNĚ PRO PORUCHY MUSKULOSKELETÁLNÍHO SYSTÉMU NEBO POJIVOVÉ TKÁNĚ KROMĚ RUKY</t>
  </si>
  <si>
    <t>08092</t>
  </si>
  <si>
    <t>08093</t>
  </si>
  <si>
    <t>08111</t>
  </si>
  <si>
    <t xml:space="preserve">VÝKONY NA KOLENU. BÉRCI A HLEZNU. KROMĚ CHODIDLA BEZ CC                                             </t>
  </si>
  <si>
    <t>08121</t>
  </si>
  <si>
    <t xml:space="preserve">VYJMUTÍ VNITŘNÍHO FIXAČNÍHO ZAŘÍZENÍ BEZ CC                                                         </t>
  </si>
  <si>
    <t>08122</t>
  </si>
  <si>
    <t xml:space="preserve">VYJMUTÍ VNITŘNÍHO FIXAČNÍHO ZAŘÍZENÍ S CC                                                           </t>
  </si>
  <si>
    <t>08123</t>
  </si>
  <si>
    <t xml:space="preserve">VYJMUTÍ VNITŘNÍHO FIXAČNÍHO ZAŘÍZENÍ S MCC                                                          </t>
  </si>
  <si>
    <t>08131</t>
  </si>
  <si>
    <t xml:space="preserve">MÍSTNÍ RESEKCE NA MUSKULOSKELETÁLNÍM SYSTÉMU BEZ CC                                                 </t>
  </si>
  <si>
    <t>08133</t>
  </si>
  <si>
    <t xml:space="preserve">MÍSTNÍ RESEKCE NA MUSKULOSKELETÁLNÍM SYSTÉMU S MCC                                                  </t>
  </si>
  <si>
    <t>08141</t>
  </si>
  <si>
    <t xml:space="preserve">VÝKONY NA CHODIDLE BEZ CC                                                                           </t>
  </si>
  <si>
    <t>08143</t>
  </si>
  <si>
    <t xml:space="preserve">VÝKONY NA CHODIDLE S MCC                                                                            </t>
  </si>
  <si>
    <t>08151</t>
  </si>
  <si>
    <t xml:space="preserve">VÝKONY NA HORNÍCH KONČETINÁCH BEZ CC                                                                </t>
  </si>
  <si>
    <t>08152</t>
  </si>
  <si>
    <t xml:space="preserve">VÝKONY NA HORNÍCH KONČETINÁCH S CC                                                                  </t>
  </si>
  <si>
    <t>08153</t>
  </si>
  <si>
    <t xml:space="preserve">VÝKONY NA HORNÍCH KONČETINÁCH S MCC                                                                 </t>
  </si>
  <si>
    <t>08161</t>
  </si>
  <si>
    <t xml:space="preserve">VÝKONY NA MĚKKÉ TKÁNI BEZ CC                                                                        </t>
  </si>
  <si>
    <t>08162</t>
  </si>
  <si>
    <t xml:space="preserve">VÝKONY NA MĚKKÉ TKÁNI S CC                                                                          </t>
  </si>
  <si>
    <t>08171</t>
  </si>
  <si>
    <t xml:space="preserve">JINÉ VÝKONY PŘI PORUCHÁCH A ONEMOCNĚNÍCH MUSKULOSKELETÁLNÍHO SYSTÉMU A POJIVOVÉ TKÁNĚ BEZ CC        </t>
  </si>
  <si>
    <t>08172</t>
  </si>
  <si>
    <t xml:space="preserve">JINÉ VÝKONY PŘI PORUCHÁCH A ONEMOCNĚNÍCH MUSKULOSKELETÁLNÍHO SYSTÉMU A POJIVOVÉ TKÁNĚ S CC          </t>
  </si>
  <si>
    <t>08173</t>
  </si>
  <si>
    <t xml:space="preserve">JINÉ VÝKONY PŘI PORUCHÁCH A ONEMOCNĚNÍCH MUSKULOSKELETÁLNÍHO SYSTÉMU A POJIVOVÉ TKÁNĚ S MCC         </t>
  </si>
  <si>
    <t>08191</t>
  </si>
  <si>
    <t xml:space="preserve">ARTROSKOPIE BEZ CC                                                                                  </t>
  </si>
  <si>
    <t>08192</t>
  </si>
  <si>
    <t xml:space="preserve">ARTROSKOPIE S CC                                                                                    </t>
  </si>
  <si>
    <t>08301</t>
  </si>
  <si>
    <t xml:space="preserve">ZLOMENINY KOSTI STEHENNÍ BEZ CC                                                                     </t>
  </si>
  <si>
    <t>08341</t>
  </si>
  <si>
    <t xml:space="preserve">OSTEOMYELITIDA BEZ CC                                                                               </t>
  </si>
  <si>
    <t>08343</t>
  </si>
  <si>
    <t xml:space="preserve">OSTEOMYELITIDA S MCC                                                                                </t>
  </si>
  <si>
    <t>08351</t>
  </si>
  <si>
    <t xml:space="preserve">SEPTICKÁ ARTRITIDA BEZ CC                                                                           </t>
  </si>
  <si>
    <t>08352</t>
  </si>
  <si>
    <t xml:space="preserve">SEPTICKÁ ARTRITIDA S CC    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</si>
  <si>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</si>
  <si>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</si>
  <si>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</si>
  <si>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</si>
  <si>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</si>
  <si>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</si>
  <si>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08392</t>
  </si>
  <si>
    <t xml:space="preserve">SELHÁNÍ. REAKCE A KOMPLIKACE ORTOPEDICKÉHO PŘÍSTROJE NEBO VÝKONU S CC                               </t>
  </si>
  <si>
    <t>08401</t>
  </si>
  <si>
    <t xml:space="preserve">MUSKULOSKELETÁLNÍ PŘÍZNAKY. SYMPTOMY. VÝRONY A MÉNĚ VÝZNAMNÉ ZÁNĚTLIVÉ CHOROBY BEZ CC               </t>
  </si>
  <si>
    <t>08403</t>
  </si>
  <si>
    <t xml:space="preserve">MUSKULOSKELETÁLNÍ PŘÍZNAKY. SYMPTOMY. VÝRONY A MÉNĚ VÝZNAMNÉ ZÁNĚTLIVÉ CHOROBY S MCC                </t>
  </si>
  <si>
    <t>08411</t>
  </si>
  <si>
    <t xml:space="preserve">JINÉ PORUCHY MUSKULOSKELETÁLNÍHO SYSTÉMU A POJIVOVÉ TKÁNĚ BEZ CC                                    </t>
  </si>
  <si>
    <t>09011</t>
  </si>
  <si>
    <t xml:space="preserve">KOŽNÍ ŠTĚP A/NEBO DEBRIDEMENT BEZ CC                                                                </t>
  </si>
  <si>
    <t>09012</t>
  </si>
  <si>
    <t xml:space="preserve">KOŽNÍ ŠTĚP A/NEBO DEBRIDEMENT S CC                                                                  </t>
  </si>
  <si>
    <t>09013</t>
  </si>
  <si>
    <t xml:space="preserve">KOŽNÍ ŠTĚP A/NEBO DEBRIDEMENT S MCC                                                                 </t>
  </si>
  <si>
    <t>09021</t>
  </si>
  <si>
    <t xml:space="preserve">VÝKONY NA PRSECH BEZ CC                                                                             </t>
  </si>
  <si>
    <t>09022</t>
  </si>
  <si>
    <t xml:space="preserve">VÝKONY NA PRSECH S CC                                                                               </t>
  </si>
  <si>
    <t>09023</t>
  </si>
  <si>
    <t xml:space="preserve">VÝKONY NA PRSECH S MCC                                                                              </t>
  </si>
  <si>
    <t>09031</t>
  </si>
  <si>
    <t xml:space="preserve">JINÉ VÝKONY PŘI PORUCHÁCH A ONEMOCNĚNÍCH KŮŽE. PODKOŽNÍ TKÁNĚ A PRSU BEZ CC                         </t>
  </si>
  <si>
    <t>09032</t>
  </si>
  <si>
    <t xml:space="preserve">JINÉ VÝKONY PŘI PORUCHÁCH A ONEMOCNĚNÍCH KŮŽE. PODKOŽNÍ TKÁNĚ A PRSU S CC                           </t>
  </si>
  <si>
    <t>09033</t>
  </si>
  <si>
    <t xml:space="preserve">JINÉ VÝKONY PŘI PORUCHÁCH A ONEMOCNĚNÍCH KŮŽE. PODKOŽNÍ TKÁNĚ A PRSU S MCC                          </t>
  </si>
  <si>
    <t>09301</t>
  </si>
  <si>
    <t xml:space="preserve">ZÁVAŽNÉ PORUCHY KŮŽE BEZ CC                                                                         </t>
  </si>
  <si>
    <t>09302</t>
  </si>
  <si>
    <t xml:space="preserve">ZÁVAŽNÉ PORUCHY KŮŽE S CC                                                                           </t>
  </si>
  <si>
    <t>09303</t>
  </si>
  <si>
    <t xml:space="preserve">ZÁVAŽNÉ PORUCHY KŮŽE S MCC                                                                          </t>
  </si>
  <si>
    <t>09311</t>
  </si>
  <si>
    <t xml:space="preserve">MALIGNÍ ONEMOCNĚNÍ PRSŮ BEZ CC                                                                      </t>
  </si>
  <si>
    <t>09312</t>
  </si>
  <si>
    <t xml:space="preserve">MALIGNÍ ONEMOCNĚNÍ PRSŮ S CC  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</si>
  <si>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</si>
  <si>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</si>
  <si>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</si>
  <si>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</si>
  <si>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09323</t>
  </si>
  <si>
    <t xml:space="preserve">FLEGMÓNA S MCC                                                                                      </t>
  </si>
  <si>
    <t>09331</t>
  </si>
  <si>
    <t xml:space="preserve">PORANĚNÍ KŮŽE. PODKOŽNÍ TKÁNĚ A PRSU BEZ CC                                                         </t>
  </si>
  <si>
    <t>09332</t>
  </si>
  <si>
    <t xml:space="preserve">PORANĚNÍ KŮŽE. PODKOŽNÍ TKÁNĚ A PRSU S CC  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</si>
  <si>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</si>
  <si>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</si>
  <si>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</si>
  <si>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</si>
  <si>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10013</t>
  </si>
  <si>
    <t xml:space="preserve">VÝKONY NA NADLEDVINKÁCH A PODVĚSKU MOZKOVÉM S MCC                                                   </t>
  </si>
  <si>
    <t>10021</t>
  </si>
  <si>
    <t xml:space="preserve">KOŽNÍ ŠTĚP A DEBRIDEMENT RÁNY PŘI ENDOKRINNÍCH. NUTRIČNÍCH A METABOLICKÝCH PORUCHÁCH BEZ CC         </t>
  </si>
  <si>
    <t>10022</t>
  </si>
  <si>
    <t xml:space="preserve">KOŽNÍ ŠTĚP A DEBRIDEMENT RÁNY PŘI ENDOKRINNÍCH. NUTRIČNÍCH A METABOLICKÝCH PORUCHÁCH S CC           </t>
  </si>
  <si>
    <t>10023</t>
  </si>
  <si>
    <t xml:space="preserve">KOŽNÍ ŠTĚP A DEBRIDEMENT RÁNY PŘI ENDOKRINNÍCH. NUTRIČNÍCH A METABOLICKÝCH PORUCHÁCH S MCC          </t>
  </si>
  <si>
    <t>10031</t>
  </si>
  <si>
    <t xml:space="preserve">VÝKONY PRO OBEZITU BEZ CC                                                                           </t>
  </si>
  <si>
    <t>10042</t>
  </si>
  <si>
    <t xml:space="preserve">AMPUTACE DOLNÍ KONČETINY PŘI ENDOKRINNÍCH. NUTRIČNÍCH A METABOLICKÝCH PORUCHÁCH S CC                </t>
  </si>
  <si>
    <t>10061</t>
  </si>
  <si>
    <t xml:space="preserve">JINÉ VÝKONY PŘI ENDOKRINNÍCH. NUTRIČNÍCH A METABOLICKÝCH PORUCHÁCH BEZ CC                           </t>
  </si>
  <si>
    <t>10062</t>
  </si>
  <si>
    <t xml:space="preserve">JINÉ VÝKONY PŘI ENDOKRINNÍCH. NUTRIČNÍCH A METABOLICKÝCH PORUCHÁCH S CC                             </t>
  </si>
  <si>
    <t>10063</t>
  </si>
  <si>
    <t xml:space="preserve">JINÉ VÝKONY PŘI ENDOKRINNÍCH. NUTRIČNÍCH A METABOLICKÝCH PORUCHÁCH S MCC                            </t>
  </si>
  <si>
    <t>10321</t>
  </si>
  <si>
    <t xml:space="preserve">VROZENÉ PORUCHY METABOLISMU BEZ CC                                                                  </t>
  </si>
  <si>
    <t>11033</t>
  </si>
  <si>
    <t xml:space="preserve">VELKÉ VÝKONY NA LEDVINÁCH A MOČOVÝCH CESTÁCH S MCC                                                  </t>
  </si>
  <si>
    <t>11051</t>
  </si>
  <si>
    <t xml:space="preserve">MENŠÍ VÝKONY NA LEDVINÁCH. MOČOVÝCH CESTÁCH A MOČOVÉM MĚCHÝŘI BEZ CC                                </t>
  </si>
  <si>
    <t>11321</t>
  </si>
  <si>
    <t xml:space="preserve">INFEKCE LEDVIN A MOČOVÝCH CEST BEZ CC                                                               </t>
  </si>
  <si>
    <t>11341</t>
  </si>
  <si>
    <t xml:space="preserve">MOČOVÉ KAMENY BEZ EXTRAKORPORÁLNÍ LITOTRYPSE BEZ CC                                                 </t>
  </si>
  <si>
    <t>12011</t>
  </si>
  <si>
    <t xml:space="preserve">VELKÉ VÝKONY V OBLASTI PÁNVE U MUŽE BEZ CC                                                          </t>
  </si>
  <si>
    <t>12021</t>
  </si>
  <si>
    <t xml:space="preserve">VÝKONY NA PENISU BEZ CC                                                                             </t>
  </si>
  <si>
    <t>12311</t>
  </si>
  <si>
    <t xml:space="preserve">PORUCHY MUŽSKÉHO REPRODUKČNÍHO SYSTÉMU. KROMĚ MALIGNÍHO ONEMOCNĚNÍ BEZ CC                           </t>
  </si>
  <si>
    <t>13023</t>
  </si>
  <si>
    <t xml:space="preserve">VÝKONY NA DĚLOZE A ADNEXECH PRO MALIGNÍ ONEMOCNĚNÍ NA OVARIÍCH A ADNEXECH S MCC                     </t>
  </si>
  <si>
    <t>13043</t>
  </si>
  <si>
    <t xml:space="preserve">DĚLOŽNÍ A ADNEXÁLNÍ VÝKONY PŘI CA IN SITU A NEZHOUBNÝCH ONEMOCNĚNÍCH S MCC                          </t>
  </si>
  <si>
    <t>13301</t>
  </si>
  <si>
    <t xml:space="preserve">MALIGNÍ ONEMOCNĚNÍ ŽENSKÉHO REPRODUKČNÍHO SYSTÉMU BEZ CC                                            </t>
  </si>
  <si>
    <t>13302</t>
  </si>
  <si>
    <t xml:space="preserve">MALIGNÍ ONEMOCNĚNÍ ŽENSKÉHO REPRODUKČNÍHO SYSTÉMU S CC                                              </t>
  </si>
  <si>
    <t>13303</t>
  </si>
  <si>
    <t xml:space="preserve">MALIGNÍ ONEMOCNĚNÍ ŽENSKÉHO REPRODUKČNÍHO SYSTÉMU S MCC                                             </t>
  </si>
  <si>
    <t>13321</t>
  </si>
  <si>
    <t xml:space="preserve">MENSTRUAČNÍ A JINÉ PORUCHY ŽENSKÉHO REPRODUKČNÍHO SYSTÉMU BEZ CC                                    </t>
  </si>
  <si>
    <t>13322</t>
  </si>
  <si>
    <t xml:space="preserve">MENSTRUAČNÍ A JINÉ PORUCHY ŽENSKÉHO REPRODUKČNÍHO SYSTÉMU S CC                                      </t>
  </si>
  <si>
    <t>16011</t>
  </si>
  <si>
    <t>B</t>
  </si>
  <si>
    <t xml:space="preserve">VÝKONY NA SLEZINĚ BEZ CC                                                                            </t>
  </si>
  <si>
    <t>16012</t>
  </si>
  <si>
    <t xml:space="preserve">VÝKONY NA SLEZINĚ S CC                                                                              </t>
  </si>
  <si>
    <t>16021</t>
  </si>
  <si>
    <t xml:space="preserve">JINÉ VÝKONY PRO KREVNÍ ONEMOCNĚNÍ A NA KRVETVORNÝCH ORGÁNECH BEZ CC                                 </t>
  </si>
  <si>
    <t>16022</t>
  </si>
  <si>
    <t xml:space="preserve">JINÉ VÝKONY PRO KREVNÍ ONEMOCNĚNÍ A NA KRVETVORNÝCH ORGÁNECH S CC                                   </t>
  </si>
  <si>
    <t>16311</t>
  </si>
  <si>
    <t xml:space="preserve">PORUCHY SRÁŽLIVOSTI BEZ CC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</si>
  <si>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</si>
  <si>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</si>
  <si>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</si>
  <si>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KRVINEK. KROMĚ SRPKOVITÉ CHUDOKREVNOSTI BEZ CC                                    </t>
  </si>
  <si>
    <t>16341</t>
  </si>
  <si>
    <t xml:space="preserve">JINÉ PORUCHY KRVE A KRVETVORNÝCH ORGÁNŮ BEZ CC                                                      </t>
  </si>
  <si>
    <t xml:space="preserve">LYMFOM A LEUKÉMIE S VELKÝM VÝKONEM BEZ CC                                                           </t>
  </si>
  <si>
    <t>17012</t>
  </si>
  <si>
    <t xml:space="preserve">LYMFOM A LEUKÉMIE S VELKÝM VÝKONEM S CC                                                             </t>
  </si>
  <si>
    <t>17031</t>
  </si>
  <si>
    <t xml:space="preserve">MYELOPROLIFERATIVNÍ PORUCHY A ŠPATNĚ DIFERENCOVANÉ NÁDORY S VELKÝM VÝKONEM BEZ CC                   </t>
  </si>
  <si>
    <t>17032</t>
  </si>
  <si>
    <t xml:space="preserve">MYELOPROLIFERATIVNÍ PORUCHY A ŠPATNĚ DIFERENCOVANÉ NÁDORY S VELKÝM VÝKONEM S CC                     </t>
  </si>
  <si>
    <t>17033</t>
  </si>
  <si>
    <t xml:space="preserve">MYELOPROLIFERATIVNÍ PORUCHY A ŠPATNĚ DIFERENCOVANÉ NÁDORY S VELKÝM VÝKONEM S MCC                    </t>
  </si>
  <si>
    <t xml:space="preserve">MYELOPROLIFERATIVNÍ PORUCHY A ŠPATNĚ DIFERENCOVANÉ NÁDORY S JINÝM VÝKONEM BEZ CC                    </t>
  </si>
  <si>
    <t>17042</t>
  </si>
  <si>
    <t xml:space="preserve">MYELOPROLIFERATIVNÍ PORUCHY A ŠPATNĚ DIFERENCOVANÉ NÁDORY S JINÝM VÝKONEM S CC                      </t>
  </si>
  <si>
    <t>17043</t>
  </si>
  <si>
    <t xml:space="preserve">MYELOPROLIFERATIVNÍ PORUCHY A ŠPATNĚ DIFERENCOVANÉ NÁDORY S JINÝM VÝKONEM S MCC                     </t>
  </si>
  <si>
    <t>17311</t>
  </si>
  <si>
    <t xml:space="preserve">LYMFOM A NEAKUTNÍ LEUKÉMIE BEZ CC                                                                   </t>
  </si>
  <si>
    <t>18013</t>
  </si>
  <si>
    <t xml:space="preserve">VÝKONY PRO INFEKČNÍ A PARAZITÁRNÍ NEMOCI S MCC                                                      </t>
  </si>
  <si>
    <t>18021</t>
  </si>
  <si>
    <t xml:space="preserve">VÝKONY PRO POOPERAČNÍ A POÚRAZOVÉ INFEKCE BEZ CC                                                    </t>
  </si>
  <si>
    <t>18301</t>
  </si>
  <si>
    <t xml:space="preserve">SEPTIKÉMIE BEZ CC                                                                                   </t>
  </si>
  <si>
    <t>18312</t>
  </si>
  <si>
    <t xml:space="preserve">POOPERAČNÍ A POÚRAZOVÉ INFEKCE S CC                                                                 </t>
  </si>
  <si>
    <t>19011</t>
  </si>
  <si>
    <t xml:space="preserve">OPERAČNÍ VÝKONY S HLAVNÍ DIAGNÓZOU DUŠEVNÍ NEMOCI BEZ CC                                            </t>
  </si>
  <si>
    <t>19012</t>
  </si>
  <si>
    <t xml:space="preserve">OPERAČNÍ VÝKONY S HLAVNÍ DIAGNÓZOU DUŠEVNÍ NEMOCI S CC                                              </t>
  </si>
  <si>
    <t>19013</t>
  </si>
  <si>
    <t xml:space="preserve">OPERAČNÍ VÝKONY S HLAVNÍ DIAGNÓZOU DUŠEVNÍ NEMOCI S MCC                                             </t>
  </si>
  <si>
    <t>21011</t>
  </si>
  <si>
    <t xml:space="preserve">MIKROVASKULÁRNÍ PŘENOS TKÁNĚ NEBO KOŽNÍ ŠTĚP PŘI ÚRAZECH BEZ CC                                     </t>
  </si>
  <si>
    <t>21012</t>
  </si>
  <si>
    <t xml:space="preserve">MIKROVASKULÁRNÍ PŘENOS TKÁNĚ NEBO KOŽNÍ ŠTĚP PŘI ÚRAZECH S CC                                       </t>
  </si>
  <si>
    <t>21013</t>
  </si>
  <si>
    <t xml:space="preserve">MIKROVASKULÁRNÍ PŘENOS TKÁNĚ NEBO KOŽNÍ ŠTĚP PŘI ÚRAZECH S MCC                                      </t>
  </si>
  <si>
    <t>21021</t>
  </si>
  <si>
    <t xml:space="preserve">JINÉ VÝKONY PŘI ÚRAZECH A KOMPLIKACÍCH BEZ CC                                                       </t>
  </si>
  <si>
    <t>21022</t>
  </si>
  <si>
    <t xml:space="preserve">JINÉ VÝKONY PŘI ÚRAZECH A KOMPLIKACÍCH S CC                                                         </t>
  </si>
  <si>
    <t>21023</t>
  </si>
  <si>
    <t xml:space="preserve">JINÉ VÝKONY PŘI ÚRAZECH A KOMPLIKACÍCH S MCC                                                        </t>
  </si>
  <si>
    <t>21331</t>
  </si>
  <si>
    <t xml:space="preserve">KOMPLIKACE PŘI LÉČENÍ BEZ CC                                                                        </t>
  </si>
  <si>
    <t>21332</t>
  </si>
  <si>
    <t xml:space="preserve">KOMPLIKACE PŘI LÉČENÍ S CC                                                                          </t>
  </si>
  <si>
    <t>21333</t>
  </si>
  <si>
    <t xml:space="preserve">KOMPLIKACE PŘI LÉČENÍ S MCC                                                                         </t>
  </si>
  <si>
    <t>21351</t>
  </si>
  <si>
    <t xml:space="preserve">JINÉ DIAGNÓZY ZRANĚNÍ. OTRAVY A TOXICKÝCH ÚČINKŮ BEZ CC                                             </t>
  </si>
  <si>
    <t>21352</t>
  </si>
  <si>
    <t xml:space="preserve">JINÉ DIAGNÓZY ZRANĚNÍ. OTRAVY A TOXICKÝCH ÚČINKŮ S CC                                               </t>
  </si>
  <si>
    <t>22522</t>
  </si>
  <si>
    <t xml:space="preserve">NEROZSÁHLÉ POPÁLENINY SKRZ CELOU KŮŽI. S KOŽNÍM ŠTĚPEM NEBO INHAL. PORANĚNÍM S CC                   </t>
  </si>
  <si>
    <t>22541</t>
  </si>
  <si>
    <t>POPÁLENINY OMEZENÉHO ROZSAHU POSTIHUJÍCÍ VŠECHNY VRSTVY KŮŽE. BEZ KOŽNÍHO ŠTĚPU NEBO INHALAČNÍHO POR</t>
  </si>
  <si>
    <t>22542</t>
  </si>
  <si>
    <t>22551</t>
  </si>
  <si>
    <t xml:space="preserve">POPÁLENINY OMEZENÉHO ROZSAHU NEPOSTIHUJÍCÍ VŠECHNY VRSTVY KŮŽE BEZ CC                               </t>
  </si>
  <si>
    <t>22552</t>
  </si>
  <si>
    <t xml:space="preserve">POPÁLENINY OMEZENÉHO ROZSAHU NEPOSTIHUJÍCÍ VŠECHNY VRSTVY KŮŽE S CC                                 </t>
  </si>
  <si>
    <t>23011</t>
  </si>
  <si>
    <t xml:space="preserve">OPERAČNÍ VÝKON S DIAGNÓZOU JINÉHO KONTAKTU SE ZDRAVOTNICKÝMI SLUŽBAMI BEZ CC                        </t>
  </si>
  <si>
    <t>23012</t>
  </si>
  <si>
    <t xml:space="preserve">OPERAČNÍ VÝKON S DIAGNÓZOU JINÉHO KONTAKTU SE ZDRAVOTNICKÝMI SLUŽBAMI S CC                          </t>
  </si>
  <si>
    <t>23013</t>
  </si>
  <si>
    <t xml:space="preserve">OPERAČNÍ VÝKON S DIAGNÓZOU JINÉHO KONTAKTU SE ZDRAVOTNICKÝMI SLUŽBAMI S MCC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</si>
  <si>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</si>
  <si>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</si>
  <si>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</si>
  <si>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</si>
  <si>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</si>
  <si>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</si>
  <si>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>25021</t>
  </si>
  <si>
    <t xml:space="preserve">JINÉ VÝKONY PŘI MNOHOČETNÉM ZÁVAŽNÉM TRAUMATU BEZ CC                                                </t>
  </si>
  <si>
    <t>25022</t>
  </si>
  <si>
    <t xml:space="preserve">JINÉ VÝKONY PŘI MNOHOČETNÉM ZÁVAŽNÉM TRAUMATU S CC                                                  </t>
  </si>
  <si>
    <t>25023</t>
  </si>
  <si>
    <t xml:space="preserve">JINÉ VÝKONY PŘI MNOHOČETNÉM ZÁVAŽNÉM TRAUMATU S MCC                                                 </t>
  </si>
  <si>
    <t>25301</t>
  </si>
  <si>
    <t xml:space="preserve">DIAGNÓZY TÝKAJÍCÍ SE HLAVY. HRUDNÍKU A DOLNÍCH KONČETIN PŘI MNOHOČETNÉM ZÁVAŽNÉM TRAUMATU BEZ CC    </t>
  </si>
  <si>
    <t>88871</t>
  </si>
  <si>
    <t xml:space="preserve">ROZSÁHLÉ VÝKONY. KTERÉ SE NETÝKAJÍ HLAVNÍ DIAGNÓZY BEZ CC                                           </t>
  </si>
  <si>
    <t>88872</t>
  </si>
  <si>
    <t xml:space="preserve">ROZSÁHLÉ VÝKONY. KTERÉ SE NETÝKAJÍ HLAVNÍ DIAGNÓZY S CC                                             </t>
  </si>
  <si>
    <t>88873</t>
  </si>
  <si>
    <t xml:space="preserve">ROZSÁHLÉ VÝKONY. KTERÉ SE NETÝKAJÍ HLAVNÍ DIAGNÓZY S MCC                                            </t>
  </si>
  <si>
    <t>88891</t>
  </si>
  <si>
    <t xml:space="preserve">VÝKONY OMEZENÉHO ROZSAHU. KTERÉ SE NETÝKAJÍ HLAVNÍ DIAGNÓZY BEZ CC                                  </t>
  </si>
  <si>
    <t>88892</t>
  </si>
  <si>
    <t xml:space="preserve">VÝKONY OMEZENÉHO ROZSAHU. KTERÉ SE NETÝKAJÍ HLAVNÍ DIAGNÓZY S CC                                    </t>
  </si>
  <si>
    <t>88893</t>
  </si>
  <si>
    <t xml:space="preserve">VÝKONY OMEZENÉHO ROZSAHU. KTERÉ SE NETÝKAJÍ HLAVNÍ DIAGNÓZY S MCC                                   </t>
  </si>
  <si>
    <t>99990</t>
  </si>
  <si>
    <t xml:space="preserve">NEZAŘADITELNÉ                                                                                       </t>
  </si>
  <si>
    <t>28 - ODDĚLENÍ LÉKAŘSKÉ GENETIKY</t>
  </si>
  <si>
    <t>33 - ODDĚLENÍ KLINICKÉ BIOCHEMIE</t>
  </si>
  <si>
    <t>34 - KLINIKA RADIOLOGICKÁ</t>
  </si>
  <si>
    <t>35 - TRANSFÚZNÍ ODDĚLENÍ</t>
  </si>
  <si>
    <t>37 - ÚSTAV PATOLOGIE</t>
  </si>
  <si>
    <t>40 - ÚSTAV MIKROBIOLOGIE</t>
  </si>
  <si>
    <t>41 - ÚSTAV IMUNOLOGIE</t>
  </si>
  <si>
    <t>107</t>
  </si>
  <si>
    <t>89198</t>
  </si>
  <si>
    <t>SKIASKOPIE</t>
  </si>
  <si>
    <t>202</t>
  </si>
  <si>
    <t>87427</t>
  </si>
  <si>
    <t>CYTOLOGICKÉ NÁTĚRY  NECENTRIFUGOVANÉ TEKUTINY - 4-</t>
  </si>
  <si>
    <t>603</t>
  </si>
  <si>
    <t>82056</t>
  </si>
  <si>
    <t>MIKROSKOPICKÉ STANOVENÍ MIKROBIÁLNÍHO OBRAZU POŠEV</t>
  </si>
  <si>
    <t>816</t>
  </si>
  <si>
    <t>87415</t>
  </si>
  <si>
    <t>CYTOLOGICKÉ OTISKY A STĚRY -  ZA 4-10 PREPARÁTŮ</t>
  </si>
  <si>
    <t>87435</t>
  </si>
  <si>
    <t>STANDARDNÍ CYTOLOGICKÉ BARVENÍ,  ZA 4-10  PREPARÁT</t>
  </si>
  <si>
    <t>91431</t>
  </si>
  <si>
    <t>ZVLÁŠTĚ NÁROČNÉ IZOLACE BUNĚK GRADIENTOVOU CENTRIF</t>
  </si>
  <si>
    <t>94115</t>
  </si>
  <si>
    <t>IN SITU HYBRIDIZACE LIDSKÉ DNA SE ZNAČENOU SONDOU</t>
  </si>
  <si>
    <t>94119</t>
  </si>
  <si>
    <t>IZOLACE A UCHOVÁNÍ LIDSKÉ DNA (RNA)</t>
  </si>
  <si>
    <t>94123</t>
  </si>
  <si>
    <t>PCR ANALÝZA LIDSKÉ DNA</t>
  </si>
  <si>
    <t>94127</t>
  </si>
  <si>
    <t>ELEKTROFORÉZA NUKLEOVÝCH KYSELIN V POLYAKRYLAMIDU</t>
  </si>
  <si>
    <t>94189</t>
  </si>
  <si>
    <t>HYBRIDIZACE DNA SE ZNAČENOU SONDOU</t>
  </si>
  <si>
    <t>94195</t>
  </si>
  <si>
    <t>SYNTÉZA cDNA REVERZNÍ TRANSKRIPCÍ</t>
  </si>
  <si>
    <t>94199</t>
  </si>
  <si>
    <t>AMPLIFIKACE METODOU PCR</t>
  </si>
  <si>
    <t>94200</t>
  </si>
  <si>
    <t xml:space="preserve">(VZP) KVANTITATIVNÍ PCR (qPCR) V REÁLNÉM ČASE PRO </t>
  </si>
  <si>
    <t>94201</t>
  </si>
  <si>
    <t>(VZP) FLUORESCENČNÍ IN SITU HYBRIDIZACE LIDSKÉ DNA</t>
  </si>
  <si>
    <t>94211</t>
  </si>
  <si>
    <t>DLOUHODOBÁ KULTIVACE BUNĚK RŮZNÝCH TKÁNÍ Z PRENATÁ</t>
  </si>
  <si>
    <t>706</t>
  </si>
  <si>
    <t>89143</t>
  </si>
  <si>
    <t>RTG BŘICHA</t>
  </si>
  <si>
    <t>89165</t>
  </si>
  <si>
    <t>RETROGRÁDNÍ PYELOGRAFIE JEDNOSTRANNÁ</t>
  </si>
  <si>
    <t>89167</t>
  </si>
  <si>
    <t>CYSTOGRAFIE</t>
  </si>
  <si>
    <t>89169</t>
  </si>
  <si>
    <t>CYSTOURETROGRAFIE</t>
  </si>
  <si>
    <t>89173</t>
  </si>
  <si>
    <t>ANTEGRÁDNÍ PYELOGRAFIE JEDNOSTRANNÁ</t>
  </si>
  <si>
    <t>809</t>
  </si>
  <si>
    <t>89163</t>
  </si>
  <si>
    <t>VYLUČOVACÍ UROGRAFIE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</si>
  <si>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</si>
  <si>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</si>
  <si>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</si>
  <si>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</si>
  <si>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</si>
  <si>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87433</t>
  </si>
  <si>
    <t>STANDARDNÍ CYTOLOGICKÉ BARVENÍ,  ZA 1-3 PREPARÁTY</t>
  </si>
  <si>
    <t>87437</t>
  </si>
  <si>
    <t>STANDARDNÍ CYTOLOGICKÉ BARVENÍ,  ZA VÍCE NEŽ 10 PR</t>
  </si>
  <si>
    <t>87447</t>
  </si>
  <si>
    <t>CYTOLOGICKÉ PREPARÁTY ZHOTOVENÉ CYTOCENTRIFUGOU</t>
  </si>
  <si>
    <t>87449</t>
  </si>
  <si>
    <t xml:space="preserve">SCREENINGOVÉ ODEČÍTÁNÍ CYTOLOGICKÝCH NÁLEZŮ (ZA 1 </t>
  </si>
  <si>
    <t>87519</t>
  </si>
  <si>
    <t>STANOVENÍ CYTOLOGICKÉ DIAGNÓZY II. STUPNĚ OBTÍŽNOS</t>
  </si>
  <si>
    <t>87525</t>
  </si>
  <si>
    <t>STANOVENÍ CYTOLOGICKÉ DIAGNÓZY III. STUPNĚ OBTÍŽNO</t>
  </si>
  <si>
    <t>0093625</t>
  </si>
  <si>
    <t>0093626</t>
  </si>
  <si>
    <t>0095609</t>
  </si>
  <si>
    <t xml:space="preserve">MICROPAQUE CT                                     </t>
  </si>
  <si>
    <t>0002018</t>
  </si>
  <si>
    <t xml:space="preserve">99MTC-MAKROSALB INJ.                              </t>
  </si>
  <si>
    <t>0002027</t>
  </si>
  <si>
    <t xml:space="preserve">99MTC-MIBI INJ.                                   </t>
  </si>
  <si>
    <t>0002030</t>
  </si>
  <si>
    <t xml:space="preserve">99MTC SÍRA KOLOIDNÍ INJ.                          </t>
  </si>
  <si>
    <t>0002061</t>
  </si>
  <si>
    <t xml:space="preserve">99MTC-LEUKOCYTY ZNAČENÉ HM PAO                    </t>
  </si>
  <si>
    <t>0002067</t>
  </si>
  <si>
    <t xml:space="preserve">81M-KRYPTON PLYN K INHAL.                         </t>
  </si>
  <si>
    <t>0002073</t>
  </si>
  <si>
    <t xml:space="preserve">99MTC-OXIDRONÁT DISODNÝ INJ.                      </t>
  </si>
  <si>
    <t>0002087</t>
  </si>
  <si>
    <t xml:space="preserve">18F-FDG                                           </t>
  </si>
  <si>
    <t>0002095</t>
  </si>
  <si>
    <t xml:space="preserve">99MTC-NANOKOLOID ALB.INJ.                         </t>
  </si>
  <si>
    <t>0110740</t>
  </si>
  <si>
    <t>VÁLCE (DVA) STERILNÍ, JEDNORÁZOVÉ DO INJEKTORU, CE</t>
  </si>
  <si>
    <t>47163</t>
  </si>
  <si>
    <t>SCINTIGRAFIE EVAKUACE ŽALUDKU</t>
  </si>
  <si>
    <t>47237</t>
  </si>
  <si>
    <t>DETEKCE ZÁNĚTLIVÝCH LOŽISEK POMOCI AUTOLOGNÍCH LEU</t>
  </si>
  <si>
    <t>47241</t>
  </si>
  <si>
    <t>SCINTIGRAFIE SKELETU</t>
  </si>
  <si>
    <t>47257</t>
  </si>
  <si>
    <t>SCINTIGRAFIE PLIC PERFÚZNÍ</t>
  </si>
  <si>
    <t>47259</t>
  </si>
  <si>
    <t>SCINTIGRAFIE PLIC VENTILAČNÍ STATICKÁ</t>
  </si>
  <si>
    <t>47263</t>
  </si>
  <si>
    <t>RADIONUKLIDOVÁ LYMFOGRAFIE</t>
  </si>
  <si>
    <t>47267</t>
  </si>
  <si>
    <t>SCINTIGRAFIE  NÁDORU</t>
  </si>
  <si>
    <t>47269</t>
  </si>
  <si>
    <t>TOMOGRAFICKÁ SCINTIGRAFIE - SPECT</t>
  </si>
  <si>
    <t>47273</t>
  </si>
  <si>
    <t>KVANTIFIKACE DYNAMICKÝCH A TOMOGRAFICKÝCH SCINTIGR</t>
  </si>
  <si>
    <t>47275</t>
  </si>
  <si>
    <t>SCINTIGRAFIE SENTINELOVÉ UZLINY</t>
  </si>
  <si>
    <t>47351</t>
  </si>
  <si>
    <t>POZITRONOVÁ EMISNÍ TOMOGRAFIE (PET) TRUPU</t>
  </si>
  <si>
    <t>47355</t>
  </si>
  <si>
    <t>HYBRIDNÍ VÝPOČETNÍ A POZITRONOVÁ EMISNÍ TOMOGRAFIE</t>
  </si>
  <si>
    <t>28</t>
  </si>
  <si>
    <t>22365</t>
  </si>
  <si>
    <t>ODBĚR PERIFERNÍCH KMENOVÝCH BUŇEK</t>
  </si>
  <si>
    <t>94145</t>
  </si>
  <si>
    <t>RUTINNÍ VYŠETŘENÍ KOSTNÍ DŘENĚ PŘÍMÉ A S KULTIVACÍ</t>
  </si>
  <si>
    <t>94181</t>
  </si>
  <si>
    <t>ZHOTOVENÍ KARYOTYPU Z JEDNÉ MITÓZY</t>
  </si>
  <si>
    <t>94845</t>
  </si>
  <si>
    <t>(VZP) RUTINNÍ VYŠETŘENÍ KOSTNÍ DŘENĚ PŘÍMÉ A S KUL</t>
  </si>
  <si>
    <t>94881</t>
  </si>
  <si>
    <t>(VZP) ZHOTOVENÍ KARYOTYPU Z JEDNÉ MITÓZY</t>
  </si>
  <si>
    <t>818</t>
  </si>
  <si>
    <t>91427</t>
  </si>
  <si>
    <t>IZOLACE MONONUKLEÁRŮ Z PERIFERNÍ KRVE GRADIENTOVOU</t>
  </si>
  <si>
    <t>91439</t>
  </si>
  <si>
    <t>IMUNOFENOTYPIZACE BUNĚČNÝCH SUBPOPULACÍ DLE POVRCH</t>
  </si>
  <si>
    <t>96113</t>
  </si>
  <si>
    <t>PLAZMINOGEN - AKTIVITA</t>
  </si>
  <si>
    <t>96127</t>
  </si>
  <si>
    <t>ALFA 2 - ANTIPLAZMIN - AKTIVITA</t>
  </si>
  <si>
    <t>96145</t>
  </si>
  <si>
    <t>DAPTT - SCREENING LA</t>
  </si>
  <si>
    <t>96155</t>
  </si>
  <si>
    <t>VON WILLEBRANDŮV  FAKTOR KVANTITATIVNĚ</t>
  </si>
  <si>
    <t>96157</t>
  </si>
  <si>
    <t>STANOVENÍ HEPARINOVÝCH JEDNOTEK ANTI XA</t>
  </si>
  <si>
    <t>96167</t>
  </si>
  <si>
    <t>KREVNÍ OBRAZ S PĚTI POPULAČNÍM DIFERENCIÁLNÍM POČT</t>
  </si>
  <si>
    <t>96185</t>
  </si>
  <si>
    <t>FAKTOR II. - STANOVENÍ AKTIVITY</t>
  </si>
  <si>
    <t>96187</t>
  </si>
  <si>
    <t>FAKTOR V - STANOVENÍ AKTIVITY</t>
  </si>
  <si>
    <t>96189</t>
  </si>
  <si>
    <t>FAKTOR VII - STANOVENÍ AKTIVITY</t>
  </si>
  <si>
    <t>96191</t>
  </si>
  <si>
    <t>FAKTOR VIII - STANOVENÍ AKTIVITY</t>
  </si>
  <si>
    <t>FAKTOR IX - STANOVENÍ AKTIVITY</t>
  </si>
  <si>
    <t>96197</t>
  </si>
  <si>
    <t>FAKTOR XI - STANOVENÍ AKTIVITY</t>
  </si>
  <si>
    <t>96199</t>
  </si>
  <si>
    <t>PROTEIN C - FUNKČNÍ AKTIVITA</t>
  </si>
  <si>
    <t>96215</t>
  </si>
  <si>
    <t>APC REZISTENCE</t>
  </si>
  <si>
    <t>96239</t>
  </si>
  <si>
    <t>DESTIČKOVÝ NEUTRALIZAČNÍ TEST (PNP)</t>
  </si>
  <si>
    <t>96247</t>
  </si>
  <si>
    <t>AGREGACE TROMBOCYTŮ INDUKOVANÁ BĚŽNÝMI INDUKTORY -</t>
  </si>
  <si>
    <t>96249</t>
  </si>
  <si>
    <t>AGREGACE TROMBOCYTŮ INDUKOVANÁ OSTATNÍMI INDUKTORY</t>
  </si>
  <si>
    <t>96265</t>
  </si>
  <si>
    <t>PROTEIN S - VOLNÝ</t>
  </si>
  <si>
    <t>96315</t>
  </si>
  <si>
    <t>ANALÝZA KREVNÍHO NÁTĚRU PANOPTICKY OBARVENÉHO. IND</t>
  </si>
  <si>
    <t>96321</t>
  </si>
  <si>
    <t>POČET TROMBOCYTŮ MIKROSKOPICKY</t>
  </si>
  <si>
    <t>96325</t>
  </si>
  <si>
    <t>FIBRINOGEN (SÉRIE)</t>
  </si>
  <si>
    <t>96515</t>
  </si>
  <si>
    <t>FIBRIN DEGRADAČNÍ PRODUKTY KVANTITATIVNĚ</t>
  </si>
  <si>
    <t>96613</t>
  </si>
  <si>
    <t>VYŠETŘENÍ NÁTĚRU NA SCHIZOCYTY</t>
  </si>
  <si>
    <t>96617</t>
  </si>
  <si>
    <t>TROMBINOVÝ ČAS</t>
  </si>
  <si>
    <t>96621</t>
  </si>
  <si>
    <t>AKTIVOVANÝ PARTIALNÍ TROMBOPLASTINOVÝ TEST (APTT)</t>
  </si>
  <si>
    <t>96629</t>
  </si>
  <si>
    <t xml:space="preserve">VON WILLEBRANDOVŮV FAKTOR - RISTOCETIN KOFAKTOR - </t>
  </si>
  <si>
    <t>96711</t>
  </si>
  <si>
    <t>PANOPTICKÉ OBARVENÍ NÁTĚRU PERIFERNÍ KRVE NEBO ASP</t>
  </si>
  <si>
    <t>96715</t>
  </si>
  <si>
    <t>ANALÝZA NÁTĚRU KOSTNÍ DŘENĚ, MÍZNÍ UZLINY NEBO TKÁ</t>
  </si>
  <si>
    <t>96813</t>
  </si>
  <si>
    <t>ANTITROMBIN III, CHROMOGENNÍ METODOU (SÉRIE)</t>
  </si>
  <si>
    <t>96839</t>
  </si>
  <si>
    <t>FAKTOR XII - STANOVENÍ AKTIVITY</t>
  </si>
  <si>
    <t>96847</t>
  </si>
  <si>
    <t>FIBRIN/FIBRINOGEN DEGRADAČNÍ PRODUKTY SEMIKVANTITA</t>
  </si>
  <si>
    <t>96857</t>
  </si>
  <si>
    <t>STANOVENÍ POČTU RETIKULOCYTŮ NA AUTOMATICKÉM ANALY</t>
  </si>
  <si>
    <t>96863</t>
  </si>
  <si>
    <t>STANOVENÍ POČTU ERYTROBLASTŮ NA AUTOMATICKÉM ANALY</t>
  </si>
  <si>
    <t>96881</t>
  </si>
  <si>
    <t>AGREGAČNÍ TEST NA HEPARINEM INDUKOVANOU TROMBOCYTO</t>
  </si>
  <si>
    <t>33</t>
  </si>
  <si>
    <t>801</t>
  </si>
  <si>
    <t>81111</t>
  </si>
  <si>
    <t>A L T  STATIM</t>
  </si>
  <si>
    <t>81113</t>
  </si>
  <si>
    <t>A S T  STATIM</t>
  </si>
  <si>
    <t>81115</t>
  </si>
  <si>
    <t>ALBUMIN SÉRUM (STATIM)</t>
  </si>
  <si>
    <t>81117</t>
  </si>
  <si>
    <t>AMYLASA (SÉRUM, MOČ) STATIM</t>
  </si>
  <si>
    <t>81119</t>
  </si>
  <si>
    <t>AMONIAK STATIM</t>
  </si>
  <si>
    <t>81121</t>
  </si>
  <si>
    <t>BILIRUBIN CELKOVÝ STATIM</t>
  </si>
  <si>
    <t>81123</t>
  </si>
  <si>
    <t>BILIRUBIN KONJUGOVANÝ STATIM</t>
  </si>
  <si>
    <t>81125</t>
  </si>
  <si>
    <t>BÍLKOVINY CELKOVÉ (SÉRUM) STATIM</t>
  </si>
  <si>
    <t>81129</t>
  </si>
  <si>
    <t>BÍLKOVINA KVANTITATIVNĚ (MOČ, VÝPOTEK, CSF) STATIM</t>
  </si>
  <si>
    <t>81135</t>
  </si>
  <si>
    <t>SODÍK STATIM</t>
  </si>
  <si>
    <t>81137</t>
  </si>
  <si>
    <t>UREA STATIM</t>
  </si>
  <si>
    <t>81139</t>
  </si>
  <si>
    <t>VÁPNÍK CELKOVÝ STATIM</t>
  </si>
  <si>
    <t>81141</t>
  </si>
  <si>
    <t>VÁPNÍK IONIZOVANÝ STATIM</t>
  </si>
  <si>
    <t>81143</t>
  </si>
  <si>
    <t>LAKTÁTDEHYDROGENÁZA STATIM</t>
  </si>
  <si>
    <t>81145</t>
  </si>
  <si>
    <t>DRASLÍK STATIM</t>
  </si>
  <si>
    <t>81147</t>
  </si>
  <si>
    <t>FOSFATÁZA ALKALICKÁ STATIM</t>
  </si>
  <si>
    <t>81149</t>
  </si>
  <si>
    <t>FOSFOR ANORGANICKÝ STATIM</t>
  </si>
  <si>
    <t>81153</t>
  </si>
  <si>
    <t>GAMA-GLUTAMYLTRANSFERÁZA (GMT) STATIM</t>
  </si>
  <si>
    <t>81155</t>
  </si>
  <si>
    <t>GLUKÓZA KVANTITATIVNÍ STANOVENÍ STATIM</t>
  </si>
  <si>
    <t>81157</t>
  </si>
  <si>
    <t>CHLORIDY STATIM</t>
  </si>
  <si>
    <t>81159</t>
  </si>
  <si>
    <t>CHOLINESTERÁZA STATIM</t>
  </si>
  <si>
    <t>81161</t>
  </si>
  <si>
    <t>AMYLÁZA PANKREATICKÁ STATIM</t>
  </si>
  <si>
    <t>81165</t>
  </si>
  <si>
    <t>KREATINKINÁZA (CK) STATIM</t>
  </si>
  <si>
    <t>81167</t>
  </si>
  <si>
    <t>KREATINKINÁZA IZOENZYMY (CK-MB) STATIM</t>
  </si>
  <si>
    <t>81169</t>
  </si>
  <si>
    <t>KREATININ STATIM</t>
  </si>
  <si>
    <t>81171</t>
  </si>
  <si>
    <t>KYSELINA MLÉČNÁ (LAKTÁT) STATIM</t>
  </si>
  <si>
    <t>81173</t>
  </si>
  <si>
    <t>LIPÁZA STATIM</t>
  </si>
  <si>
    <t>81227</t>
  </si>
  <si>
    <t>PROSTATICKÝ SPECIFICKÝ ANTIGEN (PSA) - VOLNÝ</t>
  </si>
  <si>
    <t>81231</t>
  </si>
  <si>
    <t>METHEMOGLOBIN - KVANTITATIVNÍ STANOVENÍ</t>
  </si>
  <si>
    <t>81233</t>
  </si>
  <si>
    <t>KARBONYLHEMOGLOBIN KVANTITATIVNĚ</t>
  </si>
  <si>
    <t>81235</t>
  </si>
  <si>
    <t>TUMORMARKERY CA 19-9, CA 15-3, CA 72-4, CA 125</t>
  </si>
  <si>
    <t>81237</t>
  </si>
  <si>
    <t>TROPONIN - T NEBO I ELISA</t>
  </si>
  <si>
    <t>81245</t>
  </si>
  <si>
    <t>POČÍTÁNÍ LEUKOCYTŮ A ERYTROCYTŮ V PERITONEÁLNÍM DI</t>
  </si>
  <si>
    <t>81247</t>
  </si>
  <si>
    <t>BILIRUBIN NOVOROZENECKÝ</t>
  </si>
  <si>
    <t>81249</t>
  </si>
  <si>
    <t>CEA (MEIA)</t>
  </si>
  <si>
    <t>81267</t>
  </si>
  <si>
    <t>GLUTATHIONPEROXIDÁZA</t>
  </si>
  <si>
    <t>81269</t>
  </si>
  <si>
    <t>ANGIOTENSIN KONVERTUJÍCÍ ENZYM V SÉRU (ACE)</t>
  </si>
  <si>
    <t>81325</t>
  </si>
  <si>
    <t>ANALÝZA MOČI MIKROSKOPICKY KVANTITATIVNĚ</t>
  </si>
  <si>
    <t>81329</t>
  </si>
  <si>
    <t>ALBUMIN (SÉRUM)</t>
  </si>
  <si>
    <t>81341</t>
  </si>
  <si>
    <t>AMONIAK</t>
  </si>
  <si>
    <t>81345</t>
  </si>
  <si>
    <t>AMYLÁZA</t>
  </si>
  <si>
    <t>81355</t>
  </si>
  <si>
    <t>APOLIPOPROTEINY AI NEBO B</t>
  </si>
  <si>
    <t>81363</t>
  </si>
  <si>
    <t>BILIRUBIN KONJUGOVANÝ</t>
  </si>
  <si>
    <t>81369</t>
  </si>
  <si>
    <t>BÍLKOVINA KVANTITATIVNĚ (MOČ, MOZKOM. MOK, VÝPOTEK</t>
  </si>
  <si>
    <t>81383</t>
  </si>
  <si>
    <t>LAKTÁTDEHYDROGENÁZA (L D)</t>
  </si>
  <si>
    <t>81395</t>
  </si>
  <si>
    <t>ELEKTROFORÉZA PROTEINŮ (MOČ, MOZKOMÍŠNÍ MOK)</t>
  </si>
  <si>
    <t>81397</t>
  </si>
  <si>
    <t>ELEKTROFORÉZA PROTEINŮ (SÉRUM)</t>
  </si>
  <si>
    <t>81427</t>
  </si>
  <si>
    <t>FOSFOR ANORGANICKÝ</t>
  </si>
  <si>
    <t>81443</t>
  </si>
  <si>
    <t>GLUKOZOVÝ TOLERANČNÍ TEST (WHO)</t>
  </si>
  <si>
    <t>81449</t>
  </si>
  <si>
    <t>GLYKOVANÝ HEMOGLOBIN</t>
  </si>
  <si>
    <t>81451</t>
  </si>
  <si>
    <t>HEMOGLOBIN VOLNÝ V PLAZMĚ</t>
  </si>
  <si>
    <t>81465</t>
  </si>
  <si>
    <t>HOŘČÍK</t>
  </si>
  <si>
    <t>81473</t>
  </si>
  <si>
    <t>CHOLESTEROL HDL</t>
  </si>
  <si>
    <t>81475</t>
  </si>
  <si>
    <t>CHOLINESTERÁZA</t>
  </si>
  <si>
    <t>81481</t>
  </si>
  <si>
    <t>AMYLÁZA PANKREATICKÁ</t>
  </si>
  <si>
    <t>81495</t>
  </si>
  <si>
    <t>KREATINKINÁZA (CK)</t>
  </si>
  <si>
    <t>81527</t>
  </si>
  <si>
    <t>CHOLESTEROL LDL</t>
  </si>
  <si>
    <t>81533</t>
  </si>
  <si>
    <t>LIPÁZA</t>
  </si>
  <si>
    <t>81537</t>
  </si>
  <si>
    <t>LIPOPROTEINY - ELEKTROFORÉZA</t>
  </si>
  <si>
    <t>81541</t>
  </si>
  <si>
    <t>LIPOPROTEIN - Lp (a)</t>
  </si>
  <si>
    <t>81561</t>
  </si>
  <si>
    <t>PRŮKAZ OKULTNÍHO KRVÁCENÍ</t>
  </si>
  <si>
    <t>81563</t>
  </si>
  <si>
    <t>OSMOLALITA (SÉRUM, MOČ)</t>
  </si>
  <si>
    <t>81585</t>
  </si>
  <si>
    <t>ACIDOBAZICKÁ ROVNOVÁHA</t>
  </si>
  <si>
    <t>81625</t>
  </si>
  <si>
    <t>VÁPNÍK CELKOVÝ</t>
  </si>
  <si>
    <t>81629</t>
  </si>
  <si>
    <t>VAZEBNÁ KAPACITA ŽELEZA</t>
  </si>
  <si>
    <t>81641</t>
  </si>
  <si>
    <t>ŽELEZO CELKOVÉ</t>
  </si>
  <si>
    <t>81665</t>
  </si>
  <si>
    <t>VYŠ. DPM - AKTIVITA LYZOSOMÁLNÍCH ENZYMŮ S NERADIO</t>
  </si>
  <si>
    <t>81675</t>
  </si>
  <si>
    <t>MIKROALBUMINURIE</t>
  </si>
  <si>
    <t>81681</t>
  </si>
  <si>
    <t>25-HYDROXYVITAMIN D (25 OHD)</t>
  </si>
  <si>
    <t>81703</t>
  </si>
  <si>
    <t>CYSTATIN C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</si>
  <si>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</si>
  <si>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</si>
  <si>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</si>
  <si>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</si>
  <si>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</si>
  <si>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</si>
  <si>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</si>
  <si>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</si>
  <si>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81733</t>
  </si>
  <si>
    <t>KVANTITATIVNÍ STANOVENÍ KRVE VE STOLICI NA ANALYZÁ</t>
  </si>
  <si>
    <t>91129</t>
  </si>
  <si>
    <t>STANOVENÍ IgG</t>
  </si>
  <si>
    <t>91131</t>
  </si>
  <si>
    <t>STANOVENÍ IgA</t>
  </si>
  <si>
    <t>91133</t>
  </si>
  <si>
    <t>STANOVENÍ IgM</t>
  </si>
  <si>
    <t>91137</t>
  </si>
  <si>
    <t>STANOVENÍ TRANSFERINU</t>
  </si>
  <si>
    <t>91141</t>
  </si>
  <si>
    <t>STANOVENÍ CERULOPLASMINU</t>
  </si>
  <si>
    <t>91143</t>
  </si>
  <si>
    <t>STANOVENÍ PREALBUMINU</t>
  </si>
  <si>
    <t>91145</t>
  </si>
  <si>
    <t>STANOVENÍ HAPTOGLOBINU</t>
  </si>
  <si>
    <t>91153</t>
  </si>
  <si>
    <t>STANOVENÍ  C - REAKTIVNÍHO PROTEINU</t>
  </si>
  <si>
    <t>91167</t>
  </si>
  <si>
    <t>STANOVENÍ LEHKÝCH ŘETĚZCU KAPPA</t>
  </si>
  <si>
    <t>91169</t>
  </si>
  <si>
    <t>STANOVENÍ LEHKÝCH ŘETĚZCŮ LAMBDA</t>
  </si>
  <si>
    <t>91193</t>
  </si>
  <si>
    <t>STANOVENÍ B2 - MIKROGLOBULINU ELISA</t>
  </si>
  <si>
    <t>91397</t>
  </si>
  <si>
    <t>ELEKTROFORESA S NÁSLEDNOU IMUNOFIXACÍ (KOMPLEX - I</t>
  </si>
  <si>
    <t>91481</t>
  </si>
  <si>
    <t>STANOVENÍ KONCENTRACE PROCALCITONINU</t>
  </si>
  <si>
    <t>93115</t>
  </si>
  <si>
    <t>FOLÁTY</t>
  </si>
  <si>
    <t>93129</t>
  </si>
  <si>
    <t>FOLITROPIN (FSH)</t>
  </si>
  <si>
    <t>93131</t>
  </si>
  <si>
    <t>KORTISOL</t>
  </si>
  <si>
    <t>93135</t>
  </si>
  <si>
    <t>MYOGLOBIN V SÉRII</t>
  </si>
  <si>
    <t>93141</t>
  </si>
  <si>
    <t>KALCITONIN</t>
  </si>
  <si>
    <t>93145</t>
  </si>
  <si>
    <t>C-PEPTID</t>
  </si>
  <si>
    <t>93149</t>
  </si>
  <si>
    <t>ESTRADIOL</t>
  </si>
  <si>
    <t>93151</t>
  </si>
  <si>
    <t>FERRITIN</t>
  </si>
  <si>
    <t>93153</t>
  </si>
  <si>
    <t>GASTRIN</t>
  </si>
  <si>
    <t>93159</t>
  </si>
  <si>
    <t>CHORIOGONADOTROPIN (HCG)</t>
  </si>
  <si>
    <t>93167</t>
  </si>
  <si>
    <t>NEURON - SPECIFICKÁ ENOLÁZA (NSE)</t>
  </si>
  <si>
    <t>93171</t>
  </si>
  <si>
    <t>PARATHORMON</t>
  </si>
  <si>
    <t>93185</t>
  </si>
  <si>
    <t>TRIJODTYRONIN CELKOVÝ (TT3)</t>
  </si>
  <si>
    <t>93187</t>
  </si>
  <si>
    <t>TYROXIN CELKOVÝ (TT4)</t>
  </si>
  <si>
    <t>93189</t>
  </si>
  <si>
    <t>TYROXIN VOLNÝ (FT4)</t>
  </si>
  <si>
    <t>93193</t>
  </si>
  <si>
    <t>THYMIDINKINÁZA</t>
  </si>
  <si>
    <t>93195</t>
  </si>
  <si>
    <t>TYREOTROPIN (TSH)</t>
  </si>
  <si>
    <t>93199</t>
  </si>
  <si>
    <t>TYREOGLOBULIN (TG)</t>
  </si>
  <si>
    <t>93213</t>
  </si>
  <si>
    <t>VITAMIN B12</t>
  </si>
  <si>
    <t>93215</t>
  </si>
  <si>
    <t>ALFA - 1 - FETOPROTEIN (AFP)</t>
  </si>
  <si>
    <t>93217</t>
  </si>
  <si>
    <t>AUTOPROTILÁTKY PROTI MIKROSOMÁLNÍMU ANTIGENU</t>
  </si>
  <si>
    <t>93223</t>
  </si>
  <si>
    <t>NÁDOROVÉ ANTIGENY CA - TYPU</t>
  </si>
  <si>
    <t>93225</t>
  </si>
  <si>
    <t>PROSTATICKÝ SPECIFICKÝ ANTIGEN (PSA)</t>
  </si>
  <si>
    <t>93227</t>
  </si>
  <si>
    <t>ANTIGEN SQUAMÓZNÍCH NÁDOROVÝCH BUNĚK (SCC)</t>
  </si>
  <si>
    <t>93229</t>
  </si>
  <si>
    <t>TKÁŇOVÝ POLYPEPTIDICKÝ ANTIGEN (TPA)</t>
  </si>
  <si>
    <t>93231</t>
  </si>
  <si>
    <t>TYREOGLOBULIN AUTOPROTILÁTKY</t>
  </si>
  <si>
    <t>93235</t>
  </si>
  <si>
    <t>AUTOPROTILÁTKY PROTI RECEPTORŮM (hTSH)</t>
  </si>
  <si>
    <t>93245</t>
  </si>
  <si>
    <t>TRIJODTYRONIN VOLNÝ (FT3)</t>
  </si>
  <si>
    <t>93249</t>
  </si>
  <si>
    <t>TELOPEPTID PROKOLAGENU I. TYPU: IC - TP</t>
  </si>
  <si>
    <t>93263</t>
  </si>
  <si>
    <t>KARBOHYDRÁT-DEFICIENTNÍ TRANSFERIN (CDT)</t>
  </si>
  <si>
    <t>93265</t>
  </si>
  <si>
    <t>CYFRA 21-1 (NÁDOROVÝ ANTIGEN, CYTOKERATIN FRAGMENT</t>
  </si>
  <si>
    <t>813</t>
  </si>
  <si>
    <t>91197</t>
  </si>
  <si>
    <t>STANOVENÍ CYTOKINU ELISA</t>
  </si>
  <si>
    <t>34</t>
  </si>
  <si>
    <t>0002920</t>
  </si>
  <si>
    <t xml:space="preserve">MULTIHANCE                                        </t>
  </si>
  <si>
    <t>0003132</t>
  </si>
  <si>
    <t xml:space="preserve">GADOVIST 1,0 MMOL/ML                              </t>
  </si>
  <si>
    <t>0003134</t>
  </si>
  <si>
    <t>0022032</t>
  </si>
  <si>
    <t xml:space="preserve">IOMERON 250                                       </t>
  </si>
  <si>
    <t>0022064</t>
  </si>
  <si>
    <t xml:space="preserve">IOMERON 350                                       </t>
  </si>
  <si>
    <t>0022075</t>
  </si>
  <si>
    <t xml:space="preserve">IOMERON 400                                       </t>
  </si>
  <si>
    <t>0042411</t>
  </si>
  <si>
    <t>0042433</t>
  </si>
  <si>
    <t xml:space="preserve">VISIPAQUE 320 MG I/ML                             </t>
  </si>
  <si>
    <t>0042439</t>
  </si>
  <si>
    <t>0042443</t>
  </si>
  <si>
    <t>0045119</t>
  </si>
  <si>
    <t>0045122</t>
  </si>
  <si>
    <t>0045123</t>
  </si>
  <si>
    <t>0045124</t>
  </si>
  <si>
    <t>0059494</t>
  </si>
  <si>
    <t xml:space="preserve">LIPIODOL ULTRA-FLUIDE                             </t>
  </si>
  <si>
    <t>0059496</t>
  </si>
  <si>
    <t xml:space="preserve">TELEBRIX GASTRO                                   </t>
  </si>
  <si>
    <t>0065978</t>
  </si>
  <si>
    <t xml:space="preserve">DOTAREM                                           </t>
  </si>
  <si>
    <t>0065980</t>
  </si>
  <si>
    <t>0077016</t>
  </si>
  <si>
    <t xml:space="preserve">ULTRAVIST 300                                     </t>
  </si>
  <si>
    <t>0077019</t>
  </si>
  <si>
    <t>0077024</t>
  </si>
  <si>
    <t>0095607</t>
  </si>
  <si>
    <t xml:space="preserve">MICROPAQUE                                        </t>
  </si>
  <si>
    <t>0032932</t>
  </si>
  <si>
    <t xml:space="preserve">TELEBRIX 30 MEGLUMINE                             </t>
  </si>
  <si>
    <t>0042423</t>
  </si>
  <si>
    <t>0029900</t>
  </si>
  <si>
    <t xml:space="preserve">JEHLA  K BIOPSII                                  </t>
  </si>
  <si>
    <t>0034038</t>
  </si>
  <si>
    <t xml:space="preserve">JEHLA BIOPTICKÁ ASPIRAČNÍ, CHIBA,ECHOTIP          </t>
  </si>
  <si>
    <t>0034132</t>
  </si>
  <si>
    <t xml:space="preserve">JEHLA BIOPTICKÁ, TIP CUT,ECHOTIP                  </t>
  </si>
  <si>
    <t>0034146</t>
  </si>
  <si>
    <t xml:space="preserve">JEHLA ASPIRAČNÍ HOWELL,ECHOTIP                    </t>
  </si>
  <si>
    <t>0034215</t>
  </si>
  <si>
    <t xml:space="preserve">JEHLA K LOKALIZACI PRSNÍCH LÉZÍ,TIP B             </t>
  </si>
  <si>
    <t>0034283</t>
  </si>
  <si>
    <t xml:space="preserve">JEHLA K LOKALIZACI PRSNÍCH LÉZÍ, X-REIDY          </t>
  </si>
  <si>
    <t>0037821</t>
  </si>
  <si>
    <t xml:space="preserve">VODIČ ANGIOGRAFICKÝ                               </t>
  </si>
  <si>
    <t>0038462</t>
  </si>
  <si>
    <t xml:space="preserve">DRÁT VODÍCÍ GUIDE WIRE M                          </t>
  </si>
  <si>
    <t>0038482</t>
  </si>
  <si>
    <t>0038483</t>
  </si>
  <si>
    <t>0038498</t>
  </si>
  <si>
    <t xml:space="preserve">KATETR ANGIOGRAFICKÝ GLIDECATH                    </t>
  </si>
  <si>
    <t>0038503</t>
  </si>
  <si>
    <t xml:space="preserve">SOUPRAVA ZAVÁDĚCÍ INTRODUCER                      </t>
  </si>
  <si>
    <t>0038505</t>
  </si>
  <si>
    <t>0046109</t>
  </si>
  <si>
    <t xml:space="preserve">STENT ENDOVASKULÁRNÍ SX-ELLA-EXPANDELLA           </t>
  </si>
  <si>
    <t>0046273</t>
  </si>
  <si>
    <t>STENT JÍCNOVÝ,DUODENÁLNÍ,REKTÁLNÍ,BILIÁRNÍ BRONCHI</t>
  </si>
  <si>
    <t>0046507</t>
  </si>
  <si>
    <t xml:space="preserve">SOUPRAVA K INVAZIVNÍMU MĚŘENÍ 1 TLAKU             </t>
  </si>
  <si>
    <t>0047480</t>
  </si>
  <si>
    <t xml:space="preserve">KATETR DILATAČNÍ PTCA                             </t>
  </si>
  <si>
    <t>0048264</t>
  </si>
  <si>
    <t xml:space="preserve">DRÁT NEUROINTERVENČNÍ                             </t>
  </si>
  <si>
    <t>0048523</t>
  </si>
  <si>
    <t xml:space="preserve">VODIČ INTERVENČNÍ SELECTIVA DO 145CM              </t>
  </si>
  <si>
    <t>0048668</t>
  </si>
  <si>
    <t xml:space="preserve">DRÁT VODÍCÍ NITINOL                               </t>
  </si>
  <si>
    <t>0048828</t>
  </si>
  <si>
    <t xml:space="preserve">STENT JÍCNOVÝ FERX-ELLA-BOUBELLA-E                </t>
  </si>
  <si>
    <t>0049926</t>
  </si>
  <si>
    <t>STENT BILIÁRNÍ-PERIFERNÍ ABSOLUTE .035;PRO.035;PRO</t>
  </si>
  <si>
    <t>0050237</t>
  </si>
  <si>
    <t xml:space="preserve">DRÁT VODÍCÍ CHOICE PLUS                           </t>
  </si>
  <si>
    <t>0052140</t>
  </si>
  <si>
    <t xml:space="preserve">KATETR DILATAČNÍ PTA WANDA, SMASH                 </t>
  </si>
  <si>
    <t>0052399</t>
  </si>
  <si>
    <t xml:space="preserve">KATETR DRENÁŽNÍ BILIÁRNÍ                          </t>
  </si>
  <si>
    <t>0052704</t>
  </si>
  <si>
    <t xml:space="preserve">KATETR DRENÁŽNÍ                                   </t>
  </si>
  <si>
    <t>0053358</t>
  </si>
  <si>
    <t xml:space="preserve">KATETR ANGIOGRAFICKÝ SLIP-CATH HYDROFILNÍ         </t>
  </si>
  <si>
    <t>0053374</t>
  </si>
  <si>
    <t xml:space="preserve">KATETR ANGIOPLASTICKÝ LARGE OMEGA, PRŮMĚR 7 - 8.5 </t>
  </si>
  <si>
    <t>0053563</t>
  </si>
  <si>
    <t xml:space="preserve">KATETR DIAGNOSTICKÝ TEMPO4F,5F                    </t>
  </si>
  <si>
    <t>0053643</t>
  </si>
  <si>
    <t xml:space="preserve">KATETR BALONKOVÝ PTA QUADRIMATRIX/MARS            </t>
  </si>
  <si>
    <t>0053905</t>
  </si>
  <si>
    <t xml:space="preserve">KATETR DILATAČNÍ XXL                 14-5XX       </t>
  </si>
  <si>
    <t>0053925</t>
  </si>
  <si>
    <t xml:space="preserve">KATETR BALÓNKOVÝ PTA SYMMETRY, MUSTANG            </t>
  </si>
  <si>
    <t>0053934</t>
  </si>
  <si>
    <t xml:space="preserve">SYSTÉM ZAVÁDĚCÍ ACCUSTICK II 20-702,20-703        </t>
  </si>
  <si>
    <t>0053936</t>
  </si>
  <si>
    <t xml:space="preserve">SYSTÉM ZAVÁDĚCÍ ACCUSTICK II 20-705               </t>
  </si>
  <si>
    <t>0054358</t>
  </si>
  <si>
    <t xml:space="preserve">KATETR DIAGNOSTICKÝ SUPER TORQUE 5F,6F 533525-686 </t>
  </si>
  <si>
    <t>0054475</t>
  </si>
  <si>
    <t>STENT BILIÁRNÍ ZILVER 635,SAMOEXPANDIBILNÍ,NITINOL</t>
  </si>
  <si>
    <t>0056021</t>
  </si>
  <si>
    <t>SET PRO ENTEROKLÝZU- HADIČKA K OMEZOVAČI TLAKU 834</t>
  </si>
  <si>
    <t>0056025</t>
  </si>
  <si>
    <t xml:space="preserve">SET PRO ENTEROKLÝZU - VAK NÁLEVOVÝ 857            </t>
  </si>
  <si>
    <t>0056030</t>
  </si>
  <si>
    <t xml:space="preserve">SET PRO ENTEROKLÝZU - MEZISPOJKA Y 879            </t>
  </si>
  <si>
    <t>0056301</t>
  </si>
  <si>
    <t xml:space="preserve">KATETR BALONKOVÝ FOGARTY TRU-LUMEN 12TLW805F      </t>
  </si>
  <si>
    <t>0056302</t>
  </si>
  <si>
    <t xml:space="preserve">KATETR BALONKOVÝ FOGARTY TRU-LUMEN 12TLW806F      </t>
  </si>
  <si>
    <t>0056361</t>
  </si>
  <si>
    <t xml:space="preserve">ZAVADĚČ FLEXOR BALKIN RADIOOPÁKNÍ ZNAČKA          </t>
  </si>
  <si>
    <t>0057769</t>
  </si>
  <si>
    <t xml:space="preserve">DILATÁTOR COPE-SADDEKNI SFA ACCESS                </t>
  </si>
  <si>
    <t>0057775</t>
  </si>
  <si>
    <t xml:space="preserve">KATETR MICROFERRET                                </t>
  </si>
  <si>
    <t>0057823</t>
  </si>
  <si>
    <t>KATETR ANGIOGRAFICKÝ TORCON,PRŮMĚR 4.1 AŽ 7 FRENCH</t>
  </si>
  <si>
    <t>0057824</t>
  </si>
  <si>
    <t>0057827</t>
  </si>
  <si>
    <t xml:space="preserve">KATETR ANGIOGRAFICKÝ VYSOKOTLAKÝ, PRŮMĚR 4 A 5 FR </t>
  </si>
  <si>
    <t>0057832</t>
  </si>
  <si>
    <t xml:space="preserve">KATETR ANGIOGRAFICKÝ TFE,PRŮMĚR 3 AŽ 7 FRENCH     </t>
  </si>
  <si>
    <t>0057844</t>
  </si>
  <si>
    <t xml:space="preserve">TĚLÍSKO EMBOLIZAČNÍ TORNADO                       </t>
  </si>
  <si>
    <t>0058000</t>
  </si>
  <si>
    <t xml:space="preserve">DRÁT VODÍCÍ JINDO PRO PTA           503451-503657 </t>
  </si>
  <si>
    <t>0058462</t>
  </si>
  <si>
    <t xml:space="preserve">VODIČ DRÁTĚNÝ LUNDERQUIST EXTRA STIFF, ZAHNUTÝ    </t>
  </si>
  <si>
    <t>0058463</t>
  </si>
  <si>
    <t xml:space="preserve">VODIČ DRÁTĚNÝ LUNDERQUIST EXTRA STIFF             </t>
  </si>
  <si>
    <t>0058736</t>
  </si>
  <si>
    <t xml:space="preserve">TĚLÍSKO EMBOLIZAČNÍ NESTER                        </t>
  </si>
  <si>
    <t>0058743</t>
  </si>
  <si>
    <t xml:space="preserve">KOŠÍK EXTRAKČNÍ N-CIRCLE, RUKOJEŤ PLAST           </t>
  </si>
  <si>
    <t>0059345</t>
  </si>
  <si>
    <t xml:space="preserve">INDEFLÁTOR 622510                                 </t>
  </si>
  <si>
    <t>0059568</t>
  </si>
  <si>
    <t xml:space="preserve">SPIRÁLA EMBOLIZAČNÍ                               </t>
  </si>
  <si>
    <t>0059579</t>
  </si>
  <si>
    <t>STENT PERIFERNÍ HEPATICKÝ GORE VIATORR TIPS,SAMOEX</t>
  </si>
  <si>
    <t>0059795</t>
  </si>
  <si>
    <t xml:space="preserve">DRÁT VODÍCÍ ANGIODYN J3 FC-FS 150-0,35            </t>
  </si>
  <si>
    <t>0059982</t>
  </si>
  <si>
    <t xml:space="preserve">DRÁT ZAVÁDĚCÍ MIRAGE 103-0608-200                 </t>
  </si>
  <si>
    <t>0075314</t>
  </si>
  <si>
    <t xml:space="preserve">JEHLA BIOPTICKÁ MN1610                            </t>
  </si>
  <si>
    <t>0075316</t>
  </si>
  <si>
    <t xml:space="preserve">JEHLA BIOPTICKÁ MN1616                            </t>
  </si>
  <si>
    <t>0075319</t>
  </si>
  <si>
    <t xml:space="preserve">JEHLA BIOPTICKÁ MN1413                            </t>
  </si>
  <si>
    <t>0092014</t>
  </si>
  <si>
    <t xml:space="preserve">BUŽIE DILATAČNÍ JÍCNOVÁ                           </t>
  </si>
  <si>
    <t>0092054</t>
  </si>
  <si>
    <t xml:space="preserve">KATETR EXTRAKČNÍ KOŠÍK NTRAP                      </t>
  </si>
  <si>
    <t>0092125</t>
  </si>
  <si>
    <t xml:space="preserve">MIKROKATETR PROGREAT PC2411-2813, PP27111-27131   </t>
  </si>
  <si>
    <t>0092284</t>
  </si>
  <si>
    <t>STENT PERIFERNÍ ILIAKÁLNÍ ASTRON,SAMOEXPANDIBILNÍ,</t>
  </si>
  <si>
    <t>0092559</t>
  </si>
  <si>
    <t>SADA AG - SYSTÉM PRO UZAVÍRÁNÍ CÉV - FEMORÁLNÍ - S</t>
  </si>
  <si>
    <t>0092932</t>
  </si>
  <si>
    <t xml:space="preserve">SADA DRENÁŽNÍ                                     </t>
  </si>
  <si>
    <t>0094542</t>
  </si>
  <si>
    <t xml:space="preserve">STENT JÍCNOVÝ SX-ELLA DEGRADABILNÍ BD (BD STENT)  </t>
  </si>
  <si>
    <t>0141695</t>
  </si>
  <si>
    <t xml:space="preserve">STENT JÍCNOVÝ FERX-ELLA-BOUBELLA                  </t>
  </si>
  <si>
    <t>0141907</t>
  </si>
  <si>
    <t>STENT JÍC.BILIÁRNÍ,KOLOREK.DUODEN.TRACH.BRONCH.SX-</t>
  </si>
  <si>
    <t>0151457</t>
  </si>
  <si>
    <t xml:space="preserve">KATETR BALÓNKOVÝ PTA - PROFILER                   </t>
  </si>
  <si>
    <t>0057776</t>
  </si>
  <si>
    <t xml:space="preserve">KATETR MICROFERRET, SET                           </t>
  </si>
  <si>
    <t>0034219</t>
  </si>
  <si>
    <t xml:space="preserve">JEHLA ASPIRAČNÍ CHIBA,TEFLONOVANÁ                 </t>
  </si>
  <si>
    <t>0034225</t>
  </si>
  <si>
    <t xml:space="preserve">JEHLA PUNKČNÍ TROKAR,TEFLONOVANÁ                  </t>
  </si>
  <si>
    <t>0034209</t>
  </si>
  <si>
    <t xml:space="preserve">JEHLA BIOPTICKÁ ASPIRAČNÍ, S TROCAR MANDRENEM     </t>
  </si>
  <si>
    <t>0037955</t>
  </si>
  <si>
    <t>STENT PERIFERNÍ BILIÁRNÍ WALLSTENT,SAMOEXPANDIBILN</t>
  </si>
  <si>
    <t>89111</t>
  </si>
  <si>
    <t>RTG PRSTŮ A ZÁPRSTNÍCH KŮSTEK RUKY NEBO NOHY</t>
  </si>
  <si>
    <t>89113</t>
  </si>
  <si>
    <t>RTG LEBKY, CÍLENÉ SNÍMKY</t>
  </si>
  <si>
    <t>89115</t>
  </si>
  <si>
    <t>RTG LEBKY, PŘEHLEDNÉ SNÍMKY</t>
  </si>
  <si>
    <t>89117</t>
  </si>
  <si>
    <t>RTG KRKU A KRČNÍ PÁTEŘE</t>
  </si>
  <si>
    <t>89119</t>
  </si>
  <si>
    <t>RTG HRUDNÍ NEBO BEDERNÍ PÁTEŘE</t>
  </si>
  <si>
    <t>89121</t>
  </si>
  <si>
    <t>RTG KŘÍŽOVÉ KOSTI A SI KLOUBŮ</t>
  </si>
  <si>
    <t>89123</t>
  </si>
  <si>
    <t>RTG PÁNVE NEBO KYČELNÍHO KLOUBU</t>
  </si>
  <si>
    <t>89125</t>
  </si>
  <si>
    <t>RTG RAMENNÍHO KLOUBU</t>
  </si>
  <si>
    <t>89127</t>
  </si>
  <si>
    <t>RTG KOSTÍ A KLOUBŮ KONČETIN</t>
  </si>
  <si>
    <t>89129</t>
  </si>
  <si>
    <t>RTG ŽEBER A STERNA</t>
  </si>
  <si>
    <t>89131</t>
  </si>
  <si>
    <t>RTG HRUDNÍKU</t>
  </si>
  <si>
    <t>89141</t>
  </si>
  <si>
    <t>VYŠETŘENÍ DOLNÍCH KONČETIN VCELKU JEDNÍM RENTGENOV</t>
  </si>
  <si>
    <t>89145</t>
  </si>
  <si>
    <t>RTG JÍCNU</t>
  </si>
  <si>
    <t>89147</t>
  </si>
  <si>
    <t>RTG ŽALUDKU A DUODENA</t>
  </si>
  <si>
    <t>89151</t>
  </si>
  <si>
    <t>PASÁŽ TRÁVICÍ TRUBICÍ</t>
  </si>
  <si>
    <t>89153</t>
  </si>
  <si>
    <t>ENTEROKLÝZA</t>
  </si>
  <si>
    <t>89155</t>
  </si>
  <si>
    <t>RTG VYŠETŘENÍ TLUSTÉHO STŘEVA</t>
  </si>
  <si>
    <t>89161</t>
  </si>
  <si>
    <t>CHOLANGIOGRAFIE PEROPERAČNÍ NEBO T-DRÉNEM</t>
  </si>
  <si>
    <t>89179</t>
  </si>
  <si>
    <t>DIAGNOSTICKÁ MAMOGRAFIE NEBO  DUKTOGRAFIE</t>
  </si>
  <si>
    <t>89189</t>
  </si>
  <si>
    <t>FISTULOGRAFIE</t>
  </si>
  <si>
    <t>89201</t>
  </si>
  <si>
    <t>SKIASKOPIE NA OPERAČNÍM ČI ZÁKROKOVÉM SÁLE MOBILNÍ</t>
  </si>
  <si>
    <t>89323</t>
  </si>
  <si>
    <t>TERAPEUTICKÁ EMBOLIZACE V CÉVNÍM ŘEČIŠTI</t>
  </si>
  <si>
    <t>89325</t>
  </si>
  <si>
    <t>PERKUTÁNNÍ DRENÁŽ ABSCESU, CYSTY EV. JINÉ DUTINY R</t>
  </si>
  <si>
    <t>89329</t>
  </si>
  <si>
    <t>PERKUTÁNNÍ EXTRAKCE REZIDUÁLNÍCH KONKREMENTŮ ZE ŽL</t>
  </si>
  <si>
    <t>89331</t>
  </si>
  <si>
    <t>ZAVEDENÍ STENTU DO TEPENNÉHO ČI ŽILNÍHO ŘEČIŠTĚ</t>
  </si>
  <si>
    <t>89333</t>
  </si>
  <si>
    <t>PERKUTÁNNÍ DRENÁŽ ŽLUČOVÝCH CEST (EV. ZAVEDENÍ STE</t>
  </si>
  <si>
    <t>89335</t>
  </si>
  <si>
    <t xml:space="preserve">ZAVEDENÍ LOKALIZÁTORU K NEHMATNÝM LOŽISKŮM VČETNĚ </t>
  </si>
  <si>
    <t>89337</t>
  </si>
  <si>
    <t xml:space="preserve">DILATACE STENÓZ JÍCNU, GASTROINTESTINÁLNÍ TRUBICE </t>
  </si>
  <si>
    <t>89339</t>
  </si>
  <si>
    <t>STEREOTAKTICKÁ BIOPSIE NEBO  STEREOTAKTICKÁ LOKALI</t>
  </si>
  <si>
    <t>89411</t>
  </si>
  <si>
    <t>PŘEHLEDNÁ  ČI SELEKTIVNÍ ANGIOGRAFIE</t>
  </si>
  <si>
    <t>89415</t>
  </si>
  <si>
    <t xml:space="preserve">PŘEHLEDNÁ ČI SELEKTIVNÍ ANGIOGRAFIE NAVAZUJÍCÍ NA </t>
  </si>
  <si>
    <t>89417</t>
  </si>
  <si>
    <t>89419</t>
  </si>
  <si>
    <t>PUNKČNÍ ANGIOGRAFIE</t>
  </si>
  <si>
    <t>89421</t>
  </si>
  <si>
    <t>MĚŘENÍ TLAKU PŘI ANGIOGRAFII</t>
  </si>
  <si>
    <t>89423</t>
  </si>
  <si>
    <t>PERKUTÁNNÍ TRANSLUMINÁLNÍ ANGIOPLASTIKA</t>
  </si>
  <si>
    <t>89453</t>
  </si>
  <si>
    <t>PERKUTÁNNÍ TRANSHEPATÁLNÍ CHOLANGIOGRAFIE</t>
  </si>
  <si>
    <t>89611</t>
  </si>
  <si>
    <t>CT VYŠETŘENÍ HLAVY NEBO TĚLA NATIVNÍ A KONTRASTNÍ</t>
  </si>
  <si>
    <t>89613</t>
  </si>
  <si>
    <t>CT VYŠETŘENÍ BEZ POUŽITÍ KONTRASTNÍ LÁTKY DO 30 SK</t>
  </si>
  <si>
    <t>89615</t>
  </si>
  <si>
    <t>CT VYŠETŘENÍ S VĚTŠÍM POČTEM SKENŮ (NAD 30), BEZ P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</si>
  <si>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</si>
  <si>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</si>
  <si>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</si>
  <si>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</si>
  <si>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</si>
  <si>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</si>
  <si>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89715</t>
  </si>
  <si>
    <t>MR ZOBRAZENÍ KRKU, HRUDNÍKU, BŘICHA, PÁNVE (VČETNĚ</t>
  </si>
  <si>
    <t>89723</t>
  </si>
  <si>
    <t>MR ANGIOGRAFIE</t>
  </si>
  <si>
    <t>89725</t>
  </si>
  <si>
    <t>OPAKOVANÉ ČI DOPLŇUJÍCÍ VYŠETŘENÍ MR</t>
  </si>
  <si>
    <t>35</t>
  </si>
  <si>
    <t>222</t>
  </si>
  <si>
    <t>22111</t>
  </si>
  <si>
    <t>VYŠETŘENÍ KREVNÍ SKUPINY ABO RH (D) - STATIM</t>
  </si>
  <si>
    <t>22112</t>
  </si>
  <si>
    <t>VYŠETŘENÍ KREVNÍ SKUPINY ABO, RH (D) V SÉRII</t>
  </si>
  <si>
    <t>22117</t>
  </si>
  <si>
    <t>VYŠETŘENÍ KOMPATIBILITY TRANSFÚZNÍHO PŘÍPRAVKU OBS</t>
  </si>
  <si>
    <t>22119</t>
  </si>
  <si>
    <t>22129</t>
  </si>
  <si>
    <t xml:space="preserve">VYŠETŘENÍ JEDNOHO ERYTROCYTÁRNÍHO ANTIGENU (KROMĚ </t>
  </si>
  <si>
    <t>22131</t>
  </si>
  <si>
    <t>VYŠETŘENÍ CHLADOVÝCH AGLUTININŮ</t>
  </si>
  <si>
    <t>22133</t>
  </si>
  <si>
    <t>PŘÍMÝ ANTIGLOBULINOVÝ TEST</t>
  </si>
  <si>
    <t>UPŘESNĚNÍ TYPU SENZIBILIZACE ERYTROCYTŮ</t>
  </si>
  <si>
    <t>22135</t>
  </si>
  <si>
    <t>PŘÍMÝ ANTIGLOBULINOVÝ TEST - KVANTITATIVNÍ VYŠETŘE</t>
  </si>
  <si>
    <t>22212</t>
  </si>
  <si>
    <t>SCREENING ANTIERYTROCYTÁRNÍCH PROTILÁTEK - STATIM,</t>
  </si>
  <si>
    <t>22214</t>
  </si>
  <si>
    <t>SCREENING ANTIERYTROCYTÁRNÍCH PROTILÁTEK - V SÉRII</t>
  </si>
  <si>
    <t>22219</t>
  </si>
  <si>
    <t>22221</t>
  </si>
  <si>
    <t>DOPLNĚNÍ SCREENINGU ANTIERYTROCYTÁRNÍCH PROTILÁTEK</t>
  </si>
  <si>
    <t>22223</t>
  </si>
  <si>
    <t>22317</t>
  </si>
  <si>
    <t>ELUCE ANTIERYTROCYTÁRNÍCH PROTILÁTEK - POUŽITÍ KOM</t>
  </si>
  <si>
    <t>22325</t>
  </si>
  <si>
    <t>ABSORPCE PROTILÁTEK PROTI ERYTROCYTUM PŘI URČOVÁNÍ</t>
  </si>
  <si>
    <t>22339</t>
  </si>
  <si>
    <t>TITRACE ANTIERYTROCYTÁRNÍCH PROTILÁTEK</t>
  </si>
  <si>
    <t>22341</t>
  </si>
  <si>
    <t>IDENTIFIKACE ANTIERYTROCYTÁRNÍCH PROTILÁTEK - ZKUM</t>
  </si>
  <si>
    <t>22347</t>
  </si>
  <si>
    <t>IDENTIFIKACE ANTIERYTROCYTÁRNÍCH PROTILÁTEK - SLOU</t>
  </si>
  <si>
    <t>22355</t>
  </si>
  <si>
    <t>KONZULTACE ODBORNÉHO TRANSFÚZIOLOGA - IMUNOHEMATOL</t>
  </si>
  <si>
    <t>22357</t>
  </si>
  <si>
    <t>KONZULTACE DISKREPANTNÍHO A DIAGNOSTICKY OBTÍŽNÉHO</t>
  </si>
  <si>
    <t>82077</t>
  </si>
  <si>
    <t>STANOVENÍ PROTILÁTEK PROTI ANTIGENŮM VIRŮ HEPATITI</t>
  </si>
  <si>
    <t>82079</t>
  </si>
  <si>
    <t>STANOVENÍ PROTILÁTEK PROTI ANTIGENŮM VIRŮ (MIMO VI</t>
  </si>
  <si>
    <t>37</t>
  </si>
  <si>
    <t>807</t>
  </si>
  <si>
    <t>87011</t>
  </si>
  <si>
    <t>KONZULTACE NÁLEZU PATOLOGEM CÍLENÁ NA ŽÁDOST OŠETŘ</t>
  </si>
  <si>
    <t>87127</t>
  </si>
  <si>
    <t>JEDNODUCHÝ BIOPTICKÝ VZOREK: MAKROSKOPICKÉ POSOUZE</t>
  </si>
  <si>
    <t>87129</t>
  </si>
  <si>
    <t>VÍCEČETNÉ MALÉ BIOPTICKÉ VZORKY: MAKROSKOPICKÉ POS</t>
  </si>
  <si>
    <t>87131</t>
  </si>
  <si>
    <t>BIOPTICKÝ MATERIÁL S ČÁSTEČNÉ NEBO RADIKÁLNÍ EKTOM</t>
  </si>
  <si>
    <t>87133</t>
  </si>
  <si>
    <t>BIOPTICKÝ MATERIÁL ZÍSKANÝ KOMPLEXNÍ EKTOMIÍ: MAKR</t>
  </si>
  <si>
    <t>87135</t>
  </si>
  <si>
    <t>VYŠETŘENÍ MORFOMETRICKÉ - ZA KAŽDÝ PARAMETR</t>
  </si>
  <si>
    <t>87211</t>
  </si>
  <si>
    <t>ZMRAZOVACÍ HISTOLOGICKÉ  VYŠETŘENÍ PITEVNÍHO MATER</t>
  </si>
  <si>
    <t>87213</t>
  </si>
  <si>
    <t>PEROPERAČNÍ BIOPSIE (TECHNICKÁ KOMPONENTA ZA KAŽDÝ</t>
  </si>
  <si>
    <t>87215</t>
  </si>
  <si>
    <t>DALŠÍ BLOK SE STANDARTNÍM PREPARÁTEM (OD 3. BIOPTI</t>
  </si>
  <si>
    <t>87217</t>
  </si>
  <si>
    <t>PROKRAJOVÁNÍ BLOKU (POLOSÉRIOVÉ ŘEZY) S 1-3 PREPAR</t>
  </si>
  <si>
    <t>87219</t>
  </si>
  <si>
    <t>ODVÁPNĚNÍ, ZMĚKČOVÁNÍ MATERIÁLU (ZA KAŽDÉ ZAPOČATÉ</t>
  </si>
  <si>
    <t>87223</t>
  </si>
  <si>
    <t>SPECIELNÍ BARVENÍ JEDNODUCHÉ (KAŽDÝ PREPARÁT Z PAR</t>
  </si>
  <si>
    <t>SPECIELNI BARVENÍ SLOŽITÉ (ZA KAŽDÝ PREPARÁT ZE ZM</t>
  </si>
  <si>
    <t>87227</t>
  </si>
  <si>
    <t>ENZYMOVÁ HISTOCHEMIE I. (ZA KAŽDÝ MARKER Z 1 BLOKU</t>
  </si>
  <si>
    <t>87231</t>
  </si>
  <si>
    <t>IMUNOHISTOCHEMIE (ZA KAŽDÝ MARKER Z 1 BLOKU)</t>
  </si>
  <si>
    <t>87235</t>
  </si>
  <si>
    <t>VYŠETŘENÍ PREPARÁTU SPECIELNĚ BARVENÉHO NA MIKROOR</t>
  </si>
  <si>
    <t>87311</t>
  </si>
  <si>
    <t>ELEKTRONOVĚ MIKROSKOPICKÁ METODA ULTRATENKÝCH ŘEZŮ</t>
  </si>
  <si>
    <t>87317</t>
  </si>
  <si>
    <t>VYŠETŘENÍ ELEKTRONOVĚ MIKROSKOPICKÉ STANDARDNÍ S F</t>
  </si>
  <si>
    <t>87411</t>
  </si>
  <si>
    <t>PEROPERAČNÍ CYTOLOGIE (TECHNICKÁ KOMPONENTA ZA KAŽ</t>
  </si>
  <si>
    <t>87425</t>
  </si>
  <si>
    <t xml:space="preserve">CYTOLOGICKÉ NÁTĚRY Z NECENTRIFUGOVANÉ TEKUTINY -  </t>
  </si>
  <si>
    <t>87429</t>
  </si>
  <si>
    <t>CYTOLOGICKÉ NÁTĚRY  NECENTRIFUGOVANÉ TEKUTINY - VÍ</t>
  </si>
  <si>
    <t>87431</t>
  </si>
  <si>
    <t>PREPARÁTY METODOU CYTOBLOKU - ZA KAŽDÝ PREPARÁT</t>
  </si>
  <si>
    <t>87443</t>
  </si>
  <si>
    <t>ENZYMOVÁ CYTOCHEMIE II. -  ZA KAŽDÝ MARKER Z 1 VZO</t>
  </si>
  <si>
    <t>87511</t>
  </si>
  <si>
    <t>STANOVENÍ BIOPTICKÉ DIAGNÓZY I. STUPNĚ OBTÍŽNOSTI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</si>
  <si>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</si>
  <si>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</si>
  <si>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</si>
  <si>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</si>
  <si>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</si>
  <si>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</si>
  <si>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87611</t>
  </si>
  <si>
    <t>TECHNICKÁ KOMPONENTA MIKROSKOPICKÉHO VYŠETŘENÍ PIT</t>
  </si>
  <si>
    <t>87613</t>
  </si>
  <si>
    <t>TECHNICKO ADMINISTRATIVNÍ KOMPONENTA BIOPSIE (STAN</t>
  </si>
  <si>
    <t>87617</t>
  </si>
  <si>
    <t xml:space="preserve">STANOVENÍ DIAGNÓZY IV. STUPNĚ OBTÍŽNOSTI Z JINÉHO </t>
  </si>
  <si>
    <t>87696</t>
  </si>
  <si>
    <t xml:space="preserve">(VZP) IMUNOHISTOCHEMICKÉ VYŠETŘENÍ CERTIFIKOVANÝM </t>
  </si>
  <si>
    <t>40</t>
  </si>
  <si>
    <t>82001</t>
  </si>
  <si>
    <t>KONSULTACE K MIKROBIOLOGICKÉMU, PARAZITOLOGICKÉMU,</t>
  </si>
  <si>
    <t>82003</t>
  </si>
  <si>
    <t>TELEFONICKÁ KONZULTACE K MIKROBIOLOGICKÉMU, PARAZI</t>
  </si>
  <si>
    <t>82025</t>
  </si>
  <si>
    <t>KULTIVAČNÍ VYŠETŘENÍ NA GO</t>
  </si>
  <si>
    <t>82041</t>
  </si>
  <si>
    <t>PRŮKAZ DNA MIKROORGANISMU V KLINICKÉM MATERIÁLU HY</t>
  </si>
  <si>
    <t>82057</t>
  </si>
  <si>
    <t>IDENTIFIKACE KMENE ORIENTAČNÍ JEDNODUCHÝM TESTEM</t>
  </si>
  <si>
    <t>82061</t>
  </si>
  <si>
    <t>IDENTIFIKACE ANAEROBNÍHO KMENE PODROBNÁ</t>
  </si>
  <si>
    <t>82063</t>
  </si>
  <si>
    <t>STANOVENÍ CITLIVOSTI NA ATB KVALITATIVNÍ METODOU</t>
  </si>
  <si>
    <t>82065</t>
  </si>
  <si>
    <t>STANOVENÍ CITLIVOSTI NA ATB KVANTITATIVNÍ METODOU</t>
  </si>
  <si>
    <t>82069</t>
  </si>
  <si>
    <t>STANOVENÍ PRODUKCE BETA-LAKTAMÁZY</t>
  </si>
  <si>
    <t>82083</t>
  </si>
  <si>
    <t>PRŮKAZ BAKTERIÁLNÍHO TOXINU BIOLOGICKÝM POKUSEM NA</t>
  </si>
  <si>
    <t>82087</t>
  </si>
  <si>
    <t>STANOVENÍ PROTILÁTEK AGLUTINACÍ</t>
  </si>
  <si>
    <t>82093</t>
  </si>
  <si>
    <t>STANOVENÍ PROTILÁTEK METODOU KONSUMPCE KOMPLEMENTU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</si>
  <si>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</si>
  <si>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</si>
  <si>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</si>
  <si>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</si>
  <si>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</si>
  <si>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</si>
  <si>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</si>
  <si>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</si>
  <si>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82149</t>
  </si>
  <si>
    <t>SEROTYPIZACE STŘEVNÍCH A JINÝCH PATOGENŮ</t>
  </si>
  <si>
    <t>82211</t>
  </si>
  <si>
    <t>KULTIVAČNÍ VYŠETŘENÍ NA MYKOBAKTERIA</t>
  </si>
  <si>
    <t>82221</t>
  </si>
  <si>
    <t>PRIMÁRNÍ ISOLACE MYKOBAKTERIÍ RYCHLOU KULTIVAČNÍ M</t>
  </si>
  <si>
    <t>82231</t>
  </si>
  <si>
    <t>KULTIVAČNÍ VYŠETŘENÍ MYKOPLASMAT A L-FOREM BAKTÉRI</t>
  </si>
  <si>
    <t>82233</t>
  </si>
  <si>
    <t>IDENTIFIKACE MYKOPLASMAT</t>
  </si>
  <si>
    <t>91399</t>
  </si>
  <si>
    <t>CHARAKTERISTIKA ANTIGENŮ A PROTILÁTEK ELEKTROFORÉZ</t>
  </si>
  <si>
    <t>91483</t>
  </si>
  <si>
    <t>STANOVENÍ ANTIGENU HELICOBACTER PYLORI VE STOLICI</t>
  </si>
  <si>
    <t>41</t>
  </si>
  <si>
    <t>82241</t>
  </si>
  <si>
    <t>IN VITRO STIMULACE T LYMFOCYTŮ SPECIFICKÝMI ANTIGE</t>
  </si>
  <si>
    <t>86217</t>
  </si>
  <si>
    <t>URČOVÁNÍ HLA-B 27</t>
  </si>
  <si>
    <t>86413</t>
  </si>
  <si>
    <t>SCREENING PROTILÁTEK NA PANELU 30TI DÁRCŮ</t>
  </si>
  <si>
    <t>91111</t>
  </si>
  <si>
    <t>STANOVENÍ IgG1 RID</t>
  </si>
  <si>
    <t>91113</t>
  </si>
  <si>
    <t>STANOVENÍ IgG2 RID</t>
  </si>
  <si>
    <t>91115</t>
  </si>
  <si>
    <t>STANOVENÍ IgG3 RID</t>
  </si>
  <si>
    <t>91116</t>
  </si>
  <si>
    <t>STANOVENÍ IgG4 RID</t>
  </si>
  <si>
    <t>91149</t>
  </si>
  <si>
    <t>STANOVENÍ A1 - ANTITRYPSINU</t>
  </si>
  <si>
    <t>91159</t>
  </si>
  <si>
    <t>STANOVENÍ C3 SLOŽKY KOMPLEMENTU</t>
  </si>
  <si>
    <t>91161</t>
  </si>
  <si>
    <t>STANOVENÍ C4 SLOŽKY KOMPLEMENTU</t>
  </si>
  <si>
    <t>91171</t>
  </si>
  <si>
    <t>STANOVENÍ IgG ELISA</t>
  </si>
  <si>
    <t>91173</t>
  </si>
  <si>
    <t>STANOVENÍ IgA ELISA</t>
  </si>
  <si>
    <t>91189</t>
  </si>
  <si>
    <t>STANOVENÍ IgE</t>
  </si>
  <si>
    <t>91199</t>
  </si>
  <si>
    <t>STANOVENÍ IgA PROTI POTRAVINOVÝM ALERGENŮM ELISA</t>
  </si>
  <si>
    <t>91211</t>
  </si>
  <si>
    <t>STANOVENÍ IgG PROTI POTRAVINOVÝM ALERGENŮM ELISA</t>
  </si>
  <si>
    <t>91253</t>
  </si>
  <si>
    <t>STANOVENÍ ANTI ds-DNA Ab ELISA</t>
  </si>
  <si>
    <t>91259</t>
  </si>
  <si>
    <t>STANOVENÍ ANTI NUKLEOHISTON Ab ELISA</t>
  </si>
  <si>
    <t>91261</t>
  </si>
  <si>
    <t>STANOVENÍ ANTI ENA Ab ELISA</t>
  </si>
  <si>
    <t>91277</t>
  </si>
  <si>
    <t>STANOVENÍ p-ANCA ELISA</t>
  </si>
  <si>
    <t>91279</t>
  </si>
  <si>
    <t>STANOVENÍ c-ANCA ELISA</t>
  </si>
  <si>
    <t>91285</t>
  </si>
  <si>
    <t>STANOVENÍ REVMATOIDNÍHO FAKTORU IgM ELISA</t>
  </si>
  <si>
    <t>91287</t>
  </si>
  <si>
    <t>STANOVENÍ REVMATOIDNÍHO FAKTORU IgG ELISA</t>
  </si>
  <si>
    <t>91289</t>
  </si>
  <si>
    <t>STANOVENÍ REVMATOIDNÍHO FAKTORU IgA ELISA</t>
  </si>
  <si>
    <t>91317</t>
  </si>
  <si>
    <t>PRŮKAZ ANTINUKLEÁRNÍCH PROTILÁTEK - JINÉ SUBSTRÁTY</t>
  </si>
  <si>
    <t>91323</t>
  </si>
  <si>
    <t>PRŮKAZ ANCA IF</t>
  </si>
  <si>
    <t>91355</t>
  </si>
  <si>
    <t>STANOVENÍ CIK METODOU PEG-IKEM</t>
  </si>
  <si>
    <t>91451</t>
  </si>
  <si>
    <t>STANOVENÍ OPSONOFAGOCYTÁRNÍHO INDEXU INGESCÍ MIKRO</t>
  </si>
  <si>
    <t>91487</t>
  </si>
  <si>
    <t>DETEKCE AUTOPROTILÁTEK METODOU NEPŘÍMÉ IMUNOFLUORE</t>
  </si>
  <si>
    <t>91501</t>
  </si>
  <si>
    <t>STANOVENÍ HLADIN REVMATOIDNÍHO FAKTORU (RF) NEFELO</t>
  </si>
  <si>
    <t>91565</t>
  </si>
  <si>
    <t>IMUNOANALYTICKÉ STANOVENÍ AUTOPROTILÁTEK PROTI TKÁ</t>
  </si>
  <si>
    <t>91567</t>
  </si>
  <si>
    <t>IMUNOANALYTICKÉ STANOVENÍ AUTOPROTILÁTEK</t>
  </si>
  <si>
    <t xml:space="preserve">Ošetřovací den      </t>
  </si>
  <si>
    <t xml:space="preserve">TISS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</si>
</sst>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_-* #,##0.00\ &quot;Kč&quot;_-;\-* #,##0.00\ &quot;Kč&quot;_-;_-* &quot;-&quot;??\ &quot;Kč&quot;_-;_-@_-"/>
    <numFmt numFmtId="165" formatCode="#\ ###\ ###\ ##0"/>
    <numFmt numFmtId="166" formatCode="#\ ###\ ##0.0"/>
    <numFmt numFmtId="167" formatCode="#,##0.0"/>
    <numFmt numFmtId="168" formatCode="0.0%"/>
    <numFmt numFmtId="169" formatCode="0.0"/>
    <numFmt numFmtId="170" formatCode="#,##0,"/>
    <numFmt numFmtId="171" formatCode="#\ ##0"/>
    <numFmt numFmtId="172" formatCode="0.000"/>
    <numFmt numFmtId="173" formatCode="#.##0"/>
    <numFmt numFmtId="174" formatCode="#,##0%"/>
    <numFmt numFmtId="175" formatCode="#,##0.000"/>
  </numFmts>
  <fonts count="90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1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4"/>
      <color indexed="63"/>
      <name val="Arial"/>
      <family val="2"/>
    </font>
    <font>
      <b/>
      <sz val="10"/>
      <color indexed="8"/>
      <name val="Calibri"/>
      <family val="2"/>
      <charset val="238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u/>
      <sz val="11"/>
      <color indexed="8"/>
      <name val="Calibri"/>
      <family val="2"/>
    </font>
    <font>
      <u/>
      <sz val="11"/>
      <color indexed="30"/>
      <name val="Calibri"/>
      <family val="2"/>
      <charset val="238"/>
    </font>
    <font>
      <b/>
      <sz val="10"/>
      <color indexed="10"/>
      <name val="Calibri"/>
      <family val="2"/>
      <charset val="238"/>
    </font>
    <font>
      <sz val="10"/>
      <color indexed="10"/>
      <name val="Calibri"/>
      <family val="2"/>
      <charset val="238"/>
    </font>
    <font>
      <b/>
      <sz val="10"/>
      <color indexed="30"/>
      <name val="Calibri"/>
      <family val="2"/>
      <charset val="238"/>
    </font>
    <font>
      <sz val="10"/>
      <color indexed="30"/>
      <name val="Calibri"/>
      <family val="2"/>
      <charset val="238"/>
    </font>
    <font>
      <b/>
      <sz val="8"/>
      <name val="Arial CE"/>
      <charset val="238"/>
    </font>
    <font>
      <b/>
      <sz val="12"/>
      <name val="Calibri"/>
      <family val="2"/>
      <charset val="238"/>
    </font>
    <font>
      <b/>
      <sz val="11"/>
      <name val="Arial"/>
      <family val="2"/>
      <charset val="238"/>
    </font>
    <font>
      <b/>
      <i/>
      <sz val="10"/>
      <name val="Calibri"/>
      <family val="2"/>
      <charset val="238"/>
    </font>
    <font>
      <i/>
      <sz val="10"/>
      <name val="Calibri"/>
      <family val="2"/>
      <charset val="238"/>
    </font>
    <font>
      <sz val="10"/>
      <color indexed="12"/>
      <name val="Calibri"/>
      <family val="2"/>
      <charset val="238"/>
    </font>
    <font>
      <b/>
      <i/>
      <sz val="8"/>
      <name val="Arial"/>
      <family val="2"/>
      <charset val="238"/>
    </font>
    <font>
      <i/>
      <sz val="8"/>
      <name val="Arial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2"/>
      <name val="Arial CE"/>
      <family val="2"/>
      <charset val="238"/>
    </font>
    <font>
      <sz val="8"/>
      <name val="Calibri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9"/>
      <color theme="0"/>
      <name val="Calibri"/>
      <family val="2"/>
      <charset val="238"/>
      <scheme val="minor"/>
    </font>
    <font>
      <sz val="12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b/>
      <sz val="20"/>
      <color theme="0"/>
      <name val="Calibri"/>
      <family val="2"/>
      <charset val="238"/>
      <scheme val="minor"/>
    </font>
    <font>
      <sz val="20"/>
      <color theme="0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u/>
      <sz val="11"/>
      <color theme="1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sz val="10"/>
      <name val="Calibri"/>
      <family val="2"/>
    </font>
    <font>
      <sz val="10"/>
      <color indexed="10"/>
      <name val="Calibri"/>
      <family val="2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10"/>
      <name val="Calibri"/>
      <family val="2"/>
    </font>
    <font>
      <b/>
      <sz val="10"/>
      <color indexed="30"/>
      <name val="Calibri"/>
      <family val="2"/>
    </font>
    <font>
      <sz val="10"/>
      <color indexed="30"/>
      <name val="Calibri"/>
      <family val="2"/>
    </font>
    <font>
      <b/>
      <i/>
      <sz val="10"/>
      <color indexed="8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  <fill>
      <patternFill patternType="solid">
        <fgColor indexed="43"/>
        <bgColor indexed="64"/>
      </patternFill>
    </fill>
  </fills>
  <borders count="112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8">
    <xf numFmtId="0" fontId="0" fillId="0" borderId="0"/>
    <xf numFmtId="0" fontId="47" fillId="0" borderId="0" applyNumberFormat="0" applyFill="0" applyBorder="0" applyAlignment="0" applyProtection="0"/>
    <xf numFmtId="164" fontId="40" fillId="0" borderId="0" applyFont="0" applyFill="0" applyBorder="0" applyAlignment="0" applyProtection="0"/>
    <xf numFmtId="164" fontId="41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9" fillId="0" borderId="0" applyFont="0" applyFill="0" applyBorder="0" applyAlignment="0" applyProtection="0"/>
    <xf numFmtId="0" fontId="44" fillId="0" borderId="0"/>
    <xf numFmtId="0" fontId="33" fillId="0" borderId="0"/>
    <xf numFmtId="0" fontId="34" fillId="0" borderId="0"/>
    <xf numFmtId="0" fontId="35" fillId="0" borderId="0"/>
    <xf numFmtId="0" fontId="36" fillId="0" borderId="0"/>
    <xf numFmtId="0" fontId="37" fillId="0" borderId="0"/>
    <xf numFmtId="0" fontId="38" fillId="0" borderId="0"/>
    <xf numFmtId="0" fontId="39" fillId="0" borderId="0"/>
    <xf numFmtId="0" fontId="40" fillId="0" borderId="0"/>
    <xf numFmtId="0" fontId="41" fillId="0" borderId="0"/>
    <xf numFmtId="0" fontId="28" fillId="0" borderId="0"/>
    <xf numFmtId="0" fontId="29" fillId="0" borderId="0"/>
    <xf numFmtId="0" fontId="4" fillId="0" borderId="0"/>
    <xf numFmtId="0" fontId="28" fillId="0" borderId="0"/>
    <xf numFmtId="0" fontId="28" fillId="0" borderId="0"/>
    <xf numFmtId="0" fontId="4" fillId="0" borderId="0"/>
    <xf numFmtId="0" fontId="30" fillId="0" borderId="0"/>
    <xf numFmtId="0" fontId="28" fillId="0" borderId="0"/>
    <xf numFmtId="0" fontId="4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8" fillId="0" borderId="0"/>
    <xf numFmtId="0" fontId="42" fillId="0" borderId="0"/>
    <xf numFmtId="0" fontId="43" fillId="0" borderId="0"/>
    <xf numFmtId="0" fontId="48" fillId="0" borderId="0"/>
    <xf numFmtId="0" fontId="13" fillId="0" borderId="0"/>
    <xf numFmtId="0" fontId="4" fillId="0" borderId="0"/>
    <xf numFmtId="0" fontId="13" fillId="0" borderId="0"/>
    <xf numFmtId="0" fontId="13" fillId="0" borderId="0"/>
    <xf numFmtId="0" fontId="1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9" fontId="44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8" fillId="0" borderId="0" applyFont="0" applyFill="0" applyBorder="0" applyAlignment="0" applyProtection="0"/>
  </cellStyleXfs>
  <cellXfs count="905">
    <xf numFmtId="0" fontId="0" fillId="0" borderId="0" xfId="0"/>
    <xf numFmtId="0" fontId="49" fillId="2" borderId="22" xfId="81" applyFont="1" applyFill="1" applyBorder="1"/>
    <xf numFmtId="0" fontId="50" fillId="2" borderId="23" xfId="81" applyFont="1" applyFill="1" applyBorder="1"/>
    <xf numFmtId="3" fontId="50" fillId="2" borderId="24" xfId="81" applyNumberFormat="1" applyFont="1" applyFill="1" applyBorder="1"/>
    <xf numFmtId="10" fontId="50" fillId="2" borderId="25" xfId="81" applyNumberFormat="1" applyFont="1" applyFill="1" applyBorder="1"/>
    <xf numFmtId="0" fontId="50" fillId="4" borderId="23" xfId="81" applyFont="1" applyFill="1" applyBorder="1"/>
    <xf numFmtId="3" fontId="51" fillId="0" borderId="10" xfId="26" applyNumberFormat="1" applyFont="1" applyFill="1" applyBorder="1" applyAlignment="1">
      <alignment horizontal="center"/>
    </xf>
    <xf numFmtId="3" fontId="51" fillId="0" borderId="12" xfId="26" applyNumberFormat="1" applyFont="1" applyFill="1" applyBorder="1" applyAlignment="1">
      <alignment horizontal="center"/>
    </xf>
    <xf numFmtId="3" fontId="51" fillId="0" borderId="29" xfId="26" applyNumberFormat="1" applyFont="1" applyFill="1" applyBorder="1" applyAlignment="1">
      <alignment horizontal="center"/>
    </xf>
    <xf numFmtId="3" fontId="51" fillId="0" borderId="30" xfId="26" applyNumberFormat="1" applyFont="1" applyFill="1" applyBorder="1" applyAlignment="1">
      <alignment horizontal="center"/>
    </xf>
    <xf numFmtId="3" fontId="50" fillId="4" borderId="24" xfId="81" applyNumberFormat="1" applyFont="1" applyFill="1" applyBorder="1"/>
    <xf numFmtId="10" fontId="50" fillId="4" borderId="25" xfId="81" applyNumberFormat="1" applyFont="1" applyFill="1" applyBorder="1"/>
    <xf numFmtId="172" fontId="50" fillId="3" borderId="24" xfId="81" applyNumberFormat="1" applyFont="1" applyFill="1" applyBorder="1"/>
    <xf numFmtId="10" fontId="50" fillId="3" borderId="25" xfId="81" applyNumberFormat="1" applyFont="1" applyFill="1" applyBorder="1" applyAlignment="1"/>
    <xf numFmtId="0" fontId="51" fillId="5" borderId="0" xfId="74" applyFont="1" applyFill="1"/>
    <xf numFmtId="0" fontId="57" fillId="5" borderId="0" xfId="74" applyFont="1" applyFill="1"/>
    <xf numFmtId="3" fontId="49" fillId="5" borderId="29" xfId="81" applyNumberFormat="1" applyFont="1" applyFill="1" applyBorder="1"/>
    <xf numFmtId="10" fontId="49" fillId="5" borderId="30" xfId="81" applyNumberFormat="1" applyFont="1" applyFill="1" applyBorder="1"/>
    <xf numFmtId="3" fontId="49" fillId="5" borderId="10" xfId="81" applyNumberFormat="1" applyFont="1" applyFill="1" applyBorder="1"/>
    <xf numFmtId="10" fontId="49" fillId="5" borderId="12" xfId="81" applyNumberFormat="1" applyFont="1" applyFill="1" applyBorder="1"/>
    <xf numFmtId="3" fontId="49" fillId="5" borderId="14" xfId="81" applyNumberFormat="1" applyFont="1" applyFill="1" applyBorder="1"/>
    <xf numFmtId="10" fontId="49" fillId="5" borderId="16" xfId="81" applyNumberFormat="1" applyFont="1" applyFill="1" applyBorder="1"/>
    <xf numFmtId="0" fontId="49" fillId="5" borderId="0" xfId="81" applyFont="1" applyFill="1"/>
    <xf numFmtId="10" fontId="49" fillId="5" borderId="0" xfId="81" applyNumberFormat="1" applyFont="1" applyFill="1"/>
    <xf numFmtId="0" fontId="62" fillId="2" borderId="38" xfId="0" applyFont="1" applyFill="1" applyBorder="1" applyAlignment="1">
      <alignment vertical="top"/>
    </xf>
    <xf numFmtId="0" fontId="62" fillId="2" borderId="39" xfId="0" applyFont="1" applyFill="1" applyBorder="1" applyAlignment="1">
      <alignment vertical="top"/>
    </xf>
    <xf numFmtId="0" fontId="59" fillId="2" borderId="39" xfId="0" applyFont="1" applyFill="1" applyBorder="1" applyAlignment="1">
      <alignment vertical="top"/>
    </xf>
    <xf numFmtId="0" fontId="63" fillId="2" borderId="39" xfId="0" applyFont="1" applyFill="1" applyBorder="1" applyAlignment="1">
      <alignment vertical="top"/>
    </xf>
    <xf numFmtId="0" fontId="61" fillId="2" borderId="39" xfId="0" applyFont="1" applyFill="1" applyBorder="1" applyAlignment="1">
      <alignment vertical="top"/>
    </xf>
    <xf numFmtId="0" fontId="59" fillId="2" borderId="40" xfId="0" applyFont="1" applyFill="1" applyBorder="1" applyAlignment="1">
      <alignment vertical="top"/>
    </xf>
    <xf numFmtId="0" fontId="62" fillId="2" borderId="10" xfId="0" applyFont="1" applyFill="1" applyBorder="1" applyAlignment="1">
      <alignment horizontal="center" vertical="center"/>
    </xf>
    <xf numFmtId="0" fontId="62" fillId="2" borderId="26" xfId="0" applyFont="1" applyFill="1" applyBorder="1" applyAlignment="1">
      <alignment horizontal="center" vertical="center"/>
    </xf>
    <xf numFmtId="0" fontId="62" fillId="2" borderId="28" xfId="0" applyFont="1" applyFill="1" applyBorder="1" applyAlignment="1">
      <alignment horizontal="center" vertical="center"/>
    </xf>
    <xf numFmtId="0" fontId="62" fillId="2" borderId="27" xfId="0" applyFont="1" applyFill="1" applyBorder="1" applyAlignment="1">
      <alignment horizontal="center" vertical="center"/>
    </xf>
    <xf numFmtId="0" fontId="63" fillId="2" borderId="26" xfId="0" applyFont="1" applyFill="1" applyBorder="1" applyAlignment="1">
      <alignment horizontal="center" vertical="center" wrapText="1"/>
    </xf>
    <xf numFmtId="0" fontId="63" fillId="2" borderId="28" xfId="0" applyFont="1" applyFill="1" applyBorder="1" applyAlignment="1">
      <alignment horizontal="center" vertical="center" wrapText="1"/>
    </xf>
    <xf numFmtId="0" fontId="61" fillId="2" borderId="28" xfId="0" applyFont="1" applyFill="1" applyBorder="1" applyAlignment="1">
      <alignment horizontal="center" vertical="center" wrapText="1"/>
    </xf>
    <xf numFmtId="3" fontId="49" fillId="5" borderId="5" xfId="81" applyNumberFormat="1" applyFont="1" applyFill="1" applyBorder="1"/>
    <xf numFmtId="3" fontId="49" fillId="5" borderId="34" xfId="81" applyNumberFormat="1" applyFont="1" applyFill="1" applyBorder="1"/>
    <xf numFmtId="3" fontId="49" fillId="5" borderId="30" xfId="81" applyNumberFormat="1" applyFont="1" applyFill="1" applyBorder="1"/>
    <xf numFmtId="3" fontId="49" fillId="5" borderId="11" xfId="81" applyNumberFormat="1" applyFont="1" applyFill="1" applyBorder="1"/>
    <xf numFmtId="3" fontId="49" fillId="5" borderId="12" xfId="81" applyNumberFormat="1" applyFont="1" applyFill="1" applyBorder="1"/>
    <xf numFmtId="3" fontId="49" fillId="5" borderId="15" xfId="81" applyNumberFormat="1" applyFont="1" applyFill="1" applyBorder="1"/>
    <xf numFmtId="3" fontId="49" fillId="5" borderId="16" xfId="81" applyNumberFormat="1" applyFont="1" applyFill="1" applyBorder="1"/>
    <xf numFmtId="3" fontId="50" fillId="2" borderId="32" xfId="81" applyNumberFormat="1" applyFont="1" applyFill="1" applyBorder="1"/>
    <xf numFmtId="3" fontId="50" fillId="2" borderId="25" xfId="81" applyNumberFormat="1" applyFont="1" applyFill="1" applyBorder="1"/>
    <xf numFmtId="3" fontId="50" fillId="4" borderId="32" xfId="81" applyNumberFormat="1" applyFont="1" applyFill="1" applyBorder="1"/>
    <xf numFmtId="3" fontId="50" fillId="4" borderId="25" xfId="81" applyNumberFormat="1" applyFont="1" applyFill="1" applyBorder="1"/>
    <xf numFmtId="172" fontId="50" fillId="3" borderId="32" xfId="81" applyNumberFormat="1" applyFont="1" applyFill="1" applyBorder="1"/>
    <xf numFmtId="172" fontId="50" fillId="3" borderId="25" xfId="81" applyNumberFormat="1" applyFont="1" applyFill="1" applyBorder="1"/>
    <xf numFmtId="0" fontId="56" fillId="2" borderId="28" xfId="74" applyFont="1" applyFill="1" applyBorder="1" applyAlignment="1">
      <alignment horizontal="center"/>
    </xf>
    <xf numFmtId="0" fontId="56" fillId="2" borderId="27" xfId="74" applyFont="1" applyFill="1" applyBorder="1" applyAlignment="1">
      <alignment horizontal="center"/>
    </xf>
    <xf numFmtId="0" fontId="56" fillId="2" borderId="29" xfId="81" applyFont="1" applyFill="1" applyBorder="1" applyAlignment="1">
      <alignment horizontal="center"/>
    </xf>
    <xf numFmtId="0" fontId="56" fillId="2" borderId="30" xfId="81" applyFont="1" applyFill="1" applyBorder="1" applyAlignment="1">
      <alignment horizontal="center"/>
    </xf>
    <xf numFmtId="0" fontId="64" fillId="0" borderId="2" xfId="0" applyFont="1" applyFill="1" applyBorder="1"/>
    <xf numFmtId="0" fontId="64" fillId="0" borderId="3" xfId="0" applyFont="1" applyFill="1" applyBorder="1"/>
    <xf numFmtId="3" fontId="50" fillId="0" borderId="32" xfId="78" applyNumberFormat="1" applyFont="1" applyFill="1" applyBorder="1" applyAlignment="1">
      <alignment horizontal="right"/>
    </xf>
    <xf numFmtId="9" fontId="50" fillId="0" borderId="32" xfId="78" applyNumberFormat="1" applyFont="1" applyFill="1" applyBorder="1" applyAlignment="1">
      <alignment horizontal="right"/>
    </xf>
    <xf numFmtId="3" fontId="50" fillId="0" borderId="25" xfId="78" applyNumberFormat="1" applyFont="1" applyFill="1" applyBorder="1" applyAlignment="1">
      <alignment horizontal="right"/>
    </xf>
    <xf numFmtId="0" fontId="56" fillId="2" borderId="26" xfId="81" applyFont="1" applyFill="1" applyBorder="1" applyAlignment="1">
      <alignment horizontal="center"/>
    </xf>
    <xf numFmtId="0" fontId="57" fillId="2" borderId="34" xfId="0" applyFont="1" applyFill="1" applyBorder="1" applyAlignment="1">
      <alignment horizontal="center" vertical="center"/>
    </xf>
    <xf numFmtId="0" fontId="62" fillId="2" borderId="11" xfId="0" applyFont="1" applyFill="1" applyBorder="1" applyAlignment="1">
      <alignment horizontal="center" vertical="center"/>
    </xf>
    <xf numFmtId="0" fontId="57" fillId="2" borderId="30" xfId="0" applyFont="1" applyFill="1" applyBorder="1" applyAlignment="1">
      <alignment horizontal="center" vertical="center"/>
    </xf>
    <xf numFmtId="0" fontId="63" fillId="2" borderId="11" xfId="0" applyFont="1" applyFill="1" applyBorder="1" applyAlignment="1">
      <alignment horizontal="center" vertical="center" wrapText="1"/>
    </xf>
    <xf numFmtId="0" fontId="45" fillId="0" borderId="0" xfId="0" applyFont="1" applyFill="1" applyBorder="1" applyAlignment="1"/>
    <xf numFmtId="0" fontId="57" fillId="0" borderId="0" xfId="0" applyFont="1" applyFill="1"/>
    <xf numFmtId="0" fontId="57" fillId="0" borderId="49" xfId="0" applyFont="1" applyFill="1" applyBorder="1" applyAlignment="1"/>
    <xf numFmtId="0" fontId="66" fillId="0" borderId="0" xfId="0" applyFont="1" applyFill="1" applyBorder="1" applyAlignment="1"/>
    <xf numFmtId="0" fontId="57" fillId="0" borderId="58" xfId="0" applyFont="1" applyFill="1" applyBorder="1"/>
    <xf numFmtId="0" fontId="0" fillId="0" borderId="0" xfId="0" applyFill="1"/>
    <xf numFmtId="0" fontId="0" fillId="0" borderId="58" xfId="0" applyFill="1" applyBorder="1" applyAlignment="1"/>
    <xf numFmtId="0" fontId="9" fillId="0" borderId="0" xfId="81" applyFill="1"/>
    <xf numFmtId="0" fontId="10" fillId="0" borderId="49" xfId="81" applyFont="1" applyFill="1" applyBorder="1" applyAlignment="1"/>
    <xf numFmtId="3" fontId="58" fillId="0" borderId="8" xfId="0" applyNumberFormat="1" applyFont="1" applyFill="1" applyBorder="1" applyAlignment="1">
      <alignment horizontal="right" vertical="top"/>
    </xf>
    <xf numFmtId="3" fontId="58" fillId="0" borderId="6" xfId="0" applyNumberFormat="1" applyFont="1" applyFill="1" applyBorder="1" applyAlignment="1">
      <alignment horizontal="right" vertical="top"/>
    </xf>
    <xf numFmtId="3" fontId="59" fillId="0" borderId="6" xfId="0" applyNumberFormat="1" applyFont="1" applyFill="1" applyBorder="1" applyAlignment="1">
      <alignment horizontal="right" vertical="top"/>
    </xf>
    <xf numFmtId="3" fontId="58" fillId="0" borderId="13" xfId="0" applyNumberFormat="1" applyFont="1" applyFill="1" applyBorder="1" applyAlignment="1">
      <alignment horizontal="right" vertical="top"/>
    </xf>
    <xf numFmtId="3" fontId="58" fillId="0" borderId="11" xfId="0" applyNumberFormat="1" applyFont="1" applyFill="1" applyBorder="1" applyAlignment="1">
      <alignment horizontal="right" vertical="top"/>
    </xf>
    <xf numFmtId="3" fontId="59" fillId="0" borderId="11" xfId="0" applyNumberFormat="1" applyFont="1" applyFill="1" applyBorder="1" applyAlignment="1">
      <alignment horizontal="right" vertical="top"/>
    </xf>
    <xf numFmtId="3" fontId="60" fillId="0" borderId="13" xfId="0" applyNumberFormat="1" applyFont="1" applyFill="1" applyBorder="1" applyAlignment="1">
      <alignment horizontal="right" vertical="top"/>
    </xf>
    <xf numFmtId="3" fontId="60" fillId="0" borderId="11" xfId="0" applyNumberFormat="1" applyFont="1" applyFill="1" applyBorder="1" applyAlignment="1">
      <alignment horizontal="right" vertical="top"/>
    </xf>
    <xf numFmtId="3" fontId="61" fillId="0" borderId="11" xfId="0" applyNumberFormat="1" applyFont="1" applyFill="1" applyBorder="1" applyAlignment="1">
      <alignment horizontal="right" vertical="top"/>
    </xf>
    <xf numFmtId="3" fontId="58" fillId="0" borderId="37" xfId="0" applyNumberFormat="1" applyFont="1" applyFill="1" applyBorder="1" applyAlignment="1">
      <alignment horizontal="right" vertical="top"/>
    </xf>
    <xf numFmtId="3" fontId="58" fillId="0" borderId="28" xfId="0" applyNumberFormat="1" applyFont="1" applyFill="1" applyBorder="1" applyAlignment="1">
      <alignment horizontal="right" vertical="top"/>
    </xf>
    <xf numFmtId="3" fontId="59" fillId="0" borderId="28" xfId="0" applyNumberFormat="1" applyFont="1" applyFill="1" applyBorder="1" applyAlignment="1">
      <alignment horizontal="right" vertical="top"/>
    </xf>
    <xf numFmtId="0" fontId="8" fillId="0" borderId="0" xfId="82" applyFont="1" applyFill="1"/>
    <xf numFmtId="0" fontId="12" fillId="0" borderId="49" xfId="82" applyFont="1" applyFill="1" applyBorder="1" applyAlignment="1"/>
    <xf numFmtId="0" fontId="1" fillId="0" borderId="0" xfId="78" applyFill="1"/>
    <xf numFmtId="0" fontId="51" fillId="0" borderId="0" xfId="49" applyFont="1" applyFill="1"/>
    <xf numFmtId="0" fontId="0" fillId="0" borderId="0" xfId="0" applyFill="1" applyAlignment="1">
      <alignment horizontal="left"/>
    </xf>
    <xf numFmtId="165" fontId="0" fillId="0" borderId="0" xfId="0" applyNumberFormat="1" applyFill="1"/>
    <xf numFmtId="9" fontId="0" fillId="0" borderId="0" xfId="0" applyNumberFormat="1" applyFill="1"/>
    <xf numFmtId="165" fontId="0" fillId="0" borderId="0" xfId="0" applyNumberFormat="1" applyFill="1" applyAlignment="1">
      <alignment horizontal="right"/>
    </xf>
    <xf numFmtId="3" fontId="8" fillId="0" borderId="0" xfId="78" applyNumberFormat="1" applyFont="1" applyFill="1" applyAlignment="1">
      <alignment horizontal="left"/>
    </xf>
    <xf numFmtId="9" fontId="8" fillId="0" borderId="0" xfId="78" applyNumberFormat="1" applyFont="1" applyFill="1"/>
    <xf numFmtId="3" fontId="8" fillId="0" borderId="0" xfId="78" applyNumberFormat="1" applyFont="1" applyFill="1"/>
    <xf numFmtId="0" fontId="1" fillId="0" borderId="0" xfId="78" applyFill="1" applyBorder="1" applyAlignment="1"/>
    <xf numFmtId="3" fontId="1" fillId="0" borderId="0" xfId="78" applyNumberFormat="1" applyFill="1" applyBorder="1" applyAlignment="1"/>
    <xf numFmtId="3" fontId="0" fillId="0" borderId="0" xfId="0" applyNumberFormat="1" applyFill="1"/>
    <xf numFmtId="0" fontId="3" fillId="0" borderId="0" xfId="79" applyFont="1" applyFill="1" applyBorder="1" applyAlignment="1">
      <alignment horizontal="left"/>
    </xf>
    <xf numFmtId="3" fontId="3" fillId="0" borderId="47" xfId="79" applyNumberFormat="1" applyFont="1" applyFill="1" applyBorder="1"/>
    <xf numFmtId="9" fontId="3" fillId="0" borderId="47" xfId="79" applyNumberFormat="1" applyFont="1" applyFill="1" applyBorder="1"/>
    <xf numFmtId="9" fontId="3" fillId="0" borderId="48" xfId="79" applyNumberFormat="1" applyFont="1" applyFill="1" applyBorder="1"/>
    <xf numFmtId="0" fontId="3" fillId="0" borderId="42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3" xfId="79" applyFont="1" applyFill="1" applyBorder="1"/>
    <xf numFmtId="0" fontId="3" fillId="0" borderId="44" xfId="79" applyFont="1" applyFill="1" applyBorder="1"/>
    <xf numFmtId="0" fontId="0" fillId="0" borderId="0" xfId="0" applyFill="1" applyAlignment="1">
      <alignment horizontal="right"/>
    </xf>
    <xf numFmtId="166" fontId="0" fillId="0" borderId="0" xfId="0" applyNumberFormat="1" applyFill="1"/>
    <xf numFmtId="0" fontId="4" fillId="0" borderId="0" xfId="26" applyFill="1"/>
    <xf numFmtId="3" fontId="20" fillId="0" borderId="49" xfId="26" applyNumberFormat="1" applyFont="1" applyFill="1" applyBorder="1" applyAlignment="1"/>
    <xf numFmtId="0" fontId="22" fillId="0" borderId="0" xfId="26" applyFont="1" applyFill="1" applyAlignment="1">
      <alignment vertical="center"/>
    </xf>
    <xf numFmtId="0" fontId="4" fillId="0" borderId="0" xfId="26" applyFont="1" applyFill="1"/>
    <xf numFmtId="0" fontId="26" fillId="0" borderId="0" xfId="26" applyFont="1" applyFill="1"/>
    <xf numFmtId="0" fontId="27" fillId="0" borderId="0" xfId="26" applyFont="1" applyFill="1"/>
    <xf numFmtId="167" fontId="4" fillId="0" borderId="0" xfId="26" applyNumberFormat="1" applyFill="1"/>
    <xf numFmtId="168" fontId="4" fillId="0" borderId="0" xfId="26" applyNumberFormat="1" applyFill="1"/>
    <xf numFmtId="0" fontId="13" fillId="0" borderId="0" xfId="63" applyFill="1"/>
    <xf numFmtId="0" fontId="8" fillId="0" borderId="58" xfId="65" applyFont="1" applyFill="1" applyBorder="1" applyAlignment="1"/>
    <xf numFmtId="0" fontId="8" fillId="0" borderId="0" xfId="65" applyFont="1" applyFill="1"/>
    <xf numFmtId="0" fontId="8" fillId="0" borderId="0" xfId="65" applyFont="1" applyFill="1" applyAlignment="1">
      <alignment horizontal="left"/>
    </xf>
    <xf numFmtId="0" fontId="8" fillId="0" borderId="0" xfId="65" applyFont="1" applyFill="1" applyAlignment="1">
      <alignment horizontal="right"/>
    </xf>
    <xf numFmtId="167" fontId="11" fillId="0" borderId="0" xfId="65" applyNumberFormat="1" applyFont="1" applyFill="1" applyAlignment="1">
      <alignment horizontal="center"/>
    </xf>
    <xf numFmtId="0" fontId="11" fillId="0" borderId="0" xfId="65" applyFont="1" applyFill="1" applyAlignment="1">
      <alignment horizontal="center"/>
    </xf>
    <xf numFmtId="0" fontId="8" fillId="0" borderId="0" xfId="65" applyFont="1" applyFill="1" applyAlignment="1">
      <alignment horizontal="center"/>
    </xf>
    <xf numFmtId="1" fontId="11" fillId="0" borderId="0" xfId="65" applyNumberFormat="1" applyFont="1" applyFill="1"/>
    <xf numFmtId="1" fontId="16" fillId="0" borderId="0" xfId="65" applyNumberFormat="1" applyFont="1" applyFill="1"/>
    <xf numFmtId="167" fontId="16" fillId="0" borderId="0" xfId="65" applyNumberFormat="1" applyFont="1" applyFill="1"/>
    <xf numFmtId="0" fontId="17" fillId="0" borderId="0" xfId="65" applyFont="1" applyFill="1"/>
    <xf numFmtId="1" fontId="18" fillId="0" borderId="0" xfId="65" applyNumberFormat="1" applyFont="1" applyFill="1" applyBorder="1"/>
    <xf numFmtId="167" fontId="18" fillId="0" borderId="0" xfId="65" applyNumberFormat="1" applyFont="1" applyFill="1" applyBorder="1"/>
    <xf numFmtId="0" fontId="19" fillId="0" borderId="0" xfId="65" applyFont="1" applyFill="1"/>
    <xf numFmtId="167" fontId="11" fillId="0" borderId="0" xfId="65" applyNumberFormat="1" applyFont="1" applyFill="1"/>
    <xf numFmtId="0" fontId="68" fillId="0" borderId="58" xfId="0" applyFont="1" applyFill="1" applyBorder="1" applyAlignment="1"/>
    <xf numFmtId="165" fontId="3" fillId="0" borderId="84" xfId="53" applyNumberFormat="1" applyFont="1" applyFill="1" applyBorder="1"/>
    <xf numFmtId="9" fontId="3" fillId="0" borderId="84" xfId="53" applyNumberFormat="1" applyFont="1" applyFill="1" applyBorder="1"/>
    <xf numFmtId="3" fontId="31" fillId="0" borderId="0" xfId="76" applyNumberFormat="1" applyFont="1" applyFill="1" applyBorder="1"/>
    <xf numFmtId="3" fontId="4" fillId="0" borderId="0" xfId="76" applyNumberFormat="1" applyFill="1"/>
    <xf numFmtId="0" fontId="2" fillId="0" borderId="58" xfId="26" applyFont="1" applyFill="1" applyBorder="1" applyAlignment="1"/>
    <xf numFmtId="3" fontId="52" fillId="0" borderId="0" xfId="26" applyNumberFormat="1" applyFont="1" applyFill="1" applyBorder="1"/>
    <xf numFmtId="9" fontId="31" fillId="0" borderId="0" xfId="76" applyNumberFormat="1" applyFont="1" applyFill="1" applyBorder="1" applyAlignment="1">
      <alignment horizontal="right"/>
    </xf>
    <xf numFmtId="9" fontId="31" fillId="0" borderId="0" xfId="76" applyNumberFormat="1" applyFont="1" applyFill="1" applyBorder="1"/>
    <xf numFmtId="9" fontId="4" fillId="0" borderId="0" xfId="76" applyNumberFormat="1" applyFill="1" applyAlignment="1">
      <alignment horizontal="right"/>
    </xf>
    <xf numFmtId="9" fontId="4" fillId="0" borderId="0" xfId="76" applyNumberFormat="1" applyFill="1"/>
    <xf numFmtId="0" fontId="51" fillId="0" borderId="0" xfId="26" applyFont="1" applyFill="1"/>
    <xf numFmtId="0" fontId="51" fillId="0" borderId="58" xfId="26" applyFont="1" applyFill="1" applyBorder="1" applyAlignment="1"/>
    <xf numFmtId="3" fontId="53" fillId="0" borderId="0" xfId="26" applyNumberFormat="1" applyFont="1" applyFill="1" applyBorder="1" applyAlignment="1">
      <alignment horizontal="center" vertical="center"/>
    </xf>
    <xf numFmtId="0" fontId="54" fillId="0" borderId="0" xfId="26" applyFont="1" applyFill="1" applyBorder="1" applyAlignment="1">
      <alignment horizontal="right"/>
    </xf>
    <xf numFmtId="171" fontId="51" fillId="0" borderId="29" xfId="26" applyNumberFormat="1" applyFont="1" applyFill="1" applyBorder="1"/>
    <xf numFmtId="9" fontId="51" fillId="0" borderId="30" xfId="26" applyNumberFormat="1" applyFont="1" applyFill="1" applyBorder="1"/>
    <xf numFmtId="171" fontId="51" fillId="0" borderId="55" xfId="26" applyNumberFormat="1" applyFont="1" applyFill="1" applyBorder="1"/>
    <xf numFmtId="9" fontId="54" fillId="0" borderId="0" xfId="26" applyNumberFormat="1" applyFont="1" applyFill="1" applyBorder="1" applyAlignment="1">
      <alignment horizontal="right"/>
    </xf>
    <xf numFmtId="171" fontId="51" fillId="0" borderId="10" xfId="26" applyNumberFormat="1" applyFont="1" applyFill="1" applyBorder="1"/>
    <xf numFmtId="9" fontId="51" fillId="0" borderId="12" xfId="26" applyNumberFormat="1" applyFont="1" applyFill="1" applyBorder="1"/>
    <xf numFmtId="171" fontId="51" fillId="0" borderId="41" xfId="26" applyNumberFormat="1" applyFont="1" applyFill="1" applyBorder="1"/>
    <xf numFmtId="3" fontId="55" fillId="0" borderId="0" xfId="26" applyNumberFormat="1" applyFont="1" applyFill="1" applyBorder="1"/>
    <xf numFmtId="171" fontId="51" fillId="0" borderId="26" xfId="26" applyNumberFormat="1" applyFont="1" applyFill="1" applyBorder="1"/>
    <xf numFmtId="9" fontId="51" fillId="0" borderId="27" xfId="26" applyNumberFormat="1" applyFont="1" applyFill="1" applyBorder="1"/>
    <xf numFmtId="171" fontId="51" fillId="0" borderId="57" xfId="26" applyNumberFormat="1" applyFont="1" applyFill="1" applyBorder="1"/>
    <xf numFmtId="0" fontId="5" fillId="0" borderId="0" xfId="26" applyFont="1" applyFill="1"/>
    <xf numFmtId="0" fontId="21" fillId="0" borderId="49" xfId="26" applyFont="1" applyFill="1" applyBorder="1" applyAlignment="1">
      <alignment vertical="center"/>
    </xf>
    <xf numFmtId="169" fontId="21" fillId="0" borderId="49" xfId="26" applyNumberFormat="1" applyFont="1" applyFill="1" applyBorder="1" applyAlignment="1">
      <alignment vertical="center"/>
    </xf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7" fontId="5" fillId="0" borderId="0" xfId="26" applyNumberFormat="1" applyFont="1" applyFill="1"/>
    <xf numFmtId="169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2" fillId="0" borderId="0" xfId="26" applyFont="1" applyFill="1"/>
    <xf numFmtId="3" fontId="32" fillId="0" borderId="0" xfId="26" applyNumberFormat="1" applyFont="1" applyFill="1"/>
    <xf numFmtId="0" fontId="0" fillId="0" borderId="0" xfId="0" applyFill="1" applyBorder="1" applyAlignment="1"/>
    <xf numFmtId="0" fontId="0" fillId="0" borderId="0" xfId="0" applyFont="1" applyFill="1"/>
    <xf numFmtId="0" fontId="68" fillId="0" borderId="0" xfId="0" applyFont="1" applyFill="1" applyBorder="1" applyAlignment="1"/>
    <xf numFmtId="3" fontId="0" fillId="0" borderId="0" xfId="0" applyNumberFormat="1" applyFill="1" applyBorder="1" applyAlignment="1"/>
    <xf numFmtId="0" fontId="57" fillId="0" borderId="35" xfId="0" applyFont="1" applyFill="1" applyBorder="1" applyAlignment="1"/>
    <xf numFmtId="0" fontId="57" fillId="0" borderId="36" xfId="0" applyFont="1" applyFill="1" applyBorder="1" applyAlignment="1"/>
    <xf numFmtId="0" fontId="57" fillId="0" borderId="76" xfId="0" applyFont="1" applyFill="1" applyBorder="1" applyAlignment="1"/>
    <xf numFmtId="0" fontId="50" fillId="2" borderId="31" xfId="78" applyFont="1" applyFill="1" applyBorder="1" applyAlignment="1">
      <alignment horizontal="right"/>
    </xf>
    <xf numFmtId="3" fontId="50" fillId="2" borderId="75" xfId="78" applyNumberFormat="1" applyFont="1" applyFill="1" applyBorder="1"/>
    <xf numFmtId="0" fontId="3" fillId="2" borderId="24" xfId="79" applyFont="1" applyFill="1" applyBorder="1" applyAlignment="1">
      <alignment horizontal="left"/>
    </xf>
    <xf numFmtId="0" fontId="3" fillId="2" borderId="32" xfId="79" applyFont="1" applyFill="1" applyBorder="1" applyAlignment="1">
      <alignment horizontal="left"/>
    </xf>
    <xf numFmtId="0" fontId="3" fillId="2" borderId="28" xfId="80" applyFont="1" applyFill="1" applyBorder="1"/>
    <xf numFmtId="0" fontId="3" fillId="2" borderId="27" xfId="80" applyFont="1" applyFill="1" applyBorder="1"/>
    <xf numFmtId="0" fontId="3" fillId="2" borderId="46" xfId="79" applyFont="1" applyFill="1" applyBorder="1"/>
    <xf numFmtId="0" fontId="3" fillId="2" borderId="45" xfId="79" applyFont="1" applyFill="1" applyBorder="1"/>
    <xf numFmtId="0" fontId="3" fillId="5" borderId="5" xfId="26" applyFont="1" applyFill="1" applyBorder="1"/>
    <xf numFmtId="0" fontId="5" fillId="5" borderId="6" xfId="26" applyFont="1" applyFill="1" applyBorder="1"/>
    <xf numFmtId="0" fontId="23" fillId="5" borderId="6" xfId="26" applyFont="1" applyFill="1" applyBorder="1"/>
    <xf numFmtId="0" fontId="3" fillId="5" borderId="10" xfId="26" applyFont="1" applyFill="1" applyBorder="1"/>
    <xf numFmtId="0" fontId="5" fillId="5" borderId="11" xfId="26" applyFont="1" applyFill="1" applyBorder="1"/>
    <xf numFmtId="0" fontId="23" fillId="5" borderId="11" xfId="26" applyFont="1" applyFill="1" applyBorder="1"/>
    <xf numFmtId="0" fontId="16" fillId="5" borderId="10" xfId="26" applyFont="1" applyFill="1" applyBorder="1"/>
    <xf numFmtId="0" fontId="5" fillId="5" borderId="0" xfId="26" applyFont="1" applyFill="1" applyBorder="1"/>
    <xf numFmtId="0" fontId="17" fillId="5" borderId="11" xfId="26" applyFont="1" applyFill="1" applyBorder="1"/>
    <xf numFmtId="0" fontId="25" fillId="5" borderId="11" xfId="26" applyFont="1" applyFill="1" applyBorder="1"/>
    <xf numFmtId="0" fontId="3" fillId="5" borderId="26" xfId="26" applyFont="1" applyFill="1" applyBorder="1"/>
    <xf numFmtId="0" fontId="5" fillId="5" borderId="51" xfId="26" applyFont="1" applyFill="1" applyBorder="1"/>
    <xf numFmtId="0" fontId="23" fillId="5" borderId="51" xfId="26" applyFont="1" applyFill="1" applyBorder="1"/>
    <xf numFmtId="0" fontId="11" fillId="5" borderId="0" xfId="65" applyFont="1" applyFill="1"/>
    <xf numFmtId="0" fontId="8" fillId="5" borderId="0" xfId="65" applyFont="1" applyFill="1"/>
    <xf numFmtId="0" fontId="8" fillId="5" borderId="0" xfId="65" applyFont="1" applyFill="1" applyAlignment="1">
      <alignment horizontal="center"/>
    </xf>
    <xf numFmtId="0" fontId="16" fillId="5" borderId="0" xfId="65" applyFont="1" applyFill="1"/>
    <xf numFmtId="167" fontId="8" fillId="5" borderId="0" xfId="65" applyNumberFormat="1" applyFont="1" applyFill="1"/>
    <xf numFmtId="0" fontId="8" fillId="5" borderId="0" xfId="65" applyFont="1" applyFill="1" applyAlignment="1">
      <alignment horizontal="left"/>
    </xf>
    <xf numFmtId="0" fontId="8" fillId="5" borderId="0" xfId="65" applyFont="1" applyFill="1" applyAlignment="1">
      <alignment horizontal="right"/>
    </xf>
    <xf numFmtId="167" fontId="11" fillId="5" borderId="0" xfId="65" applyNumberFormat="1" applyFont="1" applyFill="1" applyAlignment="1">
      <alignment horizontal="center"/>
    </xf>
    <xf numFmtId="0" fontId="11" fillId="5" borderId="0" xfId="65" applyFont="1" applyFill="1" applyAlignment="1">
      <alignment horizontal="center"/>
    </xf>
    <xf numFmtId="0" fontId="3" fillId="2" borderId="82" xfId="53" applyFont="1" applyFill="1" applyBorder="1" applyAlignment="1">
      <alignment horizontal="right"/>
    </xf>
    <xf numFmtId="3" fontId="51" fillId="7" borderId="11" xfId="26" applyNumberFormat="1" applyFont="1" applyFill="1" applyBorder="1"/>
    <xf numFmtId="3" fontId="51" fillId="7" borderId="6" xfId="26" applyNumberFormat="1" applyFont="1" applyFill="1" applyBorder="1"/>
    <xf numFmtId="3" fontId="56" fillId="2" borderId="24" xfId="26" applyNumberFormat="1" applyFont="1" applyFill="1" applyBorder="1"/>
    <xf numFmtId="3" fontId="56" fillId="2" borderId="32" xfId="26" applyNumberFormat="1" applyFont="1" applyFill="1" applyBorder="1"/>
    <xf numFmtId="3" fontId="56" fillId="4" borderId="24" xfId="26" applyNumberFormat="1" applyFont="1" applyFill="1" applyBorder="1"/>
    <xf numFmtId="3" fontId="56" fillId="7" borderId="4" xfId="26" applyNumberFormat="1" applyFont="1" applyFill="1" applyBorder="1"/>
    <xf numFmtId="3" fontId="56" fillId="7" borderId="9" xfId="26" applyNumberFormat="1" applyFont="1" applyFill="1" applyBorder="1"/>
    <xf numFmtId="3" fontId="56" fillId="2" borderId="31" xfId="26" applyNumberFormat="1" applyFont="1" applyFill="1" applyBorder="1"/>
    <xf numFmtId="3" fontId="51" fillId="7" borderId="5" xfId="26" applyNumberFormat="1" applyFont="1" applyFill="1" applyBorder="1"/>
    <xf numFmtId="3" fontId="51" fillId="7" borderId="10" xfId="26" applyNumberFormat="1" applyFont="1" applyFill="1" applyBorder="1"/>
    <xf numFmtId="3" fontId="51" fillId="5" borderId="0" xfId="26" applyNumberFormat="1" applyFont="1" applyFill="1" applyBorder="1"/>
    <xf numFmtId="3" fontId="78" fillId="5" borderId="0" xfId="26" applyNumberFormat="1" applyFont="1" applyFill="1" applyBorder="1"/>
    <xf numFmtId="168" fontId="51" fillId="5" borderId="0" xfId="26" applyNumberFormat="1" applyFont="1" applyFill="1" applyBorder="1"/>
    <xf numFmtId="0" fontId="56" fillId="2" borderId="1" xfId="26" applyNumberFormat="1" applyFont="1" applyFill="1" applyBorder="1" applyAlignment="1">
      <alignment horizontal="center"/>
    </xf>
    <xf numFmtId="0" fontId="56" fillId="2" borderId="2" xfId="26" applyNumberFormat="1" applyFont="1" applyFill="1" applyBorder="1" applyAlignment="1">
      <alignment horizontal="center"/>
    </xf>
    <xf numFmtId="168" fontId="56" fillId="2" borderId="3" xfId="26" applyNumberFormat="1" applyFont="1" applyFill="1" applyBorder="1" applyAlignment="1">
      <alignment horizontal="center"/>
    </xf>
    <xf numFmtId="3" fontId="56" fillId="2" borderId="24" xfId="26" applyNumberFormat="1" applyFont="1" applyFill="1" applyBorder="1" applyAlignment="1">
      <alignment horizontal="center"/>
    </xf>
    <xf numFmtId="168" fontId="56" fillId="2" borderId="25" xfId="26" applyNumberFormat="1" applyFont="1" applyFill="1" applyBorder="1" applyAlignment="1">
      <alignment horizontal="center"/>
    </xf>
    <xf numFmtId="168" fontId="56" fillId="7" borderId="7" xfId="86" applyNumberFormat="1" applyFont="1" applyFill="1" applyBorder="1" applyAlignment="1">
      <alignment horizontal="right"/>
    </xf>
    <xf numFmtId="3" fontId="51" fillId="7" borderId="8" xfId="26" applyNumberFormat="1" applyFont="1" applyFill="1" applyBorder="1"/>
    <xf numFmtId="168" fontId="56" fillId="7" borderId="7" xfId="86" applyNumberFormat="1" applyFont="1" applyFill="1" applyBorder="1"/>
    <xf numFmtId="168" fontId="56" fillId="7" borderId="12" xfId="86" applyNumberFormat="1" applyFont="1" applyFill="1" applyBorder="1" applyAlignment="1">
      <alignment horizontal="right"/>
    </xf>
    <xf numFmtId="3" fontId="51" fillId="7" borderId="13" xfId="26" applyNumberFormat="1" applyFont="1" applyFill="1" applyBorder="1"/>
    <xf numFmtId="168" fontId="56" fillId="7" borderId="12" xfId="86" applyNumberFormat="1" applyFont="1" applyFill="1" applyBorder="1"/>
    <xf numFmtId="168" fontId="56" fillId="2" borderId="25" xfId="86" applyNumberFormat="1" applyFont="1" applyFill="1" applyBorder="1" applyAlignment="1">
      <alignment horizontal="right"/>
    </xf>
    <xf numFmtId="3" fontId="56" fillId="2" borderId="33" xfId="26" applyNumberFormat="1" applyFont="1" applyFill="1" applyBorder="1"/>
    <xf numFmtId="168" fontId="56" fillId="2" borderId="25" xfId="86" applyNumberFormat="1" applyFont="1" applyFill="1" applyBorder="1"/>
    <xf numFmtId="3" fontId="56" fillId="2" borderId="25" xfId="26" applyNumberFormat="1" applyFont="1" applyFill="1" applyBorder="1" applyAlignment="1">
      <alignment horizontal="center"/>
    </xf>
    <xf numFmtId="3" fontId="56" fillId="7" borderId="0" xfId="26" applyNumberFormat="1" applyFont="1" applyFill="1" applyBorder="1" applyAlignment="1">
      <alignment horizontal="left"/>
    </xf>
    <xf numFmtId="3" fontId="52" fillId="7" borderId="0" xfId="26" applyNumberFormat="1" applyFont="1" applyFill="1" applyBorder="1"/>
    <xf numFmtId="0" fontId="56" fillId="3" borderId="1" xfId="26" applyNumberFormat="1" applyFont="1" applyFill="1" applyBorder="1" applyAlignment="1">
      <alignment horizontal="center"/>
    </xf>
    <xf numFmtId="0" fontId="56" fillId="3" borderId="2" xfId="26" applyNumberFormat="1" applyFont="1" applyFill="1" applyBorder="1" applyAlignment="1">
      <alignment horizontal="center"/>
    </xf>
    <xf numFmtId="168" fontId="56" fillId="3" borderId="3" xfId="26" applyNumberFormat="1" applyFont="1" applyFill="1" applyBorder="1" applyAlignment="1">
      <alignment horizontal="center"/>
    </xf>
    <xf numFmtId="3" fontId="56" fillId="3" borderId="24" xfId="26" applyNumberFormat="1" applyFont="1" applyFill="1" applyBorder="1" applyAlignment="1">
      <alignment horizontal="center"/>
    </xf>
    <xf numFmtId="168" fontId="56" fillId="3" borderId="25" xfId="26" applyNumberFormat="1" applyFont="1" applyFill="1" applyBorder="1" applyAlignment="1">
      <alignment horizontal="center"/>
    </xf>
    <xf numFmtId="3" fontId="51" fillId="7" borderId="29" xfId="26" applyNumberFormat="1" applyFont="1" applyFill="1" applyBorder="1" applyAlignment="1">
      <alignment horizontal="center"/>
    </xf>
    <xf numFmtId="3" fontId="51" fillId="7" borderId="30" xfId="26" applyNumberFormat="1" applyFont="1" applyFill="1" applyBorder="1" applyAlignment="1">
      <alignment horizontal="center"/>
    </xf>
    <xf numFmtId="3" fontId="51" fillId="7" borderId="10" xfId="26" applyNumberFormat="1" applyFont="1" applyFill="1" applyBorder="1" applyAlignment="1">
      <alignment horizontal="center"/>
    </xf>
    <xf numFmtId="3" fontId="51" fillId="7" borderId="12" xfId="26" applyNumberFormat="1" applyFont="1" applyFill="1" applyBorder="1" applyAlignment="1">
      <alignment horizontal="center"/>
    </xf>
    <xf numFmtId="3" fontId="56" fillId="3" borderId="31" xfId="26" applyNumberFormat="1" applyFont="1" applyFill="1" applyBorder="1"/>
    <xf numFmtId="3" fontId="56" fillId="3" borderId="24" xfId="26" applyNumberFormat="1" applyFont="1" applyFill="1" applyBorder="1"/>
    <xf numFmtId="3" fontId="56" fillId="3" borderId="32" xfId="26" applyNumberFormat="1" applyFont="1" applyFill="1" applyBorder="1"/>
    <xf numFmtId="168" fontId="56" fillId="3" borderId="25" xfId="86" applyNumberFormat="1" applyFont="1" applyFill="1" applyBorder="1" applyAlignment="1">
      <alignment horizontal="right"/>
    </xf>
    <xf numFmtId="168" fontId="56" fillId="3" borderId="25" xfId="86" applyNumberFormat="1" applyFont="1" applyFill="1" applyBorder="1"/>
    <xf numFmtId="3" fontId="56" fillId="3" borderId="25" xfId="26" applyNumberFormat="1" applyFont="1" applyFill="1" applyBorder="1" applyAlignment="1">
      <alignment horizontal="center"/>
    </xf>
    <xf numFmtId="3" fontId="56" fillId="7" borderId="0" xfId="26" applyNumberFormat="1" applyFont="1" applyFill="1" applyBorder="1"/>
    <xf numFmtId="3" fontId="51" fillId="7" borderId="0" xfId="26" applyNumberFormat="1" applyFont="1" applyFill="1" applyBorder="1"/>
    <xf numFmtId="168" fontId="51" fillId="7" borderId="0" xfId="26" applyNumberFormat="1" applyFont="1" applyFill="1" applyBorder="1"/>
    <xf numFmtId="0" fontId="56" fillId="6" borderId="1" xfId="26" applyNumberFormat="1" applyFont="1" applyFill="1" applyBorder="1" applyAlignment="1">
      <alignment horizontal="center"/>
    </xf>
    <xf numFmtId="0" fontId="56" fillId="6" borderId="2" xfId="26" applyNumberFormat="1" applyFont="1" applyFill="1" applyBorder="1" applyAlignment="1">
      <alignment horizontal="center"/>
    </xf>
    <xf numFmtId="0" fontId="56" fillId="6" borderId="3" xfId="26" applyNumberFormat="1" applyFont="1" applyFill="1" applyBorder="1" applyAlignment="1">
      <alignment horizontal="center"/>
    </xf>
    <xf numFmtId="3" fontId="56" fillId="7" borderId="18" xfId="26" applyNumberFormat="1" applyFont="1" applyFill="1" applyBorder="1"/>
    <xf numFmtId="168" fontId="56" fillId="7" borderId="18" xfId="86" applyNumberFormat="1" applyFont="1" applyFill="1" applyBorder="1"/>
    <xf numFmtId="3" fontId="56" fillId="7" borderId="19" xfId="26" applyNumberFormat="1" applyFont="1" applyFill="1" applyBorder="1"/>
    <xf numFmtId="168" fontId="56" fillId="7" borderId="19" xfId="86" applyNumberFormat="1" applyFont="1" applyFill="1" applyBorder="1"/>
    <xf numFmtId="3" fontId="56" fillId="6" borderId="31" xfId="26" applyNumberFormat="1" applyFont="1" applyFill="1" applyBorder="1"/>
    <xf numFmtId="3" fontId="56" fillId="6" borderId="24" xfId="26" applyNumberFormat="1" applyFont="1" applyFill="1" applyBorder="1"/>
    <xf numFmtId="3" fontId="56" fillId="6" borderId="32" xfId="26" applyNumberFormat="1" applyFont="1" applyFill="1" applyBorder="1"/>
    <xf numFmtId="168" fontId="56" fillId="6" borderId="25" xfId="86" applyNumberFormat="1" applyFont="1" applyFill="1" applyBorder="1" applyAlignment="1">
      <alignment horizontal="right"/>
    </xf>
    <xf numFmtId="3" fontId="56" fillId="6" borderId="33" xfId="26" applyNumberFormat="1" applyFont="1" applyFill="1" applyBorder="1"/>
    <xf numFmtId="168" fontId="56" fillId="6" borderId="61" xfId="86" applyNumberFormat="1" applyFont="1" applyFill="1" applyBorder="1"/>
    <xf numFmtId="168" fontId="51" fillId="7" borderId="0" xfId="26" applyNumberFormat="1" applyFont="1" applyFill="1" applyBorder="1" applyAlignment="1">
      <alignment horizontal="right"/>
    </xf>
    <xf numFmtId="0" fontId="56" fillId="4" borderId="1" xfId="26" applyNumberFormat="1" applyFont="1" applyFill="1" applyBorder="1" applyAlignment="1">
      <alignment horizontal="center"/>
    </xf>
    <xf numFmtId="0" fontId="56" fillId="4" borderId="2" xfId="26" applyNumberFormat="1" applyFont="1" applyFill="1" applyBorder="1" applyAlignment="1">
      <alignment horizontal="center"/>
    </xf>
    <xf numFmtId="168" fontId="56" fillId="4" borderId="3" xfId="26" applyNumberFormat="1" applyFont="1" applyFill="1" applyBorder="1" applyAlignment="1">
      <alignment horizontal="center"/>
    </xf>
    <xf numFmtId="3" fontId="56" fillId="4" borderId="24" xfId="26" applyNumberFormat="1" applyFont="1" applyFill="1" applyBorder="1" applyAlignment="1">
      <alignment horizontal="center"/>
    </xf>
    <xf numFmtId="168" fontId="56" fillId="4" borderId="25" xfId="26" applyNumberFormat="1" applyFont="1" applyFill="1" applyBorder="1" applyAlignment="1">
      <alignment horizontal="center"/>
    </xf>
    <xf numFmtId="3" fontId="56" fillId="4" borderId="31" xfId="26" applyNumberFormat="1" applyFont="1" applyFill="1" applyBorder="1"/>
    <xf numFmtId="3" fontId="56" fillId="4" borderId="32" xfId="26" applyNumberFormat="1" applyFont="1" applyFill="1" applyBorder="1"/>
    <xf numFmtId="168" fontId="56" fillId="4" borderId="25" xfId="86" applyNumberFormat="1" applyFont="1" applyFill="1" applyBorder="1" applyAlignment="1">
      <alignment horizontal="right"/>
    </xf>
    <xf numFmtId="3" fontId="56" fillId="4" borderId="33" xfId="26" applyNumberFormat="1" applyFont="1" applyFill="1" applyBorder="1"/>
    <xf numFmtId="168" fontId="56" fillId="4" borderId="25" xfId="86" applyNumberFormat="1" applyFont="1" applyFill="1" applyBorder="1"/>
    <xf numFmtId="3" fontId="56" fillId="4" borderId="25" xfId="26" applyNumberFormat="1" applyFont="1" applyFill="1" applyBorder="1" applyAlignment="1">
      <alignment horizontal="center"/>
    </xf>
    <xf numFmtId="3" fontId="75" fillId="0" borderId="0" xfId="26" applyNumberFormat="1" applyFont="1" applyFill="1" applyBorder="1" applyAlignment="1">
      <alignment horizontal="right" vertical="top"/>
    </xf>
    <xf numFmtId="0" fontId="65" fillId="0" borderId="0" xfId="0" applyFont="1" applyFill="1" applyBorder="1" applyAlignment="1">
      <alignment horizontal="right" vertical="top"/>
    </xf>
    <xf numFmtId="3" fontId="75" fillId="0" borderId="2" xfId="26" applyNumberFormat="1" applyFont="1" applyFill="1" applyBorder="1" applyAlignment="1">
      <alignment horizontal="right" vertical="top"/>
    </xf>
    <xf numFmtId="0" fontId="65" fillId="0" borderId="2" xfId="0" applyFont="1" applyFill="1" applyBorder="1" applyAlignment="1">
      <alignment horizontal="right" vertical="top"/>
    </xf>
    <xf numFmtId="9" fontId="3" fillId="2" borderId="35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1" fontId="56" fillId="2" borderId="54" xfId="26" quotePrefix="1" applyNumberFormat="1" applyFont="1" applyFill="1" applyBorder="1" applyAlignment="1">
      <alignment horizontal="center"/>
    </xf>
    <xf numFmtId="171" fontId="56" fillId="2" borderId="9" xfId="26" quotePrefix="1" applyNumberFormat="1" applyFont="1" applyFill="1" applyBorder="1" applyAlignment="1">
      <alignment horizontal="center"/>
    </xf>
    <xf numFmtId="171" fontId="56" fillId="2" borderId="56" xfId="26" quotePrefix="1" applyNumberFormat="1" applyFont="1" applyFill="1" applyBorder="1" applyAlignment="1">
      <alignment horizontal="center"/>
    </xf>
    <xf numFmtId="0" fontId="51" fillId="2" borderId="35" xfId="26" applyFont="1" applyFill="1" applyBorder="1"/>
    <xf numFmtId="0" fontId="3" fillId="2" borderId="76" xfId="33" applyFont="1" applyFill="1" applyBorder="1" applyAlignment="1">
      <alignment horizontal="center" vertical="center"/>
    </xf>
    <xf numFmtId="9" fontId="3" fillId="0" borderId="83" xfId="53" applyNumberFormat="1" applyFont="1" applyFill="1" applyBorder="1"/>
    <xf numFmtId="0" fontId="47" fillId="3" borderId="10" xfId="1" applyFill="1" applyBorder="1"/>
    <xf numFmtId="0" fontId="57" fillId="0" borderId="30" xfId="0" applyFont="1" applyBorder="1" applyAlignment="1"/>
    <xf numFmtId="0" fontId="47" fillId="3" borderId="5" xfId="1" applyFill="1" applyBorder="1"/>
    <xf numFmtId="0" fontId="57" fillId="5" borderId="7" xfId="0" applyFont="1" applyFill="1" applyBorder="1"/>
    <xf numFmtId="0" fontId="47" fillId="6" borderId="5" xfId="1" applyFill="1" applyBorder="1"/>
    <xf numFmtId="0" fontId="57" fillId="5" borderId="12" xfId="0" applyFont="1" applyFill="1" applyBorder="1"/>
    <xf numFmtId="0" fontId="47" fillId="6" borderId="74" xfId="1" applyFill="1" applyBorder="1"/>
    <xf numFmtId="0" fontId="57" fillId="5" borderId="27" xfId="0" applyFont="1" applyFill="1" applyBorder="1"/>
    <xf numFmtId="0" fontId="57" fillId="5" borderId="49" xfId="0" applyFont="1" applyFill="1" applyBorder="1"/>
    <xf numFmtId="0" fontId="47" fillId="2" borderId="5" xfId="1" applyFill="1" applyBorder="1"/>
    <xf numFmtId="0" fontId="57" fillId="5" borderId="58" xfId="0" applyFont="1" applyFill="1" applyBorder="1"/>
    <xf numFmtId="0" fontId="47" fillId="4" borderId="5" xfId="1" applyFill="1" applyBorder="1"/>
    <xf numFmtId="9" fontId="59" fillId="0" borderId="7" xfId="0" applyNumberFormat="1" applyFont="1" applyFill="1" applyBorder="1" applyAlignment="1">
      <alignment horizontal="right" vertical="top"/>
    </xf>
    <xf numFmtId="9" fontId="59" fillId="0" borderId="12" xfId="0" applyNumberFormat="1" applyFont="1" applyFill="1" applyBorder="1" applyAlignment="1">
      <alignment horizontal="right" vertical="top"/>
    </xf>
    <xf numFmtId="9" fontId="61" fillId="0" borderId="12" xfId="0" applyNumberFormat="1" applyFont="1" applyFill="1" applyBorder="1" applyAlignment="1">
      <alignment horizontal="right" vertical="top"/>
    </xf>
    <xf numFmtId="9" fontId="59" fillId="0" borderId="27" xfId="0" applyNumberFormat="1" applyFont="1" applyFill="1" applyBorder="1" applyAlignment="1">
      <alignment horizontal="right" vertical="top"/>
    </xf>
    <xf numFmtId="9" fontId="0" fillId="0" borderId="0" xfId="0" applyNumberFormat="1" applyFill="1" applyBorder="1" applyAlignment="1"/>
    <xf numFmtId="0" fontId="51" fillId="0" borderId="0" xfId="76" applyFont="1" applyFill="1"/>
    <xf numFmtId="0" fontId="51" fillId="0" borderId="0" xfId="26" applyFont="1" applyFill="1" applyBorder="1" applyAlignment="1"/>
    <xf numFmtId="0" fontId="51" fillId="0" borderId="2" xfId="76" applyFont="1" applyFill="1" applyBorder="1" applyAlignment="1"/>
    <xf numFmtId="0" fontId="56" fillId="2" borderId="82" xfId="53" applyFont="1" applyFill="1" applyBorder="1" applyAlignment="1">
      <alignment horizontal="right"/>
    </xf>
    <xf numFmtId="165" fontId="56" fillId="0" borderId="87" xfId="53" applyNumberFormat="1" applyFont="1" applyFill="1" applyBorder="1"/>
    <xf numFmtId="165" fontId="56" fillId="0" borderId="88" xfId="53" applyNumberFormat="1" applyFont="1" applyFill="1" applyBorder="1"/>
    <xf numFmtId="9" fontId="56" fillId="0" borderId="89" xfId="83" applyNumberFormat="1" applyFont="1" applyFill="1" applyBorder="1"/>
    <xf numFmtId="170" fontId="56" fillId="0" borderId="87" xfId="53" applyNumberFormat="1" applyFont="1" applyFill="1" applyBorder="1"/>
    <xf numFmtId="170" fontId="56" fillId="0" borderId="88" xfId="53" applyNumberFormat="1" applyFont="1" applyFill="1" applyBorder="1"/>
    <xf numFmtId="3" fontId="56" fillId="0" borderId="89" xfId="83" applyNumberFormat="1" applyFont="1" applyFill="1" applyBorder="1"/>
    <xf numFmtId="3" fontId="51" fillId="0" borderId="0" xfId="76" applyNumberFormat="1" applyFont="1" applyFill="1"/>
    <xf numFmtId="9" fontId="51" fillId="0" borderId="0" xfId="76" applyNumberFormat="1" applyFont="1" applyFill="1"/>
    <xf numFmtId="170" fontId="51" fillId="0" borderId="0" xfId="76" applyNumberFormat="1" applyFont="1" applyFill="1"/>
    <xf numFmtId="0" fontId="0" fillId="0" borderId="0" xfId="0" applyAlignment="1"/>
    <xf numFmtId="0" fontId="51" fillId="0" borderId="58" xfId="26" applyFont="1" applyFill="1" applyBorder="1" applyAlignment="1">
      <alignment horizontal="right"/>
    </xf>
    <xf numFmtId="3" fontId="52" fillId="0" borderId="0" xfId="26" applyNumberFormat="1" applyFont="1" applyFill="1" applyBorder="1" applyAlignment="1">
      <alignment horizontal="right"/>
    </xf>
    <xf numFmtId="171" fontId="51" fillId="0" borderId="54" xfId="26" quotePrefix="1" applyNumberFormat="1" applyFont="1" applyFill="1" applyBorder="1" applyAlignment="1">
      <alignment horizontal="right"/>
    </xf>
    <xf numFmtId="171" fontId="51" fillId="0" borderId="9" xfId="26" quotePrefix="1" applyNumberFormat="1" applyFont="1" applyFill="1" applyBorder="1" applyAlignment="1">
      <alignment horizontal="right"/>
    </xf>
    <xf numFmtId="171" fontId="51" fillId="0" borderId="56" xfId="26" quotePrefix="1" applyNumberFormat="1" applyFont="1" applyFill="1" applyBorder="1" applyAlignment="1">
      <alignment horizontal="right"/>
    </xf>
    <xf numFmtId="0" fontId="51" fillId="0" borderId="0" xfId="26" applyFont="1" applyFill="1" applyAlignment="1">
      <alignment horizontal="right"/>
    </xf>
    <xf numFmtId="0" fontId="3" fillId="2" borderId="32" xfId="79" applyFont="1" applyFill="1" applyBorder="1"/>
    <xf numFmtId="0" fontId="3" fillId="2" borderId="32" xfId="53" applyFont="1" applyFill="1" applyBorder="1" applyAlignment="1">
      <alignment horizontal="left"/>
    </xf>
    <xf numFmtId="3" fontId="3" fillId="2" borderId="25" xfId="53" applyNumberFormat="1" applyFont="1" applyFill="1" applyBorder="1" applyAlignment="1">
      <alignment horizontal="left"/>
    </xf>
    <xf numFmtId="165" fontId="67" fillId="0" borderId="0" xfId="78" applyNumberFormat="1" applyFont="1" applyFill="1" applyBorder="1" applyAlignment="1"/>
    <xf numFmtId="3" fontId="67" fillId="0" borderId="0" xfId="78" applyNumberFormat="1" applyFont="1" applyFill="1" applyBorder="1" applyAlignment="1"/>
    <xf numFmtId="3" fontId="56" fillId="0" borderId="34" xfId="53" applyNumberFormat="1" applyFont="1" applyFill="1" applyBorder="1"/>
    <xf numFmtId="3" fontId="56" fillId="0" borderId="30" xfId="53" applyNumberFormat="1" applyFont="1" applyFill="1" applyBorder="1"/>
    <xf numFmtId="0" fontId="0" fillId="0" borderId="0" xfId="0" applyBorder="1" applyAlignment="1"/>
    <xf numFmtId="165" fontId="56" fillId="2" borderId="29" xfId="53" applyNumberFormat="1" applyFont="1" applyFill="1" applyBorder="1" applyAlignment="1">
      <alignment horizontal="right"/>
    </xf>
    <xf numFmtId="170" fontId="0" fillId="0" borderId="0" xfId="0" applyNumberFormat="1" applyFill="1" applyBorder="1" applyAlignment="1"/>
    <xf numFmtId="0" fontId="0" fillId="0" borderId="58" xfId="0" applyFont="1" applyFill="1" applyBorder="1" applyAlignment="1"/>
    <xf numFmtId="0" fontId="45" fillId="0" borderId="0" xfId="0" applyFont="1" applyFill="1"/>
    <xf numFmtId="16" fontId="45" fillId="0" borderId="0" xfId="0" quotePrefix="1" applyNumberFormat="1" applyFont="1" applyFill="1"/>
    <xf numFmtId="0" fontId="45" fillId="0" borderId="0" xfId="0" quotePrefix="1" applyFont="1" applyFill="1"/>
    <xf numFmtId="172" fontId="45" fillId="0" borderId="0" xfId="0" applyNumberFormat="1" applyFont="1" applyFill="1"/>
    <xf numFmtId="173" fontId="45" fillId="0" borderId="0" xfId="0" applyNumberFormat="1" applyFont="1" applyFill="1"/>
    <xf numFmtId="3" fontId="45" fillId="0" borderId="0" xfId="0" applyNumberFormat="1" applyFont="1" applyFill="1"/>
    <xf numFmtId="0" fontId="50" fillId="0" borderId="3" xfId="78" applyFont="1" applyFill="1" applyBorder="1" applyAlignment="1">
      <alignment horizontal="left"/>
    </xf>
    <xf numFmtId="9" fontId="1" fillId="0" borderId="0" xfId="78" applyNumberFormat="1" applyFill="1" applyBorder="1" applyAlignment="1"/>
    <xf numFmtId="0" fontId="56" fillId="2" borderId="58" xfId="0" applyFont="1" applyFill="1" applyBorder="1" applyAlignment="1">
      <alignment horizontal="center"/>
    </xf>
    <xf numFmtId="170" fontId="0" fillId="0" borderId="0" xfId="0" applyNumberFormat="1" applyFill="1"/>
    <xf numFmtId="3" fontId="68" fillId="0" borderId="58" xfId="0" applyNumberFormat="1" applyFont="1" applyFill="1" applyBorder="1" applyAlignment="1"/>
    <xf numFmtId="3" fontId="3" fillId="0" borderId="83" xfId="53" applyNumberFormat="1" applyFont="1" applyFill="1" applyBorder="1"/>
    <xf numFmtId="3" fontId="3" fillId="0" borderId="84" xfId="53" applyNumberFormat="1" applyFont="1" applyFill="1" applyBorder="1"/>
    <xf numFmtId="3" fontId="3" fillId="0" borderId="85" xfId="53" applyNumberFormat="1" applyFont="1" applyFill="1" applyBorder="1"/>
    <xf numFmtId="9" fontId="68" fillId="0" borderId="58" xfId="0" applyNumberFormat="1" applyFont="1" applyFill="1" applyBorder="1" applyAlignment="1"/>
    <xf numFmtId="0" fontId="56" fillId="2" borderId="58" xfId="0" applyNumberFormat="1" applyFont="1" applyFill="1" applyBorder="1" applyAlignment="1">
      <alignment horizontal="center"/>
    </xf>
    <xf numFmtId="3" fontId="3" fillId="0" borderId="86" xfId="53" applyNumberFormat="1" applyFont="1" applyFill="1" applyBorder="1"/>
    <xf numFmtId="3" fontId="3" fillId="0" borderId="91" xfId="53" applyNumberFormat="1" applyFont="1" applyFill="1" applyBorder="1"/>
    <xf numFmtId="0" fontId="57" fillId="0" borderId="0" xfId="0" applyFont="1" applyFill="1"/>
    <xf numFmtId="0" fontId="57" fillId="0" borderId="0" xfId="0" applyFont="1" applyFill="1"/>
    <xf numFmtId="3" fontId="0" fillId="0" borderId="0" xfId="0" applyNumberFormat="1"/>
    <xf numFmtId="9" fontId="0" fillId="0" borderId="0" xfId="0" applyNumberFormat="1"/>
    <xf numFmtId="169" fontId="5" fillId="0" borderId="0" xfId="26" applyNumberFormat="1" applyFont="1" applyFill="1"/>
    <xf numFmtId="169" fontId="3" fillId="2" borderId="35" xfId="26" applyNumberFormat="1" applyFont="1" applyFill="1" applyBorder="1" applyAlignment="1">
      <alignment horizontal="left" vertical="top"/>
    </xf>
    <xf numFmtId="167" fontId="21" fillId="0" borderId="49" xfId="26" applyNumberFormat="1" applyFont="1" applyFill="1" applyBorder="1" applyAlignment="1">
      <alignment vertical="center"/>
    </xf>
    <xf numFmtId="167" fontId="3" fillId="2" borderId="35" xfId="24" applyNumberFormat="1" applyFont="1" applyFill="1" applyBorder="1" applyAlignment="1">
      <alignment horizontal="center" vertical="center" wrapText="1"/>
    </xf>
    <xf numFmtId="0" fontId="57" fillId="0" borderId="0" xfId="0" applyFont="1" applyFill="1"/>
    <xf numFmtId="0" fontId="3" fillId="2" borderId="34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0" fontId="1" fillId="0" borderId="0" xfId="78" applyFill="1" applyBorder="1" applyAlignment="1">
      <alignment horizontal="left"/>
    </xf>
    <xf numFmtId="0" fontId="0" fillId="0" borderId="0" xfId="0" applyBorder="1"/>
    <xf numFmtId="3" fontId="46" fillId="2" borderId="62" xfId="0" applyNumberFormat="1" applyFont="1" applyFill="1" applyBorder="1"/>
    <xf numFmtId="3" fontId="46" fillId="2" borderId="64" xfId="0" applyNumberFormat="1" applyFont="1" applyFill="1" applyBorder="1"/>
    <xf numFmtId="9" fontId="46" fillId="2" borderId="75" xfId="0" applyNumberFormat="1" applyFont="1" applyFill="1" applyBorder="1"/>
    <xf numFmtId="0" fontId="46" fillId="0" borderId="0" xfId="0" applyFont="1" applyFill="1" applyBorder="1" applyAlignment="1"/>
    <xf numFmtId="0" fontId="0" fillId="0" borderId="8" xfId="0" applyBorder="1" applyAlignment="1"/>
    <xf numFmtId="0" fontId="0" fillId="0" borderId="13" xfId="0" applyBorder="1" applyAlignment="1"/>
    <xf numFmtId="0" fontId="0" fillId="0" borderId="37" xfId="0" applyBorder="1" applyAlignment="1"/>
    <xf numFmtId="0" fontId="0" fillId="4" borderId="33" xfId="0" applyFill="1" applyBorder="1" applyAlignment="1"/>
    <xf numFmtId="0" fontId="0" fillId="3" borderId="33" xfId="0" applyFill="1" applyBorder="1" applyAlignment="1"/>
    <xf numFmtId="0" fontId="46" fillId="2" borderId="68" xfId="0" applyFont="1" applyFill="1" applyBorder="1" applyAlignment="1"/>
    <xf numFmtId="0" fontId="46" fillId="2" borderId="39" xfId="0" applyFont="1" applyFill="1" applyBorder="1" applyAlignment="1">
      <alignment horizontal="left" indent="2"/>
    </xf>
    <xf numFmtId="0" fontId="46" fillId="4" borderId="40" xfId="0" applyFont="1" applyFill="1" applyBorder="1" applyAlignment="1">
      <alignment horizontal="left" indent="2"/>
    </xf>
    <xf numFmtId="0" fontId="46" fillId="3" borderId="23" xfId="0" applyFont="1" applyFill="1" applyBorder="1" applyAlignment="1"/>
    <xf numFmtId="0" fontId="0" fillId="2" borderId="33" xfId="0" applyFill="1" applyBorder="1" applyAlignment="1"/>
    <xf numFmtId="9" fontId="0" fillId="0" borderId="11" xfId="0" applyNumberFormat="1" applyBorder="1" applyAlignment="1"/>
    <xf numFmtId="3" fontId="0" fillId="0" borderId="11" xfId="0" applyNumberFormat="1" applyBorder="1" applyAlignment="1"/>
    <xf numFmtId="9" fontId="0" fillId="2" borderId="25" xfId="0" applyNumberFormat="1" applyFill="1" applyBorder="1" applyAlignment="1"/>
    <xf numFmtId="9" fontId="0" fillId="0" borderId="12" xfId="0" applyNumberFormat="1" applyBorder="1" applyAlignment="1"/>
    <xf numFmtId="9" fontId="0" fillId="0" borderId="27" xfId="0" applyNumberFormat="1" applyBorder="1" applyAlignment="1"/>
    <xf numFmtId="9" fontId="0" fillId="0" borderId="49" xfId="0" applyNumberFormat="1" applyBorder="1" applyAlignment="1"/>
    <xf numFmtId="9" fontId="0" fillId="4" borderId="25" xfId="0" applyNumberFormat="1" applyFill="1" applyBorder="1" applyAlignment="1"/>
    <xf numFmtId="9" fontId="0" fillId="0" borderId="58" xfId="0" applyNumberFormat="1" applyBorder="1" applyAlignment="1"/>
    <xf numFmtId="9" fontId="0" fillId="3" borderId="25" xfId="0" applyNumberFormat="1" applyFill="1" applyBorder="1" applyAlignment="1"/>
    <xf numFmtId="3" fontId="0" fillId="2" borderId="32" xfId="0" applyNumberFormat="1" applyFill="1" applyBorder="1" applyAlignment="1"/>
    <xf numFmtId="3" fontId="0" fillId="0" borderId="6" xfId="0" applyNumberFormat="1" applyBorder="1" applyAlignment="1"/>
    <xf numFmtId="3" fontId="0" fillId="0" borderId="28" xfId="0" applyNumberFormat="1" applyBorder="1" applyAlignment="1"/>
    <xf numFmtId="3" fontId="0" fillId="0" borderId="0" xfId="0" applyNumberFormat="1" applyAlignment="1"/>
    <xf numFmtId="3" fontId="0" fillId="4" borderId="32" xfId="0" applyNumberFormat="1" applyFill="1" applyBorder="1" applyAlignment="1"/>
    <xf numFmtId="3" fontId="0" fillId="3" borderId="32" xfId="0" applyNumberFormat="1" applyFill="1" applyBorder="1" applyAlignment="1"/>
    <xf numFmtId="0" fontId="46" fillId="0" borderId="49" xfId="0" applyFont="1" applyFill="1" applyBorder="1" applyAlignment="1">
      <alignment horizontal="left" indent="2"/>
    </xf>
    <xf numFmtId="0" fontId="0" fillId="0" borderId="49" xfId="0" applyBorder="1" applyAlignment="1"/>
    <xf numFmtId="3" fontId="0" fillId="0" borderId="49" xfId="0" applyNumberFormat="1" applyBorder="1" applyAlignment="1"/>
    <xf numFmtId="9" fontId="0" fillId="0" borderId="11" xfId="0" applyNumberFormat="1" applyBorder="1" applyAlignment="1">
      <alignment horizontal="right"/>
    </xf>
    <xf numFmtId="0" fontId="47" fillId="2" borderId="22" xfId="1" applyFill="1" applyBorder="1"/>
    <xf numFmtId="0" fontId="47" fillId="0" borderId="0" xfId="1" applyFill="1"/>
    <xf numFmtId="0" fontId="47" fillId="4" borderId="38" xfId="1" applyFill="1" applyBorder="1"/>
    <xf numFmtId="0" fontId="47" fillId="4" borderId="22" xfId="1" applyFill="1" applyBorder="1"/>
    <xf numFmtId="0" fontId="47" fillId="2" borderId="39" xfId="1" applyFill="1" applyBorder="1" applyAlignment="1">
      <alignment horizontal="left" indent="2"/>
    </xf>
    <xf numFmtId="0" fontId="47" fillId="2" borderId="39" xfId="1" applyFill="1" applyBorder="1" applyAlignment="1">
      <alignment horizontal="left" indent="4"/>
    </xf>
    <xf numFmtId="0" fontId="47" fillId="2" borderId="40" xfId="1" applyFill="1" applyBorder="1" applyAlignment="1">
      <alignment horizontal="left" indent="2"/>
    </xf>
    <xf numFmtId="0" fontId="47" fillId="4" borderId="39" xfId="1" applyFill="1" applyBorder="1" applyAlignment="1">
      <alignment horizontal="left" indent="2"/>
    </xf>
    <xf numFmtId="0" fontId="47" fillId="4" borderId="39" xfId="1" applyFill="1" applyBorder="1" applyAlignment="1">
      <alignment horizontal="left" indent="4"/>
    </xf>
    <xf numFmtId="0" fontId="47" fillId="4" borderId="39" xfId="1" applyFill="1" applyBorder="1" applyAlignment="1">
      <alignment horizontal="left" wrapText="1" indent="2"/>
    </xf>
    <xf numFmtId="0" fontId="79" fillId="2" borderId="39" xfId="1" applyFont="1" applyFill="1" applyBorder="1" applyAlignment="1">
      <alignment horizontal="left" indent="2"/>
    </xf>
    <xf numFmtId="0" fontId="79" fillId="2" borderId="39" xfId="1" applyFont="1" applyFill="1" applyBorder="1" applyAlignment="1"/>
    <xf numFmtId="0" fontId="80" fillId="3" borderId="23" xfId="1" applyFont="1" applyFill="1" applyBorder="1"/>
    <xf numFmtId="0" fontId="80" fillId="2" borderId="39" xfId="1" applyFont="1" applyFill="1" applyBorder="1" applyAlignment="1"/>
    <xf numFmtId="0" fontId="80" fillId="4" borderId="23" xfId="1" applyFont="1" applyFill="1" applyBorder="1" applyAlignment="1">
      <alignment horizontal="left"/>
    </xf>
    <xf numFmtId="0" fontId="80" fillId="2" borderId="23" xfId="1" applyFont="1" applyFill="1" applyBorder="1" applyAlignment="1"/>
    <xf numFmtId="0" fontId="80" fillId="4" borderId="68" xfId="1" applyFont="1" applyFill="1" applyBorder="1" applyAlignment="1">
      <alignment horizontal="left"/>
    </xf>
    <xf numFmtId="0" fontId="80" fillId="4" borderId="39" xfId="1" applyFont="1" applyFill="1" applyBorder="1" applyAlignment="1">
      <alignment horizontal="left"/>
    </xf>
    <xf numFmtId="0" fontId="46" fillId="2" borderId="31" xfId="0" applyFont="1" applyFill="1" applyBorder="1" applyAlignment="1">
      <alignment horizontal="right"/>
    </xf>
    <xf numFmtId="170" fontId="46" fillId="0" borderId="24" xfId="0" applyNumberFormat="1" applyFont="1" applyFill="1" applyBorder="1" applyAlignment="1"/>
    <xf numFmtId="170" fontId="46" fillId="0" borderId="32" xfId="0" applyNumberFormat="1" applyFont="1" applyFill="1" applyBorder="1" applyAlignment="1"/>
    <xf numFmtId="9" fontId="46" fillId="0" borderId="61" xfId="0" applyNumberFormat="1" applyFont="1" applyFill="1" applyBorder="1" applyAlignment="1"/>
    <xf numFmtId="9" fontId="46" fillId="0" borderId="25" xfId="0" applyNumberFormat="1" applyFont="1" applyFill="1" applyBorder="1" applyAlignment="1"/>
    <xf numFmtId="170" fontId="46" fillId="0" borderId="33" xfId="0" applyNumberFormat="1" applyFont="1" applyFill="1" applyBorder="1" applyAlignment="1"/>
    <xf numFmtId="0" fontId="64" fillId="3" borderId="31" xfId="0" applyFont="1" applyFill="1" applyBorder="1" applyAlignment="1"/>
    <xf numFmtId="0" fontId="0" fillId="0" borderId="50" xfId="0" applyBorder="1" applyAlignment="1"/>
    <xf numFmtId="0" fontId="64" fillId="2" borderId="31" xfId="0" applyFont="1" applyFill="1" applyBorder="1" applyAlignment="1"/>
    <xf numFmtId="0" fontId="64" fillId="4" borderId="31" xfId="0" applyFont="1" applyFill="1" applyBorder="1" applyAlignment="1"/>
    <xf numFmtId="0" fontId="68" fillId="0" borderId="2" xfId="0" applyFont="1" applyFill="1" applyBorder="1" applyAlignment="1"/>
    <xf numFmtId="0" fontId="0" fillId="0" borderId="2" xfId="0" applyFill="1" applyBorder="1" applyAlignment="1"/>
    <xf numFmtId="0" fontId="0" fillId="0" borderId="2" xfId="0" applyBorder="1" applyAlignment="1"/>
    <xf numFmtId="0" fontId="69" fillId="5" borderId="21" xfId="81" applyFont="1" applyFill="1" applyBorder="1" applyAlignment="1">
      <alignment horizontal="center" vertical="center"/>
    </xf>
    <xf numFmtId="0" fontId="70" fillId="0" borderId="3" xfId="0" applyFont="1" applyBorder="1" applyAlignment="1">
      <alignment horizontal="center" vertical="center"/>
    </xf>
    <xf numFmtId="0" fontId="56" fillId="2" borderId="29" xfId="74" applyFont="1" applyFill="1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30" xfId="0" applyBorder="1" applyAlignment="1">
      <alignment horizontal="center"/>
    </xf>
    <xf numFmtId="0" fontId="56" fillId="2" borderId="26" xfId="81" applyFont="1" applyFill="1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2" xfId="0" applyFont="1" applyFill="1" applyBorder="1" applyAlignment="1"/>
    <xf numFmtId="0" fontId="57" fillId="0" borderId="0" xfId="0" applyFont="1" applyFill="1"/>
    <xf numFmtId="0" fontId="2" fillId="0" borderId="2" xfId="0" applyFont="1" applyFill="1" applyBorder="1" applyAlignment="1"/>
    <xf numFmtId="0" fontId="63" fillId="2" borderId="29" xfId="0" applyFont="1" applyFill="1" applyBorder="1" applyAlignment="1">
      <alignment horizontal="center" vertical="center"/>
    </xf>
    <xf numFmtId="0" fontId="57" fillId="2" borderId="34" xfId="0" applyFont="1" applyFill="1" applyBorder="1" applyAlignment="1">
      <alignment horizontal="center" vertical="center"/>
    </xf>
    <xf numFmtId="0" fontId="62" fillId="2" borderId="11" xfId="0" applyFont="1" applyFill="1" applyBorder="1" applyAlignment="1">
      <alignment horizontal="center" vertical="center"/>
    </xf>
    <xf numFmtId="0" fontId="57" fillId="2" borderId="12" xfId="0" applyFont="1" applyFill="1" applyBorder="1" applyAlignment="1">
      <alignment horizontal="center" vertical="center"/>
    </xf>
    <xf numFmtId="0" fontId="71" fillId="0" borderId="0" xfId="0" applyFont="1" applyFill="1" applyAlignment="1">
      <alignment vertical="center" wrapText="1"/>
    </xf>
    <xf numFmtId="0" fontId="6" fillId="0" borderId="2" xfId="0" applyFont="1" applyFill="1" applyBorder="1" applyAlignment="1"/>
    <xf numFmtId="0" fontId="57" fillId="2" borderId="10" xfId="0" applyFont="1" applyFill="1" applyBorder="1" applyAlignment="1">
      <alignment horizontal="center" vertical="center"/>
    </xf>
    <xf numFmtId="0" fontId="57" fillId="2" borderId="11" xfId="0" applyFont="1" applyFill="1" applyBorder="1" applyAlignment="1">
      <alignment horizontal="center" vertical="center"/>
    </xf>
    <xf numFmtId="0" fontId="63" fillId="2" borderId="34" xfId="0" applyFont="1" applyFill="1" applyBorder="1" applyAlignment="1">
      <alignment horizontal="center" vertical="center"/>
    </xf>
    <xf numFmtId="0" fontId="57" fillId="2" borderId="30" xfId="0" applyFont="1" applyFill="1" applyBorder="1" applyAlignment="1">
      <alignment horizontal="center" vertical="center"/>
    </xf>
    <xf numFmtId="0" fontId="63" fillId="2" borderId="11" xfId="0" applyFont="1" applyFill="1" applyBorder="1" applyAlignment="1">
      <alignment horizontal="center" vertical="center" wrapText="1"/>
    </xf>
    <xf numFmtId="0" fontId="57" fillId="2" borderId="28" xfId="0" applyFont="1" applyFill="1" applyBorder="1" applyAlignment="1">
      <alignment horizontal="center" vertical="center" wrapText="1"/>
    </xf>
    <xf numFmtId="0" fontId="61" fillId="2" borderId="11" xfId="0" applyFont="1" applyFill="1" applyBorder="1" applyAlignment="1">
      <alignment horizontal="center" vertical="center" wrapText="1"/>
    </xf>
    <xf numFmtId="0" fontId="61" fillId="2" borderId="12" xfId="0" applyFont="1" applyFill="1" applyBorder="1" applyAlignment="1">
      <alignment horizontal="center" vertical="center" wrapText="1"/>
    </xf>
    <xf numFmtId="0" fontId="57" fillId="2" borderId="27" xfId="0" applyFont="1" applyFill="1" applyBorder="1" applyAlignment="1">
      <alignment horizontal="center" vertical="center" wrapText="1"/>
    </xf>
    <xf numFmtId="0" fontId="2" fillId="0" borderId="2" xfId="14" applyFont="1" applyFill="1" applyBorder="1" applyAlignment="1"/>
    <xf numFmtId="0" fontId="44" fillId="0" borderId="2" xfId="14" applyFill="1" applyBorder="1" applyAlignment="1"/>
    <xf numFmtId="165" fontId="56" fillId="0" borderId="0" xfId="53" applyNumberFormat="1" applyFont="1" applyFill="1" applyBorder="1" applyAlignment="1">
      <alignment horizontal="center"/>
    </xf>
    <xf numFmtId="165" fontId="51" fillId="0" borderId="0" xfId="79" applyNumberFormat="1" applyFont="1" applyFill="1" applyBorder="1" applyAlignment="1">
      <alignment horizontal="center"/>
    </xf>
    <xf numFmtId="165" fontId="56" fillId="2" borderId="29" xfId="53" applyNumberFormat="1" applyFont="1" applyFill="1" applyBorder="1" applyAlignment="1">
      <alignment horizontal="right"/>
    </xf>
    <xf numFmtId="165" fontId="51" fillId="2" borderId="34" xfId="79" applyNumberFormat="1" applyFont="1" applyFill="1" applyBorder="1" applyAlignment="1">
      <alignment horizontal="right"/>
    </xf>
    <xf numFmtId="165" fontId="72" fillId="0" borderId="2" xfId="14" applyNumberFormat="1" applyFont="1" applyFill="1" applyBorder="1" applyAlignment="1"/>
    <xf numFmtId="0" fontId="6" fillId="0" borderId="2" xfId="14" applyFont="1" applyFill="1" applyBorder="1" applyAlignment="1"/>
    <xf numFmtId="3" fontId="50" fillId="2" borderId="77" xfId="78" applyNumberFormat="1" applyFont="1" applyFill="1" applyBorder="1" applyAlignment="1">
      <alignment horizontal="left"/>
    </xf>
    <xf numFmtId="0" fontId="57" fillId="2" borderId="63" xfId="0" applyFont="1" applyFill="1" applyBorder="1" applyAlignment="1"/>
    <xf numFmtId="3" fontId="50" fillId="2" borderId="65" xfId="78" applyNumberFormat="1" applyFont="1" applyFill="1" applyBorder="1" applyAlignment="1"/>
    <xf numFmtId="0" fontId="64" fillId="2" borderId="77" xfId="0" applyFont="1" applyFill="1" applyBorder="1" applyAlignment="1">
      <alignment horizontal="left"/>
    </xf>
    <xf numFmtId="0" fontId="0" fillId="2" borderId="58" xfId="0" applyFill="1" applyBorder="1" applyAlignment="1">
      <alignment horizontal="left"/>
    </xf>
    <xf numFmtId="0" fontId="0" fillId="2" borderId="63" xfId="0" applyFill="1" applyBorder="1" applyAlignment="1">
      <alignment horizontal="left"/>
    </xf>
    <xf numFmtId="0" fontId="64" fillId="2" borderId="65" xfId="0" applyFont="1" applyFill="1" applyBorder="1" applyAlignment="1">
      <alignment horizontal="left"/>
    </xf>
    <xf numFmtId="3" fontId="64" fillId="2" borderId="65" xfId="0" applyNumberFormat="1" applyFont="1" applyFill="1" applyBorder="1" applyAlignment="1">
      <alignment horizontal="left"/>
    </xf>
    <xf numFmtId="3" fontId="0" fillId="2" borderId="59" xfId="0" applyNumberFormat="1" applyFill="1" applyBorder="1" applyAlignment="1">
      <alignment horizontal="left"/>
    </xf>
    <xf numFmtId="0" fontId="7" fillId="0" borderId="2" xfId="14" applyFont="1" applyFill="1" applyBorder="1" applyAlignment="1"/>
    <xf numFmtId="0" fontId="3" fillId="2" borderId="34" xfId="80" applyFont="1" applyFill="1" applyBorder="1" applyAlignment="1">
      <alignment horizontal="left"/>
    </xf>
    <xf numFmtId="0" fontId="3" fillId="2" borderId="29" xfId="80" applyFont="1" applyFill="1" applyBorder="1" applyAlignment="1">
      <alignment horizontal="left"/>
    </xf>
    <xf numFmtId="0" fontId="3" fillId="2" borderId="30" xfId="80" applyFont="1" applyFill="1" applyBorder="1" applyAlignment="1">
      <alignment horizontal="left"/>
    </xf>
    <xf numFmtId="0" fontId="3" fillId="2" borderId="66" xfId="80" applyFont="1" applyFill="1" applyBorder="1" applyAlignment="1">
      <alignment horizontal="left"/>
    </xf>
    <xf numFmtId="0" fontId="3" fillId="2" borderId="45" xfId="79" applyFont="1" applyFill="1" applyBorder="1" applyAlignment="1"/>
    <xf numFmtId="0" fontId="5" fillId="2" borderId="45" xfId="79" applyFont="1" applyFill="1" applyBorder="1" applyAlignment="1"/>
    <xf numFmtId="0" fontId="5" fillId="2" borderId="80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8" xfId="53" applyFont="1" applyFill="1" applyBorder="1" applyAlignment="1">
      <alignment horizontal="right"/>
    </xf>
    <xf numFmtId="0" fontId="5" fillId="2" borderId="79" xfId="79" applyFont="1" applyFill="1" applyBorder="1" applyAlignment="1"/>
    <xf numFmtId="0" fontId="3" fillId="2" borderId="46" xfId="79" applyFont="1" applyFill="1" applyBorder="1" applyAlignment="1">
      <alignment horizontal="left"/>
    </xf>
    <xf numFmtId="0" fontId="5" fillId="2" borderId="45" xfId="79" applyFont="1" applyFill="1" applyBorder="1" applyAlignment="1">
      <alignment horizontal="left"/>
    </xf>
    <xf numFmtId="0" fontId="3" fillId="2" borderId="45" xfId="79" applyFont="1" applyFill="1" applyBorder="1" applyAlignment="1">
      <alignment horizontal="left"/>
    </xf>
    <xf numFmtId="0" fontId="5" fillId="2" borderId="80" xfId="79" applyFont="1" applyFill="1" applyBorder="1" applyAlignment="1">
      <alignment horizontal="left"/>
    </xf>
    <xf numFmtId="0" fontId="2" fillId="0" borderId="2" xfId="26" applyFont="1" applyFill="1" applyBorder="1" applyAlignment="1"/>
    <xf numFmtId="0" fontId="4" fillId="0" borderId="2" xfId="26" applyFill="1" applyBorder="1" applyAlignment="1"/>
    <xf numFmtId="0" fontId="21" fillId="4" borderId="77" xfId="26" applyFont="1" applyFill="1" applyBorder="1" applyAlignment="1">
      <alignment horizontal="left" vertical="center"/>
    </xf>
    <xf numFmtId="0" fontId="21" fillId="4" borderId="58" xfId="26" applyFont="1" applyFill="1" applyBorder="1" applyAlignment="1">
      <alignment horizontal="left" vertical="center"/>
    </xf>
    <xf numFmtId="0" fontId="21" fillId="4" borderId="59" xfId="26" applyFont="1" applyFill="1" applyBorder="1" applyAlignment="1">
      <alignment horizontal="left" vertical="center"/>
    </xf>
    <xf numFmtId="0" fontId="21" fillId="4" borderId="1" xfId="26" applyFont="1" applyFill="1" applyBorder="1" applyAlignment="1">
      <alignment horizontal="left" vertical="center"/>
    </xf>
    <xf numFmtId="0" fontId="21" fillId="4" borderId="2" xfId="26" applyFont="1" applyFill="1" applyBorder="1" applyAlignment="1">
      <alignment horizontal="left" vertical="center"/>
    </xf>
    <xf numFmtId="0" fontId="21" fillId="4" borderId="3" xfId="26" applyFont="1" applyFill="1" applyBorder="1" applyAlignment="1">
      <alignment horizontal="left" vertical="center"/>
    </xf>
    <xf numFmtId="0" fontId="3" fillId="4" borderId="31" xfId="26" quotePrefix="1" applyFont="1" applyFill="1" applyBorder="1" applyAlignment="1">
      <alignment horizontal="center" vertical="center"/>
    </xf>
    <xf numFmtId="0" fontId="3" fillId="4" borderId="33" xfId="26" quotePrefix="1" applyFont="1" applyFill="1" applyBorder="1" applyAlignment="1">
      <alignment horizontal="center" vertical="center"/>
    </xf>
    <xf numFmtId="0" fontId="3" fillId="4" borderId="61" xfId="26" applyFont="1" applyFill="1" applyBorder="1" applyAlignment="1">
      <alignment horizontal="center" vertical="center"/>
    </xf>
    <xf numFmtId="0" fontId="3" fillId="4" borderId="50" xfId="26" quotePrefix="1" applyFont="1" applyFill="1" applyBorder="1" applyAlignment="1">
      <alignment horizontal="center" vertical="center"/>
    </xf>
    <xf numFmtId="0" fontId="2" fillId="5" borderId="2" xfId="0" applyFont="1" applyFill="1" applyBorder="1" applyAlignment="1"/>
    <xf numFmtId="0" fontId="6" fillId="5" borderId="2" xfId="0" applyFont="1" applyFill="1" applyBorder="1" applyAlignment="1"/>
    <xf numFmtId="0" fontId="2" fillId="0" borderId="2" xfId="0" applyFont="1" applyFill="1" applyBorder="1" applyAlignment="1">
      <alignment wrapText="1"/>
    </xf>
    <xf numFmtId="0" fontId="46" fillId="2" borderId="75" xfId="0" applyFont="1" applyFill="1" applyBorder="1" applyAlignment="1">
      <alignment vertical="center"/>
    </xf>
    <xf numFmtId="3" fontId="56" fillId="2" borderId="77" xfId="26" applyNumberFormat="1" applyFont="1" applyFill="1" applyBorder="1" applyAlignment="1">
      <alignment horizontal="center"/>
    </xf>
    <xf numFmtId="3" fontId="56" fillId="2" borderId="58" xfId="26" applyNumberFormat="1" applyFont="1" applyFill="1" applyBorder="1" applyAlignment="1">
      <alignment horizontal="center"/>
    </xf>
    <xf numFmtId="3" fontId="56" fillId="2" borderId="59" xfId="26" applyNumberFormat="1" applyFont="1" applyFill="1" applyBorder="1" applyAlignment="1">
      <alignment horizontal="center"/>
    </xf>
    <xf numFmtId="3" fontId="56" fillId="2" borderId="59" xfId="0" applyNumberFormat="1" applyFont="1" applyFill="1" applyBorder="1" applyAlignment="1">
      <alignment horizontal="center" vertical="top"/>
    </xf>
    <xf numFmtId="0" fontId="56" fillId="2" borderId="35" xfId="0" applyFont="1" applyFill="1" applyBorder="1" applyAlignment="1">
      <alignment horizontal="center" vertical="top" wrapText="1"/>
    </xf>
    <xf numFmtId="0" fontId="56" fillId="2" borderId="35" xfId="0" applyFont="1" applyFill="1" applyBorder="1" applyAlignment="1">
      <alignment horizontal="center" vertical="top"/>
    </xf>
    <xf numFmtId="49" fontId="56" fillId="2" borderId="35" xfId="0" applyNumberFormat="1" applyFont="1" applyFill="1" applyBorder="1" applyAlignment="1">
      <alignment horizontal="center" vertical="top"/>
    </xf>
    <xf numFmtId="0" fontId="56" fillId="2" borderId="35" xfId="0" applyFont="1" applyFill="1" applyBorder="1" applyAlignment="1">
      <alignment horizontal="center" vertical="center"/>
    </xf>
    <xf numFmtId="0" fontId="56" fillId="2" borderId="77" xfId="0" quotePrefix="1" applyFont="1" applyFill="1" applyBorder="1" applyAlignment="1">
      <alignment horizontal="center"/>
    </xf>
    <xf numFmtId="0" fontId="56" fillId="2" borderId="59" xfId="0" applyFont="1" applyFill="1" applyBorder="1" applyAlignment="1">
      <alignment horizontal="center"/>
    </xf>
    <xf numFmtId="9" fontId="73" fillId="2" borderId="59" xfId="0" applyNumberFormat="1" applyFont="1" applyFill="1" applyBorder="1" applyAlignment="1">
      <alignment horizontal="center" vertical="top"/>
    </xf>
    <xf numFmtId="0" fontId="56" fillId="2" borderId="77" xfId="0" quotePrefix="1" applyNumberFormat="1" applyFont="1" applyFill="1" applyBorder="1" applyAlignment="1">
      <alignment horizontal="center"/>
    </xf>
    <xf numFmtId="0" fontId="56" fillId="2" borderId="59" xfId="0" applyNumberFormat="1" applyFont="1" applyFill="1" applyBorder="1" applyAlignment="1">
      <alignment horizontal="center"/>
    </xf>
    <xf numFmtId="0" fontId="73" fillId="2" borderId="59" xfId="0" applyNumberFormat="1" applyFont="1" applyFill="1" applyBorder="1" applyAlignment="1">
      <alignment horizontal="center" vertical="top"/>
    </xf>
    <xf numFmtId="3" fontId="75" fillId="0" borderId="58" xfId="26" applyNumberFormat="1" applyFont="1" applyFill="1" applyBorder="1" applyAlignment="1">
      <alignment horizontal="right" vertical="top"/>
    </xf>
    <xf numFmtId="0" fontId="65" fillId="0" borderId="58" xfId="0" applyFont="1" applyFill="1" applyBorder="1" applyAlignment="1">
      <alignment horizontal="right" vertical="top"/>
    </xf>
    <xf numFmtId="3" fontId="76" fillId="4" borderId="77" xfId="26" applyNumberFormat="1" applyFont="1" applyFill="1" applyBorder="1" applyAlignment="1">
      <alignment horizontal="center" vertical="center" wrapText="1"/>
    </xf>
    <xf numFmtId="3" fontId="76" fillId="4" borderId="1" xfId="26" applyNumberFormat="1" applyFont="1" applyFill="1" applyBorder="1" applyAlignment="1">
      <alignment horizontal="center" vertical="center" wrapText="1"/>
    </xf>
    <xf numFmtId="3" fontId="56" fillId="4" borderId="77" xfId="26" applyNumberFormat="1" applyFont="1" applyFill="1" applyBorder="1" applyAlignment="1">
      <alignment horizontal="center"/>
    </xf>
    <xf numFmtId="3" fontId="56" fillId="4" borderId="58" xfId="26" applyNumberFormat="1" applyFont="1" applyFill="1" applyBorder="1" applyAlignment="1">
      <alignment horizontal="center"/>
    </xf>
    <xf numFmtId="3" fontId="56" fillId="4" borderId="59" xfId="26" applyNumberFormat="1" applyFont="1" applyFill="1" applyBorder="1" applyAlignment="1">
      <alignment horizontal="center"/>
    </xf>
    <xf numFmtId="3" fontId="76" fillId="3" borderId="77" xfId="26" applyNumberFormat="1" applyFont="1" applyFill="1" applyBorder="1" applyAlignment="1">
      <alignment horizontal="center" vertical="center"/>
    </xf>
    <xf numFmtId="3" fontId="76" fillId="3" borderId="1" xfId="26" applyNumberFormat="1" applyFont="1" applyFill="1" applyBorder="1" applyAlignment="1">
      <alignment horizontal="center" vertical="center"/>
    </xf>
    <xf numFmtId="3" fontId="56" fillId="3" borderId="77" xfId="26" applyNumberFormat="1" applyFont="1" applyFill="1" applyBorder="1" applyAlignment="1">
      <alignment horizontal="center"/>
    </xf>
    <xf numFmtId="3" fontId="56" fillId="3" borderId="58" xfId="26" applyNumberFormat="1" applyFont="1" applyFill="1" applyBorder="1" applyAlignment="1">
      <alignment horizontal="center"/>
    </xf>
    <xf numFmtId="3" fontId="56" fillId="3" borderId="59" xfId="26" applyNumberFormat="1" applyFont="1" applyFill="1" applyBorder="1" applyAlignment="1">
      <alignment horizontal="center"/>
    </xf>
    <xf numFmtId="3" fontId="76" fillId="6" borderId="77" xfId="26" applyNumberFormat="1" applyFont="1" applyFill="1" applyBorder="1" applyAlignment="1">
      <alignment horizontal="center" vertical="center" wrapText="1"/>
    </xf>
    <xf numFmtId="3" fontId="76" fillId="6" borderId="1" xfId="26" applyNumberFormat="1" applyFont="1" applyFill="1" applyBorder="1" applyAlignment="1">
      <alignment horizontal="center" vertical="center" wrapText="1"/>
    </xf>
    <xf numFmtId="3" fontId="56" fillId="6" borderId="77" xfId="26" applyNumberFormat="1" applyFont="1" applyFill="1" applyBorder="1" applyAlignment="1">
      <alignment horizontal="center"/>
    </xf>
    <xf numFmtId="3" fontId="56" fillId="6" borderId="58" xfId="26" applyNumberFormat="1" applyFont="1" applyFill="1" applyBorder="1" applyAlignment="1">
      <alignment horizontal="center"/>
    </xf>
    <xf numFmtId="3" fontId="56" fillId="6" borderId="59" xfId="26" applyNumberFormat="1" applyFont="1" applyFill="1" applyBorder="1" applyAlignment="1">
      <alignment horizontal="center"/>
    </xf>
    <xf numFmtId="3" fontId="75" fillId="5" borderId="20" xfId="26" applyNumberFormat="1" applyFont="1" applyFill="1" applyBorder="1" applyAlignment="1">
      <alignment horizontal="center"/>
    </xf>
    <xf numFmtId="0" fontId="65" fillId="0" borderId="0" xfId="0" applyFont="1" applyBorder="1" applyAlignment="1">
      <alignment horizontal="center"/>
    </xf>
    <xf numFmtId="3" fontId="75" fillId="0" borderId="20" xfId="26" applyNumberFormat="1" applyFont="1" applyBorder="1" applyAlignment="1">
      <alignment horizontal="center"/>
    </xf>
    <xf numFmtId="0" fontId="0" fillId="0" borderId="21" xfId="0" applyBorder="1" applyAlignment="1">
      <alignment horizontal="center"/>
    </xf>
    <xf numFmtId="168" fontId="77" fillId="5" borderId="20" xfId="26" applyNumberFormat="1" applyFont="1" applyFill="1" applyBorder="1" applyAlignment="1">
      <alignment horizontal="center"/>
    </xf>
    <xf numFmtId="0" fontId="6" fillId="0" borderId="2" xfId="26" applyFont="1" applyFill="1" applyBorder="1" applyAlignment="1"/>
    <xf numFmtId="0" fontId="4" fillId="0" borderId="2" xfId="26" applyFont="1" applyFill="1" applyBorder="1" applyAlignment="1"/>
    <xf numFmtId="3" fontId="76" fillId="2" borderId="35" xfId="26" applyNumberFormat="1" applyFont="1" applyFill="1" applyBorder="1" applyAlignment="1">
      <alignment horizontal="center" vertical="center"/>
    </xf>
    <xf numFmtId="3" fontId="76" fillId="2" borderId="76" xfId="26" applyNumberFormat="1" applyFont="1" applyFill="1" applyBorder="1" applyAlignment="1">
      <alignment horizontal="center" vertical="center"/>
    </xf>
    <xf numFmtId="0" fontId="68" fillId="0" borderId="2" xfId="14" applyFont="1" applyFill="1" applyBorder="1" applyAlignment="1"/>
    <xf numFmtId="3" fontId="3" fillId="2" borderId="77" xfId="27" applyNumberFormat="1" applyFont="1" applyFill="1" applyBorder="1" applyAlignment="1">
      <alignment horizontal="center"/>
    </xf>
    <xf numFmtId="0" fontId="44" fillId="2" borderId="58" xfId="14" applyFill="1" applyBorder="1" applyAlignment="1">
      <alignment horizontal="center"/>
    </xf>
    <xf numFmtId="0" fontId="44" fillId="2" borderId="59" xfId="14" applyFill="1" applyBorder="1" applyAlignment="1">
      <alignment horizontal="center"/>
    </xf>
    <xf numFmtId="3" fontId="3" fillId="2" borderId="77" xfId="24" applyNumberFormat="1" applyFont="1" applyFill="1" applyBorder="1" applyAlignment="1">
      <alignment horizontal="center"/>
    </xf>
    <xf numFmtId="0" fontId="4" fillId="2" borderId="58" xfId="26" applyFill="1" applyBorder="1" applyAlignment="1">
      <alignment horizontal="center"/>
    </xf>
    <xf numFmtId="169" fontId="3" fillId="2" borderId="35" xfId="26" applyNumberFormat="1" applyFont="1" applyFill="1" applyBorder="1" applyAlignment="1">
      <alignment horizontal="left" vertical="top"/>
    </xf>
    <xf numFmtId="3" fontId="3" fillId="2" borderId="35" xfId="26" applyNumberFormat="1" applyFont="1" applyFill="1" applyBorder="1" applyAlignment="1">
      <alignment horizontal="center" vertical="top"/>
    </xf>
    <xf numFmtId="3" fontId="3" fillId="2" borderId="77" xfId="26" applyNumberFormat="1" applyFont="1" applyFill="1" applyBorder="1" applyAlignment="1">
      <alignment horizontal="center"/>
    </xf>
    <xf numFmtId="3" fontId="3" fillId="2" borderId="59" xfId="26" applyNumberFormat="1" applyFont="1" applyFill="1" applyBorder="1" applyAlignment="1">
      <alignment horizontal="center"/>
    </xf>
    <xf numFmtId="49" fontId="3" fillId="2" borderId="35" xfId="26" applyNumberFormat="1" applyFont="1" applyFill="1" applyBorder="1" applyAlignment="1">
      <alignment horizontal="left" vertical="top"/>
    </xf>
    <xf numFmtId="169" fontId="3" fillId="2" borderId="77" xfId="26" quotePrefix="1" applyNumberFormat="1" applyFont="1" applyFill="1" applyBorder="1" applyAlignment="1">
      <alignment horizontal="center" vertical="top"/>
    </xf>
    <xf numFmtId="169" fontId="3" fillId="2" borderId="58" xfId="26" applyNumberFormat="1" applyFont="1" applyFill="1" applyBorder="1" applyAlignment="1">
      <alignment horizontal="center" vertical="top"/>
    </xf>
    <xf numFmtId="169" fontId="3" fillId="2" borderId="59" xfId="26" applyNumberFormat="1" applyFont="1" applyFill="1" applyBorder="1" applyAlignment="1">
      <alignment horizontal="center" vertical="top"/>
    </xf>
    <xf numFmtId="169" fontId="3" fillId="2" borderId="35" xfId="26" applyNumberFormat="1" applyFont="1" applyFill="1" applyBorder="1" applyAlignment="1">
      <alignment horizontal="left" vertical="top" wrapText="1"/>
    </xf>
    <xf numFmtId="0" fontId="56" fillId="2" borderId="35" xfId="0" applyFont="1" applyFill="1" applyBorder="1" applyAlignment="1">
      <alignment vertical="center" wrapText="1"/>
    </xf>
    <xf numFmtId="0" fontId="72" fillId="0" borderId="2" xfId="26" applyFont="1" applyFill="1" applyBorder="1" applyAlignment="1"/>
    <xf numFmtId="0" fontId="51" fillId="0" borderId="2" xfId="26" applyFont="1" applyFill="1" applyBorder="1" applyAlignment="1"/>
    <xf numFmtId="3" fontId="56" fillId="2" borderId="62" xfId="76" applyNumberFormat="1" applyFont="1" applyFill="1" applyBorder="1" applyAlignment="1">
      <alignment horizontal="center" vertical="center"/>
    </xf>
    <xf numFmtId="3" fontId="56" fillId="2" borderId="64" xfId="76" applyNumberFormat="1" applyFont="1" applyFill="1" applyBorder="1" applyAlignment="1">
      <alignment horizontal="center" vertical="center"/>
    </xf>
    <xf numFmtId="3" fontId="56" fillId="2" borderId="6" xfId="76" applyNumberFormat="1" applyFont="1" applyFill="1" applyBorder="1" applyAlignment="1">
      <alignment horizontal="center"/>
    </xf>
    <xf numFmtId="3" fontId="56" fillId="2" borderId="90" xfId="76" applyNumberFormat="1" applyFont="1" applyFill="1" applyBorder="1" applyAlignment="1">
      <alignment horizontal="center"/>
    </xf>
    <xf numFmtId="3" fontId="56" fillId="2" borderId="8" xfId="76" applyNumberFormat="1" applyFont="1" applyFill="1" applyBorder="1" applyAlignment="1">
      <alignment horizontal="center"/>
    </xf>
    <xf numFmtId="3" fontId="56" fillId="2" borderId="7" xfId="76" applyNumberFormat="1" applyFont="1" applyFill="1" applyBorder="1" applyAlignment="1">
      <alignment horizontal="center"/>
    </xf>
    <xf numFmtId="0" fontId="81" fillId="0" borderId="0" xfId="1" applyFont="1" applyFill="1"/>
    <xf numFmtId="3" fontId="58" fillId="8" borderId="93" xfId="0" applyNumberFormat="1" applyFont="1" applyFill="1" applyBorder="1" applyAlignment="1">
      <alignment horizontal="right" vertical="top"/>
    </xf>
    <xf numFmtId="3" fontId="58" fillId="8" borderId="94" xfId="0" applyNumberFormat="1" applyFont="1" applyFill="1" applyBorder="1" applyAlignment="1">
      <alignment horizontal="right" vertical="top"/>
    </xf>
    <xf numFmtId="174" fontId="58" fillId="8" borderId="95" xfId="0" applyNumberFormat="1" applyFont="1" applyFill="1" applyBorder="1" applyAlignment="1">
      <alignment horizontal="right" vertical="top"/>
    </xf>
    <xf numFmtId="3" fontId="58" fillId="0" borderId="93" xfId="0" applyNumberFormat="1" applyFont="1" applyBorder="1" applyAlignment="1">
      <alignment horizontal="right" vertical="top"/>
    </xf>
    <xf numFmtId="174" fontId="58" fillId="8" borderId="96" xfId="0" applyNumberFormat="1" applyFont="1" applyFill="1" applyBorder="1" applyAlignment="1">
      <alignment horizontal="right" vertical="top"/>
    </xf>
    <xf numFmtId="3" fontId="60" fillId="8" borderId="98" xfId="0" applyNumberFormat="1" applyFont="1" applyFill="1" applyBorder="1" applyAlignment="1">
      <alignment horizontal="right" vertical="top"/>
    </xf>
    <xf numFmtId="3" fontId="60" fillId="8" borderId="99" xfId="0" applyNumberFormat="1" applyFont="1" applyFill="1" applyBorder="1" applyAlignment="1">
      <alignment horizontal="right" vertical="top"/>
    </xf>
    <xf numFmtId="174" fontId="60" fillId="8" borderId="100" xfId="0" applyNumberFormat="1" applyFont="1" applyFill="1" applyBorder="1" applyAlignment="1">
      <alignment horizontal="right" vertical="top"/>
    </xf>
    <xf numFmtId="3" fontId="60" fillId="0" borderId="98" xfId="0" applyNumberFormat="1" applyFont="1" applyBorder="1" applyAlignment="1">
      <alignment horizontal="right" vertical="top"/>
    </xf>
    <xf numFmtId="0" fontId="60" fillId="8" borderId="101" xfId="0" applyFont="1" applyFill="1" applyBorder="1" applyAlignment="1">
      <alignment horizontal="right" vertical="top"/>
    </xf>
    <xf numFmtId="0" fontId="58" fillId="8" borderId="96" xfId="0" applyFont="1" applyFill="1" applyBorder="1" applyAlignment="1">
      <alignment horizontal="right" vertical="top"/>
    </xf>
    <xf numFmtId="174" fontId="60" fillId="8" borderId="101" xfId="0" applyNumberFormat="1" applyFont="1" applyFill="1" applyBorder="1" applyAlignment="1">
      <alignment horizontal="right" vertical="top"/>
    </xf>
    <xf numFmtId="0" fontId="58" fillId="8" borderId="95" xfId="0" applyFont="1" applyFill="1" applyBorder="1" applyAlignment="1">
      <alignment horizontal="right" vertical="top"/>
    </xf>
    <xf numFmtId="0" fontId="60" fillId="8" borderId="100" xfId="0" applyFont="1" applyFill="1" applyBorder="1" applyAlignment="1">
      <alignment horizontal="right" vertical="top"/>
    </xf>
    <xf numFmtId="3" fontId="60" fillId="0" borderId="102" xfId="0" applyNumberFormat="1" applyFont="1" applyBorder="1" applyAlignment="1">
      <alignment horizontal="right" vertical="top"/>
    </xf>
    <xf numFmtId="3" fontId="60" fillId="0" borderId="103" xfId="0" applyNumberFormat="1" applyFont="1" applyBorder="1" applyAlignment="1">
      <alignment horizontal="right" vertical="top"/>
    </xf>
    <xf numFmtId="0" fontId="60" fillId="0" borderId="104" xfId="0" applyFont="1" applyBorder="1" applyAlignment="1">
      <alignment horizontal="right" vertical="top"/>
    </xf>
    <xf numFmtId="174" fontId="60" fillId="8" borderId="105" xfId="0" applyNumberFormat="1" applyFont="1" applyFill="1" applyBorder="1" applyAlignment="1">
      <alignment horizontal="right" vertical="top"/>
    </xf>
    <xf numFmtId="0" fontId="62" fillId="9" borderId="92" xfId="0" applyFont="1" applyFill="1" applyBorder="1" applyAlignment="1">
      <alignment vertical="top"/>
    </xf>
    <xf numFmtId="0" fontId="62" fillId="9" borderId="92" xfId="0" applyFont="1" applyFill="1" applyBorder="1" applyAlignment="1">
      <alignment vertical="top" indent="2"/>
    </xf>
    <xf numFmtId="0" fontId="62" fillId="9" borderId="92" xfId="0" applyFont="1" applyFill="1" applyBorder="1" applyAlignment="1">
      <alignment vertical="top" indent="4"/>
    </xf>
    <xf numFmtId="0" fontId="63" fillId="9" borderId="97" xfId="0" applyFont="1" applyFill="1" applyBorder="1" applyAlignment="1">
      <alignment vertical="top" indent="6"/>
    </xf>
    <xf numFmtId="0" fontId="62" fillId="9" borderId="92" xfId="0" applyFont="1" applyFill="1" applyBorder="1" applyAlignment="1">
      <alignment vertical="top" indent="8"/>
    </xf>
    <xf numFmtId="0" fontId="63" fillId="9" borderId="97" xfId="0" applyFont="1" applyFill="1" applyBorder="1" applyAlignment="1">
      <alignment vertical="top" indent="2"/>
    </xf>
    <xf numFmtId="0" fontId="63" fillId="9" borderId="97" xfId="0" applyFont="1" applyFill="1" applyBorder="1" applyAlignment="1">
      <alignment vertical="top" indent="4"/>
    </xf>
    <xf numFmtId="0" fontId="62" fillId="9" borderId="92" xfId="0" applyFont="1" applyFill="1" applyBorder="1" applyAlignment="1">
      <alignment vertical="top" indent="6"/>
    </xf>
    <xf numFmtId="0" fontId="63" fillId="9" borderId="97" xfId="0" applyFont="1" applyFill="1" applyBorder="1" applyAlignment="1">
      <alignment vertical="top"/>
    </xf>
    <xf numFmtId="0" fontId="57" fillId="9" borderId="92" xfId="0" applyFont="1" applyFill="1" applyBorder="1"/>
    <xf numFmtId="0" fontId="63" fillId="9" borderId="23" xfId="0" applyFont="1" applyFill="1" applyBorder="1" applyAlignment="1">
      <alignment vertical="top"/>
    </xf>
    <xf numFmtId="0" fontId="51" fillId="0" borderId="0" xfId="0" applyNumberFormat="1" applyFont="1" applyFill="1" applyBorder="1" applyAlignment="1">
      <alignment horizontal="left"/>
    </xf>
    <xf numFmtId="3" fontId="51" fillId="0" borderId="0" xfId="0" applyNumberFormat="1" applyFont="1" applyFill="1" applyBorder="1" applyAlignment="1">
      <alignment horizontal="left"/>
    </xf>
    <xf numFmtId="3" fontId="51" fillId="0" borderId="0" xfId="0" applyNumberFormat="1" applyFont="1" applyFill="1" applyBorder="1"/>
    <xf numFmtId="9" fontId="51" fillId="0" borderId="0" xfId="0" applyNumberFormat="1" applyFont="1" applyFill="1" applyBorder="1"/>
    <xf numFmtId="165" fontId="56" fillId="2" borderId="62" xfId="53" applyNumberFormat="1" applyFont="1" applyFill="1" applyBorder="1" applyAlignment="1">
      <alignment horizontal="left"/>
    </xf>
    <xf numFmtId="165" fontId="56" fillId="2" borderId="64" xfId="53" applyNumberFormat="1" applyFont="1" applyFill="1" applyBorder="1" applyAlignment="1">
      <alignment horizontal="left"/>
    </xf>
    <xf numFmtId="165" fontId="56" fillId="2" borderId="72" xfId="53" applyNumberFormat="1" applyFont="1" applyFill="1" applyBorder="1" applyAlignment="1">
      <alignment horizontal="left"/>
    </xf>
    <xf numFmtId="3" fontId="56" fillId="2" borderId="72" xfId="53" applyNumberFormat="1" applyFont="1" applyFill="1" applyBorder="1" applyAlignment="1">
      <alignment horizontal="left"/>
    </xf>
    <xf numFmtId="3" fontId="56" fillId="2" borderId="81" xfId="53" applyNumberFormat="1" applyFont="1" applyFill="1" applyBorder="1" applyAlignment="1">
      <alignment horizontal="left"/>
    </xf>
    <xf numFmtId="0" fontId="0" fillId="0" borderId="29" xfId="0" applyFill="1" applyBorder="1"/>
    <xf numFmtId="0" fontId="0" fillId="0" borderId="34" xfId="0" applyFill="1" applyBorder="1"/>
    <xf numFmtId="165" fontId="0" fillId="0" borderId="34" xfId="0" applyNumberFormat="1" applyFill="1" applyBorder="1"/>
    <xf numFmtId="165" fontId="0" fillId="0" borderId="34" xfId="0" applyNumberFormat="1" applyFill="1" applyBorder="1" applyAlignment="1">
      <alignment horizontal="right"/>
    </xf>
    <xf numFmtId="3" fontId="0" fillId="0" borderId="34" xfId="0" applyNumberFormat="1" applyFill="1" applyBorder="1"/>
    <xf numFmtId="3" fontId="0" fillId="0" borderId="30" xfId="0" applyNumberFormat="1" applyFill="1" applyBorder="1"/>
    <xf numFmtId="0" fontId="0" fillId="0" borderId="10" xfId="0" applyFill="1" applyBorder="1"/>
    <xf numFmtId="0" fontId="0" fillId="0" borderId="11" xfId="0" applyFill="1" applyBorder="1"/>
    <xf numFmtId="165" fontId="0" fillId="0" borderId="11" xfId="0" applyNumberFormat="1" applyFill="1" applyBorder="1"/>
    <xf numFmtId="165" fontId="0" fillId="0" borderId="11" xfId="0" applyNumberFormat="1" applyFill="1" applyBorder="1" applyAlignment="1">
      <alignment horizontal="right"/>
    </xf>
    <xf numFmtId="3" fontId="0" fillId="0" borderId="11" xfId="0" applyNumberFormat="1" applyFill="1" applyBorder="1"/>
    <xf numFmtId="3" fontId="0" fillId="0" borderId="12" xfId="0" applyNumberFormat="1" applyFill="1" applyBorder="1"/>
    <xf numFmtId="0" fontId="0" fillId="0" borderId="26" xfId="0" applyFill="1" applyBorder="1"/>
    <xf numFmtId="0" fontId="0" fillId="0" borderId="28" xfId="0" applyFill="1" applyBorder="1"/>
    <xf numFmtId="165" fontId="0" fillId="0" borderId="28" xfId="0" applyNumberFormat="1" applyFill="1" applyBorder="1"/>
    <xf numFmtId="165" fontId="0" fillId="0" borderId="28" xfId="0" applyNumberFormat="1" applyFill="1" applyBorder="1" applyAlignment="1">
      <alignment horizontal="right"/>
    </xf>
    <xf numFmtId="3" fontId="0" fillId="0" borderId="28" xfId="0" applyNumberFormat="1" applyFill="1" applyBorder="1"/>
    <xf numFmtId="3" fontId="0" fillId="0" borderId="27" xfId="0" applyNumberFormat="1" applyFill="1" applyBorder="1"/>
    <xf numFmtId="0" fontId="64" fillId="2" borderId="62" xfId="0" applyFont="1" applyFill="1" applyBorder="1"/>
    <xf numFmtId="3" fontId="64" fillId="2" borderId="73" xfId="0" applyNumberFormat="1" applyFont="1" applyFill="1" applyBorder="1"/>
    <xf numFmtId="9" fontId="64" fillId="2" borderId="71" xfId="0" applyNumberFormat="1" applyFont="1" applyFill="1" applyBorder="1"/>
    <xf numFmtId="3" fontId="64" fillId="2" borderId="81" xfId="0" applyNumberFormat="1" applyFont="1" applyFill="1" applyBorder="1"/>
    <xf numFmtId="9" fontId="0" fillId="0" borderId="34" xfId="0" applyNumberFormat="1" applyFill="1" applyBorder="1"/>
    <xf numFmtId="9" fontId="0" fillId="0" borderId="11" xfId="0" applyNumberFormat="1" applyFill="1" applyBorder="1"/>
    <xf numFmtId="9" fontId="0" fillId="0" borderId="28" xfId="0" applyNumberFormat="1" applyFill="1" applyBorder="1"/>
    <xf numFmtId="3" fontId="0" fillId="0" borderId="15" xfId="0" applyNumberFormat="1" applyFill="1" applyBorder="1"/>
    <xf numFmtId="9" fontId="0" fillId="0" borderId="15" xfId="0" applyNumberFormat="1" applyFill="1" applyBorder="1"/>
    <xf numFmtId="3" fontId="0" fillId="0" borderId="16" xfId="0" applyNumberFormat="1" applyFill="1" applyBorder="1"/>
    <xf numFmtId="0" fontId="46" fillId="9" borderId="24" xfId="0" applyFont="1" applyFill="1" applyBorder="1"/>
    <xf numFmtId="3" fontId="46" fillId="9" borderId="32" xfId="0" applyNumberFormat="1" applyFont="1" applyFill="1" applyBorder="1"/>
    <xf numFmtId="9" fontId="46" fillId="9" borderId="32" xfId="0" applyNumberFormat="1" applyFont="1" applyFill="1" applyBorder="1"/>
    <xf numFmtId="3" fontId="46" fillId="9" borderId="25" xfId="0" applyNumberFormat="1" applyFont="1" applyFill="1" applyBorder="1"/>
    <xf numFmtId="0" fontId="46" fillId="0" borderId="29" xfId="0" applyFont="1" applyFill="1" applyBorder="1"/>
    <xf numFmtId="0" fontId="46" fillId="0" borderId="10" xfId="0" applyFont="1" applyFill="1" applyBorder="1"/>
    <xf numFmtId="0" fontId="46" fillId="0" borderId="14" xfId="0" applyFont="1" applyFill="1" applyBorder="1"/>
    <xf numFmtId="0" fontId="64" fillId="2" borderId="64" xfId="0" applyFont="1" applyFill="1" applyBorder="1"/>
    <xf numFmtId="3" fontId="64" fillId="2" borderId="0" xfId="0" applyNumberFormat="1" applyFont="1" applyFill="1" applyBorder="1"/>
    <xf numFmtId="3" fontId="64" fillId="2" borderId="21" xfId="0" applyNumberFormat="1" applyFont="1" applyFill="1" applyBorder="1"/>
    <xf numFmtId="0" fontId="3" fillId="2" borderId="62" xfId="79" applyFont="1" applyFill="1" applyBorder="1" applyAlignment="1">
      <alignment horizontal="left"/>
    </xf>
    <xf numFmtId="0" fontId="46" fillId="9" borderId="54" xfId="0" applyFont="1" applyFill="1" applyBorder="1"/>
    <xf numFmtId="0" fontId="46" fillId="9" borderId="9" xfId="0" applyFont="1" applyFill="1" applyBorder="1"/>
    <xf numFmtId="0" fontId="46" fillId="9" borderId="56" xfId="0" applyFont="1" applyFill="1" applyBorder="1"/>
    <xf numFmtId="3" fontId="3" fillId="2" borderId="15" xfId="80" applyNumberFormat="1" applyFont="1" applyFill="1" applyBorder="1"/>
    <xf numFmtId="0" fontId="3" fillId="2" borderId="15" xfId="80" applyFont="1" applyFill="1" applyBorder="1"/>
    <xf numFmtId="3" fontId="0" fillId="0" borderId="29" xfId="0" applyNumberFormat="1" applyFill="1" applyBorder="1"/>
    <xf numFmtId="3" fontId="0" fillId="0" borderId="10" xfId="0" applyNumberFormat="1" applyFill="1" applyBorder="1"/>
    <xf numFmtId="3" fontId="0" fillId="0" borderId="26" xfId="0" applyNumberFormat="1" applyFill="1" applyBorder="1"/>
    <xf numFmtId="3" fontId="0" fillId="0" borderId="67" xfId="0" applyNumberFormat="1" applyFill="1" applyBorder="1"/>
    <xf numFmtId="3" fontId="0" fillId="0" borderId="19" xfId="0" applyNumberFormat="1" applyFill="1" applyBorder="1"/>
    <xf numFmtId="3" fontId="0" fillId="0" borderId="69" xfId="0" applyNumberFormat="1" applyFill="1" applyBorder="1"/>
    <xf numFmtId="9" fontId="3" fillId="2" borderId="15" xfId="80" applyNumberFormat="1" applyFont="1" applyFill="1" applyBorder="1"/>
    <xf numFmtId="9" fontId="3" fillId="2" borderId="16" xfId="80" applyNumberFormat="1" applyFont="1" applyFill="1" applyBorder="1"/>
    <xf numFmtId="9" fontId="0" fillId="0" borderId="30" xfId="0" applyNumberFormat="1" applyFill="1" applyBorder="1"/>
    <xf numFmtId="9" fontId="0" fillId="0" borderId="12" xfId="0" applyNumberFormat="1" applyFill="1" applyBorder="1"/>
    <xf numFmtId="9" fontId="0" fillId="0" borderId="27" xfId="0" applyNumberFormat="1" applyFill="1" applyBorder="1"/>
    <xf numFmtId="0" fontId="0" fillId="0" borderId="54" xfId="0" applyFill="1" applyBorder="1"/>
    <xf numFmtId="0" fontId="0" fillId="0" borderId="9" xfId="0" applyFill="1" applyBorder="1"/>
    <xf numFmtId="0" fontId="0" fillId="0" borderId="56" xfId="0" applyFill="1" applyBorder="1"/>
    <xf numFmtId="3" fontId="0" fillId="0" borderId="66" xfId="0" applyNumberFormat="1" applyFill="1" applyBorder="1"/>
    <xf numFmtId="3" fontId="0" fillId="0" borderId="13" xfId="0" applyNumberFormat="1" applyFill="1" applyBorder="1"/>
    <xf numFmtId="3" fontId="0" fillId="0" borderId="37" xfId="0" applyNumberFormat="1" applyFill="1" applyBorder="1"/>
    <xf numFmtId="0" fontId="3" fillId="2" borderId="107" xfId="79" applyFont="1" applyFill="1" applyBorder="1" applyAlignment="1">
      <alignment horizontal="left"/>
    </xf>
    <xf numFmtId="0" fontId="3" fillId="2" borderId="108" xfId="79" applyFont="1" applyFill="1" applyBorder="1" applyAlignment="1">
      <alignment horizontal="left"/>
    </xf>
    <xf numFmtId="0" fontId="3" fillId="2" borderId="109" xfId="80" applyFont="1" applyFill="1" applyBorder="1" applyAlignment="1">
      <alignment horizontal="left"/>
    </xf>
    <xf numFmtId="0" fontId="3" fillId="2" borderId="109" xfId="79" applyFont="1" applyFill="1" applyBorder="1" applyAlignment="1">
      <alignment horizontal="left"/>
    </xf>
    <xf numFmtId="0" fontId="3" fillId="2" borderId="110" xfId="79" applyFont="1" applyFill="1" applyBorder="1" applyAlignment="1">
      <alignment horizontal="left"/>
    </xf>
    <xf numFmtId="0" fontId="0" fillId="0" borderId="34" xfId="0" applyFill="1" applyBorder="1" applyAlignment="1">
      <alignment horizontal="right"/>
    </xf>
    <xf numFmtId="0" fontId="0" fillId="0" borderId="34" xfId="0" applyFill="1" applyBorder="1" applyAlignment="1">
      <alignment horizontal="left"/>
    </xf>
    <xf numFmtId="166" fontId="0" fillId="0" borderId="34" xfId="0" applyNumberFormat="1" applyFill="1" applyBorder="1"/>
    <xf numFmtId="0" fontId="0" fillId="0" borderId="11" xfId="0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166" fontId="0" fillId="0" borderId="11" xfId="0" applyNumberFormat="1" applyFill="1" applyBorder="1"/>
    <xf numFmtId="0" fontId="0" fillId="0" borderId="28" xfId="0" applyFill="1" applyBorder="1" applyAlignment="1">
      <alignment horizontal="right"/>
    </xf>
    <xf numFmtId="0" fontId="0" fillId="0" borderId="28" xfId="0" applyFill="1" applyBorder="1" applyAlignment="1">
      <alignment horizontal="left"/>
    </xf>
    <xf numFmtId="166" fontId="0" fillId="0" borderId="28" xfId="0" applyNumberFormat="1" applyFill="1" applyBorder="1"/>
    <xf numFmtId="3" fontId="16" fillId="0" borderId="11" xfId="0" applyNumberFormat="1" applyFont="1" applyBorder="1"/>
    <xf numFmtId="3" fontId="17" fillId="0" borderId="11" xfId="0" applyNumberFormat="1" applyFont="1" applyBorder="1"/>
    <xf numFmtId="3" fontId="25" fillId="0" borderId="11" xfId="0" applyNumberFormat="1" applyFont="1" applyBorder="1"/>
    <xf numFmtId="167" fontId="57" fillId="0" borderId="66" xfId="0" applyNumberFormat="1" applyFont="1" applyBorder="1" applyAlignment="1">
      <alignment horizontal="center"/>
    </xf>
    <xf numFmtId="1" fontId="57" fillId="0" borderId="13" xfId="0" applyNumberFormat="1" applyFont="1" applyBorder="1" applyAlignment="1">
      <alignment horizontal="center"/>
    </xf>
    <xf numFmtId="169" fontId="57" fillId="0" borderId="19" xfId="0" applyNumberFormat="1" applyFont="1" applyBorder="1" applyAlignment="1"/>
    <xf numFmtId="3" fontId="57" fillId="0" borderId="13" xfId="0" applyNumberFormat="1" applyFont="1" applyBorder="1" applyAlignment="1">
      <alignment horizontal="center"/>
    </xf>
    <xf numFmtId="3" fontId="57" fillId="0" borderId="11" xfId="0" applyNumberFormat="1" applyFont="1" applyBorder="1"/>
    <xf numFmtId="167" fontId="57" fillId="10" borderId="6" xfId="0" applyNumberFormat="1" applyFont="1" applyFill="1" applyBorder="1"/>
    <xf numFmtId="3" fontId="57" fillId="0" borderId="6" xfId="0" applyNumberFormat="1" applyFont="1" applyBorder="1"/>
    <xf numFmtId="3" fontId="57" fillId="10" borderId="6" xfId="0" applyNumberFormat="1" applyFont="1" applyFill="1" applyBorder="1" applyAlignment="1"/>
    <xf numFmtId="3" fontId="57" fillId="0" borderId="11" xfId="0" applyNumberFormat="1" applyFont="1" applyFill="1" applyBorder="1" applyAlignment="1">
      <alignment horizontal="right"/>
    </xf>
    <xf numFmtId="0" fontId="24" fillId="5" borderId="18" xfId="26" applyFont="1" applyFill="1" applyBorder="1"/>
    <xf numFmtId="0" fontId="24" fillId="5" borderId="19" xfId="26" applyFont="1" applyFill="1" applyBorder="1"/>
    <xf numFmtId="0" fontId="24" fillId="5" borderId="51" xfId="26" applyFont="1" applyFill="1" applyBorder="1"/>
    <xf numFmtId="0" fontId="3" fillId="4" borderId="63" xfId="26" applyFont="1" applyFill="1" applyBorder="1" applyAlignment="1">
      <alignment horizontal="center" vertical="center"/>
    </xf>
    <xf numFmtId="167" fontId="3" fillId="4" borderId="64" xfId="26" applyNumberFormat="1" applyFont="1" applyFill="1" applyBorder="1" applyAlignment="1">
      <alignment horizontal="center" vertical="center"/>
    </xf>
    <xf numFmtId="167" fontId="3" fillId="4" borderId="58" xfId="26" applyNumberFormat="1" applyFont="1" applyFill="1" applyBorder="1" applyAlignment="1">
      <alignment horizontal="center" vertical="center"/>
    </xf>
    <xf numFmtId="167" fontId="3" fillId="4" borderId="59" xfId="26" applyNumberFormat="1" applyFont="1" applyFill="1" applyBorder="1" applyAlignment="1">
      <alignment horizontal="center" vertical="center"/>
    </xf>
    <xf numFmtId="167" fontId="57" fillId="0" borderId="34" xfId="0" applyNumberFormat="1" applyFont="1" applyBorder="1"/>
    <xf numFmtId="167" fontId="57" fillId="0" borderId="54" xfId="0" applyNumberFormat="1" applyFont="1" applyBorder="1" applyAlignment="1">
      <alignment horizontal="center"/>
    </xf>
    <xf numFmtId="1" fontId="57" fillId="0" borderId="9" xfId="0" applyNumberFormat="1" applyFont="1" applyBorder="1" applyAlignment="1">
      <alignment horizontal="center"/>
    </xf>
    <xf numFmtId="3" fontId="57" fillId="0" borderId="9" xfId="0" applyNumberFormat="1" applyFont="1" applyBorder="1" applyAlignment="1">
      <alignment horizontal="center"/>
    </xf>
    <xf numFmtId="3" fontId="57" fillId="0" borderId="10" xfId="0" applyNumberFormat="1" applyFont="1" applyBorder="1"/>
    <xf numFmtId="3" fontId="57" fillId="10" borderId="5" xfId="0" applyNumberFormat="1" applyFont="1" applyFill="1" applyBorder="1" applyAlignment="1"/>
    <xf numFmtId="3" fontId="57" fillId="0" borderId="10" xfId="0" applyNumberFormat="1" applyFont="1" applyFill="1" applyBorder="1" applyAlignment="1">
      <alignment horizontal="right"/>
    </xf>
    <xf numFmtId="3" fontId="57" fillId="0" borderId="26" xfId="0" applyNumberFormat="1" applyFont="1" applyFill="1" applyBorder="1"/>
    <xf numFmtId="3" fontId="57" fillId="0" borderId="28" xfId="0" applyNumberFormat="1" applyFont="1" applyFill="1" applyBorder="1"/>
    <xf numFmtId="3" fontId="57" fillId="0" borderId="28" xfId="0" applyNumberFormat="1" applyFont="1" applyBorder="1"/>
    <xf numFmtId="3" fontId="57" fillId="0" borderId="52" xfId="0" applyNumberFormat="1" applyFont="1" applyBorder="1"/>
    <xf numFmtId="168" fontId="57" fillId="10" borderId="7" xfId="0" applyNumberFormat="1" applyFont="1" applyFill="1" applyBorder="1"/>
    <xf numFmtId="3" fontId="57" fillId="0" borderId="7" xfId="0" applyNumberFormat="1" applyFont="1" applyBorder="1"/>
    <xf numFmtId="168" fontId="57" fillId="10" borderId="7" xfId="0" applyNumberFormat="1" applyFont="1" applyFill="1" applyBorder="1" applyAlignment="1"/>
    <xf numFmtId="3" fontId="57" fillId="0" borderId="12" xfId="0" applyNumberFormat="1" applyFont="1" applyFill="1" applyBorder="1" applyAlignment="1">
      <alignment horizontal="right"/>
    </xf>
    <xf numFmtId="3" fontId="57" fillId="0" borderId="53" xfId="0" applyNumberFormat="1" applyFont="1" applyBorder="1"/>
    <xf numFmtId="3" fontId="57" fillId="3" borderId="14" xfId="0" applyNumberFormat="1" applyFont="1" applyFill="1" applyBorder="1" applyAlignment="1">
      <alignment horizontal="center"/>
    </xf>
    <xf numFmtId="3" fontId="57" fillId="3" borderId="70" xfId="0" applyNumberFormat="1" applyFont="1" applyFill="1" applyBorder="1" applyAlignment="1">
      <alignment horizontal="center"/>
    </xf>
    <xf numFmtId="3" fontId="57" fillId="3" borderId="5" xfId="0" applyNumberFormat="1" applyFont="1" applyFill="1" applyBorder="1" applyAlignment="1">
      <alignment horizontal="center"/>
    </xf>
    <xf numFmtId="3" fontId="57" fillId="3" borderId="15" xfId="0" applyNumberFormat="1" applyFont="1" applyFill="1" applyBorder="1" applyAlignment="1">
      <alignment horizontal="center"/>
    </xf>
    <xf numFmtId="3" fontId="57" fillId="3" borderId="72" xfId="0" applyNumberFormat="1" applyFont="1" applyFill="1" applyBorder="1" applyAlignment="1">
      <alignment horizontal="center"/>
    </xf>
    <xf numFmtId="3" fontId="57" fillId="3" borderId="6" xfId="0" applyNumberFormat="1" applyFont="1" applyFill="1" applyBorder="1" applyAlignment="1">
      <alignment horizontal="center"/>
    </xf>
    <xf numFmtId="167" fontId="57" fillId="3" borderId="64" xfId="0" applyNumberFormat="1" applyFont="1" applyFill="1" applyBorder="1" applyAlignment="1">
      <alignment horizontal="center"/>
    </xf>
    <xf numFmtId="167" fontId="57" fillId="3" borderId="6" xfId="0" applyNumberFormat="1" applyFont="1" applyFill="1" applyBorder="1" applyAlignment="1">
      <alignment horizontal="center"/>
    </xf>
    <xf numFmtId="168" fontId="57" fillId="3" borderId="75" xfId="0" applyNumberFormat="1" applyFont="1" applyFill="1" applyBorder="1" applyAlignment="1">
      <alignment horizontal="center"/>
    </xf>
    <xf numFmtId="168" fontId="57" fillId="3" borderId="7" xfId="0" applyNumberFormat="1" applyFont="1" applyFill="1" applyBorder="1" applyAlignment="1">
      <alignment horizontal="center"/>
    </xf>
    <xf numFmtId="3" fontId="57" fillId="3" borderId="16" xfId="0" applyNumberFormat="1" applyFont="1" applyFill="1" applyBorder="1" applyAlignment="1">
      <alignment horizontal="center"/>
    </xf>
    <xf numFmtId="3" fontId="57" fillId="3" borderId="81" xfId="0" applyNumberFormat="1" applyFont="1" applyFill="1" applyBorder="1" applyAlignment="1">
      <alignment horizontal="center"/>
    </xf>
    <xf numFmtId="3" fontId="57" fillId="3" borderId="7" xfId="0" applyNumberFormat="1" applyFont="1" applyFill="1" applyBorder="1" applyAlignment="1">
      <alignment horizontal="center"/>
    </xf>
    <xf numFmtId="1" fontId="84" fillId="0" borderId="0" xfId="63" applyNumberFormat="1" applyFont="1"/>
    <xf numFmtId="1" fontId="85" fillId="0" borderId="11" xfId="63" applyNumberFormat="1" applyFont="1" applyBorder="1" applyAlignment="1">
      <alignment horizontal="center"/>
    </xf>
    <xf numFmtId="1" fontId="84" fillId="0" borderId="11" xfId="63" applyNumberFormat="1" applyFont="1" applyBorder="1" applyAlignment="1">
      <alignment horizontal="center" vertical="center"/>
    </xf>
    <xf numFmtId="1" fontId="85" fillId="0" borderId="11" xfId="63" applyNumberFormat="1" applyFont="1" applyBorder="1" applyAlignment="1">
      <alignment horizontal="center" vertical="center"/>
    </xf>
    <xf numFmtId="0" fontId="85" fillId="0" borderId="0" xfId="63" applyFont="1"/>
    <xf numFmtId="0" fontId="85" fillId="0" borderId="0" xfId="63" applyFont="1" applyAlignment="1">
      <alignment horizontal="center"/>
    </xf>
    <xf numFmtId="0" fontId="84" fillId="0" borderId="11" xfId="63" applyFont="1" applyBorder="1" applyAlignment="1">
      <alignment horizontal="center" vertical="center"/>
    </xf>
    <xf numFmtId="0" fontId="85" fillId="0" borderId="11" xfId="63" applyFont="1" applyBorder="1" applyAlignment="1">
      <alignment horizontal="center" vertical="center"/>
    </xf>
    <xf numFmtId="1" fontId="83" fillId="0" borderId="11" xfId="63" applyNumberFormat="1" applyFont="1" applyBorder="1" applyAlignment="1">
      <alignment horizontal="center"/>
    </xf>
    <xf numFmtId="1" fontId="86" fillId="0" borderId="11" xfId="63" applyNumberFormat="1" applyFont="1" applyBorder="1" applyAlignment="1">
      <alignment horizontal="center" vertical="center"/>
    </xf>
    <xf numFmtId="0" fontId="86" fillId="0" borderId="11" xfId="63" applyFont="1" applyBorder="1" applyAlignment="1">
      <alignment horizontal="center" vertical="center"/>
    </xf>
    <xf numFmtId="1" fontId="86" fillId="0" borderId="0" xfId="63" applyNumberFormat="1" applyFont="1" applyFill="1"/>
    <xf numFmtId="0" fontId="83" fillId="0" borderId="0" xfId="63" applyFont="1"/>
    <xf numFmtId="0" fontId="85" fillId="0" borderId="0" xfId="63" applyFont="1" applyFill="1"/>
    <xf numFmtId="1" fontId="87" fillId="0" borderId="0" xfId="63" applyNumberFormat="1" applyFont="1" applyFill="1" applyBorder="1"/>
    <xf numFmtId="0" fontId="88" fillId="0" borderId="0" xfId="63" applyFont="1"/>
    <xf numFmtId="0" fontId="89" fillId="0" borderId="0" xfId="63" applyFont="1"/>
    <xf numFmtId="0" fontId="88" fillId="0" borderId="0" xfId="63" applyFont="1" applyFill="1"/>
    <xf numFmtId="0" fontId="82" fillId="3" borderId="11" xfId="63" applyFont="1" applyFill="1" applyBorder="1" applyAlignment="1">
      <alignment horizontal="center" vertical="center"/>
    </xf>
    <xf numFmtId="0" fontId="83" fillId="3" borderId="11" xfId="63" applyFont="1" applyFill="1" applyBorder="1" applyAlignment="1">
      <alignment horizontal="center" vertical="center"/>
    </xf>
    <xf numFmtId="169" fontId="83" fillId="3" borderId="0" xfId="63" applyNumberFormat="1" applyFont="1" applyFill="1"/>
    <xf numFmtId="0" fontId="85" fillId="3" borderId="0" xfId="63" applyFont="1" applyFill="1"/>
    <xf numFmtId="0" fontId="88" fillId="3" borderId="0" xfId="63" applyFont="1" applyFill="1"/>
    <xf numFmtId="0" fontId="0" fillId="2" borderId="81" xfId="0" applyFill="1" applyBorder="1" applyAlignment="1">
      <alignment vertical="center"/>
    </xf>
    <xf numFmtId="0" fontId="56" fillId="2" borderId="20" xfId="26" applyNumberFormat="1" applyFont="1" applyFill="1" applyBorder="1"/>
    <xf numFmtId="0" fontId="56" fillId="2" borderId="0" xfId="26" applyNumberFormat="1" applyFont="1" applyFill="1" applyBorder="1"/>
    <xf numFmtId="0" fontId="56" fillId="2" borderId="21" xfId="26" applyNumberFormat="1" applyFont="1" applyFill="1" applyBorder="1" applyAlignment="1">
      <alignment horizontal="right"/>
    </xf>
    <xf numFmtId="170" fontId="0" fillId="0" borderId="34" xfId="0" applyNumberFormat="1" applyFill="1" applyBorder="1"/>
    <xf numFmtId="170" fontId="0" fillId="0" borderId="11" xfId="0" applyNumberFormat="1" applyFill="1" applyBorder="1"/>
    <xf numFmtId="170" fontId="0" fillId="0" borderId="28" xfId="0" applyNumberFormat="1" applyFill="1" applyBorder="1"/>
    <xf numFmtId="0" fontId="46" fillId="0" borderId="26" xfId="0" applyFont="1" applyFill="1" applyBorder="1"/>
    <xf numFmtId="0" fontId="0" fillId="2" borderId="36" xfId="0" applyFill="1" applyBorder="1" applyAlignment="1">
      <alignment horizontal="center" vertical="top" wrapText="1"/>
    </xf>
    <xf numFmtId="0" fontId="56" fillId="2" borderId="36" xfId="0" applyFont="1" applyFill="1" applyBorder="1" applyAlignment="1">
      <alignment horizontal="center" vertical="top"/>
    </xf>
    <xf numFmtId="49" fontId="56" fillId="2" borderId="36" xfId="0" applyNumberFormat="1" applyFont="1" applyFill="1" applyBorder="1" applyAlignment="1">
      <alignment horizontal="center" vertical="top"/>
    </xf>
    <xf numFmtId="0" fontId="56" fillId="2" borderId="36" xfId="0" applyFont="1" applyFill="1" applyBorder="1" applyAlignment="1">
      <alignment horizontal="center" vertical="center"/>
    </xf>
    <xf numFmtId="3" fontId="56" fillId="2" borderId="20" xfId="0" applyNumberFormat="1" applyFont="1" applyFill="1" applyBorder="1" applyAlignment="1">
      <alignment horizontal="left"/>
    </xf>
    <xf numFmtId="3" fontId="56" fillId="2" borderId="21" xfId="0" applyNumberFormat="1" applyFont="1" applyFill="1" applyBorder="1" applyAlignment="1">
      <alignment horizontal="center"/>
    </xf>
    <xf numFmtId="3" fontId="56" fillId="2" borderId="0" xfId="0" applyNumberFormat="1" applyFont="1" applyFill="1" applyBorder="1" applyAlignment="1">
      <alignment horizontal="center"/>
    </xf>
    <xf numFmtId="9" fontId="73" fillId="2" borderId="21" xfId="0" applyNumberFormat="1" applyFont="1" applyFill="1" applyBorder="1" applyAlignment="1">
      <alignment horizontal="center" vertical="top"/>
    </xf>
    <xf numFmtId="3" fontId="56" fillId="2" borderId="21" xfId="0" applyNumberFormat="1" applyFont="1" applyFill="1" applyBorder="1" applyAlignment="1">
      <alignment horizontal="center" vertical="top"/>
    </xf>
    <xf numFmtId="0" fontId="56" fillId="2" borderId="20" xfId="0" applyNumberFormat="1" applyFont="1" applyFill="1" applyBorder="1" applyAlignment="1">
      <alignment horizontal="left"/>
    </xf>
    <xf numFmtId="0" fontId="56" fillId="2" borderId="21" xfId="0" applyNumberFormat="1" applyFont="1" applyFill="1" applyBorder="1" applyAlignment="1">
      <alignment horizontal="left"/>
    </xf>
    <xf numFmtId="0" fontId="56" fillId="2" borderId="0" xfId="0" applyNumberFormat="1" applyFont="1" applyFill="1" applyBorder="1" applyAlignment="1">
      <alignment horizontal="left"/>
    </xf>
    <xf numFmtId="0" fontId="73" fillId="2" borderId="21" xfId="0" applyNumberFormat="1" applyFont="1" applyFill="1" applyBorder="1" applyAlignment="1">
      <alignment horizontal="center" vertical="top"/>
    </xf>
    <xf numFmtId="3" fontId="25" fillId="0" borderId="106" xfId="0" applyNumberFormat="1" applyFont="1" applyBorder="1"/>
    <xf numFmtId="167" fontId="25" fillId="0" borderId="106" xfId="0" applyNumberFormat="1" applyFont="1" applyBorder="1"/>
    <xf numFmtId="167" fontId="25" fillId="0" borderId="60" xfId="0" applyNumberFormat="1" applyFont="1" applyBorder="1"/>
    <xf numFmtId="167" fontId="5" fillId="0" borderId="106" xfId="0" applyNumberFormat="1" applyFont="1" applyBorder="1" applyAlignment="1">
      <alignment horizontal="right"/>
    </xf>
    <xf numFmtId="167" fontId="5" fillId="0" borderId="60" xfId="0" applyNumberFormat="1" applyFont="1" applyBorder="1" applyAlignment="1">
      <alignment horizontal="right"/>
    </xf>
    <xf numFmtId="3" fontId="5" fillId="0" borderId="106" xfId="0" applyNumberFormat="1" applyFont="1" applyBorder="1" applyAlignment="1">
      <alignment horizontal="right"/>
    </xf>
    <xf numFmtId="175" fontId="5" fillId="0" borderId="106" xfId="0" applyNumberFormat="1" applyFont="1" applyBorder="1" applyAlignment="1">
      <alignment horizontal="right"/>
    </xf>
    <xf numFmtId="4" fontId="5" fillId="0" borderId="106" xfId="0" applyNumberFormat="1" applyFont="1" applyBorder="1" applyAlignment="1">
      <alignment horizontal="right"/>
    </xf>
    <xf numFmtId="3" fontId="5" fillId="0" borderId="106" xfId="0" applyNumberFormat="1" applyFont="1" applyBorder="1"/>
    <xf numFmtId="3" fontId="16" fillId="0" borderId="22" xfId="0" applyNumberFormat="1" applyFont="1" applyBorder="1" applyAlignment="1">
      <alignment horizontal="center"/>
    </xf>
    <xf numFmtId="3" fontId="25" fillId="0" borderId="106" xfId="0" applyNumberFormat="1" applyFont="1" applyBorder="1" applyAlignment="1">
      <alignment horizontal="right"/>
    </xf>
    <xf numFmtId="167" fontId="25" fillId="0" borderId="106" xfId="0" applyNumberFormat="1" applyFont="1" applyBorder="1" applyAlignment="1">
      <alignment horizontal="right"/>
    </xf>
    <xf numFmtId="167" fontId="16" fillId="0" borderId="60" xfId="0" applyNumberFormat="1" applyFont="1" applyBorder="1" applyAlignment="1">
      <alignment horizontal="right"/>
    </xf>
    <xf numFmtId="167" fontId="25" fillId="0" borderId="60" xfId="0" applyNumberFormat="1" applyFont="1" applyBorder="1" applyAlignment="1">
      <alignment horizontal="right"/>
    </xf>
    <xf numFmtId="167" fontId="5" fillId="0" borderId="21" xfId="0" applyNumberFormat="1" applyFont="1" applyBorder="1" applyAlignment="1">
      <alignment horizontal="right"/>
    </xf>
    <xf numFmtId="167" fontId="16" fillId="0" borderId="21" xfId="0" applyNumberFormat="1" applyFont="1" applyBorder="1" applyAlignment="1">
      <alignment horizontal="right"/>
    </xf>
    <xf numFmtId="3" fontId="16" fillId="0" borderId="36" xfId="0" applyNumberFormat="1" applyFont="1" applyBorder="1" applyAlignment="1">
      <alignment horizontal="center"/>
    </xf>
    <xf numFmtId="167" fontId="25" fillId="0" borderId="21" xfId="0" applyNumberFormat="1" applyFont="1" applyBorder="1" applyAlignment="1">
      <alignment horizontal="right"/>
    </xf>
    <xf numFmtId="167" fontId="25" fillId="0" borderId="21" xfId="0" applyNumberFormat="1" applyFont="1" applyBorder="1"/>
    <xf numFmtId="3" fontId="57" fillId="0" borderId="106" xfId="0" applyNumberFormat="1" applyFont="1" applyBorder="1" applyAlignment="1">
      <alignment horizontal="right"/>
    </xf>
    <xf numFmtId="0" fontId="5" fillId="0" borderId="106" xfId="0" applyFont="1" applyBorder="1"/>
    <xf numFmtId="3" fontId="57" fillId="0" borderId="106" xfId="0" applyNumberFormat="1" applyFont="1" applyBorder="1"/>
    <xf numFmtId="9" fontId="57" fillId="0" borderId="106" xfId="0" applyNumberFormat="1" applyFont="1" applyBorder="1"/>
    <xf numFmtId="167" fontId="57" fillId="0" borderId="106" xfId="0" applyNumberFormat="1" applyFont="1" applyBorder="1"/>
    <xf numFmtId="167" fontId="57" fillId="0" borderId="60" xfId="0" applyNumberFormat="1" applyFont="1" applyBorder="1"/>
    <xf numFmtId="167" fontId="57" fillId="0" borderId="21" xfId="0" applyNumberFormat="1" applyFont="1" applyBorder="1"/>
    <xf numFmtId="49" fontId="3" fillId="2" borderId="36" xfId="26" applyNumberFormat="1" applyFont="1" applyFill="1" applyBorder="1" applyAlignment="1">
      <alignment horizontal="left" vertical="top"/>
    </xf>
    <xf numFmtId="169" fontId="3" fillId="2" borderId="20" xfId="26" applyNumberFormat="1" applyFont="1" applyFill="1" applyBorder="1" applyAlignment="1">
      <alignment horizontal="left" vertical="top"/>
    </xf>
    <xf numFmtId="169" fontId="3" fillId="2" borderId="0" xfId="26" applyNumberFormat="1" applyFont="1" applyFill="1" applyBorder="1" applyAlignment="1">
      <alignment horizontal="left" vertical="top"/>
    </xf>
    <xf numFmtId="169" fontId="3" fillId="2" borderId="21" xfId="26" applyNumberFormat="1" applyFont="1" applyFill="1" applyBorder="1" applyAlignment="1">
      <alignment horizontal="left" vertical="top"/>
    </xf>
    <xf numFmtId="169" fontId="3" fillId="2" borderId="36" xfId="26" applyNumberFormat="1" applyFont="1" applyFill="1" applyBorder="1" applyAlignment="1">
      <alignment horizontal="left" vertical="top" wrapText="1"/>
    </xf>
    <xf numFmtId="169" fontId="3" fillId="2" borderId="36" xfId="26" applyNumberFormat="1" applyFont="1" applyFill="1" applyBorder="1" applyAlignment="1">
      <alignment horizontal="left" vertical="top"/>
    </xf>
    <xf numFmtId="169" fontId="3" fillId="2" borderId="36" xfId="26" applyNumberFormat="1" applyFont="1" applyFill="1" applyBorder="1" applyAlignment="1">
      <alignment horizontal="left" vertical="top"/>
    </xf>
    <xf numFmtId="3" fontId="3" fillId="2" borderId="36" xfId="26" applyNumberFormat="1" applyFont="1" applyFill="1" applyBorder="1" applyAlignment="1">
      <alignment horizontal="center" vertical="top"/>
    </xf>
    <xf numFmtId="3" fontId="3" fillId="2" borderId="20" xfId="26" applyNumberFormat="1" applyFont="1" applyFill="1" applyBorder="1" applyAlignment="1">
      <alignment horizontal="left" vertical="center"/>
    </xf>
    <xf numFmtId="3" fontId="3" fillId="2" borderId="21" xfId="26" applyNumberFormat="1" applyFont="1" applyFill="1" applyBorder="1" applyAlignment="1">
      <alignment horizontal="left" vertical="center"/>
    </xf>
    <xf numFmtId="169" fontId="3" fillId="2" borderId="20" xfId="24" applyNumberFormat="1" applyFont="1" applyFill="1" applyBorder="1" applyAlignment="1">
      <alignment horizontal="left" vertical="center" wrapText="1"/>
    </xf>
    <xf numFmtId="169" fontId="3" fillId="2" borderId="0" xfId="24" applyNumberFormat="1" applyFont="1" applyFill="1" applyBorder="1" applyAlignment="1">
      <alignment horizontal="left" vertical="center" wrapText="1"/>
    </xf>
    <xf numFmtId="9" fontId="3" fillId="2" borderId="21" xfId="24" applyNumberFormat="1" applyFont="1" applyFill="1" applyBorder="1" applyAlignment="1">
      <alignment horizontal="left" vertical="center" wrapText="1"/>
    </xf>
    <xf numFmtId="167" fontId="3" fillId="2" borderId="21" xfId="24" applyNumberFormat="1" applyFont="1" applyFill="1" applyBorder="1" applyAlignment="1">
      <alignment horizontal="left" vertical="center" wrapText="1"/>
    </xf>
    <xf numFmtId="3" fontId="25" fillId="0" borderId="58" xfId="0" applyNumberFormat="1" applyFont="1" applyBorder="1"/>
    <xf numFmtId="167" fontId="25" fillId="0" borderId="58" xfId="0" applyNumberFormat="1" applyFont="1" applyBorder="1"/>
    <xf numFmtId="167" fontId="25" fillId="0" borderId="59" xfId="0" applyNumberFormat="1" applyFont="1" applyBorder="1"/>
    <xf numFmtId="3" fontId="57" fillId="0" borderId="58" xfId="0" applyNumberFormat="1" applyFont="1" applyBorder="1" applyAlignment="1">
      <alignment horizontal="right"/>
    </xf>
    <xf numFmtId="167" fontId="5" fillId="0" borderId="58" xfId="0" applyNumberFormat="1" applyFont="1" applyBorder="1" applyAlignment="1">
      <alignment horizontal="right"/>
    </xf>
    <xf numFmtId="167" fontId="5" fillId="0" borderId="59" xfId="0" applyNumberFormat="1" applyFont="1" applyBorder="1" applyAlignment="1">
      <alignment horizontal="right"/>
    </xf>
    <xf numFmtId="3" fontId="5" fillId="0" borderId="58" xfId="0" applyNumberFormat="1" applyFont="1" applyBorder="1" applyAlignment="1">
      <alignment horizontal="right"/>
    </xf>
    <xf numFmtId="175" fontId="5" fillId="0" borderId="58" xfId="0" applyNumberFormat="1" applyFont="1" applyBorder="1" applyAlignment="1">
      <alignment horizontal="right"/>
    </xf>
    <xf numFmtId="4" fontId="5" fillId="0" borderId="58" xfId="0" applyNumberFormat="1" applyFont="1" applyBorder="1" applyAlignment="1">
      <alignment horizontal="right"/>
    </xf>
    <xf numFmtId="0" fontId="5" fillId="0" borderId="58" xfId="0" applyFont="1" applyBorder="1"/>
    <xf numFmtId="3" fontId="5" fillId="0" borderId="58" xfId="0" applyNumberFormat="1" applyFont="1" applyBorder="1"/>
    <xf numFmtId="3" fontId="57" fillId="0" borderId="58" xfId="0" applyNumberFormat="1" applyFont="1" applyBorder="1"/>
    <xf numFmtId="9" fontId="57" fillId="0" borderId="58" xfId="0" applyNumberFormat="1" applyFont="1" applyBorder="1"/>
    <xf numFmtId="3" fontId="16" fillId="0" borderId="35" xfId="0" applyNumberFormat="1" applyFont="1" applyBorder="1" applyAlignment="1">
      <alignment horizontal="center"/>
    </xf>
    <xf numFmtId="3" fontId="57" fillId="0" borderId="0" xfId="0" applyNumberFormat="1" applyFont="1" applyBorder="1"/>
    <xf numFmtId="167" fontId="57" fillId="0" borderId="0" xfId="0" applyNumberFormat="1" applyFont="1" applyBorder="1"/>
    <xf numFmtId="3" fontId="57" fillId="0" borderId="0" xfId="0" applyNumberFormat="1" applyFont="1" applyBorder="1" applyAlignment="1">
      <alignment horizontal="right"/>
    </xf>
    <xf numFmtId="167" fontId="5" fillId="0" borderId="0" xfId="0" applyNumberFormat="1" applyFont="1" applyBorder="1" applyAlignment="1">
      <alignment horizontal="right"/>
    </xf>
    <xf numFmtId="3" fontId="25" fillId="0" borderId="0" xfId="0" applyNumberFormat="1" applyFont="1" applyBorder="1" applyAlignment="1">
      <alignment horizontal="right"/>
    </xf>
    <xf numFmtId="167" fontId="25" fillId="0" borderId="0" xfId="0" applyNumberFormat="1" applyFont="1" applyBorder="1" applyAlignment="1">
      <alignment horizontal="right"/>
    </xf>
    <xf numFmtId="175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57" fillId="0" borderId="0" xfId="0" applyNumberFormat="1" applyFont="1" applyBorder="1"/>
    <xf numFmtId="3" fontId="25" fillId="0" borderId="0" xfId="0" applyNumberFormat="1" applyFont="1" applyBorder="1"/>
    <xf numFmtId="167" fontId="25" fillId="0" borderId="0" xfId="0" applyNumberFormat="1" applyFont="1" applyBorder="1"/>
    <xf numFmtId="49" fontId="3" fillId="0" borderId="35" xfId="0" applyNumberFormat="1" applyFont="1" applyBorder="1" applyAlignment="1">
      <alignment horizontal="center"/>
    </xf>
    <xf numFmtId="49" fontId="3" fillId="0" borderId="22" xfId="0" applyNumberFormat="1" applyFont="1" applyBorder="1" applyAlignment="1">
      <alignment horizontal="center"/>
    </xf>
    <xf numFmtId="49" fontId="3" fillId="0" borderId="36" xfId="0" applyNumberFormat="1" applyFont="1" applyBorder="1" applyAlignment="1">
      <alignment horizontal="center"/>
    </xf>
    <xf numFmtId="49" fontId="3" fillId="0" borderId="40" xfId="0" applyNumberFormat="1" applyFont="1" applyBorder="1" applyAlignment="1">
      <alignment horizontal="center"/>
    </xf>
    <xf numFmtId="3" fontId="25" fillId="0" borderId="51" xfId="0" applyNumberFormat="1" applyFont="1" applyBorder="1"/>
    <xf numFmtId="167" fontId="25" fillId="0" borderId="51" xfId="0" applyNumberFormat="1" applyFont="1" applyBorder="1"/>
    <xf numFmtId="167" fontId="25" fillId="0" borderId="57" xfId="0" applyNumberFormat="1" applyFont="1" applyBorder="1"/>
    <xf numFmtId="3" fontId="57" fillId="0" borderId="51" xfId="0" applyNumberFormat="1" applyFont="1" applyBorder="1" applyAlignment="1">
      <alignment horizontal="right"/>
    </xf>
    <xf numFmtId="167" fontId="5" fillId="0" borderId="51" xfId="0" applyNumberFormat="1" applyFont="1" applyBorder="1" applyAlignment="1">
      <alignment horizontal="right"/>
    </xf>
    <xf numFmtId="167" fontId="5" fillId="0" borderId="57" xfId="0" applyNumberFormat="1" applyFont="1" applyBorder="1" applyAlignment="1">
      <alignment horizontal="right"/>
    </xf>
    <xf numFmtId="3" fontId="5" fillId="0" borderId="51" xfId="0" applyNumberFormat="1" applyFont="1" applyBorder="1" applyAlignment="1">
      <alignment horizontal="right"/>
    </xf>
    <xf numFmtId="175" fontId="5" fillId="0" borderId="51" xfId="0" applyNumberFormat="1" applyFont="1" applyBorder="1" applyAlignment="1">
      <alignment horizontal="right"/>
    </xf>
    <xf numFmtId="4" fontId="5" fillId="0" borderId="51" xfId="0" applyNumberFormat="1" applyFont="1" applyBorder="1" applyAlignment="1">
      <alignment horizontal="right"/>
    </xf>
    <xf numFmtId="0" fontId="5" fillId="0" borderId="51" xfId="0" applyFont="1" applyBorder="1"/>
    <xf numFmtId="3" fontId="5" fillId="0" borderId="51" xfId="0" applyNumberFormat="1" applyFont="1" applyBorder="1"/>
    <xf numFmtId="3" fontId="57" fillId="0" borderId="51" xfId="0" applyNumberFormat="1" applyFont="1" applyBorder="1"/>
    <xf numFmtId="9" fontId="57" fillId="0" borderId="51" xfId="0" applyNumberFormat="1" applyFont="1" applyBorder="1"/>
    <xf numFmtId="3" fontId="16" fillId="0" borderId="40" xfId="0" applyNumberFormat="1" applyFont="1" applyBorder="1" applyAlignment="1">
      <alignment horizontal="center"/>
    </xf>
    <xf numFmtId="0" fontId="74" fillId="2" borderId="36" xfId="0" applyFont="1" applyFill="1" applyBorder="1" applyAlignment="1">
      <alignment vertical="center" wrapText="1"/>
    </xf>
    <xf numFmtId="0" fontId="56" fillId="2" borderId="20" xfId="26" applyNumberFormat="1" applyFont="1" applyFill="1" applyBorder="1" applyAlignment="1">
      <alignment horizontal="right"/>
    </xf>
    <xf numFmtId="0" fontId="56" fillId="2" borderId="0" xfId="26" applyNumberFormat="1" applyFont="1" applyFill="1" applyBorder="1" applyAlignment="1">
      <alignment horizontal="right"/>
    </xf>
    <xf numFmtId="3" fontId="56" fillId="2" borderId="70" xfId="76" applyNumberFormat="1" applyFont="1" applyFill="1" applyBorder="1" applyAlignment="1">
      <alignment horizontal="center" vertical="center"/>
    </xf>
    <xf numFmtId="3" fontId="56" fillId="2" borderId="72" xfId="76" applyNumberFormat="1" applyFont="1" applyFill="1" applyBorder="1" applyAlignment="1">
      <alignment horizontal="center" vertical="center"/>
    </xf>
    <xf numFmtId="0" fontId="51" fillId="0" borderId="29" xfId="76" applyFont="1" applyFill="1" applyBorder="1"/>
    <xf numFmtId="0" fontId="51" fillId="0" borderId="10" xfId="76" applyFont="1" applyFill="1" applyBorder="1"/>
    <xf numFmtId="0" fontId="51" fillId="0" borderId="26" xfId="76" applyFont="1" applyFill="1" applyBorder="1"/>
    <xf numFmtId="0" fontId="51" fillId="0" borderId="67" xfId="76" applyFont="1" applyFill="1" applyBorder="1"/>
    <xf numFmtId="0" fontId="51" fillId="0" borderId="19" xfId="76" applyFont="1" applyFill="1" applyBorder="1"/>
    <xf numFmtId="0" fontId="51" fillId="0" borderId="69" xfId="76" applyFont="1" applyFill="1" applyBorder="1"/>
    <xf numFmtId="0" fontId="56" fillId="2" borderId="15" xfId="76" applyNumberFormat="1" applyFont="1" applyFill="1" applyBorder="1" applyAlignment="1">
      <alignment horizontal="left"/>
    </xf>
    <xf numFmtId="0" fontId="56" fillId="2" borderId="111" xfId="76" applyNumberFormat="1" applyFont="1" applyFill="1" applyBorder="1" applyAlignment="1">
      <alignment horizontal="left"/>
    </xf>
    <xf numFmtId="3" fontId="51" fillId="0" borderId="29" xfId="76" applyNumberFormat="1" applyFont="1" applyFill="1" applyBorder="1"/>
    <xf numFmtId="3" fontId="51" fillId="0" borderId="34" xfId="76" applyNumberFormat="1" applyFont="1" applyFill="1" applyBorder="1"/>
    <xf numFmtId="3" fontId="51" fillId="0" borderId="10" xfId="76" applyNumberFormat="1" applyFont="1" applyFill="1" applyBorder="1"/>
    <xf numFmtId="3" fontId="51" fillId="0" borderId="11" xfId="76" applyNumberFormat="1" applyFont="1" applyFill="1" applyBorder="1"/>
    <xf numFmtId="3" fontId="51" fillId="0" borderId="26" xfId="76" applyNumberFormat="1" applyFont="1" applyFill="1" applyBorder="1"/>
    <xf numFmtId="3" fontId="51" fillId="0" borderId="28" xfId="76" applyNumberFormat="1" applyFont="1" applyFill="1" applyBorder="1"/>
    <xf numFmtId="9" fontId="51" fillId="0" borderId="67" xfId="76" applyNumberFormat="1" applyFont="1" applyFill="1" applyBorder="1"/>
    <xf numFmtId="9" fontId="51" fillId="0" borderId="19" xfId="76" applyNumberFormat="1" applyFont="1" applyFill="1" applyBorder="1"/>
    <xf numFmtId="9" fontId="51" fillId="0" borderId="69" xfId="76" applyNumberFormat="1" applyFont="1" applyFill="1" applyBorder="1"/>
    <xf numFmtId="0" fontId="56" fillId="2" borderId="17" xfId="76" applyNumberFormat="1" applyFont="1" applyFill="1" applyBorder="1" applyAlignment="1">
      <alignment horizontal="left"/>
    </xf>
    <xf numFmtId="170" fontId="51" fillId="0" borderId="29" xfId="76" applyNumberFormat="1" applyFont="1" applyFill="1" applyBorder="1"/>
    <xf numFmtId="170" fontId="51" fillId="0" borderId="34" xfId="76" applyNumberFormat="1" applyFont="1" applyFill="1" applyBorder="1"/>
    <xf numFmtId="170" fontId="51" fillId="0" borderId="10" xfId="76" applyNumberFormat="1" applyFont="1" applyFill="1" applyBorder="1"/>
    <xf numFmtId="170" fontId="51" fillId="0" borderId="11" xfId="76" applyNumberFormat="1" applyFont="1" applyFill="1" applyBorder="1"/>
    <xf numFmtId="170" fontId="51" fillId="0" borderId="26" xfId="76" applyNumberFormat="1" applyFont="1" applyFill="1" applyBorder="1"/>
    <xf numFmtId="170" fontId="51" fillId="0" borderId="28" xfId="76" applyNumberFormat="1" applyFont="1" applyFill="1" applyBorder="1"/>
    <xf numFmtId="0" fontId="56" fillId="2" borderId="16" xfId="76" applyNumberFormat="1" applyFont="1" applyFill="1" applyBorder="1" applyAlignment="1">
      <alignment horizontal="left"/>
    </xf>
    <xf numFmtId="3" fontId="51" fillId="0" borderId="30" xfId="76" applyNumberFormat="1" applyFont="1" applyFill="1" applyBorder="1"/>
    <xf numFmtId="3" fontId="51" fillId="0" borderId="12" xfId="76" applyNumberFormat="1" applyFont="1" applyFill="1" applyBorder="1"/>
    <xf numFmtId="3" fontId="51" fillId="0" borderId="27" xfId="76" applyNumberFormat="1" applyFont="1" applyFill="1" applyBorder="1"/>
  </cellXfs>
  <cellStyles count="98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85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Graf'!$B$4:$K$4</c:f>
              <c:numCache>
                <c:formatCode>General</c:formatCode>
                <c:ptCount val="10"/>
                <c:pt idx="0">
                  <c:v>1.4960436965437494</c:v>
                </c:pt>
                <c:pt idx="1">
                  <c:v>1.4681159950821157</c:v>
                </c:pt>
                <c:pt idx="2">
                  <c:v>1.4561145441895713</c:v>
                </c:pt>
                <c:pt idx="3">
                  <c:v>1.3330212988674086</c:v>
                </c:pt>
                <c:pt idx="4">
                  <c:v>1.4424949273921037</c:v>
                </c:pt>
                <c:pt idx="5">
                  <c:v>1.5081692164514489</c:v>
                </c:pt>
                <c:pt idx="6">
                  <c:v>1.4496848781258991</c:v>
                </c:pt>
                <c:pt idx="7">
                  <c:v>1.4674709867664388</c:v>
                </c:pt>
                <c:pt idx="8">
                  <c:v>1.4422904300944237</c:v>
                </c:pt>
                <c:pt idx="9">
                  <c:v>1.489215500882594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0082816"/>
        <c:axId val="12500855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1.3909310328573492</c:v>
                </c:pt>
                <c:pt idx="1">
                  <c:v>1.3909310328573492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1042816"/>
        <c:axId val="1421044736"/>
      </c:scatterChart>
      <c:catAx>
        <c:axId val="1250082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roku 2013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50085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500855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250082816"/>
        <c:crosses val="autoZero"/>
        <c:crossBetween val="between"/>
      </c:valAx>
      <c:valAx>
        <c:axId val="1421042816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421044736"/>
        <c:crosses val="max"/>
        <c:crossBetween val="midCat"/>
      </c:valAx>
      <c:valAx>
        <c:axId val="1421044736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421042816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ALOS!$E$33:$E$42</c:f>
              <c:numCache>
                <c:formatCode>0%</c:formatCode>
                <c:ptCount val="10"/>
                <c:pt idx="0">
                  <c:v>0.86966886785705777</c:v>
                </c:pt>
                <c:pt idx="1">
                  <c:v>0.91064741574383723</c:v>
                </c:pt>
                <c:pt idx="2">
                  <c:v>0.92052303877038155</c:v>
                </c:pt>
                <c:pt idx="3">
                  <c:v>0.90898079275003485</c:v>
                </c:pt>
                <c:pt idx="4">
                  <c:v>0.90863715320761285</c:v>
                </c:pt>
                <c:pt idx="5">
                  <c:v>0.92088632909367252</c:v>
                </c:pt>
                <c:pt idx="6">
                  <c:v>0.92283203037517614</c:v>
                </c:pt>
                <c:pt idx="7">
                  <c:v>0.93384908283219004</c:v>
                </c:pt>
                <c:pt idx="8">
                  <c:v>0.92333280669366236</c:v>
                </c:pt>
                <c:pt idx="9">
                  <c:v>0.91695678691977522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6752896"/>
        <c:axId val="1156754816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6760704"/>
        <c:axId val="1156762240"/>
      </c:scatterChart>
      <c:catAx>
        <c:axId val="1156752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roku 2013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56754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5675481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156752896"/>
        <c:crosses val="autoZero"/>
        <c:crossBetween val="between"/>
      </c:valAx>
      <c:valAx>
        <c:axId val="1156760704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156762240"/>
        <c:crosses val="max"/>
        <c:crossBetween val="midCat"/>
      </c:valAx>
      <c:valAx>
        <c:axId val="115676224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1156760704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6.77734375" style="65" bestFit="1" customWidth="1"/>
    <col min="2" max="2" width="89.109375" style="65" bestFit="1" customWidth="1"/>
    <col min="3" max="3" width="16.109375" style="67" customWidth="1"/>
    <col min="4" max="16384" width="8.88671875" style="65"/>
  </cols>
  <sheetData>
    <row r="1" spans="1:3" ht="18.600000000000001" customHeight="1" thickBot="1" x14ac:dyDescent="0.4">
      <c r="A1" s="439" t="s">
        <v>222</v>
      </c>
      <c r="B1" s="440"/>
      <c r="C1" s="64"/>
    </row>
    <row r="2" spans="1:3" ht="14.4" customHeight="1" thickBot="1" x14ac:dyDescent="0.35">
      <c r="A2" s="580" t="s">
        <v>297</v>
      </c>
      <c r="B2" s="66"/>
    </row>
    <row r="3" spans="1:3" ht="14.4" customHeight="1" thickBot="1" x14ac:dyDescent="0.35">
      <c r="A3" s="435" t="s">
        <v>276</v>
      </c>
      <c r="B3" s="436"/>
      <c r="C3" s="64"/>
    </row>
    <row r="4" spans="1:3" ht="14.4" customHeight="1" x14ac:dyDescent="0.3">
      <c r="A4" s="298" t="str">
        <f t="shared" ref="A4:A8" si="0">HYPERLINK("#'"&amp;C4&amp;"'!A1",C4)</f>
        <v>Motivace</v>
      </c>
      <c r="B4" s="299" t="s">
        <v>243</v>
      </c>
      <c r="C4" s="64" t="s">
        <v>244</v>
      </c>
    </row>
    <row r="5" spans="1:3" ht="14.4" customHeight="1" x14ac:dyDescent="0.3">
      <c r="A5" s="300" t="str">
        <f t="shared" si="0"/>
        <v>HI</v>
      </c>
      <c r="B5" s="301" t="s">
        <v>266</v>
      </c>
      <c r="C5" s="67" t="s">
        <v>227</v>
      </c>
    </row>
    <row r="6" spans="1:3" ht="14.4" customHeight="1" x14ac:dyDescent="0.3">
      <c r="A6" s="302" t="str">
        <f t="shared" si="0"/>
        <v>HI Graf</v>
      </c>
      <c r="B6" s="303" t="s">
        <v>218</v>
      </c>
      <c r="C6" s="67" t="s">
        <v>228</v>
      </c>
    </row>
    <row r="7" spans="1:3" ht="14.4" customHeight="1" x14ac:dyDescent="0.3">
      <c r="A7" s="302" t="str">
        <f t="shared" si="0"/>
        <v>Man Tab</v>
      </c>
      <c r="B7" s="303" t="s">
        <v>299</v>
      </c>
      <c r="C7" s="67" t="s">
        <v>229</v>
      </c>
    </row>
    <row r="8" spans="1:3" ht="14.4" customHeight="1" thickBot="1" x14ac:dyDescent="0.35">
      <c r="A8" s="304" t="str">
        <f t="shared" si="0"/>
        <v>HV</v>
      </c>
      <c r="B8" s="305" t="s">
        <v>78</v>
      </c>
      <c r="C8" s="67" t="s">
        <v>89</v>
      </c>
    </row>
    <row r="9" spans="1:3" ht="14.4" customHeight="1" thickBot="1" x14ac:dyDescent="0.35">
      <c r="A9" s="306"/>
      <c r="B9" s="306"/>
    </row>
    <row r="10" spans="1:3" ht="14.4" customHeight="1" thickBot="1" x14ac:dyDescent="0.35">
      <c r="A10" s="437" t="s">
        <v>223</v>
      </c>
      <c r="B10" s="436"/>
      <c r="C10" s="64"/>
    </row>
    <row r="11" spans="1:3" ht="14.4" customHeight="1" x14ac:dyDescent="0.3">
      <c r="A11" s="307" t="str">
        <f t="shared" ref="A11:A23" si="1">HYPERLINK("#'"&amp;C11&amp;"'!A1",C11)</f>
        <v>Léky Žádanky</v>
      </c>
      <c r="B11" s="301" t="s">
        <v>268</v>
      </c>
      <c r="C11" s="67" t="s">
        <v>230</v>
      </c>
    </row>
    <row r="12" spans="1:3" ht="14.4" customHeight="1" x14ac:dyDescent="0.3">
      <c r="A12" s="302" t="str">
        <f t="shared" si="1"/>
        <v>LŽ Detail</v>
      </c>
      <c r="B12" s="303" t="s">
        <v>267</v>
      </c>
      <c r="C12" s="67" t="s">
        <v>231</v>
      </c>
    </row>
    <row r="13" spans="1:3" ht="14.4" customHeight="1" x14ac:dyDescent="0.3">
      <c r="A13" s="302" t="str">
        <f t="shared" si="1"/>
        <v>LŽ PL</v>
      </c>
      <c r="B13" s="303" t="s">
        <v>3403</v>
      </c>
      <c r="C13" s="67" t="s">
        <v>281</v>
      </c>
    </row>
    <row r="14" spans="1:3" s="364" customFormat="1" ht="14.4" customHeight="1" x14ac:dyDescent="0.3">
      <c r="A14" s="302" t="str">
        <f t="shared" si="1"/>
        <v>LŽ PL Detail</v>
      </c>
      <c r="B14" s="303" t="s">
        <v>263</v>
      </c>
      <c r="C14" s="67" t="s">
        <v>283</v>
      </c>
    </row>
    <row r="15" spans="1:3" ht="14.4" customHeight="1" x14ac:dyDescent="0.3">
      <c r="A15" s="302" t="str">
        <f t="shared" si="1"/>
        <v>Léky Recepty</v>
      </c>
      <c r="B15" s="303" t="s">
        <v>269</v>
      </c>
      <c r="C15" s="67" t="s">
        <v>232</v>
      </c>
    </row>
    <row r="16" spans="1:3" s="372" customFormat="1" ht="14.4" customHeight="1" x14ac:dyDescent="0.3">
      <c r="A16" s="302" t="str">
        <f t="shared" si="1"/>
        <v>LRp Lékaři</v>
      </c>
      <c r="B16" s="303" t="s">
        <v>286</v>
      </c>
      <c r="C16" s="67" t="s">
        <v>287</v>
      </c>
    </row>
    <row r="17" spans="1:3" ht="14.4" customHeight="1" x14ac:dyDescent="0.3">
      <c r="A17" s="302" t="str">
        <f t="shared" si="1"/>
        <v>LRp Detail</v>
      </c>
      <c r="B17" s="303" t="s">
        <v>270</v>
      </c>
      <c r="C17" s="67" t="s">
        <v>233</v>
      </c>
    </row>
    <row r="18" spans="1:3" ht="14.4" customHeight="1" x14ac:dyDescent="0.3">
      <c r="A18" s="302" t="str">
        <f t="shared" si="1"/>
        <v>LRp PL</v>
      </c>
      <c r="B18" s="303" t="s">
        <v>5897</v>
      </c>
      <c r="C18" s="67" t="s">
        <v>282</v>
      </c>
    </row>
    <row r="19" spans="1:3" s="365" customFormat="1" ht="14.4" customHeight="1" x14ac:dyDescent="0.3">
      <c r="A19" s="302" t="str">
        <f t="shared" ref="A19" si="2">HYPERLINK("#'"&amp;C19&amp;"'!A1",C19)</f>
        <v>LRp PL Detail</v>
      </c>
      <c r="B19" s="303" t="s">
        <v>265</v>
      </c>
      <c r="C19" s="67" t="s">
        <v>284</v>
      </c>
    </row>
    <row r="20" spans="1:3" ht="14.4" customHeight="1" x14ac:dyDescent="0.3">
      <c r="A20" s="307" t="str">
        <f t="shared" si="1"/>
        <v>Materiál Žádanky</v>
      </c>
      <c r="B20" s="303" t="s">
        <v>271</v>
      </c>
      <c r="C20" s="67" t="s">
        <v>234</v>
      </c>
    </row>
    <row r="21" spans="1:3" ht="14.4" customHeight="1" x14ac:dyDescent="0.3">
      <c r="A21" s="302" t="str">
        <f t="shared" si="1"/>
        <v>MŽ Detail</v>
      </c>
      <c r="B21" s="303" t="s">
        <v>272</v>
      </c>
      <c r="C21" s="67" t="s">
        <v>235</v>
      </c>
    </row>
    <row r="22" spans="1:3" ht="14.4" customHeight="1" x14ac:dyDescent="0.3">
      <c r="A22" s="302" t="str">
        <f t="shared" si="1"/>
        <v>ON Výkaz</v>
      </c>
      <c r="B22" s="303" t="s">
        <v>221</v>
      </c>
      <c r="C22" s="67" t="s">
        <v>236</v>
      </c>
    </row>
    <row r="23" spans="1:3" ht="14.4" customHeight="1" thickBot="1" x14ac:dyDescent="0.35">
      <c r="A23" s="304" t="str">
        <f t="shared" si="1"/>
        <v>ON Hodiny</v>
      </c>
      <c r="B23" s="305" t="s">
        <v>6887</v>
      </c>
      <c r="C23" s="67" t="s">
        <v>237</v>
      </c>
    </row>
    <row r="24" spans="1:3" ht="14.4" customHeight="1" thickBot="1" x14ac:dyDescent="0.35">
      <c r="A24" s="308"/>
      <c r="B24" s="308"/>
    </row>
    <row r="25" spans="1:3" ht="14.4" customHeight="1" thickBot="1" x14ac:dyDescent="0.35">
      <c r="A25" s="438" t="s">
        <v>224</v>
      </c>
      <c r="B25" s="436"/>
      <c r="C25" s="64"/>
    </row>
    <row r="26" spans="1:3" ht="14.4" customHeight="1" x14ac:dyDescent="0.3">
      <c r="A26" s="309" t="str">
        <f t="shared" ref="A26:A35" si="3">HYPERLINK("#'"&amp;C26&amp;"'!A1",C26)</f>
        <v>ZV Vykáz.-A</v>
      </c>
      <c r="B26" s="301" t="s">
        <v>249</v>
      </c>
      <c r="C26" s="67" t="s">
        <v>245</v>
      </c>
    </row>
    <row r="27" spans="1:3" ht="14.4" customHeight="1" x14ac:dyDescent="0.3">
      <c r="A27" s="302" t="str">
        <f t="shared" si="3"/>
        <v>ZV Vykáz.-A Detail</v>
      </c>
      <c r="B27" s="303" t="s">
        <v>250</v>
      </c>
      <c r="C27" s="67" t="s">
        <v>246</v>
      </c>
    </row>
    <row r="28" spans="1:3" ht="14.4" customHeight="1" x14ac:dyDescent="0.3">
      <c r="A28" s="302" t="str">
        <f t="shared" si="3"/>
        <v>ZV Vykáz.-H</v>
      </c>
      <c r="B28" s="303" t="s">
        <v>251</v>
      </c>
      <c r="C28" s="67" t="s">
        <v>247</v>
      </c>
    </row>
    <row r="29" spans="1:3" ht="14.4" customHeight="1" x14ac:dyDescent="0.3">
      <c r="A29" s="302" t="str">
        <f t="shared" si="3"/>
        <v>ZV Vykáz.-H Detail</v>
      </c>
      <c r="B29" s="303" t="s">
        <v>252</v>
      </c>
      <c r="C29" s="67" t="s">
        <v>248</v>
      </c>
    </row>
    <row r="30" spans="1:3" ht="14.4" customHeight="1" x14ac:dyDescent="0.3">
      <c r="A30" s="309" t="str">
        <f t="shared" si="3"/>
        <v>CaseMix</v>
      </c>
      <c r="B30" s="303" t="s">
        <v>225</v>
      </c>
      <c r="C30" s="67" t="s">
        <v>238</v>
      </c>
    </row>
    <row r="31" spans="1:3" ht="14.4" customHeight="1" x14ac:dyDescent="0.3">
      <c r="A31" s="302" t="str">
        <f t="shared" si="3"/>
        <v>ALOS</v>
      </c>
      <c r="B31" s="303" t="s">
        <v>200</v>
      </c>
      <c r="C31" s="67" t="s">
        <v>171</v>
      </c>
    </row>
    <row r="32" spans="1:3" ht="14.4" customHeight="1" x14ac:dyDescent="0.3">
      <c r="A32" s="302" t="str">
        <f t="shared" si="3"/>
        <v>Total</v>
      </c>
      <c r="B32" s="303" t="s">
        <v>226</v>
      </c>
      <c r="C32" s="67" t="s">
        <v>239</v>
      </c>
    </row>
    <row r="33" spans="1:3" ht="14.4" customHeight="1" x14ac:dyDescent="0.3">
      <c r="A33" s="302" t="str">
        <f t="shared" si="3"/>
        <v>ZV Vyžád.</v>
      </c>
      <c r="B33" s="303" t="s">
        <v>253</v>
      </c>
      <c r="C33" s="67" t="s">
        <v>242</v>
      </c>
    </row>
    <row r="34" spans="1:3" ht="14.4" customHeight="1" x14ac:dyDescent="0.3">
      <c r="A34" s="302" t="str">
        <f t="shared" si="3"/>
        <v>ZV Vyžád. Detail</v>
      </c>
      <c r="B34" s="303" t="s">
        <v>254</v>
      </c>
      <c r="C34" s="67" t="s">
        <v>241</v>
      </c>
    </row>
    <row r="35" spans="1:3" ht="14.4" customHeight="1" thickBot="1" x14ac:dyDescent="0.35">
      <c r="A35" s="304" t="str">
        <f t="shared" si="3"/>
        <v>OD TISS</v>
      </c>
      <c r="B35" s="305" t="s">
        <v>275</v>
      </c>
      <c r="C35" s="67" t="s">
        <v>240</v>
      </c>
    </row>
    <row r="36" spans="1:3" ht="14.4" customHeight="1" x14ac:dyDescent="0.3">
      <c r="A36" s="68"/>
      <c r="B36" s="68"/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453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69" bestFit="1" customWidth="1"/>
    <col min="2" max="2" width="8.88671875" style="69" bestFit="1" customWidth="1"/>
    <col min="3" max="3" width="7" style="69" bestFit="1" customWidth="1"/>
    <col min="4" max="4" width="53.44140625" style="69" bestFit="1" customWidth="1"/>
    <col min="5" max="5" width="28.44140625" style="69" bestFit="1" customWidth="1"/>
    <col min="6" max="6" width="6.6640625" style="98" customWidth="1"/>
    <col min="7" max="7" width="10" style="98" customWidth="1"/>
    <col min="8" max="8" width="6.77734375" style="91" bestFit="1" customWidth="1"/>
    <col min="9" max="9" width="6.6640625" style="98" customWidth="1"/>
    <col min="10" max="10" width="10" style="98" customWidth="1"/>
    <col min="11" max="11" width="6.77734375" style="91" bestFit="1" customWidth="1"/>
    <col min="12" max="12" width="6.6640625" style="98" customWidth="1"/>
    <col min="13" max="13" width="10" style="98" customWidth="1"/>
    <col min="14" max="16384" width="8.88671875" style="69"/>
  </cols>
  <sheetData>
    <row r="1" spans="1:13" ht="18.600000000000001" customHeight="1" thickBot="1" x14ac:dyDescent="0.4">
      <c r="A1" s="474" t="s">
        <v>263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40"/>
      <c r="M1" s="440"/>
    </row>
    <row r="2" spans="1:13" ht="14.4" customHeight="1" thickBot="1" x14ac:dyDescent="0.35">
      <c r="A2" s="580" t="s">
        <v>297</v>
      </c>
      <c r="B2" s="96"/>
      <c r="C2" s="96"/>
      <c r="D2" s="96"/>
      <c r="E2" s="96"/>
      <c r="F2" s="97"/>
      <c r="G2" s="97"/>
      <c r="H2" s="353"/>
      <c r="I2" s="97"/>
      <c r="J2" s="97"/>
      <c r="K2" s="353"/>
      <c r="L2" s="97"/>
    </row>
    <row r="3" spans="1:13" ht="14.4" customHeight="1" thickBot="1" x14ac:dyDescent="0.35">
      <c r="E3" s="179" t="s">
        <v>255</v>
      </c>
      <c r="F3" s="56">
        <f>SUBTOTAL(9,F6:F1048576)</f>
        <v>352.47999999999996</v>
      </c>
      <c r="G3" s="56">
        <f>SUBTOTAL(9,G6:G1048576)</f>
        <v>37291.831602166974</v>
      </c>
      <c r="H3" s="57">
        <f>IF(M3=0,0,G3/M3)</f>
        <v>1.5277192923248585E-2</v>
      </c>
      <c r="I3" s="56">
        <f>SUBTOTAL(9,I6:I1048576)</f>
        <v>9347.3150000000005</v>
      </c>
      <c r="J3" s="56">
        <f>SUBTOTAL(9,J6:J1048576)</f>
        <v>2403721.5004620557</v>
      </c>
      <c r="K3" s="57">
        <f>IF(M3=0,0,J3/M3)</f>
        <v>0.98472280707675186</v>
      </c>
      <c r="L3" s="56">
        <f>SUBTOTAL(9,L6:L1048576)</f>
        <v>9699.7950000000019</v>
      </c>
      <c r="M3" s="58">
        <f>SUBTOTAL(9,M6:M1048576)</f>
        <v>2441013.3320642216</v>
      </c>
    </row>
    <row r="4" spans="1:13" ht="14.4" customHeight="1" thickBot="1" x14ac:dyDescent="0.35">
      <c r="A4" s="54"/>
      <c r="B4" s="54"/>
      <c r="C4" s="54"/>
      <c r="D4" s="54"/>
      <c r="E4" s="55"/>
      <c r="F4" s="478" t="s">
        <v>257</v>
      </c>
      <c r="G4" s="479"/>
      <c r="H4" s="480"/>
      <c r="I4" s="481" t="s">
        <v>256</v>
      </c>
      <c r="J4" s="479"/>
      <c r="K4" s="480"/>
      <c r="L4" s="482" t="s">
        <v>6</v>
      </c>
      <c r="M4" s="483"/>
    </row>
    <row r="5" spans="1:13" ht="14.4" customHeight="1" thickBot="1" x14ac:dyDescent="0.35">
      <c r="A5" s="637" t="s">
        <v>258</v>
      </c>
      <c r="B5" s="654" t="s">
        <v>259</v>
      </c>
      <c r="C5" s="654" t="s">
        <v>175</v>
      </c>
      <c r="D5" s="654" t="s">
        <v>260</v>
      </c>
      <c r="E5" s="654" t="s">
        <v>261</v>
      </c>
      <c r="F5" s="655" t="s">
        <v>31</v>
      </c>
      <c r="G5" s="655" t="s">
        <v>17</v>
      </c>
      <c r="H5" s="639" t="s">
        <v>262</v>
      </c>
      <c r="I5" s="638" t="s">
        <v>31</v>
      </c>
      <c r="J5" s="655" t="s">
        <v>17</v>
      </c>
      <c r="K5" s="639" t="s">
        <v>262</v>
      </c>
      <c r="L5" s="638" t="s">
        <v>31</v>
      </c>
      <c r="M5" s="656" t="s">
        <v>17</v>
      </c>
    </row>
    <row r="6" spans="1:13" ht="14.4" customHeight="1" x14ac:dyDescent="0.3">
      <c r="A6" s="619" t="s">
        <v>565</v>
      </c>
      <c r="B6" s="620" t="s">
        <v>3507</v>
      </c>
      <c r="C6" s="620" t="s">
        <v>1499</v>
      </c>
      <c r="D6" s="620" t="s">
        <v>3508</v>
      </c>
      <c r="E6" s="620" t="s">
        <v>3509</v>
      </c>
      <c r="F6" s="623"/>
      <c r="G6" s="623"/>
      <c r="H6" s="641">
        <v>0</v>
      </c>
      <c r="I6" s="623">
        <v>16</v>
      </c>
      <c r="J6" s="623">
        <v>1142.0776527105068</v>
      </c>
      <c r="K6" s="641">
        <v>1</v>
      </c>
      <c r="L6" s="623">
        <v>16</v>
      </c>
      <c r="M6" s="624">
        <v>1142.0776527105068</v>
      </c>
    </row>
    <row r="7" spans="1:13" ht="14.4" customHeight="1" x14ac:dyDescent="0.3">
      <c r="A7" s="625" t="s">
        <v>565</v>
      </c>
      <c r="B7" s="626" t="s">
        <v>3510</v>
      </c>
      <c r="C7" s="626" t="s">
        <v>1589</v>
      </c>
      <c r="D7" s="626" t="s">
        <v>1590</v>
      </c>
      <c r="E7" s="626" t="s">
        <v>1591</v>
      </c>
      <c r="F7" s="629"/>
      <c r="G7" s="629"/>
      <c r="H7" s="642">
        <v>0</v>
      </c>
      <c r="I7" s="629">
        <v>4</v>
      </c>
      <c r="J7" s="629">
        <v>526.03957493820496</v>
      </c>
      <c r="K7" s="642">
        <v>1</v>
      </c>
      <c r="L7" s="629">
        <v>4</v>
      </c>
      <c r="M7" s="630">
        <v>526.03957493820496</v>
      </c>
    </row>
    <row r="8" spans="1:13" ht="14.4" customHeight="1" x14ac:dyDescent="0.3">
      <c r="A8" s="625" t="s">
        <v>565</v>
      </c>
      <c r="B8" s="626" t="s">
        <v>3511</v>
      </c>
      <c r="C8" s="626" t="s">
        <v>1294</v>
      </c>
      <c r="D8" s="626" t="s">
        <v>754</v>
      </c>
      <c r="E8" s="626" t="s">
        <v>1295</v>
      </c>
      <c r="F8" s="629"/>
      <c r="G8" s="629"/>
      <c r="H8" s="642">
        <v>0</v>
      </c>
      <c r="I8" s="629">
        <v>4</v>
      </c>
      <c r="J8" s="629">
        <v>263.24</v>
      </c>
      <c r="K8" s="642">
        <v>1</v>
      </c>
      <c r="L8" s="629">
        <v>4</v>
      </c>
      <c r="M8" s="630">
        <v>263.24</v>
      </c>
    </row>
    <row r="9" spans="1:13" ht="14.4" customHeight="1" x14ac:dyDescent="0.3">
      <c r="A9" s="625" t="s">
        <v>565</v>
      </c>
      <c r="B9" s="626" t="s">
        <v>3511</v>
      </c>
      <c r="C9" s="626" t="s">
        <v>753</v>
      </c>
      <c r="D9" s="626" t="s">
        <v>754</v>
      </c>
      <c r="E9" s="626" t="s">
        <v>755</v>
      </c>
      <c r="F9" s="629"/>
      <c r="G9" s="629"/>
      <c r="H9" s="642">
        <v>0</v>
      </c>
      <c r="I9" s="629">
        <v>4</v>
      </c>
      <c r="J9" s="629">
        <v>572.28392564371995</v>
      </c>
      <c r="K9" s="642">
        <v>1</v>
      </c>
      <c r="L9" s="629">
        <v>4</v>
      </c>
      <c r="M9" s="630">
        <v>572.28392564371995</v>
      </c>
    </row>
    <row r="10" spans="1:13" ht="14.4" customHeight="1" x14ac:dyDescent="0.3">
      <c r="A10" s="625" t="s">
        <v>565</v>
      </c>
      <c r="B10" s="626" t="s">
        <v>3511</v>
      </c>
      <c r="C10" s="626" t="s">
        <v>757</v>
      </c>
      <c r="D10" s="626" t="s">
        <v>754</v>
      </c>
      <c r="E10" s="626" t="s">
        <v>758</v>
      </c>
      <c r="F10" s="629"/>
      <c r="G10" s="629"/>
      <c r="H10" s="642">
        <v>0</v>
      </c>
      <c r="I10" s="629">
        <v>32</v>
      </c>
      <c r="J10" s="629">
        <v>9470.0279023266121</v>
      </c>
      <c r="K10" s="642">
        <v>1</v>
      </c>
      <c r="L10" s="629">
        <v>32</v>
      </c>
      <c r="M10" s="630">
        <v>9470.0279023266121</v>
      </c>
    </row>
    <row r="11" spans="1:13" ht="14.4" customHeight="1" x14ac:dyDescent="0.3">
      <c r="A11" s="625" t="s">
        <v>565</v>
      </c>
      <c r="B11" s="626" t="s">
        <v>3511</v>
      </c>
      <c r="C11" s="626" t="s">
        <v>590</v>
      </c>
      <c r="D11" s="626" t="s">
        <v>3512</v>
      </c>
      <c r="E11" s="626" t="s">
        <v>3513</v>
      </c>
      <c r="F11" s="629"/>
      <c r="G11" s="629"/>
      <c r="H11" s="642">
        <v>0</v>
      </c>
      <c r="I11" s="629">
        <v>150</v>
      </c>
      <c r="J11" s="629">
        <v>11805.931423270104</v>
      </c>
      <c r="K11" s="642">
        <v>1</v>
      </c>
      <c r="L11" s="629">
        <v>150</v>
      </c>
      <c r="M11" s="630">
        <v>11805.931423270104</v>
      </c>
    </row>
    <row r="12" spans="1:13" ht="14.4" customHeight="1" x14ac:dyDescent="0.3">
      <c r="A12" s="625" t="s">
        <v>565</v>
      </c>
      <c r="B12" s="626" t="s">
        <v>3514</v>
      </c>
      <c r="C12" s="626" t="s">
        <v>1559</v>
      </c>
      <c r="D12" s="626" t="s">
        <v>1560</v>
      </c>
      <c r="E12" s="626" t="s">
        <v>1561</v>
      </c>
      <c r="F12" s="629"/>
      <c r="G12" s="629"/>
      <c r="H12" s="642">
        <v>0</v>
      </c>
      <c r="I12" s="629">
        <v>140</v>
      </c>
      <c r="J12" s="629">
        <v>9946.9936101717976</v>
      </c>
      <c r="K12" s="642">
        <v>1</v>
      </c>
      <c r="L12" s="629">
        <v>140</v>
      </c>
      <c r="M12" s="630">
        <v>9946.9936101717976</v>
      </c>
    </row>
    <row r="13" spans="1:13" ht="14.4" customHeight="1" x14ac:dyDescent="0.3">
      <c r="A13" s="625" t="s">
        <v>565</v>
      </c>
      <c r="B13" s="626" t="s">
        <v>3515</v>
      </c>
      <c r="C13" s="626" t="s">
        <v>1433</v>
      </c>
      <c r="D13" s="626" t="s">
        <v>3516</v>
      </c>
      <c r="E13" s="626" t="s">
        <v>3517</v>
      </c>
      <c r="F13" s="629"/>
      <c r="G13" s="629"/>
      <c r="H13" s="642">
        <v>0</v>
      </c>
      <c r="I13" s="629">
        <v>1</v>
      </c>
      <c r="J13" s="629">
        <v>123.58</v>
      </c>
      <c r="K13" s="642">
        <v>1</v>
      </c>
      <c r="L13" s="629">
        <v>1</v>
      </c>
      <c r="M13" s="630">
        <v>123.58</v>
      </c>
    </row>
    <row r="14" spans="1:13" ht="14.4" customHeight="1" x14ac:dyDescent="0.3">
      <c r="A14" s="625" t="s">
        <v>565</v>
      </c>
      <c r="B14" s="626" t="s">
        <v>3518</v>
      </c>
      <c r="C14" s="626" t="s">
        <v>1596</v>
      </c>
      <c r="D14" s="626" t="s">
        <v>1597</v>
      </c>
      <c r="E14" s="626" t="s">
        <v>1598</v>
      </c>
      <c r="F14" s="629"/>
      <c r="G14" s="629"/>
      <c r="H14" s="642">
        <v>0</v>
      </c>
      <c r="I14" s="629">
        <v>17</v>
      </c>
      <c r="J14" s="629">
        <v>2068.7097755914128</v>
      </c>
      <c r="K14" s="642">
        <v>1</v>
      </c>
      <c r="L14" s="629">
        <v>17</v>
      </c>
      <c r="M14" s="630">
        <v>2068.7097755914128</v>
      </c>
    </row>
    <row r="15" spans="1:13" ht="14.4" customHeight="1" x14ac:dyDescent="0.3">
      <c r="A15" s="625" t="s">
        <v>565</v>
      </c>
      <c r="B15" s="626" t="s">
        <v>3519</v>
      </c>
      <c r="C15" s="626" t="s">
        <v>593</v>
      </c>
      <c r="D15" s="626" t="s">
        <v>594</v>
      </c>
      <c r="E15" s="626" t="s">
        <v>3520</v>
      </c>
      <c r="F15" s="629">
        <v>2</v>
      </c>
      <c r="G15" s="629">
        <v>252.26034193170301</v>
      </c>
      <c r="H15" s="642">
        <v>1</v>
      </c>
      <c r="I15" s="629"/>
      <c r="J15" s="629"/>
      <c r="K15" s="642">
        <v>0</v>
      </c>
      <c r="L15" s="629">
        <v>2</v>
      </c>
      <c r="M15" s="630">
        <v>252.26034193170301</v>
      </c>
    </row>
    <row r="16" spans="1:13" ht="14.4" customHeight="1" x14ac:dyDescent="0.3">
      <c r="A16" s="625" t="s">
        <v>565</v>
      </c>
      <c r="B16" s="626" t="s">
        <v>3519</v>
      </c>
      <c r="C16" s="626" t="s">
        <v>1556</v>
      </c>
      <c r="D16" s="626" t="s">
        <v>1449</v>
      </c>
      <c r="E16" s="626" t="s">
        <v>1557</v>
      </c>
      <c r="F16" s="629"/>
      <c r="G16" s="629"/>
      <c r="H16" s="642">
        <v>0</v>
      </c>
      <c r="I16" s="629">
        <v>5</v>
      </c>
      <c r="J16" s="629">
        <v>401.54</v>
      </c>
      <c r="K16" s="642">
        <v>1</v>
      </c>
      <c r="L16" s="629">
        <v>5</v>
      </c>
      <c r="M16" s="630">
        <v>401.54</v>
      </c>
    </row>
    <row r="17" spans="1:13" ht="14.4" customHeight="1" x14ac:dyDescent="0.3">
      <c r="A17" s="625" t="s">
        <v>565</v>
      </c>
      <c r="B17" s="626" t="s">
        <v>3519</v>
      </c>
      <c r="C17" s="626" t="s">
        <v>1448</v>
      </c>
      <c r="D17" s="626" t="s">
        <v>1449</v>
      </c>
      <c r="E17" s="626" t="s">
        <v>1450</v>
      </c>
      <c r="F17" s="629"/>
      <c r="G17" s="629"/>
      <c r="H17" s="642">
        <v>0</v>
      </c>
      <c r="I17" s="629">
        <v>4</v>
      </c>
      <c r="J17" s="629">
        <v>485.60255780513597</v>
      </c>
      <c r="K17" s="642">
        <v>1</v>
      </c>
      <c r="L17" s="629">
        <v>4</v>
      </c>
      <c r="M17" s="630">
        <v>485.60255780513597</v>
      </c>
    </row>
    <row r="18" spans="1:13" ht="14.4" customHeight="1" x14ac:dyDescent="0.3">
      <c r="A18" s="625" t="s">
        <v>565</v>
      </c>
      <c r="B18" s="626" t="s">
        <v>3521</v>
      </c>
      <c r="C18" s="626" t="s">
        <v>1552</v>
      </c>
      <c r="D18" s="626" t="s">
        <v>1553</v>
      </c>
      <c r="E18" s="626" t="s">
        <v>1554</v>
      </c>
      <c r="F18" s="629"/>
      <c r="G18" s="629"/>
      <c r="H18" s="642">
        <v>0</v>
      </c>
      <c r="I18" s="629">
        <v>3</v>
      </c>
      <c r="J18" s="629">
        <v>1411.96</v>
      </c>
      <c r="K18" s="642">
        <v>1</v>
      </c>
      <c r="L18" s="629">
        <v>3</v>
      </c>
      <c r="M18" s="630">
        <v>1411.96</v>
      </c>
    </row>
    <row r="19" spans="1:13" ht="14.4" customHeight="1" x14ac:dyDescent="0.3">
      <c r="A19" s="625" t="s">
        <v>565</v>
      </c>
      <c r="B19" s="626" t="s">
        <v>3522</v>
      </c>
      <c r="C19" s="626" t="s">
        <v>1467</v>
      </c>
      <c r="D19" s="626" t="s">
        <v>1468</v>
      </c>
      <c r="E19" s="626" t="s">
        <v>3523</v>
      </c>
      <c r="F19" s="629"/>
      <c r="G19" s="629"/>
      <c r="H19" s="642">
        <v>0</v>
      </c>
      <c r="I19" s="629">
        <v>2</v>
      </c>
      <c r="J19" s="629">
        <v>153.28</v>
      </c>
      <c r="K19" s="642">
        <v>1</v>
      </c>
      <c r="L19" s="629">
        <v>2</v>
      </c>
      <c r="M19" s="630">
        <v>153.28</v>
      </c>
    </row>
    <row r="20" spans="1:13" ht="14.4" customHeight="1" x14ac:dyDescent="0.3">
      <c r="A20" s="625" t="s">
        <v>565</v>
      </c>
      <c r="B20" s="626" t="s">
        <v>3524</v>
      </c>
      <c r="C20" s="626" t="s">
        <v>1503</v>
      </c>
      <c r="D20" s="626" t="s">
        <v>3525</v>
      </c>
      <c r="E20" s="626" t="s">
        <v>2429</v>
      </c>
      <c r="F20" s="629"/>
      <c r="G20" s="629"/>
      <c r="H20" s="642">
        <v>0</v>
      </c>
      <c r="I20" s="629">
        <v>1</v>
      </c>
      <c r="J20" s="629">
        <v>144.79</v>
      </c>
      <c r="K20" s="642">
        <v>1</v>
      </c>
      <c r="L20" s="629">
        <v>1</v>
      </c>
      <c r="M20" s="630">
        <v>144.79</v>
      </c>
    </row>
    <row r="21" spans="1:13" ht="14.4" customHeight="1" x14ac:dyDescent="0.3">
      <c r="A21" s="625" t="s">
        <v>565</v>
      </c>
      <c r="B21" s="626" t="s">
        <v>3526</v>
      </c>
      <c r="C21" s="626" t="s">
        <v>1336</v>
      </c>
      <c r="D21" s="626" t="s">
        <v>1337</v>
      </c>
      <c r="E21" s="626" t="s">
        <v>1338</v>
      </c>
      <c r="F21" s="629">
        <v>1</v>
      </c>
      <c r="G21" s="629">
        <v>343.44</v>
      </c>
      <c r="H21" s="642">
        <v>1</v>
      </c>
      <c r="I21" s="629"/>
      <c r="J21" s="629"/>
      <c r="K21" s="642">
        <v>0</v>
      </c>
      <c r="L21" s="629">
        <v>1</v>
      </c>
      <c r="M21" s="630">
        <v>343.44</v>
      </c>
    </row>
    <row r="22" spans="1:13" ht="14.4" customHeight="1" x14ac:dyDescent="0.3">
      <c r="A22" s="625" t="s">
        <v>565</v>
      </c>
      <c r="B22" s="626" t="s">
        <v>3527</v>
      </c>
      <c r="C22" s="626" t="s">
        <v>1576</v>
      </c>
      <c r="D22" s="626" t="s">
        <v>1441</v>
      </c>
      <c r="E22" s="626" t="s">
        <v>1577</v>
      </c>
      <c r="F22" s="629"/>
      <c r="G22" s="629"/>
      <c r="H22" s="642">
        <v>0</v>
      </c>
      <c r="I22" s="629">
        <v>16</v>
      </c>
      <c r="J22" s="629">
        <v>6623.9926923806943</v>
      </c>
      <c r="K22" s="642">
        <v>1</v>
      </c>
      <c r="L22" s="629">
        <v>16</v>
      </c>
      <c r="M22" s="630">
        <v>6623.9926923806943</v>
      </c>
    </row>
    <row r="23" spans="1:13" ht="14.4" customHeight="1" x14ac:dyDescent="0.3">
      <c r="A23" s="625" t="s">
        <v>565</v>
      </c>
      <c r="B23" s="626" t="s">
        <v>3527</v>
      </c>
      <c r="C23" s="626" t="s">
        <v>1440</v>
      </c>
      <c r="D23" s="626" t="s">
        <v>1441</v>
      </c>
      <c r="E23" s="626" t="s">
        <v>1442</v>
      </c>
      <c r="F23" s="629"/>
      <c r="G23" s="629"/>
      <c r="H23" s="642">
        <v>0</v>
      </c>
      <c r="I23" s="629">
        <v>10</v>
      </c>
      <c r="J23" s="629">
        <v>4921.99803351837</v>
      </c>
      <c r="K23" s="642">
        <v>1</v>
      </c>
      <c r="L23" s="629">
        <v>10</v>
      </c>
      <c r="M23" s="630">
        <v>4921.99803351837</v>
      </c>
    </row>
    <row r="24" spans="1:13" ht="14.4" customHeight="1" x14ac:dyDescent="0.3">
      <c r="A24" s="625" t="s">
        <v>565</v>
      </c>
      <c r="B24" s="626" t="s">
        <v>3527</v>
      </c>
      <c r="C24" s="626" t="s">
        <v>1463</v>
      </c>
      <c r="D24" s="626" t="s">
        <v>1464</v>
      </c>
      <c r="E24" s="626" t="s">
        <v>3528</v>
      </c>
      <c r="F24" s="629"/>
      <c r="G24" s="629"/>
      <c r="H24" s="642">
        <v>0</v>
      </c>
      <c r="I24" s="629">
        <v>36</v>
      </c>
      <c r="J24" s="629">
        <v>124199.95323948054</v>
      </c>
      <c r="K24" s="642">
        <v>1</v>
      </c>
      <c r="L24" s="629">
        <v>36</v>
      </c>
      <c r="M24" s="630">
        <v>124199.95323948054</v>
      </c>
    </row>
    <row r="25" spans="1:13" ht="14.4" customHeight="1" x14ac:dyDescent="0.3">
      <c r="A25" s="625" t="s">
        <v>565</v>
      </c>
      <c r="B25" s="626" t="s">
        <v>3527</v>
      </c>
      <c r="C25" s="626" t="s">
        <v>1478</v>
      </c>
      <c r="D25" s="626" t="s">
        <v>1479</v>
      </c>
      <c r="E25" s="626" t="s">
        <v>1442</v>
      </c>
      <c r="F25" s="629"/>
      <c r="G25" s="629"/>
      <c r="H25" s="642">
        <v>0</v>
      </c>
      <c r="I25" s="629">
        <v>2</v>
      </c>
      <c r="J25" s="629">
        <v>2903.8</v>
      </c>
      <c r="K25" s="642">
        <v>1</v>
      </c>
      <c r="L25" s="629">
        <v>2</v>
      </c>
      <c r="M25" s="630">
        <v>2903.8</v>
      </c>
    </row>
    <row r="26" spans="1:13" ht="14.4" customHeight="1" x14ac:dyDescent="0.3">
      <c r="A26" s="625" t="s">
        <v>565</v>
      </c>
      <c r="B26" s="626" t="s">
        <v>3529</v>
      </c>
      <c r="C26" s="626" t="s">
        <v>1415</v>
      </c>
      <c r="D26" s="626" t="s">
        <v>1416</v>
      </c>
      <c r="E26" s="626" t="s">
        <v>3530</v>
      </c>
      <c r="F26" s="629"/>
      <c r="G26" s="629"/>
      <c r="H26" s="642">
        <v>0</v>
      </c>
      <c r="I26" s="629">
        <v>4</v>
      </c>
      <c r="J26" s="629">
        <v>189.14028843559851</v>
      </c>
      <c r="K26" s="642">
        <v>1</v>
      </c>
      <c r="L26" s="629">
        <v>4</v>
      </c>
      <c r="M26" s="630">
        <v>189.14028843559851</v>
      </c>
    </row>
    <row r="27" spans="1:13" ht="14.4" customHeight="1" x14ac:dyDescent="0.3">
      <c r="A27" s="625" t="s">
        <v>565</v>
      </c>
      <c r="B27" s="626" t="s">
        <v>3529</v>
      </c>
      <c r="C27" s="626" t="s">
        <v>1419</v>
      </c>
      <c r="D27" s="626" t="s">
        <v>1416</v>
      </c>
      <c r="E27" s="626" t="s">
        <v>3531</v>
      </c>
      <c r="F27" s="629"/>
      <c r="G27" s="629"/>
      <c r="H27" s="642">
        <v>0</v>
      </c>
      <c r="I27" s="629">
        <v>1</v>
      </c>
      <c r="J27" s="629">
        <v>94.479453363973306</v>
      </c>
      <c r="K27" s="642">
        <v>1</v>
      </c>
      <c r="L27" s="629">
        <v>1</v>
      </c>
      <c r="M27" s="630">
        <v>94.479453363973306</v>
      </c>
    </row>
    <row r="28" spans="1:13" ht="14.4" customHeight="1" x14ac:dyDescent="0.3">
      <c r="A28" s="625" t="s">
        <v>565</v>
      </c>
      <c r="B28" s="626" t="s">
        <v>3532</v>
      </c>
      <c r="C28" s="626" t="s">
        <v>1545</v>
      </c>
      <c r="D28" s="626" t="s">
        <v>2355</v>
      </c>
      <c r="E28" s="626" t="s">
        <v>3533</v>
      </c>
      <c r="F28" s="629"/>
      <c r="G28" s="629"/>
      <c r="H28" s="642">
        <v>0</v>
      </c>
      <c r="I28" s="629">
        <v>3</v>
      </c>
      <c r="J28" s="629">
        <v>293.34000000000003</v>
      </c>
      <c r="K28" s="642">
        <v>1</v>
      </c>
      <c r="L28" s="629">
        <v>3</v>
      </c>
      <c r="M28" s="630">
        <v>293.34000000000003</v>
      </c>
    </row>
    <row r="29" spans="1:13" ht="14.4" customHeight="1" x14ac:dyDescent="0.3">
      <c r="A29" s="625" t="s">
        <v>565</v>
      </c>
      <c r="B29" s="626" t="s">
        <v>3532</v>
      </c>
      <c r="C29" s="626" t="s">
        <v>1429</v>
      </c>
      <c r="D29" s="626" t="s">
        <v>3534</v>
      </c>
      <c r="E29" s="626" t="s">
        <v>3535</v>
      </c>
      <c r="F29" s="629"/>
      <c r="G29" s="629"/>
      <c r="H29" s="642">
        <v>0</v>
      </c>
      <c r="I29" s="629">
        <v>1</v>
      </c>
      <c r="J29" s="629">
        <v>133.81</v>
      </c>
      <c r="K29" s="642">
        <v>1</v>
      </c>
      <c r="L29" s="629">
        <v>1</v>
      </c>
      <c r="M29" s="630">
        <v>133.81</v>
      </c>
    </row>
    <row r="30" spans="1:13" ht="14.4" customHeight="1" x14ac:dyDescent="0.3">
      <c r="A30" s="625" t="s">
        <v>565</v>
      </c>
      <c r="B30" s="626" t="s">
        <v>3536</v>
      </c>
      <c r="C30" s="626" t="s">
        <v>1521</v>
      </c>
      <c r="D30" s="626" t="s">
        <v>1522</v>
      </c>
      <c r="E30" s="626" t="s">
        <v>1523</v>
      </c>
      <c r="F30" s="629"/>
      <c r="G30" s="629"/>
      <c r="H30" s="642">
        <v>0</v>
      </c>
      <c r="I30" s="629">
        <v>1</v>
      </c>
      <c r="J30" s="629">
        <v>115.32</v>
      </c>
      <c r="K30" s="642">
        <v>1</v>
      </c>
      <c r="L30" s="629">
        <v>1</v>
      </c>
      <c r="M30" s="630">
        <v>115.32</v>
      </c>
    </row>
    <row r="31" spans="1:13" ht="14.4" customHeight="1" x14ac:dyDescent="0.3">
      <c r="A31" s="625" t="s">
        <v>565</v>
      </c>
      <c r="B31" s="626" t="s">
        <v>3537</v>
      </c>
      <c r="C31" s="626" t="s">
        <v>1548</v>
      </c>
      <c r="D31" s="626" t="s">
        <v>1549</v>
      </c>
      <c r="E31" s="626" t="s">
        <v>1550</v>
      </c>
      <c r="F31" s="629"/>
      <c r="G31" s="629"/>
      <c r="H31" s="642">
        <v>0</v>
      </c>
      <c r="I31" s="629">
        <v>1</v>
      </c>
      <c r="J31" s="629">
        <v>105.620195960071</v>
      </c>
      <c r="K31" s="642">
        <v>1</v>
      </c>
      <c r="L31" s="629">
        <v>1</v>
      </c>
      <c r="M31" s="630">
        <v>105.620195960071</v>
      </c>
    </row>
    <row r="32" spans="1:13" ht="14.4" customHeight="1" x14ac:dyDescent="0.3">
      <c r="A32" s="625" t="s">
        <v>565</v>
      </c>
      <c r="B32" s="626" t="s">
        <v>3538</v>
      </c>
      <c r="C32" s="626" t="s">
        <v>1459</v>
      </c>
      <c r="D32" s="626" t="s">
        <v>1460</v>
      </c>
      <c r="E32" s="626" t="s">
        <v>1461</v>
      </c>
      <c r="F32" s="629"/>
      <c r="G32" s="629"/>
      <c r="H32" s="642">
        <v>0</v>
      </c>
      <c r="I32" s="629">
        <v>4</v>
      </c>
      <c r="J32" s="629">
        <v>319.32</v>
      </c>
      <c r="K32" s="642">
        <v>1</v>
      </c>
      <c r="L32" s="629">
        <v>4</v>
      </c>
      <c r="M32" s="630">
        <v>319.32</v>
      </c>
    </row>
    <row r="33" spans="1:13" ht="14.4" customHeight="1" x14ac:dyDescent="0.3">
      <c r="A33" s="625" t="s">
        <v>565</v>
      </c>
      <c r="B33" s="626" t="s">
        <v>3539</v>
      </c>
      <c r="C33" s="626" t="s">
        <v>1452</v>
      </c>
      <c r="D33" s="626" t="s">
        <v>1453</v>
      </c>
      <c r="E33" s="626" t="s">
        <v>1061</v>
      </c>
      <c r="F33" s="629"/>
      <c r="G33" s="629"/>
      <c r="H33" s="642">
        <v>0</v>
      </c>
      <c r="I33" s="629">
        <v>10</v>
      </c>
      <c r="J33" s="629">
        <v>434.17948287143321</v>
      </c>
      <c r="K33" s="642">
        <v>1</v>
      </c>
      <c r="L33" s="629">
        <v>10</v>
      </c>
      <c r="M33" s="630">
        <v>434.17948287143321</v>
      </c>
    </row>
    <row r="34" spans="1:13" ht="14.4" customHeight="1" x14ac:dyDescent="0.3">
      <c r="A34" s="625" t="s">
        <v>565</v>
      </c>
      <c r="B34" s="626" t="s">
        <v>3539</v>
      </c>
      <c r="C34" s="626" t="s">
        <v>1455</v>
      </c>
      <c r="D34" s="626" t="s">
        <v>1456</v>
      </c>
      <c r="E34" s="626" t="s">
        <v>1457</v>
      </c>
      <c r="F34" s="629"/>
      <c r="G34" s="629"/>
      <c r="H34" s="642">
        <v>0</v>
      </c>
      <c r="I34" s="629">
        <v>1</v>
      </c>
      <c r="J34" s="629">
        <v>55.509783346436201</v>
      </c>
      <c r="K34" s="642">
        <v>1</v>
      </c>
      <c r="L34" s="629">
        <v>1</v>
      </c>
      <c r="M34" s="630">
        <v>55.509783346436201</v>
      </c>
    </row>
    <row r="35" spans="1:13" ht="14.4" customHeight="1" x14ac:dyDescent="0.3">
      <c r="A35" s="625" t="s">
        <v>565</v>
      </c>
      <c r="B35" s="626" t="s">
        <v>3540</v>
      </c>
      <c r="C35" s="626" t="s">
        <v>1528</v>
      </c>
      <c r="D35" s="626" t="s">
        <v>1529</v>
      </c>
      <c r="E35" s="626" t="s">
        <v>1530</v>
      </c>
      <c r="F35" s="629"/>
      <c r="G35" s="629"/>
      <c r="H35" s="642">
        <v>0</v>
      </c>
      <c r="I35" s="629">
        <v>2</v>
      </c>
      <c r="J35" s="629">
        <v>51.960445090238395</v>
      </c>
      <c r="K35" s="642">
        <v>1</v>
      </c>
      <c r="L35" s="629">
        <v>2</v>
      </c>
      <c r="M35" s="630">
        <v>51.960445090238395</v>
      </c>
    </row>
    <row r="36" spans="1:13" ht="14.4" customHeight="1" x14ac:dyDescent="0.3">
      <c r="A36" s="625" t="s">
        <v>565</v>
      </c>
      <c r="B36" s="626" t="s">
        <v>3540</v>
      </c>
      <c r="C36" s="626" t="s">
        <v>1532</v>
      </c>
      <c r="D36" s="626" t="s">
        <v>1533</v>
      </c>
      <c r="E36" s="626" t="s">
        <v>1534</v>
      </c>
      <c r="F36" s="629"/>
      <c r="G36" s="629"/>
      <c r="H36" s="642">
        <v>0</v>
      </c>
      <c r="I36" s="629">
        <v>1</v>
      </c>
      <c r="J36" s="629">
        <v>46.13</v>
      </c>
      <c r="K36" s="642">
        <v>1</v>
      </c>
      <c r="L36" s="629">
        <v>1</v>
      </c>
      <c r="M36" s="630">
        <v>46.13</v>
      </c>
    </row>
    <row r="37" spans="1:13" ht="14.4" customHeight="1" x14ac:dyDescent="0.3">
      <c r="A37" s="625" t="s">
        <v>565</v>
      </c>
      <c r="B37" s="626" t="s">
        <v>3541</v>
      </c>
      <c r="C37" s="626" t="s">
        <v>1536</v>
      </c>
      <c r="D37" s="626" t="s">
        <v>1537</v>
      </c>
      <c r="E37" s="626" t="s">
        <v>1285</v>
      </c>
      <c r="F37" s="629"/>
      <c r="G37" s="629"/>
      <c r="H37" s="642">
        <v>0</v>
      </c>
      <c r="I37" s="629">
        <v>4</v>
      </c>
      <c r="J37" s="629">
        <v>276.65999999999997</v>
      </c>
      <c r="K37" s="642">
        <v>1</v>
      </c>
      <c r="L37" s="629">
        <v>4</v>
      </c>
      <c r="M37" s="630">
        <v>276.65999999999997</v>
      </c>
    </row>
    <row r="38" spans="1:13" ht="14.4" customHeight="1" x14ac:dyDescent="0.3">
      <c r="A38" s="625" t="s">
        <v>565</v>
      </c>
      <c r="B38" s="626" t="s">
        <v>3542</v>
      </c>
      <c r="C38" s="626" t="s">
        <v>1400</v>
      </c>
      <c r="D38" s="626" t="s">
        <v>1401</v>
      </c>
      <c r="E38" s="626" t="s">
        <v>1402</v>
      </c>
      <c r="F38" s="629"/>
      <c r="G38" s="629"/>
      <c r="H38" s="642">
        <v>0</v>
      </c>
      <c r="I38" s="629">
        <v>2</v>
      </c>
      <c r="J38" s="629">
        <v>164.64</v>
      </c>
      <c r="K38" s="642">
        <v>1</v>
      </c>
      <c r="L38" s="629">
        <v>2</v>
      </c>
      <c r="M38" s="630">
        <v>164.64</v>
      </c>
    </row>
    <row r="39" spans="1:13" ht="14.4" customHeight="1" x14ac:dyDescent="0.3">
      <c r="A39" s="625" t="s">
        <v>565</v>
      </c>
      <c r="B39" s="626" t="s">
        <v>3542</v>
      </c>
      <c r="C39" s="626" t="s">
        <v>1471</v>
      </c>
      <c r="D39" s="626" t="s">
        <v>3543</v>
      </c>
      <c r="E39" s="626" t="s">
        <v>1781</v>
      </c>
      <c r="F39" s="629"/>
      <c r="G39" s="629"/>
      <c r="H39" s="642">
        <v>0</v>
      </c>
      <c r="I39" s="629">
        <v>2</v>
      </c>
      <c r="J39" s="629">
        <v>101.17</v>
      </c>
      <c r="K39" s="642">
        <v>1</v>
      </c>
      <c r="L39" s="629">
        <v>2</v>
      </c>
      <c r="M39" s="630">
        <v>101.17</v>
      </c>
    </row>
    <row r="40" spans="1:13" ht="14.4" customHeight="1" x14ac:dyDescent="0.3">
      <c r="A40" s="625" t="s">
        <v>565</v>
      </c>
      <c r="B40" s="626" t="s">
        <v>3544</v>
      </c>
      <c r="C40" s="626" t="s">
        <v>1579</v>
      </c>
      <c r="D40" s="626" t="s">
        <v>3545</v>
      </c>
      <c r="E40" s="626" t="s">
        <v>3546</v>
      </c>
      <c r="F40" s="629"/>
      <c r="G40" s="629"/>
      <c r="H40" s="642">
        <v>0</v>
      </c>
      <c r="I40" s="629">
        <v>2</v>
      </c>
      <c r="J40" s="629">
        <v>238.62</v>
      </c>
      <c r="K40" s="642">
        <v>1</v>
      </c>
      <c r="L40" s="629">
        <v>2</v>
      </c>
      <c r="M40" s="630">
        <v>238.62</v>
      </c>
    </row>
    <row r="41" spans="1:13" ht="14.4" customHeight="1" x14ac:dyDescent="0.3">
      <c r="A41" s="625" t="s">
        <v>565</v>
      </c>
      <c r="B41" s="626" t="s">
        <v>3547</v>
      </c>
      <c r="C41" s="626" t="s">
        <v>1511</v>
      </c>
      <c r="D41" s="626" t="s">
        <v>1512</v>
      </c>
      <c r="E41" s="626" t="s">
        <v>1123</v>
      </c>
      <c r="F41" s="629"/>
      <c r="G41" s="629"/>
      <c r="H41" s="642">
        <v>0</v>
      </c>
      <c r="I41" s="629">
        <v>1</v>
      </c>
      <c r="J41" s="629">
        <v>82.25</v>
      </c>
      <c r="K41" s="642">
        <v>1</v>
      </c>
      <c r="L41" s="629">
        <v>1</v>
      </c>
      <c r="M41" s="630">
        <v>82.25</v>
      </c>
    </row>
    <row r="42" spans="1:13" ht="14.4" customHeight="1" x14ac:dyDescent="0.3">
      <c r="A42" s="625" t="s">
        <v>565</v>
      </c>
      <c r="B42" s="626" t="s">
        <v>3547</v>
      </c>
      <c r="C42" s="626" t="s">
        <v>1007</v>
      </c>
      <c r="D42" s="626" t="s">
        <v>1008</v>
      </c>
      <c r="E42" s="626" t="s">
        <v>1009</v>
      </c>
      <c r="F42" s="629">
        <v>1</v>
      </c>
      <c r="G42" s="629">
        <v>198.06</v>
      </c>
      <c r="H42" s="642">
        <v>1</v>
      </c>
      <c r="I42" s="629"/>
      <c r="J42" s="629"/>
      <c r="K42" s="642">
        <v>0</v>
      </c>
      <c r="L42" s="629">
        <v>1</v>
      </c>
      <c r="M42" s="630">
        <v>198.06</v>
      </c>
    </row>
    <row r="43" spans="1:13" ht="14.4" customHeight="1" x14ac:dyDescent="0.3">
      <c r="A43" s="625" t="s">
        <v>565</v>
      </c>
      <c r="B43" s="626" t="s">
        <v>3548</v>
      </c>
      <c r="C43" s="626" t="s">
        <v>1121</v>
      </c>
      <c r="D43" s="626" t="s">
        <v>1122</v>
      </c>
      <c r="E43" s="626" t="s">
        <v>1123</v>
      </c>
      <c r="F43" s="629">
        <v>1</v>
      </c>
      <c r="G43" s="629">
        <v>191.27</v>
      </c>
      <c r="H43" s="642">
        <v>1</v>
      </c>
      <c r="I43" s="629"/>
      <c r="J43" s="629"/>
      <c r="K43" s="642">
        <v>0</v>
      </c>
      <c r="L43" s="629">
        <v>1</v>
      </c>
      <c r="M43" s="630">
        <v>191.27</v>
      </c>
    </row>
    <row r="44" spans="1:13" ht="14.4" customHeight="1" x14ac:dyDescent="0.3">
      <c r="A44" s="625" t="s">
        <v>565</v>
      </c>
      <c r="B44" s="626" t="s">
        <v>3548</v>
      </c>
      <c r="C44" s="626" t="s">
        <v>1485</v>
      </c>
      <c r="D44" s="626" t="s">
        <v>1486</v>
      </c>
      <c r="E44" s="626" t="s">
        <v>1123</v>
      </c>
      <c r="F44" s="629"/>
      <c r="G44" s="629"/>
      <c r="H44" s="642">
        <v>0</v>
      </c>
      <c r="I44" s="629">
        <v>2</v>
      </c>
      <c r="J44" s="629">
        <v>303.72000000000003</v>
      </c>
      <c r="K44" s="642">
        <v>1</v>
      </c>
      <c r="L44" s="629">
        <v>2</v>
      </c>
      <c r="M44" s="630">
        <v>303.72000000000003</v>
      </c>
    </row>
    <row r="45" spans="1:13" ht="14.4" customHeight="1" x14ac:dyDescent="0.3">
      <c r="A45" s="625" t="s">
        <v>565</v>
      </c>
      <c r="B45" s="626" t="s">
        <v>3548</v>
      </c>
      <c r="C45" s="626" t="s">
        <v>1603</v>
      </c>
      <c r="D45" s="626" t="s">
        <v>1604</v>
      </c>
      <c r="E45" s="626" t="s">
        <v>1123</v>
      </c>
      <c r="F45" s="629"/>
      <c r="G45" s="629"/>
      <c r="H45" s="642">
        <v>0</v>
      </c>
      <c r="I45" s="629">
        <v>1</v>
      </c>
      <c r="J45" s="629">
        <v>171.37</v>
      </c>
      <c r="K45" s="642">
        <v>1</v>
      </c>
      <c r="L45" s="629">
        <v>1</v>
      </c>
      <c r="M45" s="630">
        <v>171.37</v>
      </c>
    </row>
    <row r="46" spans="1:13" ht="14.4" customHeight="1" x14ac:dyDescent="0.3">
      <c r="A46" s="625" t="s">
        <v>565</v>
      </c>
      <c r="B46" s="626" t="s">
        <v>3549</v>
      </c>
      <c r="C46" s="626" t="s">
        <v>1507</v>
      </c>
      <c r="D46" s="626" t="s">
        <v>1508</v>
      </c>
      <c r="E46" s="626" t="s">
        <v>1509</v>
      </c>
      <c r="F46" s="629"/>
      <c r="G46" s="629"/>
      <c r="H46" s="642">
        <v>0</v>
      </c>
      <c r="I46" s="629">
        <v>1</v>
      </c>
      <c r="J46" s="629">
        <v>102.55</v>
      </c>
      <c r="K46" s="642">
        <v>1</v>
      </c>
      <c r="L46" s="629">
        <v>1</v>
      </c>
      <c r="M46" s="630">
        <v>102.55</v>
      </c>
    </row>
    <row r="47" spans="1:13" ht="14.4" customHeight="1" x14ac:dyDescent="0.3">
      <c r="A47" s="625" t="s">
        <v>565</v>
      </c>
      <c r="B47" s="626" t="s">
        <v>3550</v>
      </c>
      <c r="C47" s="626" t="s">
        <v>1562</v>
      </c>
      <c r="D47" s="626" t="s">
        <v>1563</v>
      </c>
      <c r="E47" s="626" t="s">
        <v>1564</v>
      </c>
      <c r="F47" s="629"/>
      <c r="G47" s="629"/>
      <c r="H47" s="642">
        <v>0</v>
      </c>
      <c r="I47" s="629">
        <v>1</v>
      </c>
      <c r="J47" s="629">
        <v>107.94</v>
      </c>
      <c r="K47" s="642">
        <v>1</v>
      </c>
      <c r="L47" s="629">
        <v>1</v>
      </c>
      <c r="M47" s="630">
        <v>107.94</v>
      </c>
    </row>
    <row r="48" spans="1:13" ht="14.4" customHeight="1" x14ac:dyDescent="0.3">
      <c r="A48" s="625" t="s">
        <v>565</v>
      </c>
      <c r="B48" s="626" t="s">
        <v>3550</v>
      </c>
      <c r="C48" s="626" t="s">
        <v>586</v>
      </c>
      <c r="D48" s="626" t="s">
        <v>587</v>
      </c>
      <c r="E48" s="626" t="s">
        <v>588</v>
      </c>
      <c r="F48" s="629">
        <v>2</v>
      </c>
      <c r="G48" s="629">
        <v>390.38</v>
      </c>
      <c r="H48" s="642">
        <v>1</v>
      </c>
      <c r="I48" s="629"/>
      <c r="J48" s="629"/>
      <c r="K48" s="642">
        <v>0</v>
      </c>
      <c r="L48" s="629">
        <v>2</v>
      </c>
      <c r="M48" s="630">
        <v>390.38</v>
      </c>
    </row>
    <row r="49" spans="1:13" ht="14.4" customHeight="1" x14ac:dyDescent="0.3">
      <c r="A49" s="625" t="s">
        <v>565</v>
      </c>
      <c r="B49" s="626" t="s">
        <v>3551</v>
      </c>
      <c r="C49" s="626" t="s">
        <v>1426</v>
      </c>
      <c r="D49" s="626" t="s">
        <v>1427</v>
      </c>
      <c r="E49" s="626" t="s">
        <v>1009</v>
      </c>
      <c r="F49" s="629"/>
      <c r="G49" s="629"/>
      <c r="H49" s="642">
        <v>0</v>
      </c>
      <c r="I49" s="629">
        <v>1</v>
      </c>
      <c r="J49" s="629">
        <v>84.51</v>
      </c>
      <c r="K49" s="642">
        <v>1</v>
      </c>
      <c r="L49" s="629">
        <v>1</v>
      </c>
      <c r="M49" s="630">
        <v>84.51</v>
      </c>
    </row>
    <row r="50" spans="1:13" ht="14.4" customHeight="1" x14ac:dyDescent="0.3">
      <c r="A50" s="625" t="s">
        <v>565</v>
      </c>
      <c r="B50" s="626" t="s">
        <v>3552</v>
      </c>
      <c r="C50" s="626" t="s">
        <v>1539</v>
      </c>
      <c r="D50" s="626" t="s">
        <v>1540</v>
      </c>
      <c r="E50" s="626" t="s">
        <v>975</v>
      </c>
      <c r="F50" s="629"/>
      <c r="G50" s="629"/>
      <c r="H50" s="642">
        <v>0</v>
      </c>
      <c r="I50" s="629">
        <v>2</v>
      </c>
      <c r="J50" s="629">
        <v>246.88042276919199</v>
      </c>
      <c r="K50" s="642">
        <v>1</v>
      </c>
      <c r="L50" s="629">
        <v>2</v>
      </c>
      <c r="M50" s="630">
        <v>246.88042276919199</v>
      </c>
    </row>
    <row r="51" spans="1:13" ht="14.4" customHeight="1" x14ac:dyDescent="0.3">
      <c r="A51" s="625" t="s">
        <v>565</v>
      </c>
      <c r="B51" s="626" t="s">
        <v>3553</v>
      </c>
      <c r="C51" s="626" t="s">
        <v>1491</v>
      </c>
      <c r="D51" s="626" t="s">
        <v>1496</v>
      </c>
      <c r="E51" s="626" t="s">
        <v>975</v>
      </c>
      <c r="F51" s="629"/>
      <c r="G51" s="629"/>
      <c r="H51" s="642">
        <v>0</v>
      </c>
      <c r="I51" s="629">
        <v>8</v>
      </c>
      <c r="J51" s="629">
        <v>1509.1480572362111</v>
      </c>
      <c r="K51" s="642">
        <v>1</v>
      </c>
      <c r="L51" s="629">
        <v>8</v>
      </c>
      <c r="M51" s="630">
        <v>1509.1480572362111</v>
      </c>
    </row>
    <row r="52" spans="1:13" ht="14.4" customHeight="1" x14ac:dyDescent="0.3">
      <c r="A52" s="625" t="s">
        <v>565</v>
      </c>
      <c r="B52" s="626" t="s">
        <v>3553</v>
      </c>
      <c r="C52" s="626" t="s">
        <v>1495</v>
      </c>
      <c r="D52" s="626" t="s">
        <v>1496</v>
      </c>
      <c r="E52" s="626" t="s">
        <v>1591</v>
      </c>
      <c r="F52" s="629"/>
      <c r="G52" s="629"/>
      <c r="H52" s="642">
        <v>0</v>
      </c>
      <c r="I52" s="629">
        <v>1</v>
      </c>
      <c r="J52" s="629">
        <v>697.77</v>
      </c>
      <c r="K52" s="642">
        <v>1</v>
      </c>
      <c r="L52" s="629">
        <v>1</v>
      </c>
      <c r="M52" s="630">
        <v>697.77</v>
      </c>
    </row>
    <row r="53" spans="1:13" ht="14.4" customHeight="1" x14ac:dyDescent="0.3">
      <c r="A53" s="625" t="s">
        <v>565</v>
      </c>
      <c r="B53" s="626" t="s">
        <v>3554</v>
      </c>
      <c r="C53" s="626" t="s">
        <v>1525</v>
      </c>
      <c r="D53" s="626" t="s">
        <v>1526</v>
      </c>
      <c r="E53" s="626" t="s">
        <v>975</v>
      </c>
      <c r="F53" s="629"/>
      <c r="G53" s="629"/>
      <c r="H53" s="642">
        <v>0</v>
      </c>
      <c r="I53" s="629">
        <v>1</v>
      </c>
      <c r="J53" s="629">
        <v>265.27</v>
      </c>
      <c r="K53" s="642">
        <v>1</v>
      </c>
      <c r="L53" s="629">
        <v>1</v>
      </c>
      <c r="M53" s="630">
        <v>265.27</v>
      </c>
    </row>
    <row r="54" spans="1:13" ht="14.4" customHeight="1" x14ac:dyDescent="0.3">
      <c r="A54" s="625" t="s">
        <v>565</v>
      </c>
      <c r="B54" s="626" t="s">
        <v>3555</v>
      </c>
      <c r="C54" s="626" t="s">
        <v>1437</v>
      </c>
      <c r="D54" s="626" t="s">
        <v>3556</v>
      </c>
      <c r="E54" s="626" t="s">
        <v>1009</v>
      </c>
      <c r="F54" s="629"/>
      <c r="G54" s="629"/>
      <c r="H54" s="642">
        <v>0</v>
      </c>
      <c r="I54" s="629">
        <v>1</v>
      </c>
      <c r="J54" s="629">
        <v>209.28</v>
      </c>
      <c r="K54" s="642">
        <v>1</v>
      </c>
      <c r="L54" s="629">
        <v>1</v>
      </c>
      <c r="M54" s="630">
        <v>209.28</v>
      </c>
    </row>
    <row r="55" spans="1:13" ht="14.4" customHeight="1" x14ac:dyDescent="0.3">
      <c r="A55" s="625" t="s">
        <v>565</v>
      </c>
      <c r="B55" s="626" t="s">
        <v>3557</v>
      </c>
      <c r="C55" s="626" t="s">
        <v>1422</v>
      </c>
      <c r="D55" s="626" t="s">
        <v>1423</v>
      </c>
      <c r="E55" s="626" t="s">
        <v>3558</v>
      </c>
      <c r="F55" s="629"/>
      <c r="G55" s="629"/>
      <c r="H55" s="642">
        <v>0</v>
      </c>
      <c r="I55" s="629">
        <v>2</v>
      </c>
      <c r="J55" s="629">
        <v>246.09895582014701</v>
      </c>
      <c r="K55" s="642">
        <v>1</v>
      </c>
      <c r="L55" s="629">
        <v>2</v>
      </c>
      <c r="M55" s="630">
        <v>246.09895582014701</v>
      </c>
    </row>
    <row r="56" spans="1:13" ht="14.4" customHeight="1" x14ac:dyDescent="0.3">
      <c r="A56" s="625" t="s">
        <v>565</v>
      </c>
      <c r="B56" s="626" t="s">
        <v>3559</v>
      </c>
      <c r="C56" s="626" t="s">
        <v>1600</v>
      </c>
      <c r="D56" s="626" t="s">
        <v>3560</v>
      </c>
      <c r="E56" s="626" t="s">
        <v>3561</v>
      </c>
      <c r="F56" s="629"/>
      <c r="G56" s="629"/>
      <c r="H56" s="642">
        <v>0</v>
      </c>
      <c r="I56" s="629">
        <v>4</v>
      </c>
      <c r="J56" s="629">
        <v>2750.51</v>
      </c>
      <c r="K56" s="642">
        <v>1</v>
      </c>
      <c r="L56" s="629">
        <v>4</v>
      </c>
      <c r="M56" s="630">
        <v>2750.51</v>
      </c>
    </row>
    <row r="57" spans="1:13" ht="14.4" customHeight="1" x14ac:dyDescent="0.3">
      <c r="A57" s="625" t="s">
        <v>565</v>
      </c>
      <c r="B57" s="626" t="s">
        <v>3562</v>
      </c>
      <c r="C57" s="626" t="s">
        <v>1583</v>
      </c>
      <c r="D57" s="626" t="s">
        <v>3563</v>
      </c>
      <c r="E57" s="626" t="s">
        <v>3564</v>
      </c>
      <c r="F57" s="629"/>
      <c r="G57" s="629"/>
      <c r="H57" s="642">
        <v>0</v>
      </c>
      <c r="I57" s="629">
        <v>3</v>
      </c>
      <c r="J57" s="629">
        <v>390.115795155699</v>
      </c>
      <c r="K57" s="642">
        <v>1</v>
      </c>
      <c r="L57" s="629">
        <v>3</v>
      </c>
      <c r="M57" s="630">
        <v>390.115795155699</v>
      </c>
    </row>
    <row r="58" spans="1:13" ht="14.4" customHeight="1" x14ac:dyDescent="0.3">
      <c r="A58" s="625" t="s">
        <v>565</v>
      </c>
      <c r="B58" s="626" t="s">
        <v>3562</v>
      </c>
      <c r="C58" s="626" t="s">
        <v>1407</v>
      </c>
      <c r="D58" s="626" t="s">
        <v>3565</v>
      </c>
      <c r="E58" s="626" t="s">
        <v>3566</v>
      </c>
      <c r="F58" s="629"/>
      <c r="G58" s="629"/>
      <c r="H58" s="642">
        <v>0</v>
      </c>
      <c r="I58" s="629">
        <v>36</v>
      </c>
      <c r="J58" s="629">
        <v>1306.8292570449089</v>
      </c>
      <c r="K58" s="642">
        <v>1</v>
      </c>
      <c r="L58" s="629">
        <v>36</v>
      </c>
      <c r="M58" s="630">
        <v>1306.8292570449089</v>
      </c>
    </row>
    <row r="59" spans="1:13" ht="14.4" customHeight="1" x14ac:dyDescent="0.3">
      <c r="A59" s="625" t="s">
        <v>565</v>
      </c>
      <c r="B59" s="626" t="s">
        <v>3567</v>
      </c>
      <c r="C59" s="626" t="s">
        <v>1071</v>
      </c>
      <c r="D59" s="626" t="s">
        <v>3568</v>
      </c>
      <c r="E59" s="626" t="s">
        <v>3569</v>
      </c>
      <c r="F59" s="629">
        <v>1</v>
      </c>
      <c r="G59" s="629">
        <v>106.63</v>
      </c>
      <c r="H59" s="642">
        <v>1</v>
      </c>
      <c r="I59" s="629"/>
      <c r="J59" s="629"/>
      <c r="K59" s="642">
        <v>0</v>
      </c>
      <c r="L59" s="629">
        <v>1</v>
      </c>
      <c r="M59" s="630">
        <v>106.63</v>
      </c>
    </row>
    <row r="60" spans="1:13" ht="14.4" customHeight="1" x14ac:dyDescent="0.3">
      <c r="A60" s="625" t="s">
        <v>565</v>
      </c>
      <c r="B60" s="626" t="s">
        <v>3567</v>
      </c>
      <c r="C60" s="626" t="s">
        <v>1085</v>
      </c>
      <c r="D60" s="626" t="s">
        <v>3570</v>
      </c>
      <c r="E60" s="626" t="s">
        <v>3571</v>
      </c>
      <c r="F60" s="629">
        <v>1</v>
      </c>
      <c r="G60" s="629">
        <v>67.410259361818007</v>
      </c>
      <c r="H60" s="642">
        <v>1</v>
      </c>
      <c r="I60" s="629"/>
      <c r="J60" s="629"/>
      <c r="K60" s="642">
        <v>0</v>
      </c>
      <c r="L60" s="629">
        <v>1</v>
      </c>
      <c r="M60" s="630">
        <v>67.410259361818007</v>
      </c>
    </row>
    <row r="61" spans="1:13" ht="14.4" customHeight="1" x14ac:dyDescent="0.3">
      <c r="A61" s="625" t="s">
        <v>565</v>
      </c>
      <c r="B61" s="626" t="s">
        <v>3572</v>
      </c>
      <c r="C61" s="626" t="s">
        <v>1764</v>
      </c>
      <c r="D61" s="626" t="s">
        <v>1765</v>
      </c>
      <c r="E61" s="626" t="s">
        <v>1766</v>
      </c>
      <c r="F61" s="629"/>
      <c r="G61" s="629"/>
      <c r="H61" s="642">
        <v>0</v>
      </c>
      <c r="I61" s="629">
        <v>2.4</v>
      </c>
      <c r="J61" s="629">
        <v>30124.076000000001</v>
      </c>
      <c r="K61" s="642">
        <v>1</v>
      </c>
      <c r="L61" s="629">
        <v>2.4</v>
      </c>
      <c r="M61" s="630">
        <v>30124.076000000001</v>
      </c>
    </row>
    <row r="62" spans="1:13" ht="14.4" customHeight="1" x14ac:dyDescent="0.3">
      <c r="A62" s="625" t="s">
        <v>565</v>
      </c>
      <c r="B62" s="626" t="s">
        <v>3573</v>
      </c>
      <c r="C62" s="626" t="s">
        <v>1721</v>
      </c>
      <c r="D62" s="626" t="s">
        <v>1722</v>
      </c>
      <c r="E62" s="626" t="s">
        <v>1723</v>
      </c>
      <c r="F62" s="629"/>
      <c r="G62" s="629"/>
      <c r="H62" s="642">
        <v>0</v>
      </c>
      <c r="I62" s="629">
        <v>116</v>
      </c>
      <c r="J62" s="629">
        <v>5318.598101411053</v>
      </c>
      <c r="K62" s="642">
        <v>1</v>
      </c>
      <c r="L62" s="629">
        <v>116</v>
      </c>
      <c r="M62" s="630">
        <v>5318.598101411053</v>
      </c>
    </row>
    <row r="63" spans="1:13" ht="14.4" customHeight="1" x14ac:dyDescent="0.3">
      <c r="A63" s="625" t="s">
        <v>565</v>
      </c>
      <c r="B63" s="626" t="s">
        <v>3574</v>
      </c>
      <c r="C63" s="626" t="s">
        <v>1717</v>
      </c>
      <c r="D63" s="626" t="s">
        <v>3575</v>
      </c>
      <c r="E63" s="626" t="s">
        <v>3576</v>
      </c>
      <c r="F63" s="629"/>
      <c r="G63" s="629"/>
      <c r="H63" s="642">
        <v>0</v>
      </c>
      <c r="I63" s="629">
        <v>16</v>
      </c>
      <c r="J63" s="629">
        <v>4313.9897765570813</v>
      </c>
      <c r="K63" s="642">
        <v>1</v>
      </c>
      <c r="L63" s="629">
        <v>16</v>
      </c>
      <c r="M63" s="630">
        <v>4313.9897765570813</v>
      </c>
    </row>
    <row r="64" spans="1:13" ht="14.4" customHeight="1" x14ac:dyDescent="0.3">
      <c r="A64" s="625" t="s">
        <v>565</v>
      </c>
      <c r="B64" s="626" t="s">
        <v>3574</v>
      </c>
      <c r="C64" s="626" t="s">
        <v>1740</v>
      </c>
      <c r="D64" s="626" t="s">
        <v>3577</v>
      </c>
      <c r="E64" s="626" t="s">
        <v>3578</v>
      </c>
      <c r="F64" s="629"/>
      <c r="G64" s="629"/>
      <c r="H64" s="642">
        <v>0</v>
      </c>
      <c r="I64" s="629">
        <v>218.4</v>
      </c>
      <c r="J64" s="629">
        <v>49316.898883929862</v>
      </c>
      <c r="K64" s="642">
        <v>1</v>
      </c>
      <c r="L64" s="629">
        <v>218.4</v>
      </c>
      <c r="M64" s="630">
        <v>49316.898883929862</v>
      </c>
    </row>
    <row r="65" spans="1:13" ht="14.4" customHeight="1" x14ac:dyDescent="0.3">
      <c r="A65" s="625" t="s">
        <v>565</v>
      </c>
      <c r="B65" s="626" t="s">
        <v>3574</v>
      </c>
      <c r="C65" s="626" t="s">
        <v>1748</v>
      </c>
      <c r="D65" s="626" t="s">
        <v>3579</v>
      </c>
      <c r="E65" s="626" t="s">
        <v>3580</v>
      </c>
      <c r="F65" s="629"/>
      <c r="G65" s="629"/>
      <c r="H65" s="642">
        <v>0</v>
      </c>
      <c r="I65" s="629">
        <v>4</v>
      </c>
      <c r="J65" s="629">
        <v>1202.890884868506</v>
      </c>
      <c r="K65" s="642">
        <v>1</v>
      </c>
      <c r="L65" s="629">
        <v>4</v>
      </c>
      <c r="M65" s="630">
        <v>1202.890884868506</v>
      </c>
    </row>
    <row r="66" spans="1:13" ht="14.4" customHeight="1" x14ac:dyDescent="0.3">
      <c r="A66" s="625" t="s">
        <v>565</v>
      </c>
      <c r="B66" s="626" t="s">
        <v>3581</v>
      </c>
      <c r="C66" s="626" t="s">
        <v>1725</v>
      </c>
      <c r="D66" s="626" t="s">
        <v>3582</v>
      </c>
      <c r="E66" s="626" t="s">
        <v>3583</v>
      </c>
      <c r="F66" s="629"/>
      <c r="G66" s="629"/>
      <c r="H66" s="642">
        <v>0</v>
      </c>
      <c r="I66" s="629">
        <v>24.5</v>
      </c>
      <c r="J66" s="629">
        <v>92564.185835659126</v>
      </c>
      <c r="K66" s="642">
        <v>1</v>
      </c>
      <c r="L66" s="629">
        <v>24.5</v>
      </c>
      <c r="M66" s="630">
        <v>92564.185835659126</v>
      </c>
    </row>
    <row r="67" spans="1:13" ht="14.4" customHeight="1" x14ac:dyDescent="0.3">
      <c r="A67" s="625" t="s">
        <v>565</v>
      </c>
      <c r="B67" s="626" t="s">
        <v>3584</v>
      </c>
      <c r="C67" s="626" t="s">
        <v>1662</v>
      </c>
      <c r="D67" s="626" t="s">
        <v>1663</v>
      </c>
      <c r="E67" s="626" t="s">
        <v>3585</v>
      </c>
      <c r="F67" s="629">
        <v>3</v>
      </c>
      <c r="G67" s="629">
        <v>2291.1414160530776</v>
      </c>
      <c r="H67" s="642">
        <v>1</v>
      </c>
      <c r="I67" s="629"/>
      <c r="J67" s="629"/>
      <c r="K67" s="642">
        <v>0</v>
      </c>
      <c r="L67" s="629">
        <v>3</v>
      </c>
      <c r="M67" s="630">
        <v>2291.1414160530776</v>
      </c>
    </row>
    <row r="68" spans="1:13" ht="14.4" customHeight="1" x14ac:dyDescent="0.3">
      <c r="A68" s="625" t="s">
        <v>565</v>
      </c>
      <c r="B68" s="626" t="s">
        <v>3584</v>
      </c>
      <c r="C68" s="626" t="s">
        <v>1737</v>
      </c>
      <c r="D68" s="626" t="s">
        <v>1738</v>
      </c>
      <c r="E68" s="626" t="s">
        <v>765</v>
      </c>
      <c r="F68" s="629"/>
      <c r="G68" s="629"/>
      <c r="H68" s="642">
        <v>0</v>
      </c>
      <c r="I68" s="629">
        <v>74.299999999999983</v>
      </c>
      <c r="J68" s="629">
        <v>22839.818407097235</v>
      </c>
      <c r="K68" s="642">
        <v>1</v>
      </c>
      <c r="L68" s="629">
        <v>74.299999999999983</v>
      </c>
      <c r="M68" s="630">
        <v>22839.818407097235</v>
      </c>
    </row>
    <row r="69" spans="1:13" ht="14.4" customHeight="1" x14ac:dyDescent="0.3">
      <c r="A69" s="625" t="s">
        <v>565</v>
      </c>
      <c r="B69" s="626" t="s">
        <v>3586</v>
      </c>
      <c r="C69" s="626" t="s">
        <v>1744</v>
      </c>
      <c r="D69" s="626" t="s">
        <v>3587</v>
      </c>
      <c r="E69" s="626" t="s">
        <v>1723</v>
      </c>
      <c r="F69" s="629"/>
      <c r="G69" s="629"/>
      <c r="H69" s="642">
        <v>0</v>
      </c>
      <c r="I69" s="629">
        <v>18</v>
      </c>
      <c r="J69" s="629">
        <v>1355.4020579053104</v>
      </c>
      <c r="K69" s="642">
        <v>1</v>
      </c>
      <c r="L69" s="629">
        <v>18</v>
      </c>
      <c r="M69" s="630">
        <v>1355.4020579053104</v>
      </c>
    </row>
    <row r="70" spans="1:13" ht="14.4" customHeight="1" x14ac:dyDescent="0.3">
      <c r="A70" s="625" t="s">
        <v>565</v>
      </c>
      <c r="B70" s="626" t="s">
        <v>3588</v>
      </c>
      <c r="C70" s="626" t="s">
        <v>1658</v>
      </c>
      <c r="D70" s="626" t="s">
        <v>1659</v>
      </c>
      <c r="E70" s="626" t="s">
        <v>1660</v>
      </c>
      <c r="F70" s="629">
        <v>16</v>
      </c>
      <c r="G70" s="629">
        <v>518.72</v>
      </c>
      <c r="H70" s="642">
        <v>1</v>
      </c>
      <c r="I70" s="629"/>
      <c r="J70" s="629"/>
      <c r="K70" s="642">
        <v>0</v>
      </c>
      <c r="L70" s="629">
        <v>16</v>
      </c>
      <c r="M70" s="630">
        <v>518.72</v>
      </c>
    </row>
    <row r="71" spans="1:13" ht="14.4" customHeight="1" x14ac:dyDescent="0.3">
      <c r="A71" s="625" t="s">
        <v>565</v>
      </c>
      <c r="B71" s="626" t="s">
        <v>3589</v>
      </c>
      <c r="C71" s="626" t="s">
        <v>763</v>
      </c>
      <c r="D71" s="626" t="s">
        <v>764</v>
      </c>
      <c r="E71" s="626" t="s">
        <v>765</v>
      </c>
      <c r="F71" s="629"/>
      <c r="G71" s="629"/>
      <c r="H71" s="642">
        <v>0</v>
      </c>
      <c r="I71" s="629">
        <v>4.9000000000000004</v>
      </c>
      <c r="J71" s="629">
        <v>2693.7597361162034</v>
      </c>
      <c r="K71" s="642">
        <v>1</v>
      </c>
      <c r="L71" s="629">
        <v>4.9000000000000004</v>
      </c>
      <c r="M71" s="630">
        <v>2693.7597361162034</v>
      </c>
    </row>
    <row r="72" spans="1:13" ht="14.4" customHeight="1" x14ac:dyDescent="0.3">
      <c r="A72" s="625" t="s">
        <v>565</v>
      </c>
      <c r="B72" s="626" t="s">
        <v>3589</v>
      </c>
      <c r="C72" s="626" t="s">
        <v>1149</v>
      </c>
      <c r="D72" s="626" t="s">
        <v>1150</v>
      </c>
      <c r="E72" s="626" t="s">
        <v>1151</v>
      </c>
      <c r="F72" s="629"/>
      <c r="G72" s="629"/>
      <c r="H72" s="642">
        <v>0</v>
      </c>
      <c r="I72" s="629">
        <v>2.4</v>
      </c>
      <c r="J72" s="629">
        <v>1935.9745044866772</v>
      </c>
      <c r="K72" s="642">
        <v>1</v>
      </c>
      <c r="L72" s="629">
        <v>2.4</v>
      </c>
      <c r="M72" s="630">
        <v>1935.9745044866772</v>
      </c>
    </row>
    <row r="73" spans="1:13" ht="14.4" customHeight="1" x14ac:dyDescent="0.3">
      <c r="A73" s="625" t="s">
        <v>565</v>
      </c>
      <c r="B73" s="626" t="s">
        <v>3590</v>
      </c>
      <c r="C73" s="626" t="s">
        <v>1756</v>
      </c>
      <c r="D73" s="626" t="s">
        <v>1757</v>
      </c>
      <c r="E73" s="626" t="s">
        <v>1660</v>
      </c>
      <c r="F73" s="629"/>
      <c r="G73" s="629"/>
      <c r="H73" s="642">
        <v>0</v>
      </c>
      <c r="I73" s="629">
        <v>3</v>
      </c>
      <c r="J73" s="629">
        <v>462.15000000000003</v>
      </c>
      <c r="K73" s="642">
        <v>1</v>
      </c>
      <c r="L73" s="629">
        <v>3</v>
      </c>
      <c r="M73" s="630">
        <v>462.15000000000003</v>
      </c>
    </row>
    <row r="74" spans="1:13" ht="14.4" customHeight="1" x14ac:dyDescent="0.3">
      <c r="A74" s="625" t="s">
        <v>565</v>
      </c>
      <c r="B74" s="626" t="s">
        <v>3591</v>
      </c>
      <c r="C74" s="626" t="s">
        <v>1682</v>
      </c>
      <c r="D74" s="626" t="s">
        <v>3592</v>
      </c>
      <c r="E74" s="626" t="s">
        <v>3593</v>
      </c>
      <c r="F74" s="629"/>
      <c r="G74" s="629"/>
      <c r="H74" s="642">
        <v>0</v>
      </c>
      <c r="I74" s="629">
        <v>3.1</v>
      </c>
      <c r="J74" s="629">
        <v>13193.357149167899</v>
      </c>
      <c r="K74" s="642">
        <v>1</v>
      </c>
      <c r="L74" s="629">
        <v>3.1</v>
      </c>
      <c r="M74" s="630">
        <v>13193.357149167899</v>
      </c>
    </row>
    <row r="75" spans="1:13" ht="14.4" customHeight="1" x14ac:dyDescent="0.3">
      <c r="A75" s="625" t="s">
        <v>565</v>
      </c>
      <c r="B75" s="626" t="s">
        <v>3594</v>
      </c>
      <c r="C75" s="626" t="s">
        <v>1572</v>
      </c>
      <c r="D75" s="626" t="s">
        <v>1573</v>
      </c>
      <c r="E75" s="626" t="s">
        <v>1574</v>
      </c>
      <c r="F75" s="629"/>
      <c r="G75" s="629"/>
      <c r="H75" s="642">
        <v>0</v>
      </c>
      <c r="I75" s="629">
        <v>4.4000000000000004</v>
      </c>
      <c r="J75" s="629">
        <v>9398.2521915030884</v>
      </c>
      <c r="K75" s="642">
        <v>1</v>
      </c>
      <c r="L75" s="629">
        <v>4.4000000000000004</v>
      </c>
      <c r="M75" s="630">
        <v>9398.2521915030884</v>
      </c>
    </row>
    <row r="76" spans="1:13" ht="14.4" customHeight="1" x14ac:dyDescent="0.3">
      <c r="A76" s="625" t="s">
        <v>565</v>
      </c>
      <c r="B76" s="626" t="s">
        <v>3595</v>
      </c>
      <c r="C76" s="626" t="s">
        <v>1733</v>
      </c>
      <c r="D76" s="626" t="s">
        <v>1734</v>
      </c>
      <c r="E76" s="626" t="s">
        <v>3596</v>
      </c>
      <c r="F76" s="629"/>
      <c r="G76" s="629"/>
      <c r="H76" s="642">
        <v>0</v>
      </c>
      <c r="I76" s="629">
        <v>9</v>
      </c>
      <c r="J76" s="629">
        <v>2210.7866917945657</v>
      </c>
      <c r="K76" s="642">
        <v>1</v>
      </c>
      <c r="L76" s="629">
        <v>9</v>
      </c>
      <c r="M76" s="630">
        <v>2210.7866917945657</v>
      </c>
    </row>
    <row r="77" spans="1:13" ht="14.4" customHeight="1" x14ac:dyDescent="0.3">
      <c r="A77" s="625" t="s">
        <v>565</v>
      </c>
      <c r="B77" s="626" t="s">
        <v>3597</v>
      </c>
      <c r="C77" s="626" t="s">
        <v>1760</v>
      </c>
      <c r="D77" s="626" t="s">
        <v>1761</v>
      </c>
      <c r="E77" s="626" t="s">
        <v>3598</v>
      </c>
      <c r="F77" s="629"/>
      <c r="G77" s="629"/>
      <c r="H77" s="642">
        <v>0</v>
      </c>
      <c r="I77" s="629">
        <v>86</v>
      </c>
      <c r="J77" s="629">
        <v>4680.9692836577487</v>
      </c>
      <c r="K77" s="642">
        <v>1</v>
      </c>
      <c r="L77" s="629">
        <v>86</v>
      </c>
      <c r="M77" s="630">
        <v>4680.9692836577487</v>
      </c>
    </row>
    <row r="78" spans="1:13" ht="14.4" customHeight="1" x14ac:dyDescent="0.3">
      <c r="A78" s="625" t="s">
        <v>565</v>
      </c>
      <c r="B78" s="626" t="s">
        <v>3599</v>
      </c>
      <c r="C78" s="626" t="s">
        <v>1729</v>
      </c>
      <c r="D78" s="626" t="s">
        <v>1730</v>
      </c>
      <c r="E78" s="626" t="s">
        <v>3600</v>
      </c>
      <c r="F78" s="629"/>
      <c r="G78" s="629"/>
      <c r="H78" s="642">
        <v>0</v>
      </c>
      <c r="I78" s="629">
        <v>1</v>
      </c>
      <c r="J78" s="629">
        <v>57.37</v>
      </c>
      <c r="K78" s="642">
        <v>1</v>
      </c>
      <c r="L78" s="629">
        <v>1</v>
      </c>
      <c r="M78" s="630">
        <v>57.37</v>
      </c>
    </row>
    <row r="79" spans="1:13" ht="14.4" customHeight="1" x14ac:dyDescent="0.3">
      <c r="A79" s="625" t="s">
        <v>565</v>
      </c>
      <c r="B79" s="626" t="s">
        <v>3601</v>
      </c>
      <c r="C79" s="626" t="s">
        <v>1752</v>
      </c>
      <c r="D79" s="626" t="s">
        <v>3602</v>
      </c>
      <c r="E79" s="626" t="s">
        <v>1660</v>
      </c>
      <c r="F79" s="629"/>
      <c r="G79" s="629"/>
      <c r="H79" s="642">
        <v>0</v>
      </c>
      <c r="I79" s="629">
        <v>34</v>
      </c>
      <c r="J79" s="629">
        <v>11011.244193401595</v>
      </c>
      <c r="K79" s="642">
        <v>1</v>
      </c>
      <c r="L79" s="629">
        <v>34</v>
      </c>
      <c r="M79" s="630">
        <v>11011.244193401595</v>
      </c>
    </row>
    <row r="80" spans="1:13" ht="14.4" customHeight="1" x14ac:dyDescent="0.3">
      <c r="A80" s="625" t="s">
        <v>565</v>
      </c>
      <c r="B80" s="626" t="s">
        <v>3603</v>
      </c>
      <c r="C80" s="626" t="s">
        <v>1768</v>
      </c>
      <c r="D80" s="626" t="s">
        <v>3604</v>
      </c>
      <c r="E80" s="626" t="s">
        <v>3605</v>
      </c>
      <c r="F80" s="629"/>
      <c r="G80" s="629"/>
      <c r="H80" s="642">
        <v>0</v>
      </c>
      <c r="I80" s="629">
        <v>234</v>
      </c>
      <c r="J80" s="629">
        <v>21460.15879150707</v>
      </c>
      <c r="K80" s="642">
        <v>1</v>
      </c>
      <c r="L80" s="629">
        <v>234</v>
      </c>
      <c r="M80" s="630">
        <v>21460.15879150707</v>
      </c>
    </row>
    <row r="81" spans="1:13" ht="14.4" customHeight="1" x14ac:dyDescent="0.3">
      <c r="A81" s="625" t="s">
        <v>565</v>
      </c>
      <c r="B81" s="626" t="s">
        <v>3606</v>
      </c>
      <c r="C81" s="626" t="s">
        <v>613</v>
      </c>
      <c r="D81" s="626" t="s">
        <v>614</v>
      </c>
      <c r="E81" s="626" t="s">
        <v>3607</v>
      </c>
      <c r="F81" s="629">
        <v>1</v>
      </c>
      <c r="G81" s="629">
        <v>3075.48</v>
      </c>
      <c r="H81" s="642">
        <v>1</v>
      </c>
      <c r="I81" s="629"/>
      <c r="J81" s="629"/>
      <c r="K81" s="642">
        <v>0</v>
      </c>
      <c r="L81" s="629">
        <v>1</v>
      </c>
      <c r="M81" s="630">
        <v>3075.48</v>
      </c>
    </row>
    <row r="82" spans="1:13" ht="14.4" customHeight="1" x14ac:dyDescent="0.3">
      <c r="A82" s="625" t="s">
        <v>565</v>
      </c>
      <c r="B82" s="626" t="s">
        <v>3608</v>
      </c>
      <c r="C82" s="626" t="s">
        <v>1542</v>
      </c>
      <c r="D82" s="626" t="s">
        <v>1412</v>
      </c>
      <c r="E82" s="626" t="s">
        <v>3609</v>
      </c>
      <c r="F82" s="629"/>
      <c r="G82" s="629"/>
      <c r="H82" s="642">
        <v>0</v>
      </c>
      <c r="I82" s="629">
        <v>3</v>
      </c>
      <c r="J82" s="629">
        <v>215.55</v>
      </c>
      <c r="K82" s="642">
        <v>1</v>
      </c>
      <c r="L82" s="629">
        <v>3</v>
      </c>
      <c r="M82" s="630">
        <v>215.55</v>
      </c>
    </row>
    <row r="83" spans="1:13" ht="14.4" customHeight="1" x14ac:dyDescent="0.3">
      <c r="A83" s="625" t="s">
        <v>565</v>
      </c>
      <c r="B83" s="626" t="s">
        <v>3608</v>
      </c>
      <c r="C83" s="626" t="s">
        <v>1411</v>
      </c>
      <c r="D83" s="626" t="s">
        <v>1412</v>
      </c>
      <c r="E83" s="626" t="s">
        <v>3610</v>
      </c>
      <c r="F83" s="629"/>
      <c r="G83" s="629"/>
      <c r="H83" s="642">
        <v>0</v>
      </c>
      <c r="I83" s="629">
        <v>1</v>
      </c>
      <c r="J83" s="629">
        <v>133.858918138321</v>
      </c>
      <c r="K83" s="642">
        <v>1</v>
      </c>
      <c r="L83" s="629">
        <v>1</v>
      </c>
      <c r="M83" s="630">
        <v>133.858918138321</v>
      </c>
    </row>
    <row r="84" spans="1:13" ht="14.4" customHeight="1" x14ac:dyDescent="0.3">
      <c r="A84" s="625" t="s">
        <v>565</v>
      </c>
      <c r="B84" s="626" t="s">
        <v>3611</v>
      </c>
      <c r="C84" s="626" t="s">
        <v>1517</v>
      </c>
      <c r="D84" s="626" t="s">
        <v>1518</v>
      </c>
      <c r="E84" s="626" t="s">
        <v>1519</v>
      </c>
      <c r="F84" s="629"/>
      <c r="G84" s="629"/>
      <c r="H84" s="642">
        <v>0</v>
      </c>
      <c r="I84" s="629">
        <v>2</v>
      </c>
      <c r="J84" s="629">
        <v>143.62</v>
      </c>
      <c r="K84" s="642">
        <v>1</v>
      </c>
      <c r="L84" s="629">
        <v>2</v>
      </c>
      <c r="M84" s="630">
        <v>143.62</v>
      </c>
    </row>
    <row r="85" spans="1:13" ht="14.4" customHeight="1" x14ac:dyDescent="0.3">
      <c r="A85" s="625" t="s">
        <v>565</v>
      </c>
      <c r="B85" s="626" t="s">
        <v>3611</v>
      </c>
      <c r="C85" s="626" t="s">
        <v>582</v>
      </c>
      <c r="D85" s="626" t="s">
        <v>3612</v>
      </c>
      <c r="E85" s="626" t="s">
        <v>3613</v>
      </c>
      <c r="F85" s="629">
        <v>1</v>
      </c>
      <c r="G85" s="629">
        <v>61.940159159322498</v>
      </c>
      <c r="H85" s="642">
        <v>1</v>
      </c>
      <c r="I85" s="629"/>
      <c r="J85" s="629"/>
      <c r="K85" s="642">
        <v>0</v>
      </c>
      <c r="L85" s="629">
        <v>1</v>
      </c>
      <c r="M85" s="630">
        <v>61.940159159322498</v>
      </c>
    </row>
    <row r="86" spans="1:13" ht="14.4" customHeight="1" x14ac:dyDescent="0.3">
      <c r="A86" s="625" t="s">
        <v>565</v>
      </c>
      <c r="B86" s="626" t="s">
        <v>3614</v>
      </c>
      <c r="C86" s="626" t="s">
        <v>1081</v>
      </c>
      <c r="D86" s="626" t="s">
        <v>3615</v>
      </c>
      <c r="E86" s="626" t="s">
        <v>3616</v>
      </c>
      <c r="F86" s="629"/>
      <c r="G86" s="629"/>
      <c r="H86" s="642">
        <v>0</v>
      </c>
      <c r="I86" s="629">
        <v>6</v>
      </c>
      <c r="J86" s="629">
        <v>4208.2879999999996</v>
      </c>
      <c r="K86" s="642">
        <v>1</v>
      </c>
      <c r="L86" s="629">
        <v>6</v>
      </c>
      <c r="M86" s="630">
        <v>4208.2879999999996</v>
      </c>
    </row>
    <row r="87" spans="1:13" ht="14.4" customHeight="1" x14ac:dyDescent="0.3">
      <c r="A87" s="625" t="s">
        <v>565</v>
      </c>
      <c r="B87" s="626" t="s">
        <v>3617</v>
      </c>
      <c r="C87" s="626" t="s">
        <v>1444</v>
      </c>
      <c r="D87" s="626" t="s">
        <v>1445</v>
      </c>
      <c r="E87" s="626" t="s">
        <v>1446</v>
      </c>
      <c r="F87" s="629"/>
      <c r="G87" s="629"/>
      <c r="H87" s="642">
        <v>0</v>
      </c>
      <c r="I87" s="629">
        <v>2</v>
      </c>
      <c r="J87" s="629">
        <v>116.84</v>
      </c>
      <c r="K87" s="642">
        <v>1</v>
      </c>
      <c r="L87" s="629">
        <v>2</v>
      </c>
      <c r="M87" s="630">
        <v>116.84</v>
      </c>
    </row>
    <row r="88" spans="1:13" ht="14.4" customHeight="1" x14ac:dyDescent="0.3">
      <c r="A88" s="625" t="s">
        <v>565</v>
      </c>
      <c r="B88" s="626" t="s">
        <v>3617</v>
      </c>
      <c r="C88" s="626" t="s">
        <v>1474</v>
      </c>
      <c r="D88" s="626" t="s">
        <v>1475</v>
      </c>
      <c r="E88" s="626" t="s">
        <v>3618</v>
      </c>
      <c r="F88" s="629"/>
      <c r="G88" s="629"/>
      <c r="H88" s="642">
        <v>0</v>
      </c>
      <c r="I88" s="629">
        <v>1</v>
      </c>
      <c r="J88" s="629">
        <v>99.21</v>
      </c>
      <c r="K88" s="642">
        <v>1</v>
      </c>
      <c r="L88" s="629">
        <v>1</v>
      </c>
      <c r="M88" s="630">
        <v>99.21</v>
      </c>
    </row>
    <row r="89" spans="1:13" ht="14.4" customHeight="1" x14ac:dyDescent="0.3">
      <c r="A89" s="625" t="s">
        <v>565</v>
      </c>
      <c r="B89" s="626" t="s">
        <v>3619</v>
      </c>
      <c r="C89" s="626" t="s">
        <v>1593</v>
      </c>
      <c r="D89" s="626" t="s">
        <v>3620</v>
      </c>
      <c r="E89" s="626" t="s">
        <v>3621</v>
      </c>
      <c r="F89" s="629"/>
      <c r="G89" s="629"/>
      <c r="H89" s="642">
        <v>0</v>
      </c>
      <c r="I89" s="629">
        <v>1</v>
      </c>
      <c r="J89" s="629">
        <v>374.28972312469801</v>
      </c>
      <c r="K89" s="642">
        <v>1</v>
      </c>
      <c r="L89" s="629">
        <v>1</v>
      </c>
      <c r="M89" s="630">
        <v>374.28972312469801</v>
      </c>
    </row>
    <row r="90" spans="1:13" ht="14.4" customHeight="1" x14ac:dyDescent="0.3">
      <c r="A90" s="625" t="s">
        <v>565</v>
      </c>
      <c r="B90" s="626" t="s">
        <v>3619</v>
      </c>
      <c r="C90" s="626" t="s">
        <v>1566</v>
      </c>
      <c r="D90" s="626" t="s">
        <v>3620</v>
      </c>
      <c r="E90" s="626" t="s">
        <v>3622</v>
      </c>
      <c r="F90" s="629"/>
      <c r="G90" s="629"/>
      <c r="H90" s="642">
        <v>0</v>
      </c>
      <c r="I90" s="629">
        <v>1</v>
      </c>
      <c r="J90" s="629">
        <v>102.7</v>
      </c>
      <c r="K90" s="642">
        <v>1</v>
      </c>
      <c r="L90" s="629">
        <v>1</v>
      </c>
      <c r="M90" s="630">
        <v>102.7</v>
      </c>
    </row>
    <row r="91" spans="1:13" ht="14.4" customHeight="1" x14ac:dyDescent="0.3">
      <c r="A91" s="625" t="s">
        <v>565</v>
      </c>
      <c r="B91" s="626" t="s">
        <v>3623</v>
      </c>
      <c r="C91" s="626" t="s">
        <v>1488</v>
      </c>
      <c r="D91" s="626" t="s">
        <v>3624</v>
      </c>
      <c r="E91" s="626" t="s">
        <v>3625</v>
      </c>
      <c r="F91" s="629"/>
      <c r="G91" s="629"/>
      <c r="H91" s="642">
        <v>0</v>
      </c>
      <c r="I91" s="629">
        <v>4</v>
      </c>
      <c r="J91" s="629">
        <v>172.70981984156342</v>
      </c>
      <c r="K91" s="642">
        <v>1</v>
      </c>
      <c r="L91" s="629">
        <v>4</v>
      </c>
      <c r="M91" s="630">
        <v>172.70981984156342</v>
      </c>
    </row>
    <row r="92" spans="1:13" ht="14.4" customHeight="1" x14ac:dyDescent="0.3">
      <c r="A92" s="625" t="s">
        <v>565</v>
      </c>
      <c r="B92" s="626" t="s">
        <v>3623</v>
      </c>
      <c r="C92" s="626" t="s">
        <v>1586</v>
      </c>
      <c r="D92" s="626" t="s">
        <v>3626</v>
      </c>
      <c r="E92" s="626" t="s">
        <v>3627</v>
      </c>
      <c r="F92" s="629"/>
      <c r="G92" s="629"/>
      <c r="H92" s="642">
        <v>0</v>
      </c>
      <c r="I92" s="629">
        <v>1</v>
      </c>
      <c r="J92" s="629">
        <v>56.61</v>
      </c>
      <c r="K92" s="642">
        <v>1</v>
      </c>
      <c r="L92" s="629">
        <v>1</v>
      </c>
      <c r="M92" s="630">
        <v>56.61</v>
      </c>
    </row>
    <row r="93" spans="1:13" ht="14.4" customHeight="1" x14ac:dyDescent="0.3">
      <c r="A93" s="625" t="s">
        <v>565</v>
      </c>
      <c r="B93" s="626" t="s">
        <v>3628</v>
      </c>
      <c r="C93" s="626" t="s">
        <v>617</v>
      </c>
      <c r="D93" s="626" t="s">
        <v>618</v>
      </c>
      <c r="E93" s="626" t="s">
        <v>619</v>
      </c>
      <c r="F93" s="629">
        <v>1</v>
      </c>
      <c r="G93" s="629">
        <v>336.61</v>
      </c>
      <c r="H93" s="642">
        <v>1</v>
      </c>
      <c r="I93" s="629"/>
      <c r="J93" s="629"/>
      <c r="K93" s="642">
        <v>0</v>
      </c>
      <c r="L93" s="629">
        <v>1</v>
      </c>
      <c r="M93" s="630">
        <v>336.61</v>
      </c>
    </row>
    <row r="94" spans="1:13" ht="14.4" customHeight="1" x14ac:dyDescent="0.3">
      <c r="A94" s="625" t="s">
        <v>565</v>
      </c>
      <c r="B94" s="626" t="s">
        <v>3629</v>
      </c>
      <c r="C94" s="626" t="s">
        <v>601</v>
      </c>
      <c r="D94" s="626" t="s">
        <v>3630</v>
      </c>
      <c r="E94" s="626" t="s">
        <v>1461</v>
      </c>
      <c r="F94" s="629">
        <v>3</v>
      </c>
      <c r="G94" s="629">
        <v>453.99911945901397</v>
      </c>
      <c r="H94" s="642">
        <v>1</v>
      </c>
      <c r="I94" s="629"/>
      <c r="J94" s="629"/>
      <c r="K94" s="642">
        <v>0</v>
      </c>
      <c r="L94" s="629">
        <v>3</v>
      </c>
      <c r="M94" s="630">
        <v>453.99911945901397</v>
      </c>
    </row>
    <row r="95" spans="1:13" ht="14.4" customHeight="1" x14ac:dyDescent="0.3">
      <c r="A95" s="625" t="s">
        <v>565</v>
      </c>
      <c r="B95" s="626" t="s">
        <v>3631</v>
      </c>
      <c r="C95" s="626" t="s">
        <v>1570</v>
      </c>
      <c r="D95" s="626" t="s">
        <v>1571</v>
      </c>
      <c r="E95" s="626" t="s">
        <v>1457</v>
      </c>
      <c r="F95" s="629"/>
      <c r="G95" s="629"/>
      <c r="H95" s="642">
        <v>0</v>
      </c>
      <c r="I95" s="629">
        <v>1</v>
      </c>
      <c r="J95" s="629">
        <v>174.24</v>
      </c>
      <c r="K95" s="642">
        <v>1</v>
      </c>
      <c r="L95" s="629">
        <v>1</v>
      </c>
      <c r="M95" s="630">
        <v>174.24</v>
      </c>
    </row>
    <row r="96" spans="1:13" ht="14.4" customHeight="1" x14ac:dyDescent="0.3">
      <c r="A96" s="625" t="s">
        <v>565</v>
      </c>
      <c r="B96" s="626" t="s">
        <v>3632</v>
      </c>
      <c r="C96" s="626" t="s">
        <v>609</v>
      </c>
      <c r="D96" s="626" t="s">
        <v>610</v>
      </c>
      <c r="E96" s="626" t="s">
        <v>611</v>
      </c>
      <c r="F96" s="629">
        <v>3</v>
      </c>
      <c r="G96" s="629">
        <v>314.189621625136</v>
      </c>
      <c r="H96" s="642">
        <v>1</v>
      </c>
      <c r="I96" s="629"/>
      <c r="J96" s="629"/>
      <c r="K96" s="642">
        <v>0</v>
      </c>
      <c r="L96" s="629">
        <v>3</v>
      </c>
      <c r="M96" s="630">
        <v>314.189621625136</v>
      </c>
    </row>
    <row r="97" spans="1:13" ht="14.4" customHeight="1" x14ac:dyDescent="0.3">
      <c r="A97" s="625" t="s">
        <v>565</v>
      </c>
      <c r="B97" s="626" t="s">
        <v>3632</v>
      </c>
      <c r="C97" s="626" t="s">
        <v>605</v>
      </c>
      <c r="D97" s="626" t="s">
        <v>606</v>
      </c>
      <c r="E97" s="626" t="s">
        <v>607</v>
      </c>
      <c r="F97" s="629">
        <v>1</v>
      </c>
      <c r="G97" s="629">
        <v>139.36000000000001</v>
      </c>
      <c r="H97" s="642">
        <v>1</v>
      </c>
      <c r="I97" s="629"/>
      <c r="J97" s="629"/>
      <c r="K97" s="642">
        <v>0</v>
      </c>
      <c r="L97" s="629">
        <v>1</v>
      </c>
      <c r="M97" s="630">
        <v>139.36000000000001</v>
      </c>
    </row>
    <row r="98" spans="1:13" ht="14.4" customHeight="1" x14ac:dyDescent="0.3">
      <c r="A98" s="625" t="s">
        <v>565</v>
      </c>
      <c r="B98" s="626" t="s">
        <v>3633</v>
      </c>
      <c r="C98" s="626" t="s">
        <v>1404</v>
      </c>
      <c r="D98" s="626" t="s">
        <v>1405</v>
      </c>
      <c r="E98" s="626" t="s">
        <v>3634</v>
      </c>
      <c r="F98" s="629"/>
      <c r="G98" s="629"/>
      <c r="H98" s="642">
        <v>0</v>
      </c>
      <c r="I98" s="629">
        <v>1</v>
      </c>
      <c r="J98" s="629">
        <v>106.85</v>
      </c>
      <c r="K98" s="642">
        <v>1</v>
      </c>
      <c r="L98" s="629">
        <v>1</v>
      </c>
      <c r="M98" s="630">
        <v>106.85</v>
      </c>
    </row>
    <row r="99" spans="1:13" ht="14.4" customHeight="1" x14ac:dyDescent="0.3">
      <c r="A99" s="625" t="s">
        <v>565</v>
      </c>
      <c r="B99" s="626" t="s">
        <v>3635</v>
      </c>
      <c r="C99" s="626" t="s">
        <v>597</v>
      </c>
      <c r="D99" s="626" t="s">
        <v>598</v>
      </c>
      <c r="E99" s="626" t="s">
        <v>599</v>
      </c>
      <c r="F99" s="629">
        <v>1</v>
      </c>
      <c r="G99" s="629">
        <v>125.19</v>
      </c>
      <c r="H99" s="642">
        <v>1</v>
      </c>
      <c r="I99" s="629"/>
      <c r="J99" s="629"/>
      <c r="K99" s="642">
        <v>0</v>
      </c>
      <c r="L99" s="629">
        <v>1</v>
      </c>
      <c r="M99" s="630">
        <v>125.19</v>
      </c>
    </row>
    <row r="100" spans="1:13" ht="14.4" customHeight="1" x14ac:dyDescent="0.3">
      <c r="A100" s="625" t="s">
        <v>565</v>
      </c>
      <c r="B100" s="626" t="s">
        <v>3636</v>
      </c>
      <c r="C100" s="626" t="s">
        <v>1482</v>
      </c>
      <c r="D100" s="626" t="s">
        <v>1483</v>
      </c>
      <c r="E100" s="626" t="s">
        <v>1457</v>
      </c>
      <c r="F100" s="629"/>
      <c r="G100" s="629"/>
      <c r="H100" s="642">
        <v>0</v>
      </c>
      <c r="I100" s="629">
        <v>5</v>
      </c>
      <c r="J100" s="629">
        <v>544.80000000000007</v>
      </c>
      <c r="K100" s="642">
        <v>1</v>
      </c>
      <c r="L100" s="629">
        <v>5</v>
      </c>
      <c r="M100" s="630">
        <v>544.80000000000007</v>
      </c>
    </row>
    <row r="101" spans="1:13" ht="14.4" customHeight="1" x14ac:dyDescent="0.3">
      <c r="A101" s="625" t="s">
        <v>565</v>
      </c>
      <c r="B101" s="626" t="s">
        <v>3637</v>
      </c>
      <c r="C101" s="626" t="s">
        <v>1514</v>
      </c>
      <c r="D101" s="626" t="s">
        <v>1515</v>
      </c>
      <c r="E101" s="626" t="s">
        <v>1061</v>
      </c>
      <c r="F101" s="629"/>
      <c r="G101" s="629"/>
      <c r="H101" s="642">
        <v>0</v>
      </c>
      <c r="I101" s="629">
        <v>1</v>
      </c>
      <c r="J101" s="629">
        <v>103.260309652499</v>
      </c>
      <c r="K101" s="642">
        <v>1</v>
      </c>
      <c r="L101" s="629">
        <v>1</v>
      </c>
      <c r="M101" s="630">
        <v>103.260309652499</v>
      </c>
    </row>
    <row r="102" spans="1:13" ht="14.4" customHeight="1" x14ac:dyDescent="0.3">
      <c r="A102" s="625" t="s">
        <v>565</v>
      </c>
      <c r="B102" s="626" t="s">
        <v>3638</v>
      </c>
      <c r="C102" s="626" t="s">
        <v>1643</v>
      </c>
      <c r="D102" s="626" t="s">
        <v>1644</v>
      </c>
      <c r="E102" s="626" t="s">
        <v>1647</v>
      </c>
      <c r="F102" s="629"/>
      <c r="G102" s="629"/>
      <c r="H102" s="642">
        <v>0</v>
      </c>
      <c r="I102" s="629">
        <v>112</v>
      </c>
      <c r="J102" s="629">
        <v>23184.001717882951</v>
      </c>
      <c r="K102" s="642">
        <v>1</v>
      </c>
      <c r="L102" s="629">
        <v>112</v>
      </c>
      <c r="M102" s="630">
        <v>23184.001717882951</v>
      </c>
    </row>
    <row r="103" spans="1:13" ht="14.4" customHeight="1" x14ac:dyDescent="0.3">
      <c r="A103" s="625" t="s">
        <v>565</v>
      </c>
      <c r="B103" s="626" t="s">
        <v>3638</v>
      </c>
      <c r="C103" s="626" t="s">
        <v>1630</v>
      </c>
      <c r="D103" s="626" t="s">
        <v>1631</v>
      </c>
      <c r="E103" s="626" t="s">
        <v>1632</v>
      </c>
      <c r="F103" s="629"/>
      <c r="G103" s="629"/>
      <c r="H103" s="642">
        <v>0</v>
      </c>
      <c r="I103" s="629">
        <v>20</v>
      </c>
      <c r="J103" s="629">
        <v>810.75</v>
      </c>
      <c r="K103" s="642">
        <v>1</v>
      </c>
      <c r="L103" s="629">
        <v>20</v>
      </c>
      <c r="M103" s="630">
        <v>810.75</v>
      </c>
    </row>
    <row r="104" spans="1:13" ht="14.4" customHeight="1" x14ac:dyDescent="0.3">
      <c r="A104" s="625" t="s">
        <v>565</v>
      </c>
      <c r="B104" s="626" t="s">
        <v>3638</v>
      </c>
      <c r="C104" s="626" t="s">
        <v>1634</v>
      </c>
      <c r="D104" s="626" t="s">
        <v>3639</v>
      </c>
      <c r="E104" s="626" t="s">
        <v>1632</v>
      </c>
      <c r="F104" s="629"/>
      <c r="G104" s="629"/>
      <c r="H104" s="642">
        <v>0</v>
      </c>
      <c r="I104" s="629">
        <v>10</v>
      </c>
      <c r="J104" s="629">
        <v>405</v>
      </c>
      <c r="K104" s="642">
        <v>1</v>
      </c>
      <c r="L104" s="629">
        <v>10</v>
      </c>
      <c r="M104" s="630">
        <v>405</v>
      </c>
    </row>
    <row r="105" spans="1:13" ht="14.4" customHeight="1" x14ac:dyDescent="0.3">
      <c r="A105" s="625" t="s">
        <v>565</v>
      </c>
      <c r="B105" s="626" t="s">
        <v>3638</v>
      </c>
      <c r="C105" s="626" t="s">
        <v>1649</v>
      </c>
      <c r="D105" s="626" t="s">
        <v>3640</v>
      </c>
      <c r="E105" s="626" t="s">
        <v>1632</v>
      </c>
      <c r="F105" s="629"/>
      <c r="G105" s="629"/>
      <c r="H105" s="642">
        <v>0</v>
      </c>
      <c r="I105" s="629">
        <v>11</v>
      </c>
      <c r="J105" s="629">
        <v>492.57995477486384</v>
      </c>
      <c r="K105" s="642">
        <v>1</v>
      </c>
      <c r="L105" s="629">
        <v>11</v>
      </c>
      <c r="M105" s="630">
        <v>492.57995477486384</v>
      </c>
    </row>
    <row r="106" spans="1:13" ht="14.4" customHeight="1" x14ac:dyDescent="0.3">
      <c r="A106" s="625" t="s">
        <v>565</v>
      </c>
      <c r="B106" s="626" t="s">
        <v>3638</v>
      </c>
      <c r="C106" s="626" t="s">
        <v>1637</v>
      </c>
      <c r="D106" s="626" t="s">
        <v>1638</v>
      </c>
      <c r="E106" s="626" t="s">
        <v>1632</v>
      </c>
      <c r="F106" s="629"/>
      <c r="G106" s="629"/>
      <c r="H106" s="642">
        <v>0</v>
      </c>
      <c r="I106" s="629">
        <v>10</v>
      </c>
      <c r="J106" s="629">
        <v>427.59999999999997</v>
      </c>
      <c r="K106" s="642">
        <v>1</v>
      </c>
      <c r="L106" s="629">
        <v>10</v>
      </c>
      <c r="M106" s="630">
        <v>427.59999999999997</v>
      </c>
    </row>
    <row r="107" spans="1:13" ht="14.4" customHeight="1" x14ac:dyDescent="0.3">
      <c r="A107" s="625" t="s">
        <v>565</v>
      </c>
      <c r="B107" s="626" t="s">
        <v>3638</v>
      </c>
      <c r="C107" s="626" t="s">
        <v>1646</v>
      </c>
      <c r="D107" s="626" t="s">
        <v>1640</v>
      </c>
      <c r="E107" s="626" t="s">
        <v>1647</v>
      </c>
      <c r="F107" s="629"/>
      <c r="G107" s="629"/>
      <c r="H107" s="642">
        <v>0</v>
      </c>
      <c r="I107" s="629">
        <v>132</v>
      </c>
      <c r="J107" s="629">
        <v>24204.844784976744</v>
      </c>
      <c r="K107" s="642">
        <v>1</v>
      </c>
      <c r="L107" s="629">
        <v>132</v>
      </c>
      <c r="M107" s="630">
        <v>24204.844784976744</v>
      </c>
    </row>
    <row r="108" spans="1:13" ht="14.4" customHeight="1" x14ac:dyDescent="0.3">
      <c r="A108" s="625" t="s">
        <v>565</v>
      </c>
      <c r="B108" s="626" t="s">
        <v>3638</v>
      </c>
      <c r="C108" s="626" t="s">
        <v>1639</v>
      </c>
      <c r="D108" s="626" t="s">
        <v>1640</v>
      </c>
      <c r="E108" s="626" t="s">
        <v>1641</v>
      </c>
      <c r="F108" s="629"/>
      <c r="G108" s="629"/>
      <c r="H108" s="642">
        <v>0</v>
      </c>
      <c r="I108" s="629">
        <v>16</v>
      </c>
      <c r="J108" s="629">
        <v>1147.9399999999998</v>
      </c>
      <c r="K108" s="642">
        <v>1</v>
      </c>
      <c r="L108" s="629">
        <v>16</v>
      </c>
      <c r="M108" s="630">
        <v>1147.9399999999998</v>
      </c>
    </row>
    <row r="109" spans="1:13" ht="14.4" customHeight="1" x14ac:dyDescent="0.3">
      <c r="A109" s="625" t="s">
        <v>565</v>
      </c>
      <c r="B109" s="626" t="s">
        <v>3638</v>
      </c>
      <c r="C109" s="626" t="s">
        <v>1655</v>
      </c>
      <c r="D109" s="626" t="s">
        <v>3641</v>
      </c>
      <c r="E109" s="626" t="s">
        <v>1632</v>
      </c>
      <c r="F109" s="629"/>
      <c r="G109" s="629"/>
      <c r="H109" s="642">
        <v>0</v>
      </c>
      <c r="I109" s="629">
        <v>6</v>
      </c>
      <c r="J109" s="629">
        <v>243.42008289996841</v>
      </c>
      <c r="K109" s="642">
        <v>1</v>
      </c>
      <c r="L109" s="629">
        <v>6</v>
      </c>
      <c r="M109" s="630">
        <v>243.42008289996841</v>
      </c>
    </row>
    <row r="110" spans="1:13" ht="14.4" customHeight="1" x14ac:dyDescent="0.3">
      <c r="A110" s="625" t="s">
        <v>565</v>
      </c>
      <c r="B110" s="626" t="s">
        <v>3638</v>
      </c>
      <c r="C110" s="626" t="s">
        <v>1652</v>
      </c>
      <c r="D110" s="626" t="s">
        <v>3642</v>
      </c>
      <c r="E110" s="626" t="s">
        <v>3643</v>
      </c>
      <c r="F110" s="629"/>
      <c r="G110" s="629"/>
      <c r="H110" s="642">
        <v>0</v>
      </c>
      <c r="I110" s="629">
        <v>6</v>
      </c>
      <c r="J110" s="629">
        <v>888.419850458106</v>
      </c>
      <c r="K110" s="642">
        <v>1</v>
      </c>
      <c r="L110" s="629">
        <v>6</v>
      </c>
      <c r="M110" s="630">
        <v>888.419850458106</v>
      </c>
    </row>
    <row r="111" spans="1:13" ht="14.4" customHeight="1" x14ac:dyDescent="0.3">
      <c r="A111" s="625" t="s">
        <v>569</v>
      </c>
      <c r="B111" s="626" t="s">
        <v>3507</v>
      </c>
      <c r="C111" s="626" t="s">
        <v>1499</v>
      </c>
      <c r="D111" s="626" t="s">
        <v>3508</v>
      </c>
      <c r="E111" s="626" t="s">
        <v>3509</v>
      </c>
      <c r="F111" s="629"/>
      <c r="G111" s="629"/>
      <c r="H111" s="642">
        <v>0</v>
      </c>
      <c r="I111" s="629">
        <v>9</v>
      </c>
      <c r="J111" s="629">
        <v>705.68683373328963</v>
      </c>
      <c r="K111" s="642">
        <v>1</v>
      </c>
      <c r="L111" s="629">
        <v>9</v>
      </c>
      <c r="M111" s="630">
        <v>705.68683373328963</v>
      </c>
    </row>
    <row r="112" spans="1:13" ht="14.4" customHeight="1" x14ac:dyDescent="0.3">
      <c r="A112" s="625" t="s">
        <v>569</v>
      </c>
      <c r="B112" s="626" t="s">
        <v>3507</v>
      </c>
      <c r="C112" s="626" t="s">
        <v>1805</v>
      </c>
      <c r="D112" s="626" t="s">
        <v>3644</v>
      </c>
      <c r="E112" s="626" t="s">
        <v>3645</v>
      </c>
      <c r="F112" s="629">
        <v>2</v>
      </c>
      <c r="G112" s="629">
        <v>65.620005034879</v>
      </c>
      <c r="H112" s="642">
        <v>1</v>
      </c>
      <c r="I112" s="629"/>
      <c r="J112" s="629"/>
      <c r="K112" s="642">
        <v>0</v>
      </c>
      <c r="L112" s="629">
        <v>2</v>
      </c>
      <c r="M112" s="630">
        <v>65.620005034879</v>
      </c>
    </row>
    <row r="113" spans="1:13" ht="14.4" customHeight="1" x14ac:dyDescent="0.3">
      <c r="A113" s="625" t="s">
        <v>569</v>
      </c>
      <c r="B113" s="626" t="s">
        <v>3510</v>
      </c>
      <c r="C113" s="626" t="s">
        <v>2396</v>
      </c>
      <c r="D113" s="626" t="s">
        <v>2397</v>
      </c>
      <c r="E113" s="626" t="s">
        <v>2398</v>
      </c>
      <c r="F113" s="629"/>
      <c r="G113" s="629"/>
      <c r="H113" s="642">
        <v>0</v>
      </c>
      <c r="I113" s="629">
        <v>4</v>
      </c>
      <c r="J113" s="629">
        <v>672.15510068593994</v>
      </c>
      <c r="K113" s="642">
        <v>1</v>
      </c>
      <c r="L113" s="629">
        <v>4</v>
      </c>
      <c r="M113" s="630">
        <v>672.15510068593994</v>
      </c>
    </row>
    <row r="114" spans="1:13" ht="14.4" customHeight="1" x14ac:dyDescent="0.3">
      <c r="A114" s="625" t="s">
        <v>569</v>
      </c>
      <c r="B114" s="626" t="s">
        <v>3510</v>
      </c>
      <c r="C114" s="626" t="s">
        <v>1786</v>
      </c>
      <c r="D114" s="626" t="s">
        <v>3646</v>
      </c>
      <c r="E114" s="626" t="s">
        <v>3647</v>
      </c>
      <c r="F114" s="629">
        <v>6</v>
      </c>
      <c r="G114" s="629">
        <v>235.81999763660599</v>
      </c>
      <c r="H114" s="642">
        <v>1</v>
      </c>
      <c r="I114" s="629"/>
      <c r="J114" s="629"/>
      <c r="K114" s="642">
        <v>0</v>
      </c>
      <c r="L114" s="629">
        <v>6</v>
      </c>
      <c r="M114" s="630">
        <v>235.81999763660599</v>
      </c>
    </row>
    <row r="115" spans="1:13" ht="14.4" customHeight="1" x14ac:dyDescent="0.3">
      <c r="A115" s="625" t="s">
        <v>569</v>
      </c>
      <c r="B115" s="626" t="s">
        <v>3511</v>
      </c>
      <c r="C115" s="626" t="s">
        <v>753</v>
      </c>
      <c r="D115" s="626" t="s">
        <v>754</v>
      </c>
      <c r="E115" s="626" t="s">
        <v>755</v>
      </c>
      <c r="F115" s="629"/>
      <c r="G115" s="629"/>
      <c r="H115" s="642">
        <v>0</v>
      </c>
      <c r="I115" s="629">
        <v>51</v>
      </c>
      <c r="J115" s="629">
        <v>6077.7641732549473</v>
      </c>
      <c r="K115" s="642">
        <v>1</v>
      </c>
      <c r="L115" s="629">
        <v>51</v>
      </c>
      <c r="M115" s="630">
        <v>6077.7641732549473</v>
      </c>
    </row>
    <row r="116" spans="1:13" ht="14.4" customHeight="1" x14ac:dyDescent="0.3">
      <c r="A116" s="625" t="s">
        <v>569</v>
      </c>
      <c r="B116" s="626" t="s">
        <v>3511</v>
      </c>
      <c r="C116" s="626" t="s">
        <v>590</v>
      </c>
      <c r="D116" s="626" t="s">
        <v>3512</v>
      </c>
      <c r="E116" s="626" t="s">
        <v>3513</v>
      </c>
      <c r="F116" s="629"/>
      <c r="G116" s="629"/>
      <c r="H116" s="642">
        <v>0</v>
      </c>
      <c r="I116" s="629">
        <v>212</v>
      </c>
      <c r="J116" s="629">
        <v>16648.601845659141</v>
      </c>
      <c r="K116" s="642">
        <v>1</v>
      </c>
      <c r="L116" s="629">
        <v>212</v>
      </c>
      <c r="M116" s="630">
        <v>16648.601845659141</v>
      </c>
    </row>
    <row r="117" spans="1:13" ht="14.4" customHeight="1" x14ac:dyDescent="0.3">
      <c r="A117" s="625" t="s">
        <v>569</v>
      </c>
      <c r="B117" s="626" t="s">
        <v>3514</v>
      </c>
      <c r="C117" s="626" t="s">
        <v>1794</v>
      </c>
      <c r="D117" s="626" t="s">
        <v>1795</v>
      </c>
      <c r="E117" s="626" t="s">
        <v>1796</v>
      </c>
      <c r="F117" s="629">
        <v>1</v>
      </c>
      <c r="G117" s="629">
        <v>99.410294413207495</v>
      </c>
      <c r="H117" s="642">
        <v>1</v>
      </c>
      <c r="I117" s="629"/>
      <c r="J117" s="629"/>
      <c r="K117" s="642">
        <v>0</v>
      </c>
      <c r="L117" s="629">
        <v>1</v>
      </c>
      <c r="M117" s="630">
        <v>99.410294413207495</v>
      </c>
    </row>
    <row r="118" spans="1:13" ht="14.4" customHeight="1" x14ac:dyDescent="0.3">
      <c r="A118" s="625" t="s">
        <v>569</v>
      </c>
      <c r="B118" s="626" t="s">
        <v>3514</v>
      </c>
      <c r="C118" s="626" t="s">
        <v>1559</v>
      </c>
      <c r="D118" s="626" t="s">
        <v>1560</v>
      </c>
      <c r="E118" s="626" t="s">
        <v>1561</v>
      </c>
      <c r="F118" s="629"/>
      <c r="G118" s="629"/>
      <c r="H118" s="642">
        <v>0</v>
      </c>
      <c r="I118" s="629">
        <v>140</v>
      </c>
      <c r="J118" s="629">
        <v>9946.9776610980152</v>
      </c>
      <c r="K118" s="642">
        <v>1</v>
      </c>
      <c r="L118" s="629">
        <v>140</v>
      </c>
      <c r="M118" s="630">
        <v>9946.9776610980152</v>
      </c>
    </row>
    <row r="119" spans="1:13" ht="14.4" customHeight="1" x14ac:dyDescent="0.3">
      <c r="A119" s="625" t="s">
        <v>569</v>
      </c>
      <c r="B119" s="626" t="s">
        <v>3515</v>
      </c>
      <c r="C119" s="626" t="s">
        <v>2408</v>
      </c>
      <c r="D119" s="626" t="s">
        <v>2409</v>
      </c>
      <c r="E119" s="626" t="s">
        <v>2410</v>
      </c>
      <c r="F119" s="629"/>
      <c r="G119" s="629"/>
      <c r="H119" s="642">
        <v>0</v>
      </c>
      <c r="I119" s="629">
        <v>1</v>
      </c>
      <c r="J119" s="629">
        <v>96.19</v>
      </c>
      <c r="K119" s="642">
        <v>1</v>
      </c>
      <c r="L119" s="629">
        <v>1</v>
      </c>
      <c r="M119" s="630">
        <v>96.19</v>
      </c>
    </row>
    <row r="120" spans="1:13" ht="14.4" customHeight="1" x14ac:dyDescent="0.3">
      <c r="A120" s="625" t="s">
        <v>569</v>
      </c>
      <c r="B120" s="626" t="s">
        <v>3515</v>
      </c>
      <c r="C120" s="626" t="s">
        <v>2368</v>
      </c>
      <c r="D120" s="626" t="s">
        <v>3516</v>
      </c>
      <c r="E120" s="626" t="s">
        <v>3648</v>
      </c>
      <c r="F120" s="629"/>
      <c r="G120" s="629"/>
      <c r="H120" s="642">
        <v>0</v>
      </c>
      <c r="I120" s="629">
        <v>1</v>
      </c>
      <c r="J120" s="629">
        <v>71.390685256287398</v>
      </c>
      <c r="K120" s="642">
        <v>1</v>
      </c>
      <c r="L120" s="629">
        <v>1</v>
      </c>
      <c r="M120" s="630">
        <v>71.390685256287398</v>
      </c>
    </row>
    <row r="121" spans="1:13" ht="14.4" customHeight="1" x14ac:dyDescent="0.3">
      <c r="A121" s="625" t="s">
        <v>569</v>
      </c>
      <c r="B121" s="626" t="s">
        <v>3518</v>
      </c>
      <c r="C121" s="626" t="s">
        <v>2390</v>
      </c>
      <c r="D121" s="626" t="s">
        <v>1597</v>
      </c>
      <c r="E121" s="626" t="s">
        <v>2391</v>
      </c>
      <c r="F121" s="629"/>
      <c r="G121" s="629"/>
      <c r="H121" s="642">
        <v>0</v>
      </c>
      <c r="I121" s="629">
        <v>11</v>
      </c>
      <c r="J121" s="629">
        <v>697.24873799457123</v>
      </c>
      <c r="K121" s="642">
        <v>1</v>
      </c>
      <c r="L121" s="629">
        <v>11</v>
      </c>
      <c r="M121" s="630">
        <v>697.24873799457123</v>
      </c>
    </row>
    <row r="122" spans="1:13" ht="14.4" customHeight="1" x14ac:dyDescent="0.3">
      <c r="A122" s="625" t="s">
        <v>569</v>
      </c>
      <c r="B122" s="626" t="s">
        <v>3518</v>
      </c>
      <c r="C122" s="626" t="s">
        <v>1596</v>
      </c>
      <c r="D122" s="626" t="s">
        <v>1597</v>
      </c>
      <c r="E122" s="626" t="s">
        <v>1598</v>
      </c>
      <c r="F122" s="629"/>
      <c r="G122" s="629"/>
      <c r="H122" s="642">
        <v>0</v>
      </c>
      <c r="I122" s="629">
        <v>2</v>
      </c>
      <c r="J122" s="629">
        <v>256.68</v>
      </c>
      <c r="K122" s="642">
        <v>1</v>
      </c>
      <c r="L122" s="629">
        <v>2</v>
      </c>
      <c r="M122" s="630">
        <v>256.68</v>
      </c>
    </row>
    <row r="123" spans="1:13" ht="14.4" customHeight="1" x14ac:dyDescent="0.3">
      <c r="A123" s="625" t="s">
        <v>569</v>
      </c>
      <c r="B123" s="626" t="s">
        <v>3649</v>
      </c>
      <c r="C123" s="626" t="s">
        <v>2467</v>
      </c>
      <c r="D123" s="626" t="s">
        <v>2468</v>
      </c>
      <c r="E123" s="626" t="s">
        <v>2469</v>
      </c>
      <c r="F123" s="629"/>
      <c r="G123" s="629"/>
      <c r="H123" s="642">
        <v>0</v>
      </c>
      <c r="I123" s="629">
        <v>6</v>
      </c>
      <c r="J123" s="629">
        <v>2284.600351895645</v>
      </c>
      <c r="K123" s="642">
        <v>1</v>
      </c>
      <c r="L123" s="629">
        <v>6</v>
      </c>
      <c r="M123" s="630">
        <v>2284.600351895645</v>
      </c>
    </row>
    <row r="124" spans="1:13" ht="14.4" customHeight="1" x14ac:dyDescent="0.3">
      <c r="A124" s="625" t="s">
        <v>569</v>
      </c>
      <c r="B124" s="626" t="s">
        <v>3519</v>
      </c>
      <c r="C124" s="626" t="s">
        <v>1798</v>
      </c>
      <c r="D124" s="626" t="s">
        <v>594</v>
      </c>
      <c r="E124" s="626" t="s">
        <v>3650</v>
      </c>
      <c r="F124" s="629">
        <v>3</v>
      </c>
      <c r="G124" s="629">
        <v>284.86790971365639</v>
      </c>
      <c r="H124" s="642">
        <v>1</v>
      </c>
      <c r="I124" s="629"/>
      <c r="J124" s="629"/>
      <c r="K124" s="642">
        <v>0</v>
      </c>
      <c r="L124" s="629">
        <v>3</v>
      </c>
      <c r="M124" s="630">
        <v>284.86790971365639</v>
      </c>
    </row>
    <row r="125" spans="1:13" ht="14.4" customHeight="1" x14ac:dyDescent="0.3">
      <c r="A125" s="625" t="s">
        <v>569</v>
      </c>
      <c r="B125" s="626" t="s">
        <v>3519</v>
      </c>
      <c r="C125" s="626" t="s">
        <v>1556</v>
      </c>
      <c r="D125" s="626" t="s">
        <v>1449</v>
      </c>
      <c r="E125" s="626" t="s">
        <v>1557</v>
      </c>
      <c r="F125" s="629"/>
      <c r="G125" s="629"/>
      <c r="H125" s="642">
        <v>0</v>
      </c>
      <c r="I125" s="629">
        <v>41</v>
      </c>
      <c r="J125" s="629">
        <v>3166.3781030586083</v>
      </c>
      <c r="K125" s="642">
        <v>1</v>
      </c>
      <c r="L125" s="629">
        <v>41</v>
      </c>
      <c r="M125" s="630">
        <v>3166.3781030586083</v>
      </c>
    </row>
    <row r="126" spans="1:13" ht="14.4" customHeight="1" x14ac:dyDescent="0.3">
      <c r="A126" s="625" t="s">
        <v>569</v>
      </c>
      <c r="B126" s="626" t="s">
        <v>3651</v>
      </c>
      <c r="C126" s="626" t="s">
        <v>2456</v>
      </c>
      <c r="D126" s="626" t="s">
        <v>3652</v>
      </c>
      <c r="E126" s="626" t="s">
        <v>2458</v>
      </c>
      <c r="F126" s="629"/>
      <c r="G126" s="629"/>
      <c r="H126" s="642">
        <v>0</v>
      </c>
      <c r="I126" s="629">
        <v>1</v>
      </c>
      <c r="J126" s="629">
        <v>653.26</v>
      </c>
      <c r="K126" s="642">
        <v>1</v>
      </c>
      <c r="L126" s="629">
        <v>1</v>
      </c>
      <c r="M126" s="630">
        <v>653.26</v>
      </c>
    </row>
    <row r="127" spans="1:13" ht="14.4" customHeight="1" x14ac:dyDescent="0.3">
      <c r="A127" s="625" t="s">
        <v>569</v>
      </c>
      <c r="B127" s="626" t="s">
        <v>3651</v>
      </c>
      <c r="C127" s="626" t="s">
        <v>794</v>
      </c>
      <c r="D127" s="626" t="s">
        <v>795</v>
      </c>
      <c r="E127" s="626" t="s">
        <v>3653</v>
      </c>
      <c r="F127" s="629">
        <v>1</v>
      </c>
      <c r="G127" s="629">
        <v>344.58939102062197</v>
      </c>
      <c r="H127" s="642">
        <v>1</v>
      </c>
      <c r="I127" s="629"/>
      <c r="J127" s="629"/>
      <c r="K127" s="642">
        <v>0</v>
      </c>
      <c r="L127" s="629">
        <v>1</v>
      </c>
      <c r="M127" s="630">
        <v>344.58939102062197</v>
      </c>
    </row>
    <row r="128" spans="1:13" ht="14.4" customHeight="1" x14ac:dyDescent="0.3">
      <c r="A128" s="625" t="s">
        <v>569</v>
      </c>
      <c r="B128" s="626" t="s">
        <v>3521</v>
      </c>
      <c r="C128" s="626" t="s">
        <v>1552</v>
      </c>
      <c r="D128" s="626" t="s">
        <v>1553</v>
      </c>
      <c r="E128" s="626" t="s">
        <v>1554</v>
      </c>
      <c r="F128" s="629"/>
      <c r="G128" s="629"/>
      <c r="H128" s="642">
        <v>0</v>
      </c>
      <c r="I128" s="629">
        <v>6</v>
      </c>
      <c r="J128" s="629">
        <v>2841.7266793609092</v>
      </c>
      <c r="K128" s="642">
        <v>1</v>
      </c>
      <c r="L128" s="629">
        <v>6</v>
      </c>
      <c r="M128" s="630">
        <v>2841.7266793609092</v>
      </c>
    </row>
    <row r="129" spans="1:13" ht="14.4" customHeight="1" x14ac:dyDescent="0.3">
      <c r="A129" s="625" t="s">
        <v>569</v>
      </c>
      <c r="B129" s="626" t="s">
        <v>3654</v>
      </c>
      <c r="C129" s="626" t="s">
        <v>2201</v>
      </c>
      <c r="D129" s="626" t="s">
        <v>2202</v>
      </c>
      <c r="E129" s="626" t="s">
        <v>2203</v>
      </c>
      <c r="F129" s="629">
        <v>1</v>
      </c>
      <c r="G129" s="629">
        <v>1314.24</v>
      </c>
      <c r="H129" s="642">
        <v>1</v>
      </c>
      <c r="I129" s="629"/>
      <c r="J129" s="629"/>
      <c r="K129" s="642">
        <v>0</v>
      </c>
      <c r="L129" s="629">
        <v>1</v>
      </c>
      <c r="M129" s="630">
        <v>1314.24</v>
      </c>
    </row>
    <row r="130" spans="1:13" ht="14.4" customHeight="1" x14ac:dyDescent="0.3">
      <c r="A130" s="625" t="s">
        <v>569</v>
      </c>
      <c r="B130" s="626" t="s">
        <v>3522</v>
      </c>
      <c r="C130" s="626" t="s">
        <v>1467</v>
      </c>
      <c r="D130" s="626" t="s">
        <v>1468</v>
      </c>
      <c r="E130" s="626" t="s">
        <v>3523</v>
      </c>
      <c r="F130" s="629"/>
      <c r="G130" s="629"/>
      <c r="H130" s="642">
        <v>0</v>
      </c>
      <c r="I130" s="629">
        <v>1</v>
      </c>
      <c r="J130" s="629">
        <v>76.490092512319706</v>
      </c>
      <c r="K130" s="642">
        <v>1</v>
      </c>
      <c r="L130" s="629">
        <v>1</v>
      </c>
      <c r="M130" s="630">
        <v>76.490092512319706</v>
      </c>
    </row>
    <row r="131" spans="1:13" ht="14.4" customHeight="1" x14ac:dyDescent="0.3">
      <c r="A131" s="625" t="s">
        <v>569</v>
      </c>
      <c r="B131" s="626" t="s">
        <v>3522</v>
      </c>
      <c r="C131" s="626" t="s">
        <v>1827</v>
      </c>
      <c r="D131" s="626" t="s">
        <v>1828</v>
      </c>
      <c r="E131" s="626" t="s">
        <v>3523</v>
      </c>
      <c r="F131" s="629">
        <v>1</v>
      </c>
      <c r="G131" s="629">
        <v>64.77</v>
      </c>
      <c r="H131" s="642">
        <v>1</v>
      </c>
      <c r="I131" s="629"/>
      <c r="J131" s="629"/>
      <c r="K131" s="642">
        <v>0</v>
      </c>
      <c r="L131" s="629">
        <v>1</v>
      </c>
      <c r="M131" s="630">
        <v>64.77</v>
      </c>
    </row>
    <row r="132" spans="1:13" ht="14.4" customHeight="1" x14ac:dyDescent="0.3">
      <c r="A132" s="625" t="s">
        <v>569</v>
      </c>
      <c r="B132" s="626" t="s">
        <v>3655</v>
      </c>
      <c r="C132" s="626" t="s">
        <v>2423</v>
      </c>
      <c r="D132" s="626" t="s">
        <v>2424</v>
      </c>
      <c r="E132" s="626" t="s">
        <v>2425</v>
      </c>
      <c r="F132" s="629"/>
      <c r="G132" s="629"/>
      <c r="H132" s="642">
        <v>0</v>
      </c>
      <c r="I132" s="629">
        <v>1</v>
      </c>
      <c r="J132" s="629">
        <v>63.799824214714</v>
      </c>
      <c r="K132" s="642">
        <v>1</v>
      </c>
      <c r="L132" s="629">
        <v>1</v>
      </c>
      <c r="M132" s="630">
        <v>63.799824214714</v>
      </c>
    </row>
    <row r="133" spans="1:13" ht="14.4" customHeight="1" x14ac:dyDescent="0.3">
      <c r="A133" s="625" t="s">
        <v>569</v>
      </c>
      <c r="B133" s="626" t="s">
        <v>3655</v>
      </c>
      <c r="C133" s="626" t="s">
        <v>2419</v>
      </c>
      <c r="D133" s="626" t="s">
        <v>2420</v>
      </c>
      <c r="E133" s="626" t="s">
        <v>2421</v>
      </c>
      <c r="F133" s="629"/>
      <c r="G133" s="629"/>
      <c r="H133" s="642">
        <v>0</v>
      </c>
      <c r="I133" s="629">
        <v>2</v>
      </c>
      <c r="J133" s="629">
        <v>61.3</v>
      </c>
      <c r="K133" s="642">
        <v>1</v>
      </c>
      <c r="L133" s="629">
        <v>2</v>
      </c>
      <c r="M133" s="630">
        <v>61.3</v>
      </c>
    </row>
    <row r="134" spans="1:13" ht="14.4" customHeight="1" x14ac:dyDescent="0.3">
      <c r="A134" s="625" t="s">
        <v>569</v>
      </c>
      <c r="B134" s="626" t="s">
        <v>3656</v>
      </c>
      <c r="C134" s="626" t="s">
        <v>2452</v>
      </c>
      <c r="D134" s="626" t="s">
        <v>3657</v>
      </c>
      <c r="E134" s="626" t="s">
        <v>3658</v>
      </c>
      <c r="F134" s="629"/>
      <c r="G134" s="629"/>
      <c r="H134" s="642">
        <v>0</v>
      </c>
      <c r="I134" s="629">
        <v>4</v>
      </c>
      <c r="J134" s="629">
        <v>1225.24</v>
      </c>
      <c r="K134" s="642">
        <v>1</v>
      </c>
      <c r="L134" s="629">
        <v>4</v>
      </c>
      <c r="M134" s="630">
        <v>1225.24</v>
      </c>
    </row>
    <row r="135" spans="1:13" ht="14.4" customHeight="1" x14ac:dyDescent="0.3">
      <c r="A135" s="625" t="s">
        <v>569</v>
      </c>
      <c r="B135" s="626" t="s">
        <v>3656</v>
      </c>
      <c r="C135" s="626" t="s">
        <v>2448</v>
      </c>
      <c r="D135" s="626" t="s">
        <v>3659</v>
      </c>
      <c r="E135" s="626" t="s">
        <v>3660</v>
      </c>
      <c r="F135" s="629"/>
      <c r="G135" s="629"/>
      <c r="H135" s="642">
        <v>0</v>
      </c>
      <c r="I135" s="629">
        <v>2</v>
      </c>
      <c r="J135" s="629">
        <v>780.1</v>
      </c>
      <c r="K135" s="642">
        <v>1</v>
      </c>
      <c r="L135" s="629">
        <v>2</v>
      </c>
      <c r="M135" s="630">
        <v>780.1</v>
      </c>
    </row>
    <row r="136" spans="1:13" ht="14.4" customHeight="1" x14ac:dyDescent="0.3">
      <c r="A136" s="625" t="s">
        <v>569</v>
      </c>
      <c r="B136" s="626" t="s">
        <v>3524</v>
      </c>
      <c r="C136" s="626" t="s">
        <v>2399</v>
      </c>
      <c r="D136" s="626" t="s">
        <v>2400</v>
      </c>
      <c r="E136" s="626" t="s">
        <v>2401</v>
      </c>
      <c r="F136" s="629"/>
      <c r="G136" s="629"/>
      <c r="H136" s="642">
        <v>0</v>
      </c>
      <c r="I136" s="629">
        <v>1</v>
      </c>
      <c r="J136" s="629">
        <v>99.83</v>
      </c>
      <c r="K136" s="642">
        <v>1</v>
      </c>
      <c r="L136" s="629">
        <v>1</v>
      </c>
      <c r="M136" s="630">
        <v>99.83</v>
      </c>
    </row>
    <row r="137" spans="1:13" ht="14.4" customHeight="1" x14ac:dyDescent="0.3">
      <c r="A137" s="625" t="s">
        <v>569</v>
      </c>
      <c r="B137" s="626" t="s">
        <v>3527</v>
      </c>
      <c r="C137" s="626" t="s">
        <v>2460</v>
      </c>
      <c r="D137" s="626" t="s">
        <v>1441</v>
      </c>
      <c r="E137" s="626" t="s">
        <v>2461</v>
      </c>
      <c r="F137" s="629"/>
      <c r="G137" s="629"/>
      <c r="H137" s="642">
        <v>0</v>
      </c>
      <c r="I137" s="629">
        <v>33</v>
      </c>
      <c r="J137" s="629">
        <v>11764.494427054919</v>
      </c>
      <c r="K137" s="642">
        <v>1</v>
      </c>
      <c r="L137" s="629">
        <v>33</v>
      </c>
      <c r="M137" s="630">
        <v>11764.494427054919</v>
      </c>
    </row>
    <row r="138" spans="1:13" ht="14.4" customHeight="1" x14ac:dyDescent="0.3">
      <c r="A138" s="625" t="s">
        <v>569</v>
      </c>
      <c r="B138" s="626" t="s">
        <v>3527</v>
      </c>
      <c r="C138" s="626" t="s">
        <v>1576</v>
      </c>
      <c r="D138" s="626" t="s">
        <v>1441</v>
      </c>
      <c r="E138" s="626" t="s">
        <v>1577</v>
      </c>
      <c r="F138" s="629"/>
      <c r="G138" s="629"/>
      <c r="H138" s="642">
        <v>0</v>
      </c>
      <c r="I138" s="629">
        <v>190</v>
      </c>
      <c r="J138" s="629">
        <v>78638.366750828805</v>
      </c>
      <c r="K138" s="642">
        <v>1</v>
      </c>
      <c r="L138" s="629">
        <v>190</v>
      </c>
      <c r="M138" s="630">
        <v>78638.366750828805</v>
      </c>
    </row>
    <row r="139" spans="1:13" ht="14.4" customHeight="1" x14ac:dyDescent="0.3">
      <c r="A139" s="625" t="s">
        <v>569</v>
      </c>
      <c r="B139" s="626" t="s">
        <v>3527</v>
      </c>
      <c r="C139" s="626" t="s">
        <v>1440</v>
      </c>
      <c r="D139" s="626" t="s">
        <v>1441</v>
      </c>
      <c r="E139" s="626" t="s">
        <v>1442</v>
      </c>
      <c r="F139" s="629"/>
      <c r="G139" s="629"/>
      <c r="H139" s="642">
        <v>0</v>
      </c>
      <c r="I139" s="629">
        <v>13</v>
      </c>
      <c r="J139" s="629">
        <v>6390.0404299602451</v>
      </c>
      <c r="K139" s="642">
        <v>1</v>
      </c>
      <c r="L139" s="629">
        <v>13</v>
      </c>
      <c r="M139" s="630">
        <v>6390.0404299602451</v>
      </c>
    </row>
    <row r="140" spans="1:13" ht="14.4" customHeight="1" x14ac:dyDescent="0.3">
      <c r="A140" s="625" t="s">
        <v>569</v>
      </c>
      <c r="B140" s="626" t="s">
        <v>3527</v>
      </c>
      <c r="C140" s="626" t="s">
        <v>2358</v>
      </c>
      <c r="D140" s="626" t="s">
        <v>1441</v>
      </c>
      <c r="E140" s="626" t="s">
        <v>2359</v>
      </c>
      <c r="F140" s="629"/>
      <c r="G140" s="629"/>
      <c r="H140" s="642">
        <v>0</v>
      </c>
      <c r="I140" s="629">
        <v>2</v>
      </c>
      <c r="J140" s="629">
        <v>1886.0027927940318</v>
      </c>
      <c r="K140" s="642">
        <v>1</v>
      </c>
      <c r="L140" s="629">
        <v>2</v>
      </c>
      <c r="M140" s="630">
        <v>1886.0027927940318</v>
      </c>
    </row>
    <row r="141" spans="1:13" ht="14.4" customHeight="1" x14ac:dyDescent="0.3">
      <c r="A141" s="625" t="s">
        <v>569</v>
      </c>
      <c r="B141" s="626" t="s">
        <v>3527</v>
      </c>
      <c r="C141" s="626" t="s">
        <v>1463</v>
      </c>
      <c r="D141" s="626" t="s">
        <v>1464</v>
      </c>
      <c r="E141" s="626" t="s">
        <v>3528</v>
      </c>
      <c r="F141" s="629"/>
      <c r="G141" s="629"/>
      <c r="H141" s="642">
        <v>0</v>
      </c>
      <c r="I141" s="629">
        <v>22</v>
      </c>
      <c r="J141" s="629">
        <v>75899.975544579618</v>
      </c>
      <c r="K141" s="642">
        <v>1</v>
      </c>
      <c r="L141" s="629">
        <v>22</v>
      </c>
      <c r="M141" s="630">
        <v>75899.975544579618</v>
      </c>
    </row>
    <row r="142" spans="1:13" ht="14.4" customHeight="1" x14ac:dyDescent="0.3">
      <c r="A142" s="625" t="s">
        <v>569</v>
      </c>
      <c r="B142" s="626" t="s">
        <v>3527</v>
      </c>
      <c r="C142" s="626" t="s">
        <v>1478</v>
      </c>
      <c r="D142" s="626" t="s">
        <v>1479</v>
      </c>
      <c r="E142" s="626" t="s">
        <v>1442</v>
      </c>
      <c r="F142" s="629"/>
      <c r="G142" s="629"/>
      <c r="H142" s="642">
        <v>0</v>
      </c>
      <c r="I142" s="629">
        <v>1</v>
      </c>
      <c r="J142" s="629">
        <v>1452.06</v>
      </c>
      <c r="K142" s="642">
        <v>1</v>
      </c>
      <c r="L142" s="629">
        <v>1</v>
      </c>
      <c r="M142" s="630">
        <v>1452.06</v>
      </c>
    </row>
    <row r="143" spans="1:13" ht="14.4" customHeight="1" x14ac:dyDescent="0.3">
      <c r="A143" s="625" t="s">
        <v>569</v>
      </c>
      <c r="B143" s="626" t="s">
        <v>3527</v>
      </c>
      <c r="C143" s="626" t="s">
        <v>2382</v>
      </c>
      <c r="D143" s="626" t="s">
        <v>1479</v>
      </c>
      <c r="E143" s="626" t="s">
        <v>2359</v>
      </c>
      <c r="F143" s="629"/>
      <c r="G143" s="629"/>
      <c r="H143" s="642">
        <v>0</v>
      </c>
      <c r="I143" s="629">
        <v>1</v>
      </c>
      <c r="J143" s="629">
        <v>1963.9985390178899</v>
      </c>
      <c r="K143" s="642">
        <v>1</v>
      </c>
      <c r="L143" s="629">
        <v>1</v>
      </c>
      <c r="M143" s="630">
        <v>1963.9985390178899</v>
      </c>
    </row>
    <row r="144" spans="1:13" ht="14.4" customHeight="1" x14ac:dyDescent="0.3">
      <c r="A144" s="625" t="s">
        <v>569</v>
      </c>
      <c r="B144" s="626" t="s">
        <v>3527</v>
      </c>
      <c r="C144" s="626" t="s">
        <v>2385</v>
      </c>
      <c r="D144" s="626" t="s">
        <v>1479</v>
      </c>
      <c r="E144" s="626" t="s">
        <v>3661</v>
      </c>
      <c r="F144" s="629"/>
      <c r="G144" s="629"/>
      <c r="H144" s="642">
        <v>0</v>
      </c>
      <c r="I144" s="629">
        <v>0.7</v>
      </c>
      <c r="J144" s="629">
        <v>1736.546</v>
      </c>
      <c r="K144" s="642">
        <v>1</v>
      </c>
      <c r="L144" s="629">
        <v>0.7</v>
      </c>
      <c r="M144" s="630">
        <v>1736.546</v>
      </c>
    </row>
    <row r="145" spans="1:13" ht="14.4" customHeight="1" x14ac:dyDescent="0.3">
      <c r="A145" s="625" t="s">
        <v>569</v>
      </c>
      <c r="B145" s="626" t="s">
        <v>3529</v>
      </c>
      <c r="C145" s="626" t="s">
        <v>1790</v>
      </c>
      <c r="D145" s="626" t="s">
        <v>3152</v>
      </c>
      <c r="E145" s="626" t="s">
        <v>3662</v>
      </c>
      <c r="F145" s="629">
        <v>1</v>
      </c>
      <c r="G145" s="629">
        <v>162.16999999999999</v>
      </c>
      <c r="H145" s="642">
        <v>1</v>
      </c>
      <c r="I145" s="629"/>
      <c r="J145" s="629"/>
      <c r="K145" s="642">
        <v>0</v>
      </c>
      <c r="L145" s="629">
        <v>1</v>
      </c>
      <c r="M145" s="630">
        <v>162.16999999999999</v>
      </c>
    </row>
    <row r="146" spans="1:13" ht="14.4" customHeight="1" x14ac:dyDescent="0.3">
      <c r="A146" s="625" t="s">
        <v>569</v>
      </c>
      <c r="B146" s="626" t="s">
        <v>3532</v>
      </c>
      <c r="C146" s="626" t="s">
        <v>2354</v>
      </c>
      <c r="D146" s="626" t="s">
        <v>2355</v>
      </c>
      <c r="E146" s="626" t="s">
        <v>2356</v>
      </c>
      <c r="F146" s="629"/>
      <c r="G146" s="629"/>
      <c r="H146" s="642">
        <v>0</v>
      </c>
      <c r="I146" s="629">
        <v>1</v>
      </c>
      <c r="J146" s="629">
        <v>331.05</v>
      </c>
      <c r="K146" s="642">
        <v>1</v>
      </c>
      <c r="L146" s="629">
        <v>1</v>
      </c>
      <c r="M146" s="630">
        <v>331.05</v>
      </c>
    </row>
    <row r="147" spans="1:13" ht="14.4" customHeight="1" x14ac:dyDescent="0.3">
      <c r="A147" s="625" t="s">
        <v>569</v>
      </c>
      <c r="B147" s="626" t="s">
        <v>3532</v>
      </c>
      <c r="C147" s="626" t="s">
        <v>1429</v>
      </c>
      <c r="D147" s="626" t="s">
        <v>3534</v>
      </c>
      <c r="E147" s="626" t="s">
        <v>3535</v>
      </c>
      <c r="F147" s="629"/>
      <c r="G147" s="629"/>
      <c r="H147" s="642">
        <v>0</v>
      </c>
      <c r="I147" s="629">
        <v>1</v>
      </c>
      <c r="J147" s="629">
        <v>130.30021900760801</v>
      </c>
      <c r="K147" s="642">
        <v>1</v>
      </c>
      <c r="L147" s="629">
        <v>1</v>
      </c>
      <c r="M147" s="630">
        <v>130.30021900760801</v>
      </c>
    </row>
    <row r="148" spans="1:13" ht="14.4" customHeight="1" x14ac:dyDescent="0.3">
      <c r="A148" s="625" t="s">
        <v>569</v>
      </c>
      <c r="B148" s="626" t="s">
        <v>3663</v>
      </c>
      <c r="C148" s="626" t="s">
        <v>2441</v>
      </c>
      <c r="D148" s="626" t="s">
        <v>2442</v>
      </c>
      <c r="E148" s="626" t="s">
        <v>2425</v>
      </c>
      <c r="F148" s="629"/>
      <c r="G148" s="629"/>
      <c r="H148" s="642">
        <v>0</v>
      </c>
      <c r="I148" s="629">
        <v>1</v>
      </c>
      <c r="J148" s="629">
        <v>106.05</v>
      </c>
      <c r="K148" s="642">
        <v>1</v>
      </c>
      <c r="L148" s="629">
        <v>1</v>
      </c>
      <c r="M148" s="630">
        <v>106.05</v>
      </c>
    </row>
    <row r="149" spans="1:13" ht="14.4" customHeight="1" x14ac:dyDescent="0.3">
      <c r="A149" s="625" t="s">
        <v>569</v>
      </c>
      <c r="B149" s="626" t="s">
        <v>3536</v>
      </c>
      <c r="C149" s="626" t="s">
        <v>1521</v>
      </c>
      <c r="D149" s="626" t="s">
        <v>1522</v>
      </c>
      <c r="E149" s="626" t="s">
        <v>1523</v>
      </c>
      <c r="F149" s="629"/>
      <c r="G149" s="629"/>
      <c r="H149" s="642">
        <v>0</v>
      </c>
      <c r="I149" s="629">
        <v>1</v>
      </c>
      <c r="J149" s="629">
        <v>115.320086134587</v>
      </c>
      <c r="K149" s="642">
        <v>1</v>
      </c>
      <c r="L149" s="629">
        <v>1</v>
      </c>
      <c r="M149" s="630">
        <v>115.320086134587</v>
      </c>
    </row>
    <row r="150" spans="1:13" ht="14.4" customHeight="1" x14ac:dyDescent="0.3">
      <c r="A150" s="625" t="s">
        <v>569</v>
      </c>
      <c r="B150" s="626" t="s">
        <v>3536</v>
      </c>
      <c r="C150" s="626" t="s">
        <v>1783</v>
      </c>
      <c r="D150" s="626" t="s">
        <v>1784</v>
      </c>
      <c r="E150" s="626" t="s">
        <v>1123</v>
      </c>
      <c r="F150" s="629">
        <v>1</v>
      </c>
      <c r="G150" s="629">
        <v>41.08</v>
      </c>
      <c r="H150" s="642">
        <v>1</v>
      </c>
      <c r="I150" s="629"/>
      <c r="J150" s="629"/>
      <c r="K150" s="642">
        <v>0</v>
      </c>
      <c r="L150" s="629">
        <v>1</v>
      </c>
      <c r="M150" s="630">
        <v>41.08</v>
      </c>
    </row>
    <row r="151" spans="1:13" ht="14.4" customHeight="1" x14ac:dyDescent="0.3">
      <c r="A151" s="625" t="s">
        <v>569</v>
      </c>
      <c r="B151" s="626" t="s">
        <v>3538</v>
      </c>
      <c r="C151" s="626" t="s">
        <v>1459</v>
      </c>
      <c r="D151" s="626" t="s">
        <v>1460</v>
      </c>
      <c r="E151" s="626" t="s">
        <v>1461</v>
      </c>
      <c r="F151" s="629"/>
      <c r="G151" s="629"/>
      <c r="H151" s="642">
        <v>0</v>
      </c>
      <c r="I151" s="629">
        <v>13</v>
      </c>
      <c r="J151" s="629">
        <v>1037.789706587138</v>
      </c>
      <c r="K151" s="642">
        <v>1</v>
      </c>
      <c r="L151" s="629">
        <v>13</v>
      </c>
      <c r="M151" s="630">
        <v>1037.789706587138</v>
      </c>
    </row>
    <row r="152" spans="1:13" ht="14.4" customHeight="1" x14ac:dyDescent="0.3">
      <c r="A152" s="625" t="s">
        <v>569</v>
      </c>
      <c r="B152" s="626" t="s">
        <v>3539</v>
      </c>
      <c r="C152" s="626" t="s">
        <v>1779</v>
      </c>
      <c r="D152" s="626" t="s">
        <v>1780</v>
      </c>
      <c r="E152" s="626" t="s">
        <v>1781</v>
      </c>
      <c r="F152" s="629">
        <v>3</v>
      </c>
      <c r="G152" s="629">
        <v>101.16</v>
      </c>
      <c r="H152" s="642">
        <v>1</v>
      </c>
      <c r="I152" s="629"/>
      <c r="J152" s="629"/>
      <c r="K152" s="642">
        <v>0</v>
      </c>
      <c r="L152" s="629">
        <v>3</v>
      </c>
      <c r="M152" s="630">
        <v>101.16</v>
      </c>
    </row>
    <row r="153" spans="1:13" ht="14.4" customHeight="1" x14ac:dyDescent="0.3">
      <c r="A153" s="625" t="s">
        <v>569</v>
      </c>
      <c r="B153" s="626" t="s">
        <v>3539</v>
      </c>
      <c r="C153" s="626" t="s">
        <v>1452</v>
      </c>
      <c r="D153" s="626" t="s">
        <v>1453</v>
      </c>
      <c r="E153" s="626" t="s">
        <v>1061</v>
      </c>
      <c r="F153" s="629"/>
      <c r="G153" s="629"/>
      <c r="H153" s="642">
        <v>0</v>
      </c>
      <c r="I153" s="629">
        <v>2</v>
      </c>
      <c r="J153" s="629">
        <v>86.759649401168303</v>
      </c>
      <c r="K153" s="642">
        <v>1</v>
      </c>
      <c r="L153" s="629">
        <v>2</v>
      </c>
      <c r="M153" s="630">
        <v>86.759649401168303</v>
      </c>
    </row>
    <row r="154" spans="1:13" ht="14.4" customHeight="1" x14ac:dyDescent="0.3">
      <c r="A154" s="625" t="s">
        <v>569</v>
      </c>
      <c r="B154" s="626" t="s">
        <v>3540</v>
      </c>
      <c r="C154" s="626" t="s">
        <v>1528</v>
      </c>
      <c r="D154" s="626" t="s">
        <v>1529</v>
      </c>
      <c r="E154" s="626" t="s">
        <v>1530</v>
      </c>
      <c r="F154" s="629"/>
      <c r="G154" s="629"/>
      <c r="H154" s="642">
        <v>0</v>
      </c>
      <c r="I154" s="629">
        <v>6</v>
      </c>
      <c r="J154" s="629">
        <v>156.3598331319744</v>
      </c>
      <c r="K154" s="642">
        <v>1</v>
      </c>
      <c r="L154" s="629">
        <v>6</v>
      </c>
      <c r="M154" s="630">
        <v>156.3598331319744</v>
      </c>
    </row>
    <row r="155" spans="1:13" ht="14.4" customHeight="1" x14ac:dyDescent="0.3">
      <c r="A155" s="625" t="s">
        <v>569</v>
      </c>
      <c r="B155" s="626" t="s">
        <v>3664</v>
      </c>
      <c r="C155" s="626" t="s">
        <v>2431</v>
      </c>
      <c r="D155" s="626" t="s">
        <v>2428</v>
      </c>
      <c r="E155" s="626" t="s">
        <v>1781</v>
      </c>
      <c r="F155" s="629"/>
      <c r="G155" s="629"/>
      <c r="H155" s="642">
        <v>0</v>
      </c>
      <c r="I155" s="629">
        <v>11</v>
      </c>
      <c r="J155" s="629">
        <v>513.48244548595414</v>
      </c>
      <c r="K155" s="642">
        <v>1</v>
      </c>
      <c r="L155" s="629">
        <v>11</v>
      </c>
      <c r="M155" s="630">
        <v>513.48244548595414</v>
      </c>
    </row>
    <row r="156" spans="1:13" ht="14.4" customHeight="1" x14ac:dyDescent="0.3">
      <c r="A156" s="625" t="s">
        <v>569</v>
      </c>
      <c r="B156" s="626" t="s">
        <v>3664</v>
      </c>
      <c r="C156" s="626" t="s">
        <v>2427</v>
      </c>
      <c r="D156" s="626" t="s">
        <v>2428</v>
      </c>
      <c r="E156" s="626" t="s">
        <v>2429</v>
      </c>
      <c r="F156" s="629"/>
      <c r="G156" s="629"/>
      <c r="H156" s="642">
        <v>0</v>
      </c>
      <c r="I156" s="629">
        <v>1</v>
      </c>
      <c r="J156" s="629">
        <v>152.22999999999999</v>
      </c>
      <c r="K156" s="642">
        <v>1</v>
      </c>
      <c r="L156" s="629">
        <v>1</v>
      </c>
      <c r="M156" s="630">
        <v>152.22999999999999</v>
      </c>
    </row>
    <row r="157" spans="1:13" ht="14.4" customHeight="1" x14ac:dyDescent="0.3">
      <c r="A157" s="625" t="s">
        <v>569</v>
      </c>
      <c r="B157" s="626" t="s">
        <v>3665</v>
      </c>
      <c r="C157" s="626" t="s">
        <v>2505</v>
      </c>
      <c r="D157" s="626" t="s">
        <v>2506</v>
      </c>
      <c r="E157" s="626" t="s">
        <v>2349</v>
      </c>
      <c r="F157" s="629"/>
      <c r="G157" s="629"/>
      <c r="H157" s="642">
        <v>0</v>
      </c>
      <c r="I157" s="629">
        <v>1</v>
      </c>
      <c r="J157" s="629">
        <v>40.6</v>
      </c>
      <c r="K157" s="642">
        <v>1</v>
      </c>
      <c r="L157" s="629">
        <v>1</v>
      </c>
      <c r="M157" s="630">
        <v>40.6</v>
      </c>
    </row>
    <row r="158" spans="1:13" ht="14.4" customHeight="1" x14ac:dyDescent="0.3">
      <c r="A158" s="625" t="s">
        <v>569</v>
      </c>
      <c r="B158" s="626" t="s">
        <v>3665</v>
      </c>
      <c r="C158" s="626" t="s">
        <v>2501</v>
      </c>
      <c r="D158" s="626" t="s">
        <v>2502</v>
      </c>
      <c r="E158" s="626" t="s">
        <v>2503</v>
      </c>
      <c r="F158" s="629"/>
      <c r="G158" s="629"/>
      <c r="H158" s="642">
        <v>0</v>
      </c>
      <c r="I158" s="629">
        <v>1</v>
      </c>
      <c r="J158" s="629">
        <v>138.66</v>
      </c>
      <c r="K158" s="642">
        <v>1</v>
      </c>
      <c r="L158" s="629">
        <v>1</v>
      </c>
      <c r="M158" s="630">
        <v>138.66</v>
      </c>
    </row>
    <row r="159" spans="1:13" ht="14.4" customHeight="1" x14ac:dyDescent="0.3">
      <c r="A159" s="625" t="s">
        <v>569</v>
      </c>
      <c r="B159" s="626" t="s">
        <v>3666</v>
      </c>
      <c r="C159" s="626" t="s">
        <v>1801</v>
      </c>
      <c r="D159" s="626" t="s">
        <v>3667</v>
      </c>
      <c r="E159" s="626" t="s">
        <v>3668</v>
      </c>
      <c r="F159" s="629">
        <v>1</v>
      </c>
      <c r="G159" s="629">
        <v>114.78</v>
      </c>
      <c r="H159" s="642">
        <v>1</v>
      </c>
      <c r="I159" s="629"/>
      <c r="J159" s="629"/>
      <c r="K159" s="642">
        <v>0</v>
      </c>
      <c r="L159" s="629">
        <v>1</v>
      </c>
      <c r="M159" s="630">
        <v>114.78</v>
      </c>
    </row>
    <row r="160" spans="1:13" ht="14.4" customHeight="1" x14ac:dyDescent="0.3">
      <c r="A160" s="625" t="s">
        <v>569</v>
      </c>
      <c r="B160" s="626" t="s">
        <v>3669</v>
      </c>
      <c r="C160" s="626" t="s">
        <v>1816</v>
      </c>
      <c r="D160" s="626" t="s">
        <v>3670</v>
      </c>
      <c r="E160" s="626" t="s">
        <v>3671</v>
      </c>
      <c r="F160" s="629">
        <v>1</v>
      </c>
      <c r="G160" s="629">
        <v>54.04</v>
      </c>
      <c r="H160" s="642">
        <v>1</v>
      </c>
      <c r="I160" s="629"/>
      <c r="J160" s="629"/>
      <c r="K160" s="642">
        <v>0</v>
      </c>
      <c r="L160" s="629">
        <v>1</v>
      </c>
      <c r="M160" s="630">
        <v>54.04</v>
      </c>
    </row>
    <row r="161" spans="1:13" ht="14.4" customHeight="1" x14ac:dyDescent="0.3">
      <c r="A161" s="625" t="s">
        <v>569</v>
      </c>
      <c r="B161" s="626" t="s">
        <v>3672</v>
      </c>
      <c r="C161" s="626" t="s">
        <v>1824</v>
      </c>
      <c r="D161" s="626" t="s">
        <v>1825</v>
      </c>
      <c r="E161" s="626" t="s">
        <v>1781</v>
      </c>
      <c r="F161" s="629">
        <v>1</v>
      </c>
      <c r="G161" s="629">
        <v>53.680000732302901</v>
      </c>
      <c r="H161" s="642">
        <v>1</v>
      </c>
      <c r="I161" s="629"/>
      <c r="J161" s="629"/>
      <c r="K161" s="642">
        <v>0</v>
      </c>
      <c r="L161" s="629">
        <v>1</v>
      </c>
      <c r="M161" s="630">
        <v>53.680000732302901</v>
      </c>
    </row>
    <row r="162" spans="1:13" ht="14.4" customHeight="1" x14ac:dyDescent="0.3">
      <c r="A162" s="625" t="s">
        <v>569</v>
      </c>
      <c r="B162" s="626" t="s">
        <v>3541</v>
      </c>
      <c r="C162" s="626" t="s">
        <v>2006</v>
      </c>
      <c r="D162" s="626" t="s">
        <v>2007</v>
      </c>
      <c r="E162" s="626" t="s">
        <v>1061</v>
      </c>
      <c r="F162" s="629">
        <v>3</v>
      </c>
      <c r="G162" s="629">
        <v>364.399533419031</v>
      </c>
      <c r="H162" s="642">
        <v>1</v>
      </c>
      <c r="I162" s="629"/>
      <c r="J162" s="629"/>
      <c r="K162" s="642">
        <v>0</v>
      </c>
      <c r="L162" s="629">
        <v>3</v>
      </c>
      <c r="M162" s="630">
        <v>364.399533419031</v>
      </c>
    </row>
    <row r="163" spans="1:13" ht="14.4" customHeight="1" x14ac:dyDescent="0.3">
      <c r="A163" s="625" t="s">
        <v>569</v>
      </c>
      <c r="B163" s="626" t="s">
        <v>3541</v>
      </c>
      <c r="C163" s="626" t="s">
        <v>1536</v>
      </c>
      <c r="D163" s="626" t="s">
        <v>1537</v>
      </c>
      <c r="E163" s="626" t="s">
        <v>1285</v>
      </c>
      <c r="F163" s="629"/>
      <c r="G163" s="629"/>
      <c r="H163" s="642">
        <v>0</v>
      </c>
      <c r="I163" s="629">
        <v>3</v>
      </c>
      <c r="J163" s="629">
        <v>240.33049369717619</v>
      </c>
      <c r="K163" s="642">
        <v>1</v>
      </c>
      <c r="L163" s="629">
        <v>3</v>
      </c>
      <c r="M163" s="630">
        <v>240.33049369717619</v>
      </c>
    </row>
    <row r="164" spans="1:13" ht="14.4" customHeight="1" x14ac:dyDescent="0.3">
      <c r="A164" s="625" t="s">
        <v>569</v>
      </c>
      <c r="B164" s="626" t="s">
        <v>3542</v>
      </c>
      <c r="C164" s="626" t="s">
        <v>2351</v>
      </c>
      <c r="D164" s="626" t="s">
        <v>3673</v>
      </c>
      <c r="E164" s="626" t="s">
        <v>2349</v>
      </c>
      <c r="F164" s="629"/>
      <c r="G164" s="629"/>
      <c r="H164" s="642">
        <v>0</v>
      </c>
      <c r="I164" s="629">
        <v>2</v>
      </c>
      <c r="J164" s="629">
        <v>270.20919530467</v>
      </c>
      <c r="K164" s="642">
        <v>1</v>
      </c>
      <c r="L164" s="629">
        <v>2</v>
      </c>
      <c r="M164" s="630">
        <v>270.20919530467</v>
      </c>
    </row>
    <row r="165" spans="1:13" ht="14.4" customHeight="1" x14ac:dyDescent="0.3">
      <c r="A165" s="625" t="s">
        <v>569</v>
      </c>
      <c r="B165" s="626" t="s">
        <v>3542</v>
      </c>
      <c r="C165" s="626" t="s">
        <v>1400</v>
      </c>
      <c r="D165" s="626" t="s">
        <v>1401</v>
      </c>
      <c r="E165" s="626" t="s">
        <v>1402</v>
      </c>
      <c r="F165" s="629"/>
      <c r="G165" s="629"/>
      <c r="H165" s="642">
        <v>0</v>
      </c>
      <c r="I165" s="629">
        <v>6</v>
      </c>
      <c r="J165" s="629">
        <v>440.92999999999984</v>
      </c>
      <c r="K165" s="642">
        <v>1</v>
      </c>
      <c r="L165" s="629">
        <v>6</v>
      </c>
      <c r="M165" s="630">
        <v>440.92999999999984</v>
      </c>
    </row>
    <row r="166" spans="1:13" ht="14.4" customHeight="1" x14ac:dyDescent="0.3">
      <c r="A166" s="625" t="s">
        <v>569</v>
      </c>
      <c r="B166" s="626" t="s">
        <v>3544</v>
      </c>
      <c r="C166" s="626" t="s">
        <v>1579</v>
      </c>
      <c r="D166" s="626" t="s">
        <v>3545</v>
      </c>
      <c r="E166" s="626" t="s">
        <v>3546</v>
      </c>
      <c r="F166" s="629"/>
      <c r="G166" s="629"/>
      <c r="H166" s="642">
        <v>0</v>
      </c>
      <c r="I166" s="629">
        <v>3</v>
      </c>
      <c r="J166" s="629">
        <v>357.46991141866101</v>
      </c>
      <c r="K166" s="642">
        <v>1</v>
      </c>
      <c r="L166" s="629">
        <v>3</v>
      </c>
      <c r="M166" s="630">
        <v>357.46991141866101</v>
      </c>
    </row>
    <row r="167" spans="1:13" ht="14.4" customHeight="1" x14ac:dyDescent="0.3">
      <c r="A167" s="625" t="s">
        <v>569</v>
      </c>
      <c r="B167" s="626" t="s">
        <v>3547</v>
      </c>
      <c r="C167" s="626" t="s">
        <v>1511</v>
      </c>
      <c r="D167" s="626" t="s">
        <v>1512</v>
      </c>
      <c r="E167" s="626" t="s">
        <v>1123</v>
      </c>
      <c r="F167" s="629"/>
      <c r="G167" s="629"/>
      <c r="H167" s="642">
        <v>0</v>
      </c>
      <c r="I167" s="629">
        <v>3</v>
      </c>
      <c r="J167" s="629">
        <v>250.67001311599302</v>
      </c>
      <c r="K167" s="642">
        <v>1</v>
      </c>
      <c r="L167" s="629">
        <v>3</v>
      </c>
      <c r="M167" s="630">
        <v>250.67001311599302</v>
      </c>
    </row>
    <row r="168" spans="1:13" ht="14.4" customHeight="1" x14ac:dyDescent="0.3">
      <c r="A168" s="625" t="s">
        <v>569</v>
      </c>
      <c r="B168" s="626" t="s">
        <v>3547</v>
      </c>
      <c r="C168" s="626" t="s">
        <v>1007</v>
      </c>
      <c r="D168" s="626" t="s">
        <v>1008</v>
      </c>
      <c r="E168" s="626" t="s">
        <v>1009</v>
      </c>
      <c r="F168" s="629">
        <v>1</v>
      </c>
      <c r="G168" s="629">
        <v>198.06</v>
      </c>
      <c r="H168" s="642">
        <v>1</v>
      </c>
      <c r="I168" s="629"/>
      <c r="J168" s="629"/>
      <c r="K168" s="642">
        <v>0</v>
      </c>
      <c r="L168" s="629">
        <v>1</v>
      </c>
      <c r="M168" s="630">
        <v>198.06</v>
      </c>
    </row>
    <row r="169" spans="1:13" ht="14.4" customHeight="1" x14ac:dyDescent="0.3">
      <c r="A169" s="625" t="s">
        <v>569</v>
      </c>
      <c r="B169" s="626" t="s">
        <v>3674</v>
      </c>
      <c r="C169" s="626" t="s">
        <v>2393</v>
      </c>
      <c r="D169" s="626" t="s">
        <v>3675</v>
      </c>
      <c r="E169" s="626" t="s">
        <v>1009</v>
      </c>
      <c r="F169" s="629"/>
      <c r="G169" s="629"/>
      <c r="H169" s="642">
        <v>0</v>
      </c>
      <c r="I169" s="629">
        <v>1</v>
      </c>
      <c r="J169" s="629">
        <v>98.27</v>
      </c>
      <c r="K169" s="642">
        <v>1</v>
      </c>
      <c r="L169" s="629">
        <v>1</v>
      </c>
      <c r="M169" s="630">
        <v>98.27</v>
      </c>
    </row>
    <row r="170" spans="1:13" ht="14.4" customHeight="1" x14ac:dyDescent="0.3">
      <c r="A170" s="625" t="s">
        <v>569</v>
      </c>
      <c r="B170" s="626" t="s">
        <v>3676</v>
      </c>
      <c r="C170" s="626" t="s">
        <v>2412</v>
      </c>
      <c r="D170" s="626" t="s">
        <v>2413</v>
      </c>
      <c r="E170" s="626" t="s">
        <v>1123</v>
      </c>
      <c r="F170" s="629"/>
      <c r="G170" s="629"/>
      <c r="H170" s="642">
        <v>0</v>
      </c>
      <c r="I170" s="629">
        <v>2</v>
      </c>
      <c r="J170" s="629">
        <v>164.20024619862619</v>
      </c>
      <c r="K170" s="642">
        <v>1</v>
      </c>
      <c r="L170" s="629">
        <v>2</v>
      </c>
      <c r="M170" s="630">
        <v>164.20024619862619</v>
      </c>
    </row>
    <row r="171" spans="1:13" ht="14.4" customHeight="1" x14ac:dyDescent="0.3">
      <c r="A171" s="625" t="s">
        <v>569</v>
      </c>
      <c r="B171" s="626" t="s">
        <v>3548</v>
      </c>
      <c r="C171" s="626" t="s">
        <v>1485</v>
      </c>
      <c r="D171" s="626" t="s">
        <v>1486</v>
      </c>
      <c r="E171" s="626" t="s">
        <v>1123</v>
      </c>
      <c r="F171" s="629"/>
      <c r="G171" s="629"/>
      <c r="H171" s="642">
        <v>0</v>
      </c>
      <c r="I171" s="629">
        <v>1</v>
      </c>
      <c r="J171" s="629">
        <v>152.01</v>
      </c>
      <c r="K171" s="642">
        <v>1</v>
      </c>
      <c r="L171" s="629">
        <v>1</v>
      </c>
      <c r="M171" s="630">
        <v>152.01</v>
      </c>
    </row>
    <row r="172" spans="1:13" ht="14.4" customHeight="1" x14ac:dyDescent="0.3">
      <c r="A172" s="625" t="s">
        <v>569</v>
      </c>
      <c r="B172" s="626" t="s">
        <v>3549</v>
      </c>
      <c r="C172" s="626" t="s">
        <v>1507</v>
      </c>
      <c r="D172" s="626" t="s">
        <v>1508</v>
      </c>
      <c r="E172" s="626" t="s">
        <v>1509</v>
      </c>
      <c r="F172" s="629"/>
      <c r="G172" s="629"/>
      <c r="H172" s="642">
        <v>0</v>
      </c>
      <c r="I172" s="629">
        <v>5</v>
      </c>
      <c r="J172" s="629">
        <v>512.750050691448</v>
      </c>
      <c r="K172" s="642">
        <v>1</v>
      </c>
      <c r="L172" s="629">
        <v>5</v>
      </c>
      <c r="M172" s="630">
        <v>512.750050691448</v>
      </c>
    </row>
    <row r="173" spans="1:13" ht="14.4" customHeight="1" x14ac:dyDescent="0.3">
      <c r="A173" s="625" t="s">
        <v>569</v>
      </c>
      <c r="B173" s="626" t="s">
        <v>3552</v>
      </c>
      <c r="C173" s="626" t="s">
        <v>1539</v>
      </c>
      <c r="D173" s="626" t="s">
        <v>1540</v>
      </c>
      <c r="E173" s="626" t="s">
        <v>975</v>
      </c>
      <c r="F173" s="629"/>
      <c r="G173" s="629"/>
      <c r="H173" s="642">
        <v>0</v>
      </c>
      <c r="I173" s="629">
        <v>1</v>
      </c>
      <c r="J173" s="629">
        <v>63.869925369646303</v>
      </c>
      <c r="K173" s="642">
        <v>1</v>
      </c>
      <c r="L173" s="629">
        <v>1</v>
      </c>
      <c r="M173" s="630">
        <v>63.869925369646303</v>
      </c>
    </row>
    <row r="174" spans="1:13" ht="14.4" customHeight="1" x14ac:dyDescent="0.3">
      <c r="A174" s="625" t="s">
        <v>569</v>
      </c>
      <c r="B174" s="626" t="s">
        <v>3552</v>
      </c>
      <c r="C174" s="626" t="s">
        <v>2494</v>
      </c>
      <c r="D174" s="626" t="s">
        <v>2495</v>
      </c>
      <c r="E174" s="626" t="s">
        <v>3677</v>
      </c>
      <c r="F174" s="629"/>
      <c r="G174" s="629"/>
      <c r="H174" s="642">
        <v>0</v>
      </c>
      <c r="I174" s="629">
        <v>1</v>
      </c>
      <c r="J174" s="629">
        <v>642</v>
      </c>
      <c r="K174" s="642">
        <v>1</v>
      </c>
      <c r="L174" s="629">
        <v>1</v>
      </c>
      <c r="M174" s="630">
        <v>642</v>
      </c>
    </row>
    <row r="175" spans="1:13" ht="14.4" customHeight="1" x14ac:dyDescent="0.3">
      <c r="A175" s="625" t="s">
        <v>569</v>
      </c>
      <c r="B175" s="626" t="s">
        <v>3553</v>
      </c>
      <c r="C175" s="626" t="s">
        <v>2403</v>
      </c>
      <c r="D175" s="626" t="s">
        <v>3678</v>
      </c>
      <c r="E175" s="626" t="s">
        <v>1457</v>
      </c>
      <c r="F175" s="629"/>
      <c r="G175" s="629"/>
      <c r="H175" s="642">
        <v>0</v>
      </c>
      <c r="I175" s="629">
        <v>7</v>
      </c>
      <c r="J175" s="629">
        <v>916.77</v>
      </c>
      <c r="K175" s="642">
        <v>1</v>
      </c>
      <c r="L175" s="629">
        <v>7</v>
      </c>
      <c r="M175" s="630">
        <v>916.77</v>
      </c>
    </row>
    <row r="176" spans="1:13" ht="14.4" customHeight="1" x14ac:dyDescent="0.3">
      <c r="A176" s="625" t="s">
        <v>569</v>
      </c>
      <c r="B176" s="626" t="s">
        <v>3553</v>
      </c>
      <c r="C176" s="626" t="s">
        <v>1491</v>
      </c>
      <c r="D176" s="626" t="s">
        <v>1496</v>
      </c>
      <c r="E176" s="626" t="s">
        <v>975</v>
      </c>
      <c r="F176" s="629"/>
      <c r="G176" s="629"/>
      <c r="H176" s="642">
        <v>0</v>
      </c>
      <c r="I176" s="629">
        <v>3</v>
      </c>
      <c r="J176" s="629">
        <v>554.93784573727203</v>
      </c>
      <c r="K176" s="642">
        <v>1</v>
      </c>
      <c r="L176" s="629">
        <v>3</v>
      </c>
      <c r="M176" s="630">
        <v>554.93784573727203</v>
      </c>
    </row>
    <row r="177" spans="1:13" ht="14.4" customHeight="1" x14ac:dyDescent="0.3">
      <c r="A177" s="625" t="s">
        <v>569</v>
      </c>
      <c r="B177" s="626" t="s">
        <v>3553</v>
      </c>
      <c r="C177" s="626" t="s">
        <v>2444</v>
      </c>
      <c r="D177" s="626" t="s">
        <v>3679</v>
      </c>
      <c r="E177" s="626" t="s">
        <v>3009</v>
      </c>
      <c r="F177" s="629"/>
      <c r="G177" s="629"/>
      <c r="H177" s="642">
        <v>0</v>
      </c>
      <c r="I177" s="629">
        <v>1</v>
      </c>
      <c r="J177" s="629">
        <v>266.97000000000003</v>
      </c>
      <c r="K177" s="642">
        <v>1</v>
      </c>
      <c r="L177" s="629">
        <v>1</v>
      </c>
      <c r="M177" s="630">
        <v>266.97000000000003</v>
      </c>
    </row>
    <row r="178" spans="1:13" ht="14.4" customHeight="1" x14ac:dyDescent="0.3">
      <c r="A178" s="625" t="s">
        <v>569</v>
      </c>
      <c r="B178" s="626" t="s">
        <v>3680</v>
      </c>
      <c r="C178" s="626" t="s">
        <v>2371</v>
      </c>
      <c r="D178" s="626" t="s">
        <v>2372</v>
      </c>
      <c r="E178" s="626" t="s">
        <v>3681</v>
      </c>
      <c r="F178" s="629"/>
      <c r="G178" s="629"/>
      <c r="H178" s="642">
        <v>0</v>
      </c>
      <c r="I178" s="629">
        <v>1</v>
      </c>
      <c r="J178" s="629">
        <v>143.6</v>
      </c>
      <c r="K178" s="642">
        <v>1</v>
      </c>
      <c r="L178" s="629">
        <v>1</v>
      </c>
      <c r="M178" s="630">
        <v>143.6</v>
      </c>
    </row>
    <row r="179" spans="1:13" ht="14.4" customHeight="1" x14ac:dyDescent="0.3">
      <c r="A179" s="625" t="s">
        <v>569</v>
      </c>
      <c r="B179" s="626" t="s">
        <v>3557</v>
      </c>
      <c r="C179" s="626" t="s">
        <v>1422</v>
      </c>
      <c r="D179" s="626" t="s">
        <v>1423</v>
      </c>
      <c r="E179" s="626" t="s">
        <v>3558</v>
      </c>
      <c r="F179" s="629"/>
      <c r="G179" s="629"/>
      <c r="H179" s="642">
        <v>0</v>
      </c>
      <c r="I179" s="629">
        <v>1</v>
      </c>
      <c r="J179" s="629">
        <v>208.47</v>
      </c>
      <c r="K179" s="642">
        <v>1</v>
      </c>
      <c r="L179" s="629">
        <v>1</v>
      </c>
      <c r="M179" s="630">
        <v>208.47</v>
      </c>
    </row>
    <row r="180" spans="1:13" ht="14.4" customHeight="1" x14ac:dyDescent="0.3">
      <c r="A180" s="625" t="s">
        <v>569</v>
      </c>
      <c r="B180" s="626" t="s">
        <v>3559</v>
      </c>
      <c r="C180" s="626" t="s">
        <v>1600</v>
      </c>
      <c r="D180" s="626" t="s">
        <v>3560</v>
      </c>
      <c r="E180" s="626" t="s">
        <v>3561</v>
      </c>
      <c r="F180" s="629"/>
      <c r="G180" s="629"/>
      <c r="H180" s="642">
        <v>0</v>
      </c>
      <c r="I180" s="629">
        <v>16</v>
      </c>
      <c r="J180" s="629">
        <v>7954.9155401466332</v>
      </c>
      <c r="K180" s="642">
        <v>1</v>
      </c>
      <c r="L180" s="629">
        <v>16</v>
      </c>
      <c r="M180" s="630">
        <v>7954.9155401466332</v>
      </c>
    </row>
    <row r="181" spans="1:13" ht="14.4" customHeight="1" x14ac:dyDescent="0.3">
      <c r="A181" s="625" t="s">
        <v>569</v>
      </c>
      <c r="B181" s="626" t="s">
        <v>3562</v>
      </c>
      <c r="C181" s="626" t="s">
        <v>1407</v>
      </c>
      <c r="D181" s="626" t="s">
        <v>3565</v>
      </c>
      <c r="E181" s="626" t="s">
        <v>3566</v>
      </c>
      <c r="F181" s="629"/>
      <c r="G181" s="629"/>
      <c r="H181" s="642">
        <v>0</v>
      </c>
      <c r="I181" s="629">
        <v>46</v>
      </c>
      <c r="J181" s="629">
        <v>1670.9678257592934</v>
      </c>
      <c r="K181" s="642">
        <v>1</v>
      </c>
      <c r="L181" s="629">
        <v>46</v>
      </c>
      <c r="M181" s="630">
        <v>1670.9678257592934</v>
      </c>
    </row>
    <row r="182" spans="1:13" ht="14.4" customHeight="1" x14ac:dyDescent="0.3">
      <c r="A182" s="625" t="s">
        <v>569</v>
      </c>
      <c r="B182" s="626" t="s">
        <v>3567</v>
      </c>
      <c r="C182" s="626" t="s">
        <v>2479</v>
      </c>
      <c r="D182" s="626" t="s">
        <v>2480</v>
      </c>
      <c r="E182" s="626" t="s">
        <v>2481</v>
      </c>
      <c r="F182" s="629"/>
      <c r="G182" s="629"/>
      <c r="H182" s="642">
        <v>0</v>
      </c>
      <c r="I182" s="629">
        <v>2</v>
      </c>
      <c r="J182" s="629">
        <v>163.09</v>
      </c>
      <c r="K182" s="642">
        <v>1</v>
      </c>
      <c r="L182" s="629">
        <v>2</v>
      </c>
      <c r="M182" s="630">
        <v>163.09</v>
      </c>
    </row>
    <row r="183" spans="1:13" ht="14.4" customHeight="1" x14ac:dyDescent="0.3">
      <c r="A183" s="625" t="s">
        <v>569</v>
      </c>
      <c r="B183" s="626" t="s">
        <v>3567</v>
      </c>
      <c r="C183" s="626" t="s">
        <v>2463</v>
      </c>
      <c r="D183" s="626" t="s">
        <v>2464</v>
      </c>
      <c r="E183" s="626" t="s">
        <v>3682</v>
      </c>
      <c r="F183" s="629"/>
      <c r="G183" s="629"/>
      <c r="H183" s="642">
        <v>0</v>
      </c>
      <c r="I183" s="629">
        <v>5</v>
      </c>
      <c r="J183" s="629">
        <v>488.42069751886817</v>
      </c>
      <c r="K183" s="642">
        <v>1</v>
      </c>
      <c r="L183" s="629">
        <v>5</v>
      </c>
      <c r="M183" s="630">
        <v>488.42069751886817</v>
      </c>
    </row>
    <row r="184" spans="1:13" ht="14.4" customHeight="1" x14ac:dyDescent="0.3">
      <c r="A184" s="625" t="s">
        <v>569</v>
      </c>
      <c r="B184" s="626" t="s">
        <v>3567</v>
      </c>
      <c r="C184" s="626" t="s">
        <v>2365</v>
      </c>
      <c r="D184" s="626" t="s">
        <v>2366</v>
      </c>
      <c r="E184" s="626" t="s">
        <v>3683</v>
      </c>
      <c r="F184" s="629"/>
      <c r="G184" s="629"/>
      <c r="H184" s="642">
        <v>0</v>
      </c>
      <c r="I184" s="629">
        <v>2</v>
      </c>
      <c r="J184" s="629">
        <v>99.689912160736299</v>
      </c>
      <c r="K184" s="642">
        <v>1</v>
      </c>
      <c r="L184" s="629">
        <v>2</v>
      </c>
      <c r="M184" s="630">
        <v>99.689912160736299</v>
      </c>
    </row>
    <row r="185" spans="1:13" ht="14.4" customHeight="1" x14ac:dyDescent="0.3">
      <c r="A185" s="625" t="s">
        <v>569</v>
      </c>
      <c r="B185" s="626" t="s">
        <v>3567</v>
      </c>
      <c r="C185" s="626" t="s">
        <v>1085</v>
      </c>
      <c r="D185" s="626" t="s">
        <v>3570</v>
      </c>
      <c r="E185" s="626" t="s">
        <v>3571</v>
      </c>
      <c r="F185" s="629">
        <v>1</v>
      </c>
      <c r="G185" s="629">
        <v>67.41</v>
      </c>
      <c r="H185" s="642">
        <v>1</v>
      </c>
      <c r="I185" s="629"/>
      <c r="J185" s="629"/>
      <c r="K185" s="642">
        <v>0</v>
      </c>
      <c r="L185" s="629">
        <v>1</v>
      </c>
      <c r="M185" s="630">
        <v>67.41</v>
      </c>
    </row>
    <row r="186" spans="1:13" ht="14.4" customHeight="1" x14ac:dyDescent="0.3">
      <c r="A186" s="625" t="s">
        <v>569</v>
      </c>
      <c r="B186" s="626" t="s">
        <v>3572</v>
      </c>
      <c r="C186" s="626" t="s">
        <v>1764</v>
      </c>
      <c r="D186" s="626" t="s">
        <v>1765</v>
      </c>
      <c r="E186" s="626" t="s">
        <v>1766</v>
      </c>
      <c r="F186" s="629"/>
      <c r="G186" s="629"/>
      <c r="H186" s="642">
        <v>0</v>
      </c>
      <c r="I186" s="629">
        <v>4</v>
      </c>
      <c r="J186" s="629">
        <v>50369.995796080999</v>
      </c>
      <c r="K186" s="642">
        <v>1</v>
      </c>
      <c r="L186" s="629">
        <v>4</v>
      </c>
      <c r="M186" s="630">
        <v>50369.995796080999</v>
      </c>
    </row>
    <row r="187" spans="1:13" ht="14.4" customHeight="1" x14ac:dyDescent="0.3">
      <c r="A187" s="625" t="s">
        <v>569</v>
      </c>
      <c r="B187" s="626" t="s">
        <v>3573</v>
      </c>
      <c r="C187" s="626" t="s">
        <v>1721</v>
      </c>
      <c r="D187" s="626" t="s">
        <v>1722</v>
      </c>
      <c r="E187" s="626" t="s">
        <v>1723</v>
      </c>
      <c r="F187" s="629"/>
      <c r="G187" s="629"/>
      <c r="H187" s="642">
        <v>0</v>
      </c>
      <c r="I187" s="629">
        <v>498</v>
      </c>
      <c r="J187" s="629">
        <v>25979.321007790331</v>
      </c>
      <c r="K187" s="642">
        <v>1</v>
      </c>
      <c r="L187" s="629">
        <v>498</v>
      </c>
      <c r="M187" s="630">
        <v>25979.321007790331</v>
      </c>
    </row>
    <row r="188" spans="1:13" ht="14.4" customHeight="1" x14ac:dyDescent="0.3">
      <c r="A188" s="625" t="s">
        <v>569</v>
      </c>
      <c r="B188" s="626" t="s">
        <v>3574</v>
      </c>
      <c r="C188" s="626" t="s">
        <v>1717</v>
      </c>
      <c r="D188" s="626" t="s">
        <v>3575</v>
      </c>
      <c r="E188" s="626" t="s">
        <v>3576</v>
      </c>
      <c r="F188" s="629"/>
      <c r="G188" s="629"/>
      <c r="H188" s="642">
        <v>0</v>
      </c>
      <c r="I188" s="629">
        <v>57</v>
      </c>
      <c r="J188" s="629">
        <v>15325.829227043838</v>
      </c>
      <c r="K188" s="642">
        <v>1</v>
      </c>
      <c r="L188" s="629">
        <v>57</v>
      </c>
      <c r="M188" s="630">
        <v>15325.829227043838</v>
      </c>
    </row>
    <row r="189" spans="1:13" ht="14.4" customHeight="1" x14ac:dyDescent="0.3">
      <c r="A189" s="625" t="s">
        <v>569</v>
      </c>
      <c r="B189" s="626" t="s">
        <v>3574</v>
      </c>
      <c r="C189" s="626" t="s">
        <v>1740</v>
      </c>
      <c r="D189" s="626" t="s">
        <v>3577</v>
      </c>
      <c r="E189" s="626" t="s">
        <v>3578</v>
      </c>
      <c r="F189" s="629"/>
      <c r="G189" s="629"/>
      <c r="H189" s="642">
        <v>0</v>
      </c>
      <c r="I189" s="629">
        <v>469.6</v>
      </c>
      <c r="J189" s="629">
        <v>106232.42492845167</v>
      </c>
      <c r="K189" s="642">
        <v>1</v>
      </c>
      <c r="L189" s="629">
        <v>469.6</v>
      </c>
      <c r="M189" s="630">
        <v>106232.42492845167</v>
      </c>
    </row>
    <row r="190" spans="1:13" ht="14.4" customHeight="1" x14ac:dyDescent="0.3">
      <c r="A190" s="625" t="s">
        <v>569</v>
      </c>
      <c r="B190" s="626" t="s">
        <v>3574</v>
      </c>
      <c r="C190" s="626" t="s">
        <v>1748</v>
      </c>
      <c r="D190" s="626" t="s">
        <v>3579</v>
      </c>
      <c r="E190" s="626" t="s">
        <v>3580</v>
      </c>
      <c r="F190" s="629"/>
      <c r="G190" s="629"/>
      <c r="H190" s="642">
        <v>0</v>
      </c>
      <c r="I190" s="629">
        <v>4</v>
      </c>
      <c r="J190" s="629">
        <v>1010.1631666869951</v>
      </c>
      <c r="K190" s="642">
        <v>1</v>
      </c>
      <c r="L190" s="629">
        <v>4</v>
      </c>
      <c r="M190" s="630">
        <v>1010.1631666869951</v>
      </c>
    </row>
    <row r="191" spans="1:13" ht="14.4" customHeight="1" x14ac:dyDescent="0.3">
      <c r="A191" s="625" t="s">
        <v>569</v>
      </c>
      <c r="B191" s="626" t="s">
        <v>3574</v>
      </c>
      <c r="C191" s="626" t="s">
        <v>1812</v>
      </c>
      <c r="D191" s="626" t="s">
        <v>1813</v>
      </c>
      <c r="E191" s="626" t="s">
        <v>3684</v>
      </c>
      <c r="F191" s="629">
        <v>1</v>
      </c>
      <c r="G191" s="629">
        <v>300.48</v>
      </c>
      <c r="H191" s="642">
        <v>1</v>
      </c>
      <c r="I191" s="629"/>
      <c r="J191" s="629"/>
      <c r="K191" s="642">
        <v>0</v>
      </c>
      <c r="L191" s="629">
        <v>1</v>
      </c>
      <c r="M191" s="630">
        <v>300.48</v>
      </c>
    </row>
    <row r="192" spans="1:13" ht="14.4" customHeight="1" x14ac:dyDescent="0.3">
      <c r="A192" s="625" t="s">
        <v>569</v>
      </c>
      <c r="B192" s="626" t="s">
        <v>3581</v>
      </c>
      <c r="C192" s="626" t="s">
        <v>1725</v>
      </c>
      <c r="D192" s="626" t="s">
        <v>3582</v>
      </c>
      <c r="E192" s="626" t="s">
        <v>3583</v>
      </c>
      <c r="F192" s="629"/>
      <c r="G192" s="629"/>
      <c r="H192" s="642">
        <v>0</v>
      </c>
      <c r="I192" s="629">
        <v>26.49666666666667</v>
      </c>
      <c r="J192" s="629">
        <v>100788.44261978086</v>
      </c>
      <c r="K192" s="642">
        <v>1</v>
      </c>
      <c r="L192" s="629">
        <v>26.49666666666667</v>
      </c>
      <c r="M192" s="630">
        <v>100788.44261978086</v>
      </c>
    </row>
    <row r="193" spans="1:13" ht="14.4" customHeight="1" x14ac:dyDescent="0.3">
      <c r="A193" s="625" t="s">
        <v>569</v>
      </c>
      <c r="B193" s="626" t="s">
        <v>3584</v>
      </c>
      <c r="C193" s="626" t="s">
        <v>1662</v>
      </c>
      <c r="D193" s="626" t="s">
        <v>1663</v>
      </c>
      <c r="E193" s="626" t="s">
        <v>3585</v>
      </c>
      <c r="F193" s="629">
        <v>3.0799999999999979</v>
      </c>
      <c r="G193" s="629">
        <v>2299.9746978376247</v>
      </c>
      <c r="H193" s="642">
        <v>1</v>
      </c>
      <c r="I193" s="629"/>
      <c r="J193" s="629"/>
      <c r="K193" s="642">
        <v>0</v>
      </c>
      <c r="L193" s="629">
        <v>3.0799999999999979</v>
      </c>
      <c r="M193" s="630">
        <v>2299.9746978376247</v>
      </c>
    </row>
    <row r="194" spans="1:13" ht="14.4" customHeight="1" x14ac:dyDescent="0.3">
      <c r="A194" s="625" t="s">
        <v>569</v>
      </c>
      <c r="B194" s="626" t="s">
        <v>3584</v>
      </c>
      <c r="C194" s="626" t="s">
        <v>1737</v>
      </c>
      <c r="D194" s="626" t="s">
        <v>1738</v>
      </c>
      <c r="E194" s="626" t="s">
        <v>765</v>
      </c>
      <c r="F194" s="629"/>
      <c r="G194" s="629"/>
      <c r="H194" s="642">
        <v>0</v>
      </c>
      <c r="I194" s="629">
        <v>90.799999999999983</v>
      </c>
      <c r="J194" s="629">
        <v>27907.722005018823</v>
      </c>
      <c r="K194" s="642">
        <v>1</v>
      </c>
      <c r="L194" s="629">
        <v>90.799999999999983</v>
      </c>
      <c r="M194" s="630">
        <v>27907.722005018823</v>
      </c>
    </row>
    <row r="195" spans="1:13" ht="14.4" customHeight="1" x14ac:dyDescent="0.3">
      <c r="A195" s="625" t="s">
        <v>569</v>
      </c>
      <c r="B195" s="626" t="s">
        <v>3586</v>
      </c>
      <c r="C195" s="626" t="s">
        <v>2594</v>
      </c>
      <c r="D195" s="626" t="s">
        <v>2595</v>
      </c>
      <c r="E195" s="626" t="s">
        <v>3600</v>
      </c>
      <c r="F195" s="629"/>
      <c r="G195" s="629"/>
      <c r="H195" s="642">
        <v>0</v>
      </c>
      <c r="I195" s="629">
        <v>5</v>
      </c>
      <c r="J195" s="629">
        <v>891.45</v>
      </c>
      <c r="K195" s="642">
        <v>1</v>
      </c>
      <c r="L195" s="629">
        <v>5</v>
      </c>
      <c r="M195" s="630">
        <v>891.45</v>
      </c>
    </row>
    <row r="196" spans="1:13" ht="14.4" customHeight="1" x14ac:dyDescent="0.3">
      <c r="A196" s="625" t="s">
        <v>569</v>
      </c>
      <c r="B196" s="626" t="s">
        <v>3586</v>
      </c>
      <c r="C196" s="626" t="s">
        <v>1744</v>
      </c>
      <c r="D196" s="626" t="s">
        <v>3587</v>
      </c>
      <c r="E196" s="626" t="s">
        <v>1723</v>
      </c>
      <c r="F196" s="629"/>
      <c r="G196" s="629"/>
      <c r="H196" s="642">
        <v>0</v>
      </c>
      <c r="I196" s="629">
        <v>30</v>
      </c>
      <c r="J196" s="629">
        <v>2259.0058038260531</v>
      </c>
      <c r="K196" s="642">
        <v>1</v>
      </c>
      <c r="L196" s="629">
        <v>30</v>
      </c>
      <c r="M196" s="630">
        <v>2259.0058038260531</v>
      </c>
    </row>
    <row r="197" spans="1:13" ht="14.4" customHeight="1" x14ac:dyDescent="0.3">
      <c r="A197" s="625" t="s">
        <v>569</v>
      </c>
      <c r="B197" s="626" t="s">
        <v>3588</v>
      </c>
      <c r="C197" s="626" t="s">
        <v>1658</v>
      </c>
      <c r="D197" s="626" t="s">
        <v>1659</v>
      </c>
      <c r="E197" s="626" t="s">
        <v>1660</v>
      </c>
      <c r="F197" s="629">
        <v>60</v>
      </c>
      <c r="G197" s="629">
        <v>1956.9984639117019</v>
      </c>
      <c r="H197" s="642">
        <v>1</v>
      </c>
      <c r="I197" s="629"/>
      <c r="J197" s="629"/>
      <c r="K197" s="642">
        <v>0</v>
      </c>
      <c r="L197" s="629">
        <v>60</v>
      </c>
      <c r="M197" s="630">
        <v>1956.9984639117019</v>
      </c>
    </row>
    <row r="198" spans="1:13" ht="14.4" customHeight="1" x14ac:dyDescent="0.3">
      <c r="A198" s="625" t="s">
        <v>569</v>
      </c>
      <c r="B198" s="626" t="s">
        <v>3589</v>
      </c>
      <c r="C198" s="626" t="s">
        <v>1149</v>
      </c>
      <c r="D198" s="626" t="s">
        <v>1150</v>
      </c>
      <c r="E198" s="626" t="s">
        <v>1151</v>
      </c>
      <c r="F198" s="629"/>
      <c r="G198" s="629"/>
      <c r="H198" s="642">
        <v>0</v>
      </c>
      <c r="I198" s="629">
        <v>3.3</v>
      </c>
      <c r="J198" s="629">
        <v>2677.9138260098712</v>
      </c>
      <c r="K198" s="642">
        <v>1</v>
      </c>
      <c r="L198" s="629">
        <v>3.3</v>
      </c>
      <c r="M198" s="630">
        <v>2677.9138260098712</v>
      </c>
    </row>
    <row r="199" spans="1:13" ht="14.4" customHeight="1" x14ac:dyDescent="0.3">
      <c r="A199" s="625" t="s">
        <v>569</v>
      </c>
      <c r="B199" s="626" t="s">
        <v>3590</v>
      </c>
      <c r="C199" s="626" t="s">
        <v>1756</v>
      </c>
      <c r="D199" s="626" t="s">
        <v>1757</v>
      </c>
      <c r="E199" s="626" t="s">
        <v>1660</v>
      </c>
      <c r="F199" s="629"/>
      <c r="G199" s="629"/>
      <c r="H199" s="642">
        <v>0</v>
      </c>
      <c r="I199" s="629">
        <v>20</v>
      </c>
      <c r="J199" s="629">
        <v>3077.8757123875603</v>
      </c>
      <c r="K199" s="642">
        <v>1</v>
      </c>
      <c r="L199" s="629">
        <v>20</v>
      </c>
      <c r="M199" s="630">
        <v>3077.8757123875603</v>
      </c>
    </row>
    <row r="200" spans="1:13" ht="14.4" customHeight="1" x14ac:dyDescent="0.3">
      <c r="A200" s="625" t="s">
        <v>569</v>
      </c>
      <c r="B200" s="626" t="s">
        <v>3591</v>
      </c>
      <c r="C200" s="626" t="s">
        <v>1682</v>
      </c>
      <c r="D200" s="626" t="s">
        <v>3592</v>
      </c>
      <c r="E200" s="626" t="s">
        <v>3593</v>
      </c>
      <c r="F200" s="629"/>
      <c r="G200" s="629"/>
      <c r="H200" s="642">
        <v>0</v>
      </c>
      <c r="I200" s="629">
        <v>7</v>
      </c>
      <c r="J200" s="629">
        <v>29791.468593961323</v>
      </c>
      <c r="K200" s="642">
        <v>1</v>
      </c>
      <c r="L200" s="629">
        <v>7</v>
      </c>
      <c r="M200" s="630">
        <v>29791.468593961323</v>
      </c>
    </row>
    <row r="201" spans="1:13" ht="14.4" customHeight="1" x14ac:dyDescent="0.3">
      <c r="A201" s="625" t="s">
        <v>569</v>
      </c>
      <c r="B201" s="626" t="s">
        <v>3591</v>
      </c>
      <c r="C201" s="626" t="s">
        <v>2560</v>
      </c>
      <c r="D201" s="626" t="s">
        <v>3685</v>
      </c>
      <c r="E201" s="626" t="s">
        <v>3686</v>
      </c>
      <c r="F201" s="629"/>
      <c r="G201" s="629"/>
      <c r="H201" s="642">
        <v>0</v>
      </c>
      <c r="I201" s="629">
        <v>3</v>
      </c>
      <c r="J201" s="629">
        <v>8216.217707149819</v>
      </c>
      <c r="K201" s="642">
        <v>1</v>
      </c>
      <c r="L201" s="629">
        <v>3</v>
      </c>
      <c r="M201" s="630">
        <v>8216.217707149819</v>
      </c>
    </row>
    <row r="202" spans="1:13" ht="14.4" customHeight="1" x14ac:dyDescent="0.3">
      <c r="A202" s="625" t="s">
        <v>569</v>
      </c>
      <c r="B202" s="626" t="s">
        <v>3594</v>
      </c>
      <c r="C202" s="626" t="s">
        <v>1572</v>
      </c>
      <c r="D202" s="626" t="s">
        <v>1573</v>
      </c>
      <c r="E202" s="626" t="s">
        <v>1574</v>
      </c>
      <c r="F202" s="629"/>
      <c r="G202" s="629"/>
      <c r="H202" s="642">
        <v>0</v>
      </c>
      <c r="I202" s="629">
        <v>7</v>
      </c>
      <c r="J202" s="629">
        <v>14967.80646518584</v>
      </c>
      <c r="K202" s="642">
        <v>1</v>
      </c>
      <c r="L202" s="629">
        <v>7</v>
      </c>
      <c r="M202" s="630">
        <v>14967.80646518584</v>
      </c>
    </row>
    <row r="203" spans="1:13" ht="14.4" customHeight="1" x14ac:dyDescent="0.3">
      <c r="A203" s="625" t="s">
        <v>569</v>
      </c>
      <c r="B203" s="626" t="s">
        <v>3595</v>
      </c>
      <c r="C203" s="626" t="s">
        <v>2604</v>
      </c>
      <c r="D203" s="626" t="s">
        <v>2605</v>
      </c>
      <c r="E203" s="626" t="s">
        <v>3687</v>
      </c>
      <c r="F203" s="629"/>
      <c r="G203" s="629"/>
      <c r="H203" s="642">
        <v>0</v>
      </c>
      <c r="I203" s="629">
        <v>20</v>
      </c>
      <c r="J203" s="629">
        <v>5221</v>
      </c>
      <c r="K203" s="642">
        <v>1</v>
      </c>
      <c r="L203" s="629">
        <v>20</v>
      </c>
      <c r="M203" s="630">
        <v>5221</v>
      </c>
    </row>
    <row r="204" spans="1:13" ht="14.4" customHeight="1" x14ac:dyDescent="0.3">
      <c r="A204" s="625" t="s">
        <v>569</v>
      </c>
      <c r="B204" s="626" t="s">
        <v>3688</v>
      </c>
      <c r="C204" s="626" t="s">
        <v>2608</v>
      </c>
      <c r="D204" s="626" t="s">
        <v>2609</v>
      </c>
      <c r="E204" s="626" t="s">
        <v>2610</v>
      </c>
      <c r="F204" s="629"/>
      <c r="G204" s="629"/>
      <c r="H204" s="642">
        <v>0</v>
      </c>
      <c r="I204" s="629">
        <v>6</v>
      </c>
      <c r="J204" s="629">
        <v>626.52172699687503</v>
      </c>
      <c r="K204" s="642">
        <v>1</v>
      </c>
      <c r="L204" s="629">
        <v>6</v>
      </c>
      <c r="M204" s="630">
        <v>626.52172699687503</v>
      </c>
    </row>
    <row r="205" spans="1:13" ht="14.4" customHeight="1" x14ac:dyDescent="0.3">
      <c r="A205" s="625" t="s">
        <v>569</v>
      </c>
      <c r="B205" s="626" t="s">
        <v>3688</v>
      </c>
      <c r="C205" s="626" t="s">
        <v>2612</v>
      </c>
      <c r="D205" s="626" t="s">
        <v>2616</v>
      </c>
      <c r="E205" s="626" t="s">
        <v>3689</v>
      </c>
      <c r="F205" s="629"/>
      <c r="G205" s="629"/>
      <c r="H205" s="642">
        <v>0</v>
      </c>
      <c r="I205" s="629">
        <v>86</v>
      </c>
      <c r="J205" s="629">
        <v>6364.0850822069951</v>
      </c>
      <c r="K205" s="642">
        <v>1</v>
      </c>
      <c r="L205" s="629">
        <v>86</v>
      </c>
      <c r="M205" s="630">
        <v>6364.0850822069951</v>
      </c>
    </row>
    <row r="206" spans="1:13" ht="14.4" customHeight="1" x14ac:dyDescent="0.3">
      <c r="A206" s="625" t="s">
        <v>569</v>
      </c>
      <c r="B206" s="626" t="s">
        <v>3688</v>
      </c>
      <c r="C206" s="626" t="s">
        <v>2590</v>
      </c>
      <c r="D206" s="626" t="s">
        <v>2616</v>
      </c>
      <c r="E206" s="626" t="s">
        <v>3690</v>
      </c>
      <c r="F206" s="629"/>
      <c r="G206" s="629"/>
      <c r="H206" s="642">
        <v>0</v>
      </c>
      <c r="I206" s="629">
        <v>50</v>
      </c>
      <c r="J206" s="629">
        <v>4430.0182079865144</v>
      </c>
      <c r="K206" s="642">
        <v>1</v>
      </c>
      <c r="L206" s="629">
        <v>50</v>
      </c>
      <c r="M206" s="630">
        <v>4430.0182079865144</v>
      </c>
    </row>
    <row r="207" spans="1:13" ht="14.4" customHeight="1" x14ac:dyDescent="0.3">
      <c r="A207" s="625" t="s">
        <v>569</v>
      </c>
      <c r="B207" s="626" t="s">
        <v>3688</v>
      </c>
      <c r="C207" s="626" t="s">
        <v>2615</v>
      </c>
      <c r="D207" s="626" t="s">
        <v>2616</v>
      </c>
      <c r="E207" s="626" t="s">
        <v>2617</v>
      </c>
      <c r="F207" s="629"/>
      <c r="G207" s="629"/>
      <c r="H207" s="642">
        <v>0</v>
      </c>
      <c r="I207" s="629">
        <v>20</v>
      </c>
      <c r="J207" s="629">
        <v>4345.8021225211442</v>
      </c>
      <c r="K207" s="642">
        <v>1</v>
      </c>
      <c r="L207" s="629">
        <v>20</v>
      </c>
      <c r="M207" s="630">
        <v>4345.8021225211442</v>
      </c>
    </row>
    <row r="208" spans="1:13" ht="14.4" customHeight="1" x14ac:dyDescent="0.3">
      <c r="A208" s="625" t="s">
        <v>569</v>
      </c>
      <c r="B208" s="626" t="s">
        <v>3597</v>
      </c>
      <c r="C208" s="626" t="s">
        <v>2600</v>
      </c>
      <c r="D208" s="626" t="s">
        <v>2601</v>
      </c>
      <c r="E208" s="626" t="s">
        <v>3691</v>
      </c>
      <c r="F208" s="629"/>
      <c r="G208" s="629"/>
      <c r="H208" s="642">
        <v>0</v>
      </c>
      <c r="I208" s="629">
        <v>2</v>
      </c>
      <c r="J208" s="629">
        <v>111.1</v>
      </c>
      <c r="K208" s="642">
        <v>1</v>
      </c>
      <c r="L208" s="629">
        <v>2</v>
      </c>
      <c r="M208" s="630">
        <v>111.1</v>
      </c>
    </row>
    <row r="209" spans="1:13" ht="14.4" customHeight="1" x14ac:dyDescent="0.3">
      <c r="A209" s="625" t="s">
        <v>569</v>
      </c>
      <c r="B209" s="626" t="s">
        <v>3597</v>
      </c>
      <c r="C209" s="626" t="s">
        <v>1760</v>
      </c>
      <c r="D209" s="626" t="s">
        <v>1761</v>
      </c>
      <c r="E209" s="626" t="s">
        <v>3598</v>
      </c>
      <c r="F209" s="629"/>
      <c r="G209" s="629"/>
      <c r="H209" s="642">
        <v>0</v>
      </c>
      <c r="I209" s="629">
        <v>10</v>
      </c>
      <c r="J209" s="629">
        <v>544.29999999999995</v>
      </c>
      <c r="K209" s="642">
        <v>1</v>
      </c>
      <c r="L209" s="629">
        <v>10</v>
      </c>
      <c r="M209" s="630">
        <v>544.29999999999995</v>
      </c>
    </row>
    <row r="210" spans="1:13" ht="14.4" customHeight="1" x14ac:dyDescent="0.3">
      <c r="A210" s="625" t="s">
        <v>569</v>
      </c>
      <c r="B210" s="626" t="s">
        <v>3599</v>
      </c>
      <c r="C210" s="626" t="s">
        <v>1729</v>
      </c>
      <c r="D210" s="626" t="s">
        <v>1730</v>
      </c>
      <c r="E210" s="626" t="s">
        <v>3600</v>
      </c>
      <c r="F210" s="629"/>
      <c r="G210" s="629"/>
      <c r="H210" s="642">
        <v>0</v>
      </c>
      <c r="I210" s="629">
        <v>1</v>
      </c>
      <c r="J210" s="629">
        <v>57.37</v>
      </c>
      <c r="K210" s="642">
        <v>1</v>
      </c>
      <c r="L210" s="629">
        <v>1</v>
      </c>
      <c r="M210" s="630">
        <v>57.37</v>
      </c>
    </row>
    <row r="211" spans="1:13" ht="14.4" customHeight="1" x14ac:dyDescent="0.3">
      <c r="A211" s="625" t="s">
        <v>569</v>
      </c>
      <c r="B211" s="626" t="s">
        <v>3599</v>
      </c>
      <c r="C211" s="626" t="s">
        <v>2597</v>
      </c>
      <c r="D211" s="626" t="s">
        <v>3692</v>
      </c>
      <c r="E211" s="626" t="s">
        <v>3598</v>
      </c>
      <c r="F211" s="629"/>
      <c r="G211" s="629"/>
      <c r="H211" s="642">
        <v>0</v>
      </c>
      <c r="I211" s="629">
        <v>32</v>
      </c>
      <c r="J211" s="629">
        <v>3083.518894746815</v>
      </c>
      <c r="K211" s="642">
        <v>1</v>
      </c>
      <c r="L211" s="629">
        <v>32</v>
      </c>
      <c r="M211" s="630">
        <v>3083.518894746815</v>
      </c>
    </row>
    <row r="212" spans="1:13" ht="14.4" customHeight="1" x14ac:dyDescent="0.3">
      <c r="A212" s="625" t="s">
        <v>569</v>
      </c>
      <c r="B212" s="626" t="s">
        <v>3599</v>
      </c>
      <c r="C212" s="626" t="s">
        <v>2542</v>
      </c>
      <c r="D212" s="626" t="s">
        <v>2543</v>
      </c>
      <c r="E212" s="626" t="s">
        <v>3693</v>
      </c>
      <c r="F212" s="629">
        <v>4</v>
      </c>
      <c r="G212" s="629">
        <v>256.60000000000002</v>
      </c>
      <c r="H212" s="642">
        <v>1</v>
      </c>
      <c r="I212" s="629"/>
      <c r="J212" s="629"/>
      <c r="K212" s="642">
        <v>0</v>
      </c>
      <c r="L212" s="629">
        <v>4</v>
      </c>
      <c r="M212" s="630">
        <v>256.60000000000002</v>
      </c>
    </row>
    <row r="213" spans="1:13" ht="14.4" customHeight="1" x14ac:dyDescent="0.3">
      <c r="A213" s="625" t="s">
        <v>569</v>
      </c>
      <c r="B213" s="626" t="s">
        <v>3601</v>
      </c>
      <c r="C213" s="626" t="s">
        <v>1752</v>
      </c>
      <c r="D213" s="626" t="s">
        <v>3602</v>
      </c>
      <c r="E213" s="626" t="s">
        <v>1660</v>
      </c>
      <c r="F213" s="629"/>
      <c r="G213" s="629"/>
      <c r="H213" s="642">
        <v>0</v>
      </c>
      <c r="I213" s="629">
        <v>16</v>
      </c>
      <c r="J213" s="629">
        <v>5181.76</v>
      </c>
      <c r="K213" s="642">
        <v>1</v>
      </c>
      <c r="L213" s="629">
        <v>16</v>
      </c>
      <c r="M213" s="630">
        <v>5181.76</v>
      </c>
    </row>
    <row r="214" spans="1:13" ht="14.4" customHeight="1" x14ac:dyDescent="0.3">
      <c r="A214" s="625" t="s">
        <v>569</v>
      </c>
      <c r="B214" s="626" t="s">
        <v>3603</v>
      </c>
      <c r="C214" s="626" t="s">
        <v>1768</v>
      </c>
      <c r="D214" s="626" t="s">
        <v>3604</v>
      </c>
      <c r="E214" s="626" t="s">
        <v>3605</v>
      </c>
      <c r="F214" s="629"/>
      <c r="G214" s="629"/>
      <c r="H214" s="642">
        <v>0</v>
      </c>
      <c r="I214" s="629">
        <v>230</v>
      </c>
      <c r="J214" s="629">
        <v>21093.30967050216</v>
      </c>
      <c r="K214" s="642">
        <v>1</v>
      </c>
      <c r="L214" s="629">
        <v>230</v>
      </c>
      <c r="M214" s="630">
        <v>21093.30967050216</v>
      </c>
    </row>
    <row r="215" spans="1:13" ht="14.4" customHeight="1" x14ac:dyDescent="0.3">
      <c r="A215" s="625" t="s">
        <v>569</v>
      </c>
      <c r="B215" s="626" t="s">
        <v>3694</v>
      </c>
      <c r="C215" s="626" t="s">
        <v>1831</v>
      </c>
      <c r="D215" s="626" t="s">
        <v>1832</v>
      </c>
      <c r="E215" s="626" t="s">
        <v>1833</v>
      </c>
      <c r="F215" s="629">
        <v>1</v>
      </c>
      <c r="G215" s="629">
        <v>1920.82</v>
      </c>
      <c r="H215" s="642">
        <v>1</v>
      </c>
      <c r="I215" s="629"/>
      <c r="J215" s="629"/>
      <c r="K215" s="642">
        <v>0</v>
      </c>
      <c r="L215" s="629">
        <v>1</v>
      </c>
      <c r="M215" s="630">
        <v>1920.82</v>
      </c>
    </row>
    <row r="216" spans="1:13" ht="14.4" customHeight="1" x14ac:dyDescent="0.3">
      <c r="A216" s="625" t="s">
        <v>569</v>
      </c>
      <c r="B216" s="626" t="s">
        <v>3608</v>
      </c>
      <c r="C216" s="626" t="s">
        <v>1411</v>
      </c>
      <c r="D216" s="626" t="s">
        <v>1412</v>
      </c>
      <c r="E216" s="626" t="s">
        <v>3610</v>
      </c>
      <c r="F216" s="629"/>
      <c r="G216" s="629"/>
      <c r="H216" s="642">
        <v>0</v>
      </c>
      <c r="I216" s="629">
        <v>4</v>
      </c>
      <c r="J216" s="629">
        <v>535.43863460857199</v>
      </c>
      <c r="K216" s="642">
        <v>1</v>
      </c>
      <c r="L216" s="629">
        <v>4</v>
      </c>
      <c r="M216" s="630">
        <v>535.43863460857199</v>
      </c>
    </row>
    <row r="217" spans="1:13" ht="14.4" customHeight="1" x14ac:dyDescent="0.3">
      <c r="A217" s="625" t="s">
        <v>569</v>
      </c>
      <c r="B217" s="626" t="s">
        <v>3608</v>
      </c>
      <c r="C217" s="626" t="s">
        <v>1775</v>
      </c>
      <c r="D217" s="626" t="s">
        <v>1776</v>
      </c>
      <c r="E217" s="626" t="s">
        <v>3695</v>
      </c>
      <c r="F217" s="629">
        <v>2</v>
      </c>
      <c r="G217" s="629">
        <v>239.41</v>
      </c>
      <c r="H217" s="642">
        <v>1</v>
      </c>
      <c r="I217" s="629"/>
      <c r="J217" s="629"/>
      <c r="K217" s="642">
        <v>0</v>
      </c>
      <c r="L217" s="629">
        <v>2</v>
      </c>
      <c r="M217" s="630">
        <v>239.41</v>
      </c>
    </row>
    <row r="218" spans="1:13" ht="14.4" customHeight="1" x14ac:dyDescent="0.3">
      <c r="A218" s="625" t="s">
        <v>569</v>
      </c>
      <c r="B218" s="626" t="s">
        <v>3611</v>
      </c>
      <c r="C218" s="626" t="s">
        <v>1517</v>
      </c>
      <c r="D218" s="626" t="s">
        <v>1518</v>
      </c>
      <c r="E218" s="626" t="s">
        <v>1519</v>
      </c>
      <c r="F218" s="629"/>
      <c r="G218" s="629"/>
      <c r="H218" s="642">
        <v>0</v>
      </c>
      <c r="I218" s="629">
        <v>4</v>
      </c>
      <c r="J218" s="629">
        <v>287.24</v>
      </c>
      <c r="K218" s="642">
        <v>1</v>
      </c>
      <c r="L218" s="629">
        <v>4</v>
      </c>
      <c r="M218" s="630">
        <v>287.24</v>
      </c>
    </row>
    <row r="219" spans="1:13" ht="14.4" customHeight="1" x14ac:dyDescent="0.3">
      <c r="A219" s="625" t="s">
        <v>569</v>
      </c>
      <c r="B219" s="626" t="s">
        <v>3611</v>
      </c>
      <c r="C219" s="626" t="s">
        <v>582</v>
      </c>
      <c r="D219" s="626" t="s">
        <v>3612</v>
      </c>
      <c r="E219" s="626" t="s">
        <v>3613</v>
      </c>
      <c r="F219" s="629">
        <v>7</v>
      </c>
      <c r="G219" s="629">
        <v>431.05952311903252</v>
      </c>
      <c r="H219" s="642">
        <v>1</v>
      </c>
      <c r="I219" s="629"/>
      <c r="J219" s="629"/>
      <c r="K219" s="642">
        <v>0</v>
      </c>
      <c r="L219" s="629">
        <v>7</v>
      </c>
      <c r="M219" s="630">
        <v>431.05952311903252</v>
      </c>
    </row>
    <row r="220" spans="1:13" ht="14.4" customHeight="1" x14ac:dyDescent="0.3">
      <c r="A220" s="625" t="s">
        <v>569</v>
      </c>
      <c r="B220" s="626" t="s">
        <v>3614</v>
      </c>
      <c r="C220" s="626" t="s">
        <v>1081</v>
      </c>
      <c r="D220" s="626" t="s">
        <v>3615</v>
      </c>
      <c r="E220" s="626" t="s">
        <v>3616</v>
      </c>
      <c r="F220" s="629"/>
      <c r="G220" s="629"/>
      <c r="H220" s="642">
        <v>0</v>
      </c>
      <c r="I220" s="629">
        <v>9</v>
      </c>
      <c r="J220" s="629">
        <v>6314.1379238046547</v>
      </c>
      <c r="K220" s="642">
        <v>1</v>
      </c>
      <c r="L220" s="629">
        <v>9</v>
      </c>
      <c r="M220" s="630">
        <v>6314.1379238046547</v>
      </c>
    </row>
    <row r="221" spans="1:13" ht="14.4" customHeight="1" x14ac:dyDescent="0.3">
      <c r="A221" s="625" t="s">
        <v>569</v>
      </c>
      <c r="B221" s="626" t="s">
        <v>3614</v>
      </c>
      <c r="C221" s="626" t="s">
        <v>2133</v>
      </c>
      <c r="D221" s="626" t="s">
        <v>3696</v>
      </c>
      <c r="E221" s="626" t="s">
        <v>3697</v>
      </c>
      <c r="F221" s="629"/>
      <c r="G221" s="629"/>
      <c r="H221" s="642">
        <v>0</v>
      </c>
      <c r="I221" s="629">
        <v>1</v>
      </c>
      <c r="J221" s="629">
        <v>1344.82</v>
      </c>
      <c r="K221" s="642">
        <v>1</v>
      </c>
      <c r="L221" s="629">
        <v>1</v>
      </c>
      <c r="M221" s="630">
        <v>1344.82</v>
      </c>
    </row>
    <row r="222" spans="1:13" ht="14.4" customHeight="1" x14ac:dyDescent="0.3">
      <c r="A222" s="625" t="s">
        <v>569</v>
      </c>
      <c r="B222" s="626" t="s">
        <v>3617</v>
      </c>
      <c r="C222" s="626" t="s">
        <v>2483</v>
      </c>
      <c r="D222" s="626" t="s">
        <v>2484</v>
      </c>
      <c r="E222" s="626" t="s">
        <v>3698</v>
      </c>
      <c r="F222" s="629"/>
      <c r="G222" s="629"/>
      <c r="H222" s="642">
        <v>0</v>
      </c>
      <c r="I222" s="629">
        <v>2</v>
      </c>
      <c r="J222" s="629">
        <v>58.66</v>
      </c>
      <c r="K222" s="642">
        <v>1</v>
      </c>
      <c r="L222" s="629">
        <v>2</v>
      </c>
      <c r="M222" s="630">
        <v>58.66</v>
      </c>
    </row>
    <row r="223" spans="1:13" ht="14.4" customHeight="1" x14ac:dyDescent="0.3">
      <c r="A223" s="625" t="s">
        <v>569</v>
      </c>
      <c r="B223" s="626" t="s">
        <v>3617</v>
      </c>
      <c r="C223" s="626" t="s">
        <v>2361</v>
      </c>
      <c r="D223" s="626" t="s">
        <v>2362</v>
      </c>
      <c r="E223" s="626" t="s">
        <v>2363</v>
      </c>
      <c r="F223" s="629"/>
      <c r="G223" s="629"/>
      <c r="H223" s="642">
        <v>0</v>
      </c>
      <c r="I223" s="629">
        <v>7</v>
      </c>
      <c r="J223" s="629">
        <v>429.30979753242576</v>
      </c>
      <c r="K223" s="642">
        <v>1</v>
      </c>
      <c r="L223" s="629">
        <v>7</v>
      </c>
      <c r="M223" s="630">
        <v>429.30979753242576</v>
      </c>
    </row>
    <row r="224" spans="1:13" ht="14.4" customHeight="1" x14ac:dyDescent="0.3">
      <c r="A224" s="625" t="s">
        <v>569</v>
      </c>
      <c r="B224" s="626" t="s">
        <v>3617</v>
      </c>
      <c r="C224" s="626" t="s">
        <v>1809</v>
      </c>
      <c r="D224" s="626" t="s">
        <v>3699</v>
      </c>
      <c r="E224" s="626" t="s">
        <v>3698</v>
      </c>
      <c r="F224" s="629">
        <v>3</v>
      </c>
      <c r="G224" s="629">
        <v>215.01</v>
      </c>
      <c r="H224" s="642">
        <v>1</v>
      </c>
      <c r="I224" s="629"/>
      <c r="J224" s="629"/>
      <c r="K224" s="642">
        <v>0</v>
      </c>
      <c r="L224" s="629">
        <v>3</v>
      </c>
      <c r="M224" s="630">
        <v>215.01</v>
      </c>
    </row>
    <row r="225" spans="1:13" ht="14.4" customHeight="1" x14ac:dyDescent="0.3">
      <c r="A225" s="625" t="s">
        <v>569</v>
      </c>
      <c r="B225" s="626" t="s">
        <v>3617</v>
      </c>
      <c r="C225" s="626" t="s">
        <v>1820</v>
      </c>
      <c r="D225" s="626" t="s">
        <v>3700</v>
      </c>
      <c r="E225" s="626" t="s">
        <v>3701</v>
      </c>
      <c r="F225" s="629">
        <v>1</v>
      </c>
      <c r="G225" s="629">
        <v>165.99</v>
      </c>
      <c r="H225" s="642">
        <v>1</v>
      </c>
      <c r="I225" s="629"/>
      <c r="J225" s="629"/>
      <c r="K225" s="642">
        <v>0</v>
      </c>
      <c r="L225" s="629">
        <v>1</v>
      </c>
      <c r="M225" s="630">
        <v>165.99</v>
      </c>
    </row>
    <row r="226" spans="1:13" ht="14.4" customHeight="1" x14ac:dyDescent="0.3">
      <c r="A226" s="625" t="s">
        <v>569</v>
      </c>
      <c r="B226" s="626" t="s">
        <v>3617</v>
      </c>
      <c r="C226" s="626" t="s">
        <v>2379</v>
      </c>
      <c r="D226" s="626" t="s">
        <v>1475</v>
      </c>
      <c r="E226" s="626" t="s">
        <v>3702</v>
      </c>
      <c r="F226" s="629"/>
      <c r="G226" s="629"/>
      <c r="H226" s="642">
        <v>0</v>
      </c>
      <c r="I226" s="629">
        <v>4</v>
      </c>
      <c r="J226" s="629">
        <v>137.59933064543719</v>
      </c>
      <c r="K226" s="642">
        <v>1</v>
      </c>
      <c r="L226" s="629">
        <v>4</v>
      </c>
      <c r="M226" s="630">
        <v>137.59933064543719</v>
      </c>
    </row>
    <row r="227" spans="1:13" ht="14.4" customHeight="1" x14ac:dyDescent="0.3">
      <c r="A227" s="625" t="s">
        <v>569</v>
      </c>
      <c r="B227" s="626" t="s">
        <v>3617</v>
      </c>
      <c r="C227" s="626" t="s">
        <v>1474</v>
      </c>
      <c r="D227" s="626" t="s">
        <v>1475</v>
      </c>
      <c r="E227" s="626" t="s">
        <v>3618</v>
      </c>
      <c r="F227" s="629"/>
      <c r="G227" s="629"/>
      <c r="H227" s="642">
        <v>0</v>
      </c>
      <c r="I227" s="629">
        <v>6</v>
      </c>
      <c r="J227" s="629">
        <v>596.45704701180989</v>
      </c>
      <c r="K227" s="642">
        <v>1</v>
      </c>
      <c r="L227" s="629">
        <v>6</v>
      </c>
      <c r="M227" s="630">
        <v>596.45704701180989</v>
      </c>
    </row>
    <row r="228" spans="1:13" ht="14.4" customHeight="1" x14ac:dyDescent="0.3">
      <c r="A228" s="625" t="s">
        <v>569</v>
      </c>
      <c r="B228" s="626" t="s">
        <v>3619</v>
      </c>
      <c r="C228" s="626" t="s">
        <v>2490</v>
      </c>
      <c r="D228" s="626" t="s">
        <v>3703</v>
      </c>
      <c r="E228" s="626" t="s">
        <v>3704</v>
      </c>
      <c r="F228" s="629"/>
      <c r="G228" s="629"/>
      <c r="H228" s="642">
        <v>0</v>
      </c>
      <c r="I228" s="629">
        <v>1</v>
      </c>
      <c r="J228" s="629">
        <v>232.1</v>
      </c>
      <c r="K228" s="642">
        <v>1</v>
      </c>
      <c r="L228" s="629">
        <v>1</v>
      </c>
      <c r="M228" s="630">
        <v>232.1</v>
      </c>
    </row>
    <row r="229" spans="1:13" ht="14.4" customHeight="1" x14ac:dyDescent="0.3">
      <c r="A229" s="625" t="s">
        <v>569</v>
      </c>
      <c r="B229" s="626" t="s">
        <v>3705</v>
      </c>
      <c r="C229" s="626" t="s">
        <v>2471</v>
      </c>
      <c r="D229" s="626" t="s">
        <v>2472</v>
      </c>
      <c r="E229" s="626" t="s">
        <v>2473</v>
      </c>
      <c r="F229" s="629"/>
      <c r="G229" s="629"/>
      <c r="H229" s="642">
        <v>0</v>
      </c>
      <c r="I229" s="629">
        <v>1</v>
      </c>
      <c r="J229" s="629">
        <v>182.21</v>
      </c>
      <c r="K229" s="642">
        <v>1</v>
      </c>
      <c r="L229" s="629">
        <v>1</v>
      </c>
      <c r="M229" s="630">
        <v>182.21</v>
      </c>
    </row>
    <row r="230" spans="1:13" ht="14.4" customHeight="1" x14ac:dyDescent="0.3">
      <c r="A230" s="625" t="s">
        <v>569</v>
      </c>
      <c r="B230" s="626" t="s">
        <v>3706</v>
      </c>
      <c r="C230" s="626" t="s">
        <v>2437</v>
      </c>
      <c r="D230" s="626" t="s">
        <v>2438</v>
      </c>
      <c r="E230" s="626" t="s">
        <v>3707</v>
      </c>
      <c r="F230" s="629"/>
      <c r="G230" s="629"/>
      <c r="H230" s="642">
        <v>0</v>
      </c>
      <c r="I230" s="629">
        <v>1</v>
      </c>
      <c r="J230" s="629">
        <v>249.628417927995</v>
      </c>
      <c r="K230" s="642">
        <v>1</v>
      </c>
      <c r="L230" s="629">
        <v>1</v>
      </c>
      <c r="M230" s="630">
        <v>249.628417927995</v>
      </c>
    </row>
    <row r="231" spans="1:13" ht="14.4" customHeight="1" x14ac:dyDescent="0.3">
      <c r="A231" s="625" t="s">
        <v>569</v>
      </c>
      <c r="B231" s="626" t="s">
        <v>3623</v>
      </c>
      <c r="C231" s="626" t="s">
        <v>1488</v>
      </c>
      <c r="D231" s="626" t="s">
        <v>3624</v>
      </c>
      <c r="E231" s="626" t="s">
        <v>3625</v>
      </c>
      <c r="F231" s="629"/>
      <c r="G231" s="629"/>
      <c r="H231" s="642">
        <v>0</v>
      </c>
      <c r="I231" s="629">
        <v>1</v>
      </c>
      <c r="J231" s="629">
        <v>43.059802754655401</v>
      </c>
      <c r="K231" s="642">
        <v>1</v>
      </c>
      <c r="L231" s="629">
        <v>1</v>
      </c>
      <c r="M231" s="630">
        <v>43.059802754655401</v>
      </c>
    </row>
    <row r="232" spans="1:13" ht="14.4" customHeight="1" x14ac:dyDescent="0.3">
      <c r="A232" s="625" t="s">
        <v>569</v>
      </c>
      <c r="B232" s="626" t="s">
        <v>3623</v>
      </c>
      <c r="C232" s="626" t="s">
        <v>2406</v>
      </c>
      <c r="D232" s="626" t="s">
        <v>3708</v>
      </c>
      <c r="E232" s="626" t="s">
        <v>3709</v>
      </c>
      <c r="F232" s="629"/>
      <c r="G232" s="629"/>
      <c r="H232" s="642">
        <v>0</v>
      </c>
      <c r="I232" s="629">
        <v>1</v>
      </c>
      <c r="J232" s="629">
        <v>88.02</v>
      </c>
      <c r="K232" s="642">
        <v>1</v>
      </c>
      <c r="L232" s="629">
        <v>1</v>
      </c>
      <c r="M232" s="630">
        <v>88.02</v>
      </c>
    </row>
    <row r="233" spans="1:13" ht="14.4" customHeight="1" x14ac:dyDescent="0.3">
      <c r="A233" s="625" t="s">
        <v>569</v>
      </c>
      <c r="B233" s="626" t="s">
        <v>3629</v>
      </c>
      <c r="C233" s="626" t="s">
        <v>2433</v>
      </c>
      <c r="D233" s="626" t="s">
        <v>2434</v>
      </c>
      <c r="E233" s="626" t="s">
        <v>3710</v>
      </c>
      <c r="F233" s="629"/>
      <c r="G233" s="629"/>
      <c r="H233" s="642">
        <v>0</v>
      </c>
      <c r="I233" s="629">
        <v>2</v>
      </c>
      <c r="J233" s="629">
        <v>243.08</v>
      </c>
      <c r="K233" s="642">
        <v>1</v>
      </c>
      <c r="L233" s="629">
        <v>2</v>
      </c>
      <c r="M233" s="630">
        <v>243.08</v>
      </c>
    </row>
    <row r="234" spans="1:13" ht="14.4" customHeight="1" x14ac:dyDescent="0.3">
      <c r="A234" s="625" t="s">
        <v>569</v>
      </c>
      <c r="B234" s="626" t="s">
        <v>3629</v>
      </c>
      <c r="C234" s="626" t="s">
        <v>2475</v>
      </c>
      <c r="D234" s="626" t="s">
        <v>2476</v>
      </c>
      <c r="E234" s="626" t="s">
        <v>3711</v>
      </c>
      <c r="F234" s="629"/>
      <c r="G234" s="629"/>
      <c r="H234" s="642">
        <v>0</v>
      </c>
      <c r="I234" s="629">
        <v>1</v>
      </c>
      <c r="J234" s="629">
        <v>162.03965098490201</v>
      </c>
      <c r="K234" s="642">
        <v>1</v>
      </c>
      <c r="L234" s="629">
        <v>1</v>
      </c>
      <c r="M234" s="630">
        <v>162.03965098490201</v>
      </c>
    </row>
    <row r="235" spans="1:13" ht="14.4" customHeight="1" x14ac:dyDescent="0.3">
      <c r="A235" s="625" t="s">
        <v>569</v>
      </c>
      <c r="B235" s="626" t="s">
        <v>3629</v>
      </c>
      <c r="C235" s="626" t="s">
        <v>601</v>
      </c>
      <c r="D235" s="626" t="s">
        <v>3630</v>
      </c>
      <c r="E235" s="626" t="s">
        <v>1461</v>
      </c>
      <c r="F235" s="629">
        <v>1</v>
      </c>
      <c r="G235" s="629">
        <v>151.539828419028</v>
      </c>
      <c r="H235" s="642">
        <v>1</v>
      </c>
      <c r="I235" s="629"/>
      <c r="J235" s="629"/>
      <c r="K235" s="642">
        <v>0</v>
      </c>
      <c r="L235" s="629">
        <v>1</v>
      </c>
      <c r="M235" s="630">
        <v>151.539828419028</v>
      </c>
    </row>
    <row r="236" spans="1:13" ht="14.4" customHeight="1" x14ac:dyDescent="0.3">
      <c r="A236" s="625" t="s">
        <v>569</v>
      </c>
      <c r="B236" s="626" t="s">
        <v>3712</v>
      </c>
      <c r="C236" s="626" t="s">
        <v>2498</v>
      </c>
      <c r="D236" s="626" t="s">
        <v>2499</v>
      </c>
      <c r="E236" s="626" t="s">
        <v>975</v>
      </c>
      <c r="F236" s="629"/>
      <c r="G236" s="629"/>
      <c r="H236" s="642">
        <v>0</v>
      </c>
      <c r="I236" s="629">
        <v>1</v>
      </c>
      <c r="J236" s="629">
        <v>257.04957236746202</v>
      </c>
      <c r="K236" s="642">
        <v>1</v>
      </c>
      <c r="L236" s="629">
        <v>1</v>
      </c>
      <c r="M236" s="630">
        <v>257.04957236746202</v>
      </c>
    </row>
    <row r="237" spans="1:13" ht="14.4" customHeight="1" x14ac:dyDescent="0.3">
      <c r="A237" s="625" t="s">
        <v>569</v>
      </c>
      <c r="B237" s="626" t="s">
        <v>3713</v>
      </c>
      <c r="C237" s="626" t="s">
        <v>2415</v>
      </c>
      <c r="D237" s="626" t="s">
        <v>2416</v>
      </c>
      <c r="E237" s="626" t="s">
        <v>2417</v>
      </c>
      <c r="F237" s="629"/>
      <c r="G237" s="629"/>
      <c r="H237" s="642">
        <v>0</v>
      </c>
      <c r="I237" s="629">
        <v>1</v>
      </c>
      <c r="J237" s="629">
        <v>257.049159653858</v>
      </c>
      <c r="K237" s="642">
        <v>1</v>
      </c>
      <c r="L237" s="629">
        <v>1</v>
      </c>
      <c r="M237" s="630">
        <v>257.049159653858</v>
      </c>
    </row>
    <row r="238" spans="1:13" ht="14.4" customHeight="1" x14ac:dyDescent="0.3">
      <c r="A238" s="625" t="s">
        <v>569</v>
      </c>
      <c r="B238" s="626" t="s">
        <v>3713</v>
      </c>
      <c r="C238" s="626" t="s">
        <v>2487</v>
      </c>
      <c r="D238" s="626" t="s">
        <v>3714</v>
      </c>
      <c r="E238" s="626" t="s">
        <v>3715</v>
      </c>
      <c r="F238" s="629"/>
      <c r="G238" s="629"/>
      <c r="H238" s="642">
        <v>0</v>
      </c>
      <c r="I238" s="629">
        <v>1</v>
      </c>
      <c r="J238" s="629">
        <v>151.25</v>
      </c>
      <c r="K238" s="642">
        <v>1</v>
      </c>
      <c r="L238" s="629">
        <v>1</v>
      </c>
      <c r="M238" s="630">
        <v>151.25</v>
      </c>
    </row>
    <row r="239" spans="1:13" ht="14.4" customHeight="1" x14ac:dyDescent="0.3">
      <c r="A239" s="625" t="s">
        <v>569</v>
      </c>
      <c r="B239" s="626" t="s">
        <v>3633</v>
      </c>
      <c r="C239" s="626" t="s">
        <v>2347</v>
      </c>
      <c r="D239" s="626" t="s">
        <v>2348</v>
      </c>
      <c r="E239" s="626" t="s">
        <v>2349</v>
      </c>
      <c r="F239" s="629"/>
      <c r="G239" s="629"/>
      <c r="H239" s="642">
        <v>0</v>
      </c>
      <c r="I239" s="629">
        <v>1</v>
      </c>
      <c r="J239" s="629">
        <v>94.959999999999894</v>
      </c>
      <c r="K239" s="642">
        <v>1</v>
      </c>
      <c r="L239" s="629">
        <v>1</v>
      </c>
      <c r="M239" s="630">
        <v>94.959999999999894</v>
      </c>
    </row>
    <row r="240" spans="1:13" ht="14.4" customHeight="1" x14ac:dyDescent="0.3">
      <c r="A240" s="625" t="s">
        <v>569</v>
      </c>
      <c r="B240" s="626" t="s">
        <v>3716</v>
      </c>
      <c r="C240" s="626" t="s">
        <v>2375</v>
      </c>
      <c r="D240" s="626" t="s">
        <v>2376</v>
      </c>
      <c r="E240" s="626" t="s">
        <v>2377</v>
      </c>
      <c r="F240" s="629"/>
      <c r="G240" s="629"/>
      <c r="H240" s="642">
        <v>0</v>
      </c>
      <c r="I240" s="629">
        <v>1</v>
      </c>
      <c r="J240" s="629">
        <v>85.48</v>
      </c>
      <c r="K240" s="642">
        <v>1</v>
      </c>
      <c r="L240" s="629">
        <v>1</v>
      </c>
      <c r="M240" s="630">
        <v>85.48</v>
      </c>
    </row>
    <row r="241" spans="1:13" ht="14.4" customHeight="1" x14ac:dyDescent="0.3">
      <c r="A241" s="625" t="s">
        <v>569</v>
      </c>
      <c r="B241" s="626" t="s">
        <v>3636</v>
      </c>
      <c r="C241" s="626" t="s">
        <v>2388</v>
      </c>
      <c r="D241" s="626" t="s">
        <v>1483</v>
      </c>
      <c r="E241" s="626" t="s">
        <v>917</v>
      </c>
      <c r="F241" s="629"/>
      <c r="G241" s="629"/>
      <c r="H241" s="642">
        <v>0</v>
      </c>
      <c r="I241" s="629">
        <v>4</v>
      </c>
      <c r="J241" s="629">
        <v>231.91948406319341</v>
      </c>
      <c r="K241" s="642">
        <v>1</v>
      </c>
      <c r="L241" s="629">
        <v>4</v>
      </c>
      <c r="M241" s="630">
        <v>231.91948406319341</v>
      </c>
    </row>
    <row r="242" spans="1:13" ht="14.4" customHeight="1" x14ac:dyDescent="0.3">
      <c r="A242" s="625" t="s">
        <v>569</v>
      </c>
      <c r="B242" s="626" t="s">
        <v>3636</v>
      </c>
      <c r="C242" s="626" t="s">
        <v>1482</v>
      </c>
      <c r="D242" s="626" t="s">
        <v>1483</v>
      </c>
      <c r="E242" s="626" t="s">
        <v>1457</v>
      </c>
      <c r="F242" s="629"/>
      <c r="G242" s="629"/>
      <c r="H242" s="642">
        <v>0</v>
      </c>
      <c r="I242" s="629">
        <v>6</v>
      </c>
      <c r="J242" s="629">
        <v>653.92065325101998</v>
      </c>
      <c r="K242" s="642">
        <v>1</v>
      </c>
      <c r="L242" s="629">
        <v>6</v>
      </c>
      <c r="M242" s="630">
        <v>653.92065325101998</v>
      </c>
    </row>
    <row r="243" spans="1:13" ht="14.4" customHeight="1" x14ac:dyDescent="0.3">
      <c r="A243" s="625" t="s">
        <v>569</v>
      </c>
      <c r="B243" s="626" t="s">
        <v>3637</v>
      </c>
      <c r="C243" s="626" t="s">
        <v>1514</v>
      </c>
      <c r="D243" s="626" t="s">
        <v>1515</v>
      </c>
      <c r="E243" s="626" t="s">
        <v>1061</v>
      </c>
      <c r="F243" s="629"/>
      <c r="G243" s="629"/>
      <c r="H243" s="642">
        <v>0</v>
      </c>
      <c r="I243" s="629">
        <v>1</v>
      </c>
      <c r="J243" s="629">
        <v>103.26</v>
      </c>
      <c r="K243" s="642">
        <v>1</v>
      </c>
      <c r="L243" s="629">
        <v>1</v>
      </c>
      <c r="M243" s="630">
        <v>103.26</v>
      </c>
    </row>
    <row r="244" spans="1:13" ht="14.4" customHeight="1" x14ac:dyDescent="0.3">
      <c r="A244" s="625" t="s">
        <v>569</v>
      </c>
      <c r="B244" s="626" t="s">
        <v>3638</v>
      </c>
      <c r="C244" s="626" t="s">
        <v>1643</v>
      </c>
      <c r="D244" s="626" t="s">
        <v>1644</v>
      </c>
      <c r="E244" s="626" t="s">
        <v>1647</v>
      </c>
      <c r="F244" s="629"/>
      <c r="G244" s="629"/>
      <c r="H244" s="642">
        <v>0</v>
      </c>
      <c r="I244" s="629">
        <v>4</v>
      </c>
      <c r="J244" s="629">
        <v>828</v>
      </c>
      <c r="K244" s="642">
        <v>1</v>
      </c>
      <c r="L244" s="629">
        <v>4</v>
      </c>
      <c r="M244" s="630">
        <v>828</v>
      </c>
    </row>
    <row r="245" spans="1:13" ht="14.4" customHeight="1" x14ac:dyDescent="0.3">
      <c r="A245" s="625" t="s">
        <v>569</v>
      </c>
      <c r="B245" s="626" t="s">
        <v>3638</v>
      </c>
      <c r="C245" s="626" t="s">
        <v>2532</v>
      </c>
      <c r="D245" s="626" t="s">
        <v>2533</v>
      </c>
      <c r="E245" s="626" t="s">
        <v>2534</v>
      </c>
      <c r="F245" s="629"/>
      <c r="G245" s="629"/>
      <c r="H245" s="642">
        <v>0</v>
      </c>
      <c r="I245" s="629">
        <v>1</v>
      </c>
      <c r="J245" s="629">
        <v>198.26</v>
      </c>
      <c r="K245" s="642">
        <v>1</v>
      </c>
      <c r="L245" s="629">
        <v>1</v>
      </c>
      <c r="M245" s="630">
        <v>198.26</v>
      </c>
    </row>
    <row r="246" spans="1:13" ht="14.4" customHeight="1" x14ac:dyDescent="0.3">
      <c r="A246" s="625" t="s">
        <v>569</v>
      </c>
      <c r="B246" s="626" t="s">
        <v>3638</v>
      </c>
      <c r="C246" s="626" t="s">
        <v>2536</v>
      </c>
      <c r="D246" s="626" t="s">
        <v>3717</v>
      </c>
      <c r="E246" s="626" t="s">
        <v>1632</v>
      </c>
      <c r="F246" s="629"/>
      <c r="G246" s="629"/>
      <c r="H246" s="642">
        <v>0</v>
      </c>
      <c r="I246" s="629">
        <v>4</v>
      </c>
      <c r="J246" s="629">
        <v>162.27967954052599</v>
      </c>
      <c r="K246" s="642">
        <v>1</v>
      </c>
      <c r="L246" s="629">
        <v>4</v>
      </c>
      <c r="M246" s="630">
        <v>162.27967954052599</v>
      </c>
    </row>
    <row r="247" spans="1:13" ht="14.4" customHeight="1" x14ac:dyDescent="0.3">
      <c r="A247" s="625" t="s">
        <v>569</v>
      </c>
      <c r="B247" s="626" t="s">
        <v>3638</v>
      </c>
      <c r="C247" s="626" t="s">
        <v>2539</v>
      </c>
      <c r="D247" s="626" t="s">
        <v>3718</v>
      </c>
      <c r="E247" s="626" t="s">
        <v>1632</v>
      </c>
      <c r="F247" s="629"/>
      <c r="G247" s="629"/>
      <c r="H247" s="642">
        <v>0</v>
      </c>
      <c r="I247" s="629">
        <v>9</v>
      </c>
      <c r="J247" s="629">
        <v>365.13043833102279</v>
      </c>
      <c r="K247" s="642">
        <v>1</v>
      </c>
      <c r="L247" s="629">
        <v>9</v>
      </c>
      <c r="M247" s="630">
        <v>365.13043833102279</v>
      </c>
    </row>
    <row r="248" spans="1:13" ht="14.4" customHeight="1" x14ac:dyDescent="0.3">
      <c r="A248" s="625" t="s">
        <v>569</v>
      </c>
      <c r="B248" s="626" t="s">
        <v>3638</v>
      </c>
      <c r="C248" s="626" t="s">
        <v>1630</v>
      </c>
      <c r="D248" s="626" t="s">
        <v>1631</v>
      </c>
      <c r="E248" s="626" t="s">
        <v>1632</v>
      </c>
      <c r="F248" s="629"/>
      <c r="G248" s="629"/>
      <c r="H248" s="642">
        <v>0</v>
      </c>
      <c r="I248" s="629">
        <v>6</v>
      </c>
      <c r="J248" s="629">
        <v>244.37995886512317</v>
      </c>
      <c r="K248" s="642">
        <v>1</v>
      </c>
      <c r="L248" s="629">
        <v>6</v>
      </c>
      <c r="M248" s="630">
        <v>244.37995886512317</v>
      </c>
    </row>
    <row r="249" spans="1:13" ht="14.4" customHeight="1" x14ac:dyDescent="0.3">
      <c r="A249" s="625" t="s">
        <v>569</v>
      </c>
      <c r="B249" s="626" t="s">
        <v>3638</v>
      </c>
      <c r="C249" s="626" t="s">
        <v>2518</v>
      </c>
      <c r="D249" s="626" t="s">
        <v>3719</v>
      </c>
      <c r="E249" s="626" t="s">
        <v>1632</v>
      </c>
      <c r="F249" s="629"/>
      <c r="G249" s="629"/>
      <c r="H249" s="642">
        <v>0</v>
      </c>
      <c r="I249" s="629">
        <v>3</v>
      </c>
      <c r="J249" s="629">
        <v>127.80000000000001</v>
      </c>
      <c r="K249" s="642">
        <v>1</v>
      </c>
      <c r="L249" s="629">
        <v>3</v>
      </c>
      <c r="M249" s="630">
        <v>127.80000000000001</v>
      </c>
    </row>
    <row r="250" spans="1:13" ht="14.4" customHeight="1" x14ac:dyDescent="0.3">
      <c r="A250" s="625" t="s">
        <v>569</v>
      </c>
      <c r="B250" s="626" t="s">
        <v>3638</v>
      </c>
      <c r="C250" s="626" t="s">
        <v>2521</v>
      </c>
      <c r="D250" s="626" t="s">
        <v>3720</v>
      </c>
      <c r="E250" s="626" t="s">
        <v>1632</v>
      </c>
      <c r="F250" s="629"/>
      <c r="G250" s="629"/>
      <c r="H250" s="642">
        <v>0</v>
      </c>
      <c r="I250" s="629">
        <v>22</v>
      </c>
      <c r="J250" s="629">
        <v>1189.2291545805399</v>
      </c>
      <c r="K250" s="642">
        <v>1</v>
      </c>
      <c r="L250" s="629">
        <v>22</v>
      </c>
      <c r="M250" s="630">
        <v>1189.2291545805399</v>
      </c>
    </row>
    <row r="251" spans="1:13" ht="14.4" customHeight="1" x14ac:dyDescent="0.3">
      <c r="A251" s="625" t="s">
        <v>569</v>
      </c>
      <c r="B251" s="626" t="s">
        <v>3638</v>
      </c>
      <c r="C251" s="626" t="s">
        <v>2524</v>
      </c>
      <c r="D251" s="626" t="s">
        <v>3721</v>
      </c>
      <c r="E251" s="626" t="s">
        <v>1632</v>
      </c>
      <c r="F251" s="629"/>
      <c r="G251" s="629"/>
      <c r="H251" s="642">
        <v>0</v>
      </c>
      <c r="I251" s="629">
        <v>15</v>
      </c>
      <c r="J251" s="629">
        <v>810.38979852185184</v>
      </c>
      <c r="K251" s="642">
        <v>1</v>
      </c>
      <c r="L251" s="629">
        <v>15</v>
      </c>
      <c r="M251" s="630">
        <v>810.38979852185184</v>
      </c>
    </row>
    <row r="252" spans="1:13" ht="14.4" customHeight="1" x14ac:dyDescent="0.3">
      <c r="A252" s="625" t="s">
        <v>569</v>
      </c>
      <c r="B252" s="626" t="s">
        <v>3638</v>
      </c>
      <c r="C252" s="626" t="s">
        <v>1646</v>
      </c>
      <c r="D252" s="626" t="s">
        <v>1640</v>
      </c>
      <c r="E252" s="626" t="s">
        <v>1647</v>
      </c>
      <c r="F252" s="629"/>
      <c r="G252" s="629"/>
      <c r="H252" s="642">
        <v>0</v>
      </c>
      <c r="I252" s="629">
        <v>8</v>
      </c>
      <c r="J252" s="629">
        <v>1466.9543734755521</v>
      </c>
      <c r="K252" s="642">
        <v>1</v>
      </c>
      <c r="L252" s="629">
        <v>8</v>
      </c>
      <c r="M252" s="630">
        <v>1466.9543734755521</v>
      </c>
    </row>
    <row r="253" spans="1:13" ht="14.4" customHeight="1" x14ac:dyDescent="0.3">
      <c r="A253" s="625" t="s">
        <v>569</v>
      </c>
      <c r="B253" s="626" t="s">
        <v>3638</v>
      </c>
      <c r="C253" s="626" t="s">
        <v>1639</v>
      </c>
      <c r="D253" s="626" t="s">
        <v>1640</v>
      </c>
      <c r="E253" s="626" t="s">
        <v>1641</v>
      </c>
      <c r="F253" s="629"/>
      <c r="G253" s="629"/>
      <c r="H253" s="642">
        <v>0</v>
      </c>
      <c r="I253" s="629">
        <v>18</v>
      </c>
      <c r="J253" s="629">
        <v>1287.4799999999998</v>
      </c>
      <c r="K253" s="642">
        <v>1</v>
      </c>
      <c r="L253" s="629">
        <v>18</v>
      </c>
      <c r="M253" s="630">
        <v>1287.4799999999998</v>
      </c>
    </row>
    <row r="254" spans="1:13" ht="14.4" customHeight="1" x14ac:dyDescent="0.3">
      <c r="A254" s="625" t="s">
        <v>569</v>
      </c>
      <c r="B254" s="626" t="s">
        <v>3638</v>
      </c>
      <c r="C254" s="626" t="s">
        <v>2529</v>
      </c>
      <c r="D254" s="626" t="s">
        <v>2530</v>
      </c>
      <c r="E254" s="626" t="s">
        <v>1647</v>
      </c>
      <c r="F254" s="629"/>
      <c r="G254" s="629"/>
      <c r="H254" s="642">
        <v>0</v>
      </c>
      <c r="I254" s="629">
        <v>8</v>
      </c>
      <c r="J254" s="629">
        <v>2023.76</v>
      </c>
      <c r="K254" s="642">
        <v>1</v>
      </c>
      <c r="L254" s="629">
        <v>8</v>
      </c>
      <c r="M254" s="630">
        <v>2023.76</v>
      </c>
    </row>
    <row r="255" spans="1:13" ht="14.4" customHeight="1" x14ac:dyDescent="0.3">
      <c r="A255" s="625" t="s">
        <v>569</v>
      </c>
      <c r="B255" s="626" t="s">
        <v>3638</v>
      </c>
      <c r="C255" s="626" t="s">
        <v>2527</v>
      </c>
      <c r="D255" s="626" t="s">
        <v>3722</v>
      </c>
      <c r="E255" s="626" t="s">
        <v>1632</v>
      </c>
      <c r="F255" s="629"/>
      <c r="G255" s="629"/>
      <c r="H255" s="642">
        <v>0</v>
      </c>
      <c r="I255" s="629">
        <v>6</v>
      </c>
      <c r="J255" s="629">
        <v>324.71999999999997</v>
      </c>
      <c r="K255" s="642">
        <v>1</v>
      </c>
      <c r="L255" s="629">
        <v>6</v>
      </c>
      <c r="M255" s="630">
        <v>324.71999999999997</v>
      </c>
    </row>
    <row r="256" spans="1:13" ht="14.4" customHeight="1" x14ac:dyDescent="0.3">
      <c r="A256" s="625" t="s">
        <v>569</v>
      </c>
      <c r="B256" s="626" t="s">
        <v>3638</v>
      </c>
      <c r="C256" s="626" t="s">
        <v>1655</v>
      </c>
      <c r="D256" s="626" t="s">
        <v>3641</v>
      </c>
      <c r="E256" s="626" t="s">
        <v>1632</v>
      </c>
      <c r="F256" s="629"/>
      <c r="G256" s="629"/>
      <c r="H256" s="642">
        <v>0</v>
      </c>
      <c r="I256" s="629">
        <v>6</v>
      </c>
      <c r="J256" s="629">
        <v>243.41951931078898</v>
      </c>
      <c r="K256" s="642">
        <v>1</v>
      </c>
      <c r="L256" s="629">
        <v>6</v>
      </c>
      <c r="M256" s="630">
        <v>243.41951931078898</v>
      </c>
    </row>
    <row r="257" spans="1:13" ht="14.4" customHeight="1" x14ac:dyDescent="0.3">
      <c r="A257" s="625" t="s">
        <v>571</v>
      </c>
      <c r="B257" s="626" t="s">
        <v>3507</v>
      </c>
      <c r="C257" s="626" t="s">
        <v>1499</v>
      </c>
      <c r="D257" s="626" t="s">
        <v>3508</v>
      </c>
      <c r="E257" s="626" t="s">
        <v>3509</v>
      </c>
      <c r="F257" s="629"/>
      <c r="G257" s="629"/>
      <c r="H257" s="642">
        <v>0</v>
      </c>
      <c r="I257" s="629">
        <v>32</v>
      </c>
      <c r="J257" s="629">
        <v>2277.0703453277229</v>
      </c>
      <c r="K257" s="642">
        <v>1</v>
      </c>
      <c r="L257" s="629">
        <v>32</v>
      </c>
      <c r="M257" s="630">
        <v>2277.0703453277229</v>
      </c>
    </row>
    <row r="258" spans="1:13" ht="14.4" customHeight="1" x14ac:dyDescent="0.3">
      <c r="A258" s="625" t="s">
        <v>571</v>
      </c>
      <c r="B258" s="626" t="s">
        <v>3510</v>
      </c>
      <c r="C258" s="626" t="s">
        <v>2396</v>
      </c>
      <c r="D258" s="626" t="s">
        <v>2397</v>
      </c>
      <c r="E258" s="626" t="s">
        <v>2398</v>
      </c>
      <c r="F258" s="629"/>
      <c r="G258" s="629"/>
      <c r="H258" s="642">
        <v>0</v>
      </c>
      <c r="I258" s="629">
        <v>12</v>
      </c>
      <c r="J258" s="629">
        <v>2008.62</v>
      </c>
      <c r="K258" s="642">
        <v>1</v>
      </c>
      <c r="L258" s="629">
        <v>12</v>
      </c>
      <c r="M258" s="630">
        <v>2008.62</v>
      </c>
    </row>
    <row r="259" spans="1:13" ht="14.4" customHeight="1" x14ac:dyDescent="0.3">
      <c r="A259" s="625" t="s">
        <v>571</v>
      </c>
      <c r="B259" s="626" t="s">
        <v>3511</v>
      </c>
      <c r="C259" s="626" t="s">
        <v>757</v>
      </c>
      <c r="D259" s="626" t="s">
        <v>754</v>
      </c>
      <c r="E259" s="626" t="s">
        <v>758</v>
      </c>
      <c r="F259" s="629"/>
      <c r="G259" s="629"/>
      <c r="H259" s="642">
        <v>0</v>
      </c>
      <c r="I259" s="629">
        <v>36</v>
      </c>
      <c r="J259" s="629">
        <v>10695.647577657091</v>
      </c>
      <c r="K259" s="642">
        <v>1</v>
      </c>
      <c r="L259" s="629">
        <v>36</v>
      </c>
      <c r="M259" s="630">
        <v>10695.647577657091</v>
      </c>
    </row>
    <row r="260" spans="1:13" ht="14.4" customHeight="1" x14ac:dyDescent="0.3">
      <c r="A260" s="625" t="s">
        <v>571</v>
      </c>
      <c r="B260" s="626" t="s">
        <v>3511</v>
      </c>
      <c r="C260" s="626" t="s">
        <v>590</v>
      </c>
      <c r="D260" s="626" t="s">
        <v>3512</v>
      </c>
      <c r="E260" s="626" t="s">
        <v>3513</v>
      </c>
      <c r="F260" s="629"/>
      <c r="G260" s="629"/>
      <c r="H260" s="642">
        <v>0</v>
      </c>
      <c r="I260" s="629">
        <v>201</v>
      </c>
      <c r="J260" s="629">
        <v>15552.88883799289</v>
      </c>
      <c r="K260" s="642">
        <v>1</v>
      </c>
      <c r="L260" s="629">
        <v>201</v>
      </c>
      <c r="M260" s="630">
        <v>15552.88883799289</v>
      </c>
    </row>
    <row r="261" spans="1:13" ht="14.4" customHeight="1" x14ac:dyDescent="0.3">
      <c r="A261" s="625" t="s">
        <v>571</v>
      </c>
      <c r="B261" s="626" t="s">
        <v>3514</v>
      </c>
      <c r="C261" s="626" t="s">
        <v>1794</v>
      </c>
      <c r="D261" s="626" t="s">
        <v>1795</v>
      </c>
      <c r="E261" s="626" t="s">
        <v>1796</v>
      </c>
      <c r="F261" s="629">
        <v>2</v>
      </c>
      <c r="G261" s="629">
        <v>189.32</v>
      </c>
      <c r="H261" s="642">
        <v>1</v>
      </c>
      <c r="I261" s="629"/>
      <c r="J261" s="629"/>
      <c r="K261" s="642">
        <v>0</v>
      </c>
      <c r="L261" s="629">
        <v>2</v>
      </c>
      <c r="M261" s="630">
        <v>189.32</v>
      </c>
    </row>
    <row r="262" spans="1:13" ht="14.4" customHeight="1" x14ac:dyDescent="0.3">
      <c r="A262" s="625" t="s">
        <v>571</v>
      </c>
      <c r="B262" s="626" t="s">
        <v>3514</v>
      </c>
      <c r="C262" s="626" t="s">
        <v>1559</v>
      </c>
      <c r="D262" s="626" t="s">
        <v>1560</v>
      </c>
      <c r="E262" s="626" t="s">
        <v>1561</v>
      </c>
      <c r="F262" s="629"/>
      <c r="G262" s="629"/>
      <c r="H262" s="642">
        <v>0</v>
      </c>
      <c r="I262" s="629">
        <v>198</v>
      </c>
      <c r="J262" s="629">
        <v>14065.933059309029</v>
      </c>
      <c r="K262" s="642">
        <v>1</v>
      </c>
      <c r="L262" s="629">
        <v>198</v>
      </c>
      <c r="M262" s="630">
        <v>14065.933059309029</v>
      </c>
    </row>
    <row r="263" spans="1:13" ht="14.4" customHeight="1" x14ac:dyDescent="0.3">
      <c r="A263" s="625" t="s">
        <v>571</v>
      </c>
      <c r="B263" s="626" t="s">
        <v>3518</v>
      </c>
      <c r="C263" s="626" t="s">
        <v>2390</v>
      </c>
      <c r="D263" s="626" t="s">
        <v>1597</v>
      </c>
      <c r="E263" s="626" t="s">
        <v>2391</v>
      </c>
      <c r="F263" s="629"/>
      <c r="G263" s="629"/>
      <c r="H263" s="642">
        <v>0</v>
      </c>
      <c r="I263" s="629">
        <v>1</v>
      </c>
      <c r="J263" s="629">
        <v>65.23</v>
      </c>
      <c r="K263" s="642">
        <v>1</v>
      </c>
      <c r="L263" s="629">
        <v>1</v>
      </c>
      <c r="M263" s="630">
        <v>65.23</v>
      </c>
    </row>
    <row r="264" spans="1:13" ht="14.4" customHeight="1" x14ac:dyDescent="0.3">
      <c r="A264" s="625" t="s">
        <v>571</v>
      </c>
      <c r="B264" s="626" t="s">
        <v>3519</v>
      </c>
      <c r="C264" s="626" t="s">
        <v>593</v>
      </c>
      <c r="D264" s="626" t="s">
        <v>594</v>
      </c>
      <c r="E264" s="626" t="s">
        <v>3520</v>
      </c>
      <c r="F264" s="629">
        <v>4</v>
      </c>
      <c r="G264" s="629">
        <v>502.12136772681203</v>
      </c>
      <c r="H264" s="642">
        <v>1</v>
      </c>
      <c r="I264" s="629"/>
      <c r="J264" s="629"/>
      <c r="K264" s="642">
        <v>0</v>
      </c>
      <c r="L264" s="629">
        <v>4</v>
      </c>
      <c r="M264" s="630">
        <v>502.12136772681203</v>
      </c>
    </row>
    <row r="265" spans="1:13" ht="14.4" customHeight="1" x14ac:dyDescent="0.3">
      <c r="A265" s="625" t="s">
        <v>571</v>
      </c>
      <c r="B265" s="626" t="s">
        <v>3519</v>
      </c>
      <c r="C265" s="626" t="s">
        <v>1448</v>
      </c>
      <c r="D265" s="626" t="s">
        <v>1449</v>
      </c>
      <c r="E265" s="626" t="s">
        <v>1450</v>
      </c>
      <c r="F265" s="629"/>
      <c r="G265" s="629"/>
      <c r="H265" s="642">
        <v>0</v>
      </c>
      <c r="I265" s="629">
        <v>16</v>
      </c>
      <c r="J265" s="629">
        <v>2058.9275875259918</v>
      </c>
      <c r="K265" s="642">
        <v>1</v>
      </c>
      <c r="L265" s="629">
        <v>16</v>
      </c>
      <c r="M265" s="630">
        <v>2058.9275875259918</v>
      </c>
    </row>
    <row r="266" spans="1:13" ht="14.4" customHeight="1" x14ac:dyDescent="0.3">
      <c r="A266" s="625" t="s">
        <v>571</v>
      </c>
      <c r="B266" s="626" t="s">
        <v>3521</v>
      </c>
      <c r="C266" s="626" t="s">
        <v>1552</v>
      </c>
      <c r="D266" s="626" t="s">
        <v>1553</v>
      </c>
      <c r="E266" s="626" t="s">
        <v>1554</v>
      </c>
      <c r="F266" s="629"/>
      <c r="G266" s="629"/>
      <c r="H266" s="642">
        <v>0</v>
      </c>
      <c r="I266" s="629">
        <v>10</v>
      </c>
      <c r="J266" s="629">
        <v>4721.1170035969135</v>
      </c>
      <c r="K266" s="642">
        <v>1</v>
      </c>
      <c r="L266" s="629">
        <v>10</v>
      </c>
      <c r="M266" s="630">
        <v>4721.1170035969135</v>
      </c>
    </row>
    <row r="267" spans="1:13" ht="14.4" customHeight="1" x14ac:dyDescent="0.3">
      <c r="A267" s="625" t="s">
        <v>571</v>
      </c>
      <c r="B267" s="626" t="s">
        <v>3522</v>
      </c>
      <c r="C267" s="626" t="s">
        <v>1467</v>
      </c>
      <c r="D267" s="626" t="s">
        <v>1468</v>
      </c>
      <c r="E267" s="626" t="s">
        <v>3523</v>
      </c>
      <c r="F267" s="629"/>
      <c r="G267" s="629"/>
      <c r="H267" s="642">
        <v>0</v>
      </c>
      <c r="I267" s="629">
        <v>1</v>
      </c>
      <c r="J267" s="629">
        <v>76.490231908806393</v>
      </c>
      <c r="K267" s="642">
        <v>1</v>
      </c>
      <c r="L267" s="629">
        <v>1</v>
      </c>
      <c r="M267" s="630">
        <v>76.490231908806393</v>
      </c>
    </row>
    <row r="268" spans="1:13" ht="14.4" customHeight="1" x14ac:dyDescent="0.3">
      <c r="A268" s="625" t="s">
        <v>571</v>
      </c>
      <c r="B268" s="626" t="s">
        <v>3656</v>
      </c>
      <c r="C268" s="626" t="s">
        <v>2452</v>
      </c>
      <c r="D268" s="626" t="s">
        <v>3657</v>
      </c>
      <c r="E268" s="626" t="s">
        <v>3658</v>
      </c>
      <c r="F268" s="629"/>
      <c r="G268" s="629"/>
      <c r="H268" s="642">
        <v>0</v>
      </c>
      <c r="I268" s="629">
        <v>1</v>
      </c>
      <c r="J268" s="629">
        <v>306.31020875274601</v>
      </c>
      <c r="K268" s="642">
        <v>1</v>
      </c>
      <c r="L268" s="629">
        <v>1</v>
      </c>
      <c r="M268" s="630">
        <v>306.31020875274601</v>
      </c>
    </row>
    <row r="269" spans="1:13" ht="14.4" customHeight="1" x14ac:dyDescent="0.3">
      <c r="A269" s="625" t="s">
        <v>571</v>
      </c>
      <c r="B269" s="626" t="s">
        <v>3656</v>
      </c>
      <c r="C269" s="626" t="s">
        <v>2448</v>
      </c>
      <c r="D269" s="626" t="s">
        <v>3659</v>
      </c>
      <c r="E269" s="626" t="s">
        <v>3660</v>
      </c>
      <c r="F269" s="629"/>
      <c r="G269" s="629"/>
      <c r="H269" s="642">
        <v>0</v>
      </c>
      <c r="I269" s="629">
        <v>4</v>
      </c>
      <c r="J269" s="629">
        <v>1560.2</v>
      </c>
      <c r="K269" s="642">
        <v>1</v>
      </c>
      <c r="L269" s="629">
        <v>4</v>
      </c>
      <c r="M269" s="630">
        <v>1560.2</v>
      </c>
    </row>
    <row r="270" spans="1:13" ht="14.4" customHeight="1" x14ac:dyDescent="0.3">
      <c r="A270" s="625" t="s">
        <v>571</v>
      </c>
      <c r="B270" s="626" t="s">
        <v>3524</v>
      </c>
      <c r="C270" s="626" t="s">
        <v>1503</v>
      </c>
      <c r="D270" s="626" t="s">
        <v>3525</v>
      </c>
      <c r="E270" s="626" t="s">
        <v>2429</v>
      </c>
      <c r="F270" s="629"/>
      <c r="G270" s="629"/>
      <c r="H270" s="642">
        <v>0</v>
      </c>
      <c r="I270" s="629">
        <v>1</v>
      </c>
      <c r="J270" s="629">
        <v>146.03999563432799</v>
      </c>
      <c r="K270" s="642">
        <v>1</v>
      </c>
      <c r="L270" s="629">
        <v>1</v>
      </c>
      <c r="M270" s="630">
        <v>146.03999563432799</v>
      </c>
    </row>
    <row r="271" spans="1:13" ht="14.4" customHeight="1" x14ac:dyDescent="0.3">
      <c r="A271" s="625" t="s">
        <v>571</v>
      </c>
      <c r="B271" s="626" t="s">
        <v>3527</v>
      </c>
      <c r="C271" s="626" t="s">
        <v>1576</v>
      </c>
      <c r="D271" s="626" t="s">
        <v>1441</v>
      </c>
      <c r="E271" s="626" t="s">
        <v>1577</v>
      </c>
      <c r="F271" s="629"/>
      <c r="G271" s="629"/>
      <c r="H271" s="642">
        <v>0</v>
      </c>
      <c r="I271" s="629">
        <v>1</v>
      </c>
      <c r="J271" s="629">
        <v>413.99812518674798</v>
      </c>
      <c r="K271" s="642">
        <v>1</v>
      </c>
      <c r="L271" s="629">
        <v>1</v>
      </c>
      <c r="M271" s="630">
        <v>413.99812518674798</v>
      </c>
    </row>
    <row r="272" spans="1:13" ht="14.4" customHeight="1" x14ac:dyDescent="0.3">
      <c r="A272" s="625" t="s">
        <v>571</v>
      </c>
      <c r="B272" s="626" t="s">
        <v>3527</v>
      </c>
      <c r="C272" s="626" t="s">
        <v>1463</v>
      </c>
      <c r="D272" s="626" t="s">
        <v>1464</v>
      </c>
      <c r="E272" s="626" t="s">
        <v>3528</v>
      </c>
      <c r="F272" s="629"/>
      <c r="G272" s="629"/>
      <c r="H272" s="642">
        <v>0</v>
      </c>
      <c r="I272" s="629">
        <v>37</v>
      </c>
      <c r="J272" s="629">
        <v>127589.9768351372</v>
      </c>
      <c r="K272" s="642">
        <v>1</v>
      </c>
      <c r="L272" s="629">
        <v>37</v>
      </c>
      <c r="M272" s="630">
        <v>127589.9768351372</v>
      </c>
    </row>
    <row r="273" spans="1:13" ht="14.4" customHeight="1" x14ac:dyDescent="0.3">
      <c r="A273" s="625" t="s">
        <v>571</v>
      </c>
      <c r="B273" s="626" t="s">
        <v>3723</v>
      </c>
      <c r="C273" s="626" t="s">
        <v>2990</v>
      </c>
      <c r="D273" s="626" t="s">
        <v>2991</v>
      </c>
      <c r="E273" s="626" t="s">
        <v>2992</v>
      </c>
      <c r="F273" s="629"/>
      <c r="G273" s="629"/>
      <c r="H273" s="642">
        <v>0</v>
      </c>
      <c r="I273" s="629">
        <v>5</v>
      </c>
      <c r="J273" s="629">
        <v>1579.7000768556618</v>
      </c>
      <c r="K273" s="642">
        <v>1</v>
      </c>
      <c r="L273" s="629">
        <v>5</v>
      </c>
      <c r="M273" s="630">
        <v>1579.7000768556618</v>
      </c>
    </row>
    <row r="274" spans="1:13" ht="14.4" customHeight="1" x14ac:dyDescent="0.3">
      <c r="A274" s="625" t="s">
        <v>571</v>
      </c>
      <c r="B274" s="626" t="s">
        <v>3529</v>
      </c>
      <c r="C274" s="626" t="s">
        <v>1790</v>
      </c>
      <c r="D274" s="626" t="s">
        <v>3152</v>
      </c>
      <c r="E274" s="626" t="s">
        <v>3662</v>
      </c>
      <c r="F274" s="629">
        <v>1</v>
      </c>
      <c r="G274" s="629">
        <v>172.89</v>
      </c>
      <c r="H274" s="642">
        <v>1</v>
      </c>
      <c r="I274" s="629"/>
      <c r="J274" s="629"/>
      <c r="K274" s="642">
        <v>0</v>
      </c>
      <c r="L274" s="629">
        <v>1</v>
      </c>
      <c r="M274" s="630">
        <v>172.89</v>
      </c>
    </row>
    <row r="275" spans="1:13" ht="14.4" customHeight="1" x14ac:dyDescent="0.3">
      <c r="A275" s="625" t="s">
        <v>571</v>
      </c>
      <c r="B275" s="626" t="s">
        <v>3537</v>
      </c>
      <c r="C275" s="626" t="s">
        <v>1548</v>
      </c>
      <c r="D275" s="626" t="s">
        <v>1549</v>
      </c>
      <c r="E275" s="626" t="s">
        <v>1550</v>
      </c>
      <c r="F275" s="629"/>
      <c r="G275" s="629"/>
      <c r="H275" s="642">
        <v>0</v>
      </c>
      <c r="I275" s="629">
        <v>1</v>
      </c>
      <c r="J275" s="629">
        <v>105.61976928243899</v>
      </c>
      <c r="K275" s="642">
        <v>1</v>
      </c>
      <c r="L275" s="629">
        <v>1</v>
      </c>
      <c r="M275" s="630">
        <v>105.61976928243899</v>
      </c>
    </row>
    <row r="276" spans="1:13" ht="14.4" customHeight="1" x14ac:dyDescent="0.3">
      <c r="A276" s="625" t="s">
        <v>571</v>
      </c>
      <c r="B276" s="626" t="s">
        <v>3538</v>
      </c>
      <c r="C276" s="626" t="s">
        <v>1459</v>
      </c>
      <c r="D276" s="626" t="s">
        <v>1460</v>
      </c>
      <c r="E276" s="626" t="s">
        <v>1461</v>
      </c>
      <c r="F276" s="629"/>
      <c r="G276" s="629"/>
      <c r="H276" s="642">
        <v>0</v>
      </c>
      <c r="I276" s="629">
        <v>5</v>
      </c>
      <c r="J276" s="629">
        <v>399.1502681739122</v>
      </c>
      <c r="K276" s="642">
        <v>1</v>
      </c>
      <c r="L276" s="629">
        <v>5</v>
      </c>
      <c r="M276" s="630">
        <v>399.1502681739122</v>
      </c>
    </row>
    <row r="277" spans="1:13" ht="14.4" customHeight="1" x14ac:dyDescent="0.3">
      <c r="A277" s="625" t="s">
        <v>571</v>
      </c>
      <c r="B277" s="626" t="s">
        <v>3539</v>
      </c>
      <c r="C277" s="626" t="s">
        <v>1779</v>
      </c>
      <c r="D277" s="626" t="s">
        <v>1780</v>
      </c>
      <c r="E277" s="626" t="s">
        <v>1781</v>
      </c>
      <c r="F277" s="629">
        <v>1</v>
      </c>
      <c r="G277" s="629">
        <v>33.94</v>
      </c>
      <c r="H277" s="642">
        <v>1</v>
      </c>
      <c r="I277" s="629"/>
      <c r="J277" s="629"/>
      <c r="K277" s="642">
        <v>0</v>
      </c>
      <c r="L277" s="629">
        <v>1</v>
      </c>
      <c r="M277" s="630">
        <v>33.94</v>
      </c>
    </row>
    <row r="278" spans="1:13" ht="14.4" customHeight="1" x14ac:dyDescent="0.3">
      <c r="A278" s="625" t="s">
        <v>571</v>
      </c>
      <c r="B278" s="626" t="s">
        <v>3539</v>
      </c>
      <c r="C278" s="626" t="s">
        <v>2645</v>
      </c>
      <c r="D278" s="626" t="s">
        <v>2646</v>
      </c>
      <c r="E278" s="626" t="s">
        <v>2349</v>
      </c>
      <c r="F278" s="629">
        <v>1</v>
      </c>
      <c r="G278" s="629">
        <v>45.079596117254802</v>
      </c>
      <c r="H278" s="642">
        <v>1</v>
      </c>
      <c r="I278" s="629"/>
      <c r="J278" s="629"/>
      <c r="K278" s="642">
        <v>0</v>
      </c>
      <c r="L278" s="629">
        <v>1</v>
      </c>
      <c r="M278" s="630">
        <v>45.079596117254802</v>
      </c>
    </row>
    <row r="279" spans="1:13" ht="14.4" customHeight="1" x14ac:dyDescent="0.3">
      <c r="A279" s="625" t="s">
        <v>571</v>
      </c>
      <c r="B279" s="626" t="s">
        <v>3539</v>
      </c>
      <c r="C279" s="626" t="s">
        <v>2627</v>
      </c>
      <c r="D279" s="626" t="s">
        <v>3724</v>
      </c>
      <c r="E279" s="626" t="s">
        <v>3725</v>
      </c>
      <c r="F279" s="629">
        <v>3</v>
      </c>
      <c r="G279" s="629">
        <v>212.09962656428459</v>
      </c>
      <c r="H279" s="642">
        <v>1</v>
      </c>
      <c r="I279" s="629"/>
      <c r="J279" s="629"/>
      <c r="K279" s="642">
        <v>0</v>
      </c>
      <c r="L279" s="629">
        <v>3</v>
      </c>
      <c r="M279" s="630">
        <v>212.09962656428459</v>
      </c>
    </row>
    <row r="280" spans="1:13" ht="14.4" customHeight="1" x14ac:dyDescent="0.3">
      <c r="A280" s="625" t="s">
        <v>571</v>
      </c>
      <c r="B280" s="626" t="s">
        <v>3539</v>
      </c>
      <c r="C280" s="626" t="s">
        <v>2631</v>
      </c>
      <c r="D280" s="626" t="s">
        <v>2632</v>
      </c>
      <c r="E280" s="626" t="s">
        <v>2079</v>
      </c>
      <c r="F280" s="629">
        <v>2</v>
      </c>
      <c r="G280" s="629">
        <v>179.76</v>
      </c>
      <c r="H280" s="642">
        <v>1</v>
      </c>
      <c r="I280" s="629"/>
      <c r="J280" s="629"/>
      <c r="K280" s="642">
        <v>0</v>
      </c>
      <c r="L280" s="629">
        <v>2</v>
      </c>
      <c r="M280" s="630">
        <v>179.76</v>
      </c>
    </row>
    <row r="281" spans="1:13" ht="14.4" customHeight="1" x14ac:dyDescent="0.3">
      <c r="A281" s="625" t="s">
        <v>571</v>
      </c>
      <c r="B281" s="626" t="s">
        <v>3539</v>
      </c>
      <c r="C281" s="626" t="s">
        <v>1452</v>
      </c>
      <c r="D281" s="626" t="s">
        <v>1453</v>
      </c>
      <c r="E281" s="626" t="s">
        <v>1061</v>
      </c>
      <c r="F281" s="629"/>
      <c r="G281" s="629"/>
      <c r="H281" s="642">
        <v>0</v>
      </c>
      <c r="I281" s="629">
        <v>4</v>
      </c>
      <c r="J281" s="629">
        <v>173.60985788816652</v>
      </c>
      <c r="K281" s="642">
        <v>1</v>
      </c>
      <c r="L281" s="629">
        <v>4</v>
      </c>
      <c r="M281" s="630">
        <v>173.60985788816652</v>
      </c>
    </row>
    <row r="282" spans="1:13" ht="14.4" customHeight="1" x14ac:dyDescent="0.3">
      <c r="A282" s="625" t="s">
        <v>571</v>
      </c>
      <c r="B282" s="626" t="s">
        <v>3539</v>
      </c>
      <c r="C282" s="626" t="s">
        <v>2635</v>
      </c>
      <c r="D282" s="626" t="s">
        <v>3726</v>
      </c>
      <c r="E282" s="626" t="s">
        <v>1457</v>
      </c>
      <c r="F282" s="629">
        <v>1</v>
      </c>
      <c r="G282" s="629">
        <v>153.77046112013099</v>
      </c>
      <c r="H282" s="642">
        <v>1</v>
      </c>
      <c r="I282" s="629"/>
      <c r="J282" s="629"/>
      <c r="K282" s="642">
        <v>0</v>
      </c>
      <c r="L282" s="629">
        <v>1</v>
      </c>
      <c r="M282" s="630">
        <v>153.77046112013099</v>
      </c>
    </row>
    <row r="283" spans="1:13" ht="14.4" customHeight="1" x14ac:dyDescent="0.3">
      <c r="A283" s="625" t="s">
        <v>571</v>
      </c>
      <c r="B283" s="626" t="s">
        <v>3539</v>
      </c>
      <c r="C283" s="626" t="s">
        <v>2639</v>
      </c>
      <c r="D283" s="626" t="s">
        <v>3727</v>
      </c>
      <c r="E283" s="626" t="s">
        <v>1061</v>
      </c>
      <c r="F283" s="629">
        <v>2</v>
      </c>
      <c r="G283" s="629">
        <v>215.57987783036202</v>
      </c>
      <c r="H283" s="642">
        <v>1</v>
      </c>
      <c r="I283" s="629"/>
      <c r="J283" s="629"/>
      <c r="K283" s="642">
        <v>0</v>
      </c>
      <c r="L283" s="629">
        <v>2</v>
      </c>
      <c r="M283" s="630">
        <v>215.57987783036202</v>
      </c>
    </row>
    <row r="284" spans="1:13" ht="14.4" customHeight="1" x14ac:dyDescent="0.3">
      <c r="A284" s="625" t="s">
        <v>571</v>
      </c>
      <c r="B284" s="626" t="s">
        <v>3540</v>
      </c>
      <c r="C284" s="626" t="s">
        <v>2651</v>
      </c>
      <c r="D284" s="626" t="s">
        <v>3728</v>
      </c>
      <c r="E284" s="626" t="s">
        <v>3729</v>
      </c>
      <c r="F284" s="629">
        <v>1</v>
      </c>
      <c r="G284" s="629">
        <v>25.88</v>
      </c>
      <c r="H284" s="642">
        <v>1</v>
      </c>
      <c r="I284" s="629"/>
      <c r="J284" s="629"/>
      <c r="K284" s="642">
        <v>0</v>
      </c>
      <c r="L284" s="629">
        <v>1</v>
      </c>
      <c r="M284" s="630">
        <v>25.88</v>
      </c>
    </row>
    <row r="285" spans="1:13" ht="14.4" customHeight="1" x14ac:dyDescent="0.3">
      <c r="A285" s="625" t="s">
        <v>571</v>
      </c>
      <c r="B285" s="626" t="s">
        <v>3664</v>
      </c>
      <c r="C285" s="626" t="s">
        <v>2987</v>
      </c>
      <c r="D285" s="626" t="s">
        <v>2988</v>
      </c>
      <c r="E285" s="626" t="s">
        <v>2349</v>
      </c>
      <c r="F285" s="629"/>
      <c r="G285" s="629"/>
      <c r="H285" s="642">
        <v>0</v>
      </c>
      <c r="I285" s="629">
        <v>2</v>
      </c>
      <c r="J285" s="629">
        <v>129.30000000000001</v>
      </c>
      <c r="K285" s="642">
        <v>1</v>
      </c>
      <c r="L285" s="629">
        <v>2</v>
      </c>
      <c r="M285" s="630">
        <v>129.30000000000001</v>
      </c>
    </row>
    <row r="286" spans="1:13" ht="14.4" customHeight="1" x14ac:dyDescent="0.3">
      <c r="A286" s="625" t="s">
        <v>571</v>
      </c>
      <c r="B286" s="626" t="s">
        <v>3664</v>
      </c>
      <c r="C286" s="626" t="s">
        <v>2431</v>
      </c>
      <c r="D286" s="626" t="s">
        <v>2428</v>
      </c>
      <c r="E286" s="626" t="s">
        <v>1781</v>
      </c>
      <c r="F286" s="629"/>
      <c r="G286" s="629"/>
      <c r="H286" s="642">
        <v>0</v>
      </c>
      <c r="I286" s="629">
        <v>3</v>
      </c>
      <c r="J286" s="629">
        <v>146.97072756767471</v>
      </c>
      <c r="K286" s="642">
        <v>1</v>
      </c>
      <c r="L286" s="629">
        <v>3</v>
      </c>
      <c r="M286" s="630">
        <v>146.97072756767471</v>
      </c>
    </row>
    <row r="287" spans="1:13" ht="14.4" customHeight="1" x14ac:dyDescent="0.3">
      <c r="A287" s="625" t="s">
        <v>571</v>
      </c>
      <c r="B287" s="626" t="s">
        <v>3665</v>
      </c>
      <c r="C287" s="626" t="s">
        <v>2505</v>
      </c>
      <c r="D287" s="626" t="s">
        <v>2506</v>
      </c>
      <c r="E287" s="626" t="s">
        <v>2349</v>
      </c>
      <c r="F287" s="629"/>
      <c r="G287" s="629"/>
      <c r="H287" s="642">
        <v>0</v>
      </c>
      <c r="I287" s="629">
        <v>2</v>
      </c>
      <c r="J287" s="629">
        <v>80.5</v>
      </c>
      <c r="K287" s="642">
        <v>1</v>
      </c>
      <c r="L287" s="629">
        <v>2</v>
      </c>
      <c r="M287" s="630">
        <v>80.5</v>
      </c>
    </row>
    <row r="288" spans="1:13" ht="14.4" customHeight="1" x14ac:dyDescent="0.3">
      <c r="A288" s="625" t="s">
        <v>571</v>
      </c>
      <c r="B288" s="626" t="s">
        <v>3541</v>
      </c>
      <c r="C288" s="626" t="s">
        <v>2006</v>
      </c>
      <c r="D288" s="626" t="s">
        <v>2007</v>
      </c>
      <c r="E288" s="626" t="s">
        <v>1061</v>
      </c>
      <c r="F288" s="629">
        <v>1</v>
      </c>
      <c r="G288" s="629">
        <v>120.819910124308</v>
      </c>
      <c r="H288" s="642">
        <v>1</v>
      </c>
      <c r="I288" s="629"/>
      <c r="J288" s="629"/>
      <c r="K288" s="642">
        <v>0</v>
      </c>
      <c r="L288" s="629">
        <v>1</v>
      </c>
      <c r="M288" s="630">
        <v>120.819910124308</v>
      </c>
    </row>
    <row r="289" spans="1:13" ht="14.4" customHeight="1" x14ac:dyDescent="0.3">
      <c r="A289" s="625" t="s">
        <v>571</v>
      </c>
      <c r="B289" s="626" t="s">
        <v>3541</v>
      </c>
      <c r="C289" s="626" t="s">
        <v>1536</v>
      </c>
      <c r="D289" s="626" t="s">
        <v>1537</v>
      </c>
      <c r="E289" s="626" t="s">
        <v>1285</v>
      </c>
      <c r="F289" s="629"/>
      <c r="G289" s="629"/>
      <c r="H289" s="642">
        <v>0</v>
      </c>
      <c r="I289" s="629">
        <v>2</v>
      </c>
      <c r="J289" s="629">
        <v>160.3192939604626</v>
      </c>
      <c r="K289" s="642">
        <v>1</v>
      </c>
      <c r="L289" s="629">
        <v>2</v>
      </c>
      <c r="M289" s="630">
        <v>160.3192939604626</v>
      </c>
    </row>
    <row r="290" spans="1:13" ht="14.4" customHeight="1" x14ac:dyDescent="0.3">
      <c r="A290" s="625" t="s">
        <v>571</v>
      </c>
      <c r="B290" s="626" t="s">
        <v>3542</v>
      </c>
      <c r="C290" s="626" t="s">
        <v>1400</v>
      </c>
      <c r="D290" s="626" t="s">
        <v>1401</v>
      </c>
      <c r="E290" s="626" t="s">
        <v>1402</v>
      </c>
      <c r="F290" s="629"/>
      <c r="G290" s="629"/>
      <c r="H290" s="642">
        <v>0</v>
      </c>
      <c r="I290" s="629">
        <v>1</v>
      </c>
      <c r="J290" s="629">
        <v>83.46</v>
      </c>
      <c r="K290" s="642">
        <v>1</v>
      </c>
      <c r="L290" s="629">
        <v>1</v>
      </c>
      <c r="M290" s="630">
        <v>83.46</v>
      </c>
    </row>
    <row r="291" spans="1:13" ht="14.4" customHeight="1" x14ac:dyDescent="0.3">
      <c r="A291" s="625" t="s">
        <v>571</v>
      </c>
      <c r="B291" s="626" t="s">
        <v>3542</v>
      </c>
      <c r="C291" s="626" t="s">
        <v>1471</v>
      </c>
      <c r="D291" s="626" t="s">
        <v>3543</v>
      </c>
      <c r="E291" s="626" t="s">
        <v>1781</v>
      </c>
      <c r="F291" s="629"/>
      <c r="G291" s="629"/>
      <c r="H291" s="642">
        <v>0</v>
      </c>
      <c r="I291" s="629">
        <v>1</v>
      </c>
      <c r="J291" s="629">
        <v>110.079934011126</v>
      </c>
      <c r="K291" s="642">
        <v>1</v>
      </c>
      <c r="L291" s="629">
        <v>1</v>
      </c>
      <c r="M291" s="630">
        <v>110.079934011126</v>
      </c>
    </row>
    <row r="292" spans="1:13" ht="14.4" customHeight="1" x14ac:dyDescent="0.3">
      <c r="A292" s="625" t="s">
        <v>571</v>
      </c>
      <c r="B292" s="626" t="s">
        <v>3544</v>
      </c>
      <c r="C292" s="626" t="s">
        <v>1579</v>
      </c>
      <c r="D292" s="626" t="s">
        <v>3545</v>
      </c>
      <c r="E292" s="626" t="s">
        <v>3546</v>
      </c>
      <c r="F292" s="629"/>
      <c r="G292" s="629"/>
      <c r="H292" s="642">
        <v>0</v>
      </c>
      <c r="I292" s="629">
        <v>1</v>
      </c>
      <c r="J292" s="629">
        <v>119.08</v>
      </c>
      <c r="K292" s="642">
        <v>1</v>
      </c>
      <c r="L292" s="629">
        <v>1</v>
      </c>
      <c r="M292" s="630">
        <v>119.08</v>
      </c>
    </row>
    <row r="293" spans="1:13" ht="14.4" customHeight="1" x14ac:dyDescent="0.3">
      <c r="A293" s="625" t="s">
        <v>571</v>
      </c>
      <c r="B293" s="626" t="s">
        <v>3547</v>
      </c>
      <c r="C293" s="626" t="s">
        <v>2724</v>
      </c>
      <c r="D293" s="626" t="s">
        <v>3730</v>
      </c>
      <c r="E293" s="626" t="s">
        <v>1009</v>
      </c>
      <c r="F293" s="629">
        <v>2</v>
      </c>
      <c r="G293" s="629">
        <v>242.42960971140701</v>
      </c>
      <c r="H293" s="642">
        <v>1</v>
      </c>
      <c r="I293" s="629"/>
      <c r="J293" s="629"/>
      <c r="K293" s="642">
        <v>0</v>
      </c>
      <c r="L293" s="629">
        <v>2</v>
      </c>
      <c r="M293" s="630">
        <v>242.42960971140701</v>
      </c>
    </row>
    <row r="294" spans="1:13" ht="14.4" customHeight="1" x14ac:dyDescent="0.3">
      <c r="A294" s="625" t="s">
        <v>571</v>
      </c>
      <c r="B294" s="626" t="s">
        <v>3547</v>
      </c>
      <c r="C294" s="626" t="s">
        <v>1511</v>
      </c>
      <c r="D294" s="626" t="s">
        <v>1512</v>
      </c>
      <c r="E294" s="626" t="s">
        <v>1123</v>
      </c>
      <c r="F294" s="629"/>
      <c r="G294" s="629"/>
      <c r="H294" s="642">
        <v>0</v>
      </c>
      <c r="I294" s="629">
        <v>1</v>
      </c>
      <c r="J294" s="629">
        <v>84.63</v>
      </c>
      <c r="K294" s="642">
        <v>1</v>
      </c>
      <c r="L294" s="629">
        <v>1</v>
      </c>
      <c r="M294" s="630">
        <v>84.63</v>
      </c>
    </row>
    <row r="295" spans="1:13" ht="14.4" customHeight="1" x14ac:dyDescent="0.3">
      <c r="A295" s="625" t="s">
        <v>571</v>
      </c>
      <c r="B295" s="626" t="s">
        <v>3548</v>
      </c>
      <c r="C295" s="626" t="s">
        <v>3033</v>
      </c>
      <c r="D295" s="626" t="s">
        <v>1604</v>
      </c>
      <c r="E295" s="626" t="s">
        <v>3034</v>
      </c>
      <c r="F295" s="629"/>
      <c r="G295" s="629"/>
      <c r="H295" s="642">
        <v>0</v>
      </c>
      <c r="I295" s="629">
        <v>1</v>
      </c>
      <c r="J295" s="629">
        <v>438.94</v>
      </c>
      <c r="K295" s="642">
        <v>1</v>
      </c>
      <c r="L295" s="629">
        <v>1</v>
      </c>
      <c r="M295" s="630">
        <v>438.94</v>
      </c>
    </row>
    <row r="296" spans="1:13" ht="14.4" customHeight="1" x14ac:dyDescent="0.3">
      <c r="A296" s="625" t="s">
        <v>571</v>
      </c>
      <c r="B296" s="626" t="s">
        <v>3549</v>
      </c>
      <c r="C296" s="626" t="s">
        <v>3003</v>
      </c>
      <c r="D296" s="626" t="s">
        <v>3731</v>
      </c>
      <c r="E296" s="626" t="s">
        <v>3732</v>
      </c>
      <c r="F296" s="629"/>
      <c r="G296" s="629"/>
      <c r="H296" s="642">
        <v>0</v>
      </c>
      <c r="I296" s="629">
        <v>1</v>
      </c>
      <c r="J296" s="629">
        <v>67.42</v>
      </c>
      <c r="K296" s="642">
        <v>1</v>
      </c>
      <c r="L296" s="629">
        <v>1</v>
      </c>
      <c r="M296" s="630">
        <v>67.42</v>
      </c>
    </row>
    <row r="297" spans="1:13" ht="14.4" customHeight="1" x14ac:dyDescent="0.3">
      <c r="A297" s="625" t="s">
        <v>571</v>
      </c>
      <c r="B297" s="626" t="s">
        <v>3549</v>
      </c>
      <c r="C297" s="626" t="s">
        <v>1507</v>
      </c>
      <c r="D297" s="626" t="s">
        <v>1508</v>
      </c>
      <c r="E297" s="626" t="s">
        <v>1509</v>
      </c>
      <c r="F297" s="629"/>
      <c r="G297" s="629"/>
      <c r="H297" s="642">
        <v>0</v>
      </c>
      <c r="I297" s="629">
        <v>2</v>
      </c>
      <c r="J297" s="629">
        <v>205.1</v>
      </c>
      <c r="K297" s="642">
        <v>1</v>
      </c>
      <c r="L297" s="629">
        <v>2</v>
      </c>
      <c r="M297" s="630">
        <v>205.1</v>
      </c>
    </row>
    <row r="298" spans="1:13" ht="14.4" customHeight="1" x14ac:dyDescent="0.3">
      <c r="A298" s="625" t="s">
        <v>571</v>
      </c>
      <c r="B298" s="626" t="s">
        <v>3550</v>
      </c>
      <c r="C298" s="626" t="s">
        <v>586</v>
      </c>
      <c r="D298" s="626" t="s">
        <v>587</v>
      </c>
      <c r="E298" s="626" t="s">
        <v>588</v>
      </c>
      <c r="F298" s="629">
        <v>2</v>
      </c>
      <c r="G298" s="629">
        <v>388.70600000000104</v>
      </c>
      <c r="H298" s="642">
        <v>1</v>
      </c>
      <c r="I298" s="629"/>
      <c r="J298" s="629"/>
      <c r="K298" s="642">
        <v>0</v>
      </c>
      <c r="L298" s="629">
        <v>2</v>
      </c>
      <c r="M298" s="630">
        <v>388.70600000000104</v>
      </c>
    </row>
    <row r="299" spans="1:13" ht="14.4" customHeight="1" x14ac:dyDescent="0.3">
      <c r="A299" s="625" t="s">
        <v>571</v>
      </c>
      <c r="B299" s="626" t="s">
        <v>3551</v>
      </c>
      <c r="C299" s="626" t="s">
        <v>1426</v>
      </c>
      <c r="D299" s="626" t="s">
        <v>1427</v>
      </c>
      <c r="E299" s="626" t="s">
        <v>1009</v>
      </c>
      <c r="F299" s="629"/>
      <c r="G299" s="629"/>
      <c r="H299" s="642">
        <v>0</v>
      </c>
      <c r="I299" s="629">
        <v>2</v>
      </c>
      <c r="J299" s="629">
        <v>168.70006530159469</v>
      </c>
      <c r="K299" s="642">
        <v>1</v>
      </c>
      <c r="L299" s="629">
        <v>2</v>
      </c>
      <c r="M299" s="630">
        <v>168.70006530159469</v>
      </c>
    </row>
    <row r="300" spans="1:13" ht="14.4" customHeight="1" x14ac:dyDescent="0.3">
      <c r="A300" s="625" t="s">
        <v>571</v>
      </c>
      <c r="B300" s="626" t="s">
        <v>3552</v>
      </c>
      <c r="C300" s="626" t="s">
        <v>3036</v>
      </c>
      <c r="D300" s="626" t="s">
        <v>3037</v>
      </c>
      <c r="E300" s="626" t="s">
        <v>1457</v>
      </c>
      <c r="F300" s="629"/>
      <c r="G300" s="629"/>
      <c r="H300" s="642">
        <v>0</v>
      </c>
      <c r="I300" s="629">
        <v>2</v>
      </c>
      <c r="J300" s="629">
        <v>165.62</v>
      </c>
      <c r="K300" s="642">
        <v>1</v>
      </c>
      <c r="L300" s="629">
        <v>2</v>
      </c>
      <c r="M300" s="630">
        <v>165.62</v>
      </c>
    </row>
    <row r="301" spans="1:13" ht="14.4" customHeight="1" x14ac:dyDescent="0.3">
      <c r="A301" s="625" t="s">
        <v>571</v>
      </c>
      <c r="B301" s="626" t="s">
        <v>3553</v>
      </c>
      <c r="C301" s="626" t="s">
        <v>2403</v>
      </c>
      <c r="D301" s="626" t="s">
        <v>3678</v>
      </c>
      <c r="E301" s="626" t="s">
        <v>1457</v>
      </c>
      <c r="F301" s="629"/>
      <c r="G301" s="629"/>
      <c r="H301" s="642">
        <v>0</v>
      </c>
      <c r="I301" s="629">
        <v>1</v>
      </c>
      <c r="J301" s="629">
        <v>147.47999999999999</v>
      </c>
      <c r="K301" s="642">
        <v>1</v>
      </c>
      <c r="L301" s="629">
        <v>1</v>
      </c>
      <c r="M301" s="630">
        <v>147.47999999999999</v>
      </c>
    </row>
    <row r="302" spans="1:13" ht="14.4" customHeight="1" x14ac:dyDescent="0.3">
      <c r="A302" s="625" t="s">
        <v>571</v>
      </c>
      <c r="B302" s="626" t="s">
        <v>3553</v>
      </c>
      <c r="C302" s="626" t="s">
        <v>1491</v>
      </c>
      <c r="D302" s="626" t="s">
        <v>1496</v>
      </c>
      <c r="E302" s="626" t="s">
        <v>975</v>
      </c>
      <c r="F302" s="629"/>
      <c r="G302" s="629"/>
      <c r="H302" s="642">
        <v>0</v>
      </c>
      <c r="I302" s="629">
        <v>2</v>
      </c>
      <c r="J302" s="629">
        <v>358.84250698285996</v>
      </c>
      <c r="K302" s="642">
        <v>1</v>
      </c>
      <c r="L302" s="629">
        <v>2</v>
      </c>
      <c r="M302" s="630">
        <v>358.84250698285996</v>
      </c>
    </row>
    <row r="303" spans="1:13" ht="14.4" customHeight="1" x14ac:dyDescent="0.3">
      <c r="A303" s="625" t="s">
        <v>571</v>
      </c>
      <c r="B303" s="626" t="s">
        <v>3553</v>
      </c>
      <c r="C303" s="626" t="s">
        <v>1495</v>
      </c>
      <c r="D303" s="626" t="s">
        <v>1496</v>
      </c>
      <c r="E303" s="626" t="s">
        <v>1591</v>
      </c>
      <c r="F303" s="629"/>
      <c r="G303" s="629"/>
      <c r="H303" s="642">
        <v>0</v>
      </c>
      <c r="I303" s="629">
        <v>1</v>
      </c>
      <c r="J303" s="629">
        <v>696.42</v>
      </c>
      <c r="K303" s="642">
        <v>1</v>
      </c>
      <c r="L303" s="629">
        <v>1</v>
      </c>
      <c r="M303" s="630">
        <v>696.42</v>
      </c>
    </row>
    <row r="304" spans="1:13" ht="14.4" customHeight="1" x14ac:dyDescent="0.3">
      <c r="A304" s="625" t="s">
        <v>571</v>
      </c>
      <c r="B304" s="626" t="s">
        <v>3554</v>
      </c>
      <c r="C304" s="626" t="s">
        <v>3007</v>
      </c>
      <c r="D304" s="626" t="s">
        <v>3008</v>
      </c>
      <c r="E304" s="626" t="s">
        <v>3009</v>
      </c>
      <c r="F304" s="629"/>
      <c r="G304" s="629"/>
      <c r="H304" s="642">
        <v>0</v>
      </c>
      <c r="I304" s="629">
        <v>8</v>
      </c>
      <c r="J304" s="629">
        <v>3091.285482364362</v>
      </c>
      <c r="K304" s="642">
        <v>1</v>
      </c>
      <c r="L304" s="629">
        <v>8</v>
      </c>
      <c r="M304" s="630">
        <v>3091.285482364362</v>
      </c>
    </row>
    <row r="305" spans="1:13" ht="14.4" customHeight="1" x14ac:dyDescent="0.3">
      <c r="A305" s="625" t="s">
        <v>571</v>
      </c>
      <c r="B305" s="626" t="s">
        <v>3680</v>
      </c>
      <c r="C305" s="626" t="s">
        <v>2371</v>
      </c>
      <c r="D305" s="626" t="s">
        <v>2372</v>
      </c>
      <c r="E305" s="626" t="s">
        <v>3681</v>
      </c>
      <c r="F305" s="629"/>
      <c r="G305" s="629"/>
      <c r="H305" s="642">
        <v>0</v>
      </c>
      <c r="I305" s="629">
        <v>1</v>
      </c>
      <c r="J305" s="629">
        <v>143.6</v>
      </c>
      <c r="K305" s="642">
        <v>1</v>
      </c>
      <c r="L305" s="629">
        <v>1</v>
      </c>
      <c r="M305" s="630">
        <v>143.6</v>
      </c>
    </row>
    <row r="306" spans="1:13" ht="14.4" customHeight="1" x14ac:dyDescent="0.3">
      <c r="A306" s="625" t="s">
        <v>571</v>
      </c>
      <c r="B306" s="626" t="s">
        <v>3680</v>
      </c>
      <c r="C306" s="626" t="s">
        <v>3030</v>
      </c>
      <c r="D306" s="626" t="s">
        <v>3031</v>
      </c>
      <c r="E306" s="626" t="s">
        <v>3032</v>
      </c>
      <c r="F306" s="629"/>
      <c r="G306" s="629"/>
      <c r="H306" s="642">
        <v>0</v>
      </c>
      <c r="I306" s="629">
        <v>3</v>
      </c>
      <c r="J306" s="629">
        <v>1035.2582621572051</v>
      </c>
      <c r="K306" s="642">
        <v>1</v>
      </c>
      <c r="L306" s="629">
        <v>3</v>
      </c>
      <c r="M306" s="630">
        <v>1035.2582621572051</v>
      </c>
    </row>
    <row r="307" spans="1:13" ht="14.4" customHeight="1" x14ac:dyDescent="0.3">
      <c r="A307" s="625" t="s">
        <v>571</v>
      </c>
      <c r="B307" s="626" t="s">
        <v>3555</v>
      </c>
      <c r="C307" s="626" t="s">
        <v>1437</v>
      </c>
      <c r="D307" s="626" t="s">
        <v>3556</v>
      </c>
      <c r="E307" s="626" t="s">
        <v>1009</v>
      </c>
      <c r="F307" s="629"/>
      <c r="G307" s="629"/>
      <c r="H307" s="642">
        <v>0</v>
      </c>
      <c r="I307" s="629">
        <v>1</v>
      </c>
      <c r="J307" s="629">
        <v>209.28</v>
      </c>
      <c r="K307" s="642">
        <v>1</v>
      </c>
      <c r="L307" s="629">
        <v>1</v>
      </c>
      <c r="M307" s="630">
        <v>209.28</v>
      </c>
    </row>
    <row r="308" spans="1:13" ht="14.4" customHeight="1" x14ac:dyDescent="0.3">
      <c r="A308" s="625" t="s">
        <v>571</v>
      </c>
      <c r="B308" s="626" t="s">
        <v>3557</v>
      </c>
      <c r="C308" s="626" t="s">
        <v>1422</v>
      </c>
      <c r="D308" s="626" t="s">
        <v>1423</v>
      </c>
      <c r="E308" s="626" t="s">
        <v>3558</v>
      </c>
      <c r="F308" s="629"/>
      <c r="G308" s="629"/>
      <c r="H308" s="642">
        <v>0</v>
      </c>
      <c r="I308" s="629">
        <v>2</v>
      </c>
      <c r="J308" s="629">
        <v>331.52</v>
      </c>
      <c r="K308" s="642">
        <v>1</v>
      </c>
      <c r="L308" s="629">
        <v>2</v>
      </c>
      <c r="M308" s="630">
        <v>331.52</v>
      </c>
    </row>
    <row r="309" spans="1:13" ht="14.4" customHeight="1" x14ac:dyDescent="0.3">
      <c r="A309" s="625" t="s">
        <v>571</v>
      </c>
      <c r="B309" s="626" t="s">
        <v>3562</v>
      </c>
      <c r="C309" s="626" t="s">
        <v>2975</v>
      </c>
      <c r="D309" s="626" t="s">
        <v>2976</v>
      </c>
      <c r="E309" s="626" t="s">
        <v>1285</v>
      </c>
      <c r="F309" s="629"/>
      <c r="G309" s="629"/>
      <c r="H309" s="642">
        <v>0</v>
      </c>
      <c r="I309" s="629">
        <v>1</v>
      </c>
      <c r="J309" s="629">
        <v>48.940007804215099</v>
      </c>
      <c r="K309" s="642">
        <v>1</v>
      </c>
      <c r="L309" s="629">
        <v>1</v>
      </c>
      <c r="M309" s="630">
        <v>48.940007804215099</v>
      </c>
    </row>
    <row r="310" spans="1:13" ht="14.4" customHeight="1" x14ac:dyDescent="0.3">
      <c r="A310" s="625" t="s">
        <v>571</v>
      </c>
      <c r="B310" s="626" t="s">
        <v>3562</v>
      </c>
      <c r="C310" s="626" t="s">
        <v>2979</v>
      </c>
      <c r="D310" s="626" t="s">
        <v>2980</v>
      </c>
      <c r="E310" s="626" t="s">
        <v>3733</v>
      </c>
      <c r="F310" s="629"/>
      <c r="G310" s="629"/>
      <c r="H310" s="642">
        <v>0</v>
      </c>
      <c r="I310" s="629">
        <v>1</v>
      </c>
      <c r="J310" s="629">
        <v>218.09979834747199</v>
      </c>
      <c r="K310" s="642">
        <v>1</v>
      </c>
      <c r="L310" s="629">
        <v>1</v>
      </c>
      <c r="M310" s="630">
        <v>218.09979834747199</v>
      </c>
    </row>
    <row r="311" spans="1:13" ht="14.4" customHeight="1" x14ac:dyDescent="0.3">
      <c r="A311" s="625" t="s">
        <v>571</v>
      </c>
      <c r="B311" s="626" t="s">
        <v>3562</v>
      </c>
      <c r="C311" s="626" t="s">
        <v>1407</v>
      </c>
      <c r="D311" s="626" t="s">
        <v>3565</v>
      </c>
      <c r="E311" s="626" t="s">
        <v>3566</v>
      </c>
      <c r="F311" s="629"/>
      <c r="G311" s="629"/>
      <c r="H311" s="642">
        <v>0</v>
      </c>
      <c r="I311" s="629">
        <v>21</v>
      </c>
      <c r="J311" s="629">
        <v>762.92928576291501</v>
      </c>
      <c r="K311" s="642">
        <v>1</v>
      </c>
      <c r="L311" s="629">
        <v>21</v>
      </c>
      <c r="M311" s="630">
        <v>762.92928576291501</v>
      </c>
    </row>
    <row r="312" spans="1:13" ht="14.4" customHeight="1" x14ac:dyDescent="0.3">
      <c r="A312" s="625" t="s">
        <v>571</v>
      </c>
      <c r="B312" s="626" t="s">
        <v>3567</v>
      </c>
      <c r="C312" s="626" t="s">
        <v>2838</v>
      </c>
      <c r="D312" s="626" t="s">
        <v>3734</v>
      </c>
      <c r="E312" s="626" t="s">
        <v>3735</v>
      </c>
      <c r="F312" s="629">
        <v>1</v>
      </c>
      <c r="G312" s="629">
        <v>78.249927651030205</v>
      </c>
      <c r="H312" s="642">
        <v>1</v>
      </c>
      <c r="I312" s="629"/>
      <c r="J312" s="629"/>
      <c r="K312" s="642">
        <v>0</v>
      </c>
      <c r="L312" s="629">
        <v>1</v>
      </c>
      <c r="M312" s="630">
        <v>78.249927651030205</v>
      </c>
    </row>
    <row r="313" spans="1:13" ht="14.4" customHeight="1" x14ac:dyDescent="0.3">
      <c r="A313" s="625" t="s">
        <v>571</v>
      </c>
      <c r="B313" s="626" t="s">
        <v>3567</v>
      </c>
      <c r="C313" s="626" t="s">
        <v>1085</v>
      </c>
      <c r="D313" s="626" t="s">
        <v>3570</v>
      </c>
      <c r="E313" s="626" t="s">
        <v>3571</v>
      </c>
      <c r="F313" s="629">
        <v>4</v>
      </c>
      <c r="G313" s="629">
        <v>270.82025013573877</v>
      </c>
      <c r="H313" s="642">
        <v>1</v>
      </c>
      <c r="I313" s="629"/>
      <c r="J313" s="629"/>
      <c r="K313" s="642">
        <v>0</v>
      </c>
      <c r="L313" s="629">
        <v>4</v>
      </c>
      <c r="M313" s="630">
        <v>270.82025013573877</v>
      </c>
    </row>
    <row r="314" spans="1:13" ht="14.4" customHeight="1" x14ac:dyDescent="0.3">
      <c r="A314" s="625" t="s">
        <v>571</v>
      </c>
      <c r="B314" s="626" t="s">
        <v>3736</v>
      </c>
      <c r="C314" s="626" t="s">
        <v>3047</v>
      </c>
      <c r="D314" s="626" t="s">
        <v>3737</v>
      </c>
      <c r="E314" s="626" t="s">
        <v>3738</v>
      </c>
      <c r="F314" s="629">
        <v>1</v>
      </c>
      <c r="G314" s="629">
        <v>27.440711507545402</v>
      </c>
      <c r="H314" s="642">
        <v>1</v>
      </c>
      <c r="I314" s="629"/>
      <c r="J314" s="629"/>
      <c r="K314" s="642">
        <v>0</v>
      </c>
      <c r="L314" s="629">
        <v>1</v>
      </c>
      <c r="M314" s="630">
        <v>27.440711507545402</v>
      </c>
    </row>
    <row r="315" spans="1:13" ht="14.4" customHeight="1" x14ac:dyDescent="0.3">
      <c r="A315" s="625" t="s">
        <v>571</v>
      </c>
      <c r="B315" s="626" t="s">
        <v>3572</v>
      </c>
      <c r="C315" s="626" t="s">
        <v>1764</v>
      </c>
      <c r="D315" s="626" t="s">
        <v>1765</v>
      </c>
      <c r="E315" s="626" t="s">
        <v>1766</v>
      </c>
      <c r="F315" s="629"/>
      <c r="G315" s="629"/>
      <c r="H315" s="642">
        <v>0</v>
      </c>
      <c r="I315" s="629">
        <v>6.8</v>
      </c>
      <c r="J315" s="629">
        <v>85519.409449069106</v>
      </c>
      <c r="K315" s="642">
        <v>1</v>
      </c>
      <c r="L315" s="629">
        <v>6.8</v>
      </c>
      <c r="M315" s="630">
        <v>85519.409449069106</v>
      </c>
    </row>
    <row r="316" spans="1:13" ht="14.4" customHeight="1" x14ac:dyDescent="0.3">
      <c r="A316" s="625" t="s">
        <v>571</v>
      </c>
      <c r="B316" s="626" t="s">
        <v>3573</v>
      </c>
      <c r="C316" s="626" t="s">
        <v>1721</v>
      </c>
      <c r="D316" s="626" t="s">
        <v>1722</v>
      </c>
      <c r="E316" s="626" t="s">
        <v>1723</v>
      </c>
      <c r="F316" s="629"/>
      <c r="G316" s="629"/>
      <c r="H316" s="642">
        <v>0</v>
      </c>
      <c r="I316" s="629">
        <v>855</v>
      </c>
      <c r="J316" s="629">
        <v>45556.255178280182</v>
      </c>
      <c r="K316" s="642">
        <v>1</v>
      </c>
      <c r="L316" s="629">
        <v>855</v>
      </c>
      <c r="M316" s="630">
        <v>45556.255178280182</v>
      </c>
    </row>
    <row r="317" spans="1:13" ht="14.4" customHeight="1" x14ac:dyDescent="0.3">
      <c r="A317" s="625" t="s">
        <v>571</v>
      </c>
      <c r="B317" s="626" t="s">
        <v>3574</v>
      </c>
      <c r="C317" s="626" t="s">
        <v>1717</v>
      </c>
      <c r="D317" s="626" t="s">
        <v>3575</v>
      </c>
      <c r="E317" s="626" t="s">
        <v>3576</v>
      </c>
      <c r="F317" s="629"/>
      <c r="G317" s="629"/>
      <c r="H317" s="642">
        <v>0</v>
      </c>
      <c r="I317" s="629">
        <v>15</v>
      </c>
      <c r="J317" s="629">
        <v>4114.4623401291701</v>
      </c>
      <c r="K317" s="642">
        <v>1</v>
      </c>
      <c r="L317" s="629">
        <v>15</v>
      </c>
      <c r="M317" s="630">
        <v>4114.4623401291701</v>
      </c>
    </row>
    <row r="318" spans="1:13" ht="14.4" customHeight="1" x14ac:dyDescent="0.3">
      <c r="A318" s="625" t="s">
        <v>571</v>
      </c>
      <c r="B318" s="626" t="s">
        <v>3574</v>
      </c>
      <c r="C318" s="626" t="s">
        <v>1740</v>
      </c>
      <c r="D318" s="626" t="s">
        <v>3577</v>
      </c>
      <c r="E318" s="626" t="s">
        <v>3578</v>
      </c>
      <c r="F318" s="629"/>
      <c r="G318" s="629"/>
      <c r="H318" s="642">
        <v>0</v>
      </c>
      <c r="I318" s="629">
        <v>296.60000000000002</v>
      </c>
      <c r="J318" s="629">
        <v>67279.861396684559</v>
      </c>
      <c r="K318" s="642">
        <v>1</v>
      </c>
      <c r="L318" s="629">
        <v>296.60000000000002</v>
      </c>
      <c r="M318" s="630">
        <v>67279.861396684559</v>
      </c>
    </row>
    <row r="319" spans="1:13" ht="14.4" customHeight="1" x14ac:dyDescent="0.3">
      <c r="A319" s="625" t="s">
        <v>571</v>
      </c>
      <c r="B319" s="626" t="s">
        <v>3574</v>
      </c>
      <c r="C319" s="626" t="s">
        <v>1748</v>
      </c>
      <c r="D319" s="626" t="s">
        <v>3579</v>
      </c>
      <c r="E319" s="626" t="s">
        <v>3580</v>
      </c>
      <c r="F319" s="629"/>
      <c r="G319" s="629"/>
      <c r="H319" s="642">
        <v>0</v>
      </c>
      <c r="I319" s="629">
        <v>13</v>
      </c>
      <c r="J319" s="629">
        <v>3607.7976474030347</v>
      </c>
      <c r="K319" s="642">
        <v>1</v>
      </c>
      <c r="L319" s="629">
        <v>13</v>
      </c>
      <c r="M319" s="630">
        <v>3607.7976474030347</v>
      </c>
    </row>
    <row r="320" spans="1:13" ht="14.4" customHeight="1" x14ac:dyDescent="0.3">
      <c r="A320" s="625" t="s">
        <v>571</v>
      </c>
      <c r="B320" s="626" t="s">
        <v>3581</v>
      </c>
      <c r="C320" s="626" t="s">
        <v>1725</v>
      </c>
      <c r="D320" s="626" t="s">
        <v>3582</v>
      </c>
      <c r="E320" s="626" t="s">
        <v>3583</v>
      </c>
      <c r="F320" s="629"/>
      <c r="G320" s="629"/>
      <c r="H320" s="642">
        <v>0</v>
      </c>
      <c r="I320" s="629">
        <v>39.504999999999995</v>
      </c>
      <c r="J320" s="629">
        <v>149762.5368505895</v>
      </c>
      <c r="K320" s="642">
        <v>1</v>
      </c>
      <c r="L320" s="629">
        <v>39.504999999999995</v>
      </c>
      <c r="M320" s="630">
        <v>149762.5368505895</v>
      </c>
    </row>
    <row r="321" spans="1:13" ht="14.4" customHeight="1" x14ac:dyDescent="0.3">
      <c r="A321" s="625" t="s">
        <v>571</v>
      </c>
      <c r="B321" s="626" t="s">
        <v>3584</v>
      </c>
      <c r="C321" s="626" t="s">
        <v>1662</v>
      </c>
      <c r="D321" s="626" t="s">
        <v>1663</v>
      </c>
      <c r="E321" s="626" t="s">
        <v>3585</v>
      </c>
      <c r="F321" s="629">
        <v>0.76</v>
      </c>
      <c r="G321" s="629">
        <v>584.05930783117878</v>
      </c>
      <c r="H321" s="642">
        <v>1</v>
      </c>
      <c r="I321" s="629"/>
      <c r="J321" s="629"/>
      <c r="K321" s="642">
        <v>0</v>
      </c>
      <c r="L321" s="629">
        <v>0.76</v>
      </c>
      <c r="M321" s="630">
        <v>584.05930783117878</v>
      </c>
    </row>
    <row r="322" spans="1:13" ht="14.4" customHeight="1" x14ac:dyDescent="0.3">
      <c r="A322" s="625" t="s">
        <v>571</v>
      </c>
      <c r="B322" s="626" t="s">
        <v>3584</v>
      </c>
      <c r="C322" s="626" t="s">
        <v>1737</v>
      </c>
      <c r="D322" s="626" t="s">
        <v>1738</v>
      </c>
      <c r="E322" s="626" t="s">
        <v>765</v>
      </c>
      <c r="F322" s="629"/>
      <c r="G322" s="629"/>
      <c r="H322" s="642">
        <v>0</v>
      </c>
      <c r="I322" s="629">
        <v>9.4000000000000021</v>
      </c>
      <c r="J322" s="629">
        <v>2889.3812311917623</v>
      </c>
      <c r="K322" s="642">
        <v>1</v>
      </c>
      <c r="L322" s="629">
        <v>9.4000000000000021</v>
      </c>
      <c r="M322" s="630">
        <v>2889.3812311917623</v>
      </c>
    </row>
    <row r="323" spans="1:13" ht="14.4" customHeight="1" x14ac:dyDescent="0.3">
      <c r="A323" s="625" t="s">
        <v>571</v>
      </c>
      <c r="B323" s="626" t="s">
        <v>3586</v>
      </c>
      <c r="C323" s="626" t="s">
        <v>2594</v>
      </c>
      <c r="D323" s="626" t="s">
        <v>2595</v>
      </c>
      <c r="E323" s="626" t="s">
        <v>3600</v>
      </c>
      <c r="F323" s="629"/>
      <c r="G323" s="629"/>
      <c r="H323" s="642">
        <v>0</v>
      </c>
      <c r="I323" s="629">
        <v>3</v>
      </c>
      <c r="J323" s="629">
        <v>415.08000000000004</v>
      </c>
      <c r="K323" s="642">
        <v>1</v>
      </c>
      <c r="L323" s="629">
        <v>3</v>
      </c>
      <c r="M323" s="630">
        <v>415.08000000000004</v>
      </c>
    </row>
    <row r="324" spans="1:13" ht="14.4" customHeight="1" x14ac:dyDescent="0.3">
      <c r="A324" s="625" t="s">
        <v>571</v>
      </c>
      <c r="B324" s="626" t="s">
        <v>3586</v>
      </c>
      <c r="C324" s="626" t="s">
        <v>1744</v>
      </c>
      <c r="D324" s="626" t="s">
        <v>3587</v>
      </c>
      <c r="E324" s="626" t="s">
        <v>1723</v>
      </c>
      <c r="F324" s="629"/>
      <c r="G324" s="629"/>
      <c r="H324" s="642">
        <v>0</v>
      </c>
      <c r="I324" s="629">
        <v>55</v>
      </c>
      <c r="J324" s="629">
        <v>4141.5040035204074</v>
      </c>
      <c r="K324" s="642">
        <v>1</v>
      </c>
      <c r="L324" s="629">
        <v>55</v>
      </c>
      <c r="M324" s="630">
        <v>4141.5040035204074</v>
      </c>
    </row>
    <row r="325" spans="1:13" ht="14.4" customHeight="1" x14ac:dyDescent="0.3">
      <c r="A325" s="625" t="s">
        <v>571</v>
      </c>
      <c r="B325" s="626" t="s">
        <v>3588</v>
      </c>
      <c r="C325" s="626" t="s">
        <v>1658</v>
      </c>
      <c r="D325" s="626" t="s">
        <v>1659</v>
      </c>
      <c r="E325" s="626" t="s">
        <v>1660</v>
      </c>
      <c r="F325" s="629">
        <v>60</v>
      </c>
      <c r="G325" s="629">
        <v>1992.4100930245841</v>
      </c>
      <c r="H325" s="642">
        <v>1</v>
      </c>
      <c r="I325" s="629"/>
      <c r="J325" s="629"/>
      <c r="K325" s="642">
        <v>0</v>
      </c>
      <c r="L325" s="629">
        <v>60</v>
      </c>
      <c r="M325" s="630">
        <v>1992.4100930245841</v>
      </c>
    </row>
    <row r="326" spans="1:13" ht="14.4" customHeight="1" x14ac:dyDescent="0.3">
      <c r="A326" s="625" t="s">
        <v>571</v>
      </c>
      <c r="B326" s="626" t="s">
        <v>3589</v>
      </c>
      <c r="C326" s="626" t="s">
        <v>763</v>
      </c>
      <c r="D326" s="626" t="s">
        <v>764</v>
      </c>
      <c r="E326" s="626" t="s">
        <v>765</v>
      </c>
      <c r="F326" s="629"/>
      <c r="G326" s="629"/>
      <c r="H326" s="642">
        <v>0</v>
      </c>
      <c r="I326" s="629">
        <v>2</v>
      </c>
      <c r="J326" s="629">
        <v>1209.2492768711172</v>
      </c>
      <c r="K326" s="642">
        <v>1</v>
      </c>
      <c r="L326" s="629">
        <v>2</v>
      </c>
      <c r="M326" s="630">
        <v>1209.2492768711172</v>
      </c>
    </row>
    <row r="327" spans="1:13" ht="14.4" customHeight="1" x14ac:dyDescent="0.3">
      <c r="A327" s="625" t="s">
        <v>571</v>
      </c>
      <c r="B327" s="626" t="s">
        <v>3589</v>
      </c>
      <c r="C327" s="626" t="s">
        <v>1149</v>
      </c>
      <c r="D327" s="626" t="s">
        <v>1150</v>
      </c>
      <c r="E327" s="626" t="s">
        <v>1151</v>
      </c>
      <c r="F327" s="629"/>
      <c r="G327" s="629"/>
      <c r="H327" s="642">
        <v>0</v>
      </c>
      <c r="I327" s="629">
        <v>1</v>
      </c>
      <c r="J327" s="629">
        <v>806.65666666667005</v>
      </c>
      <c r="K327" s="642">
        <v>1</v>
      </c>
      <c r="L327" s="629">
        <v>1</v>
      </c>
      <c r="M327" s="630">
        <v>806.65666666667005</v>
      </c>
    </row>
    <row r="328" spans="1:13" ht="14.4" customHeight="1" x14ac:dyDescent="0.3">
      <c r="A328" s="625" t="s">
        <v>571</v>
      </c>
      <c r="B328" s="626" t="s">
        <v>3590</v>
      </c>
      <c r="C328" s="626" t="s">
        <v>1756</v>
      </c>
      <c r="D328" s="626" t="s">
        <v>1757</v>
      </c>
      <c r="E328" s="626" t="s">
        <v>1660</v>
      </c>
      <c r="F328" s="629"/>
      <c r="G328" s="629"/>
      <c r="H328" s="642">
        <v>0</v>
      </c>
      <c r="I328" s="629">
        <v>6</v>
      </c>
      <c r="J328" s="629">
        <v>924.30079439742599</v>
      </c>
      <c r="K328" s="642">
        <v>1</v>
      </c>
      <c r="L328" s="629">
        <v>6</v>
      </c>
      <c r="M328" s="630">
        <v>924.30079439742599</v>
      </c>
    </row>
    <row r="329" spans="1:13" ht="14.4" customHeight="1" x14ac:dyDescent="0.3">
      <c r="A329" s="625" t="s">
        <v>571</v>
      </c>
      <c r="B329" s="626" t="s">
        <v>3739</v>
      </c>
      <c r="C329" s="626" t="s">
        <v>3072</v>
      </c>
      <c r="D329" s="626" t="s">
        <v>3073</v>
      </c>
      <c r="E329" s="626" t="s">
        <v>3740</v>
      </c>
      <c r="F329" s="629"/>
      <c r="G329" s="629"/>
      <c r="H329" s="642">
        <v>0</v>
      </c>
      <c r="I329" s="629">
        <v>24</v>
      </c>
      <c r="J329" s="629">
        <v>4763.76</v>
      </c>
      <c r="K329" s="642">
        <v>1</v>
      </c>
      <c r="L329" s="629">
        <v>24</v>
      </c>
      <c r="M329" s="630">
        <v>4763.76</v>
      </c>
    </row>
    <row r="330" spans="1:13" ht="14.4" customHeight="1" x14ac:dyDescent="0.3">
      <c r="A330" s="625" t="s">
        <v>571</v>
      </c>
      <c r="B330" s="626" t="s">
        <v>3591</v>
      </c>
      <c r="C330" s="626" t="s">
        <v>1682</v>
      </c>
      <c r="D330" s="626" t="s">
        <v>3592</v>
      </c>
      <c r="E330" s="626" t="s">
        <v>3593</v>
      </c>
      <c r="F330" s="629"/>
      <c r="G330" s="629"/>
      <c r="H330" s="642">
        <v>0</v>
      </c>
      <c r="I330" s="629">
        <v>5</v>
      </c>
      <c r="J330" s="629">
        <v>21279.599999999999</v>
      </c>
      <c r="K330" s="642">
        <v>1</v>
      </c>
      <c r="L330" s="629">
        <v>5</v>
      </c>
      <c r="M330" s="630">
        <v>21279.599999999999</v>
      </c>
    </row>
    <row r="331" spans="1:13" ht="14.4" customHeight="1" x14ac:dyDescent="0.3">
      <c r="A331" s="625" t="s">
        <v>571</v>
      </c>
      <c r="B331" s="626" t="s">
        <v>3591</v>
      </c>
      <c r="C331" s="626" t="s">
        <v>2560</v>
      </c>
      <c r="D331" s="626" t="s">
        <v>3685</v>
      </c>
      <c r="E331" s="626" t="s">
        <v>3686</v>
      </c>
      <c r="F331" s="629"/>
      <c r="G331" s="629"/>
      <c r="H331" s="642">
        <v>0</v>
      </c>
      <c r="I331" s="629">
        <v>1</v>
      </c>
      <c r="J331" s="629">
        <v>2738.74</v>
      </c>
      <c r="K331" s="642">
        <v>1</v>
      </c>
      <c r="L331" s="629">
        <v>1</v>
      </c>
      <c r="M331" s="630">
        <v>2738.74</v>
      </c>
    </row>
    <row r="332" spans="1:13" ht="14.4" customHeight="1" x14ac:dyDescent="0.3">
      <c r="A332" s="625" t="s">
        <v>571</v>
      </c>
      <c r="B332" s="626" t="s">
        <v>3594</v>
      </c>
      <c r="C332" s="626" t="s">
        <v>1572</v>
      </c>
      <c r="D332" s="626" t="s">
        <v>1573</v>
      </c>
      <c r="E332" s="626" t="s">
        <v>1574</v>
      </c>
      <c r="F332" s="629"/>
      <c r="G332" s="629"/>
      <c r="H332" s="642">
        <v>0</v>
      </c>
      <c r="I332" s="629">
        <v>12.5</v>
      </c>
      <c r="J332" s="629">
        <v>26803.768632743122</v>
      </c>
      <c r="K332" s="642">
        <v>1</v>
      </c>
      <c r="L332" s="629">
        <v>12.5</v>
      </c>
      <c r="M332" s="630">
        <v>26803.768632743122</v>
      </c>
    </row>
    <row r="333" spans="1:13" ht="14.4" customHeight="1" x14ac:dyDescent="0.3">
      <c r="A333" s="625" t="s">
        <v>571</v>
      </c>
      <c r="B333" s="626" t="s">
        <v>3595</v>
      </c>
      <c r="C333" s="626" t="s">
        <v>1733</v>
      </c>
      <c r="D333" s="626" t="s">
        <v>1734</v>
      </c>
      <c r="E333" s="626" t="s">
        <v>3596</v>
      </c>
      <c r="F333" s="629"/>
      <c r="G333" s="629"/>
      <c r="H333" s="642">
        <v>0</v>
      </c>
      <c r="I333" s="629">
        <v>1</v>
      </c>
      <c r="J333" s="629">
        <v>153.59</v>
      </c>
      <c r="K333" s="642">
        <v>1</v>
      </c>
      <c r="L333" s="629">
        <v>1</v>
      </c>
      <c r="M333" s="630">
        <v>153.59</v>
      </c>
    </row>
    <row r="334" spans="1:13" ht="14.4" customHeight="1" x14ac:dyDescent="0.3">
      <c r="A334" s="625" t="s">
        <v>571</v>
      </c>
      <c r="B334" s="626" t="s">
        <v>3595</v>
      </c>
      <c r="C334" s="626" t="s">
        <v>3068</v>
      </c>
      <c r="D334" s="626" t="s">
        <v>3741</v>
      </c>
      <c r="E334" s="626" t="s">
        <v>3742</v>
      </c>
      <c r="F334" s="629"/>
      <c r="G334" s="629"/>
      <c r="H334" s="642">
        <v>0</v>
      </c>
      <c r="I334" s="629">
        <v>1</v>
      </c>
      <c r="J334" s="629">
        <v>152.56</v>
      </c>
      <c r="K334" s="642">
        <v>1</v>
      </c>
      <c r="L334" s="629">
        <v>1</v>
      </c>
      <c r="M334" s="630">
        <v>152.56</v>
      </c>
    </row>
    <row r="335" spans="1:13" ht="14.4" customHeight="1" x14ac:dyDescent="0.3">
      <c r="A335" s="625" t="s">
        <v>571</v>
      </c>
      <c r="B335" s="626" t="s">
        <v>3743</v>
      </c>
      <c r="C335" s="626" t="s">
        <v>3064</v>
      </c>
      <c r="D335" s="626" t="s">
        <v>3065</v>
      </c>
      <c r="E335" s="626" t="s">
        <v>3066</v>
      </c>
      <c r="F335" s="629"/>
      <c r="G335" s="629"/>
      <c r="H335" s="642">
        <v>0</v>
      </c>
      <c r="I335" s="629">
        <v>1</v>
      </c>
      <c r="J335" s="629">
        <v>166.60964114166001</v>
      </c>
      <c r="K335" s="642">
        <v>1</v>
      </c>
      <c r="L335" s="629">
        <v>1</v>
      </c>
      <c r="M335" s="630">
        <v>166.60964114166001</v>
      </c>
    </row>
    <row r="336" spans="1:13" ht="14.4" customHeight="1" x14ac:dyDescent="0.3">
      <c r="A336" s="625" t="s">
        <v>571</v>
      </c>
      <c r="B336" s="626" t="s">
        <v>3688</v>
      </c>
      <c r="C336" s="626" t="s">
        <v>2590</v>
      </c>
      <c r="D336" s="626" t="s">
        <v>2616</v>
      </c>
      <c r="E336" s="626" t="s">
        <v>3690</v>
      </c>
      <c r="F336" s="629"/>
      <c r="G336" s="629"/>
      <c r="H336" s="642">
        <v>0</v>
      </c>
      <c r="I336" s="629">
        <v>30</v>
      </c>
      <c r="J336" s="629">
        <v>2658.0027116853594</v>
      </c>
      <c r="K336" s="642">
        <v>1</v>
      </c>
      <c r="L336" s="629">
        <v>30</v>
      </c>
      <c r="M336" s="630">
        <v>2658.0027116853594</v>
      </c>
    </row>
    <row r="337" spans="1:13" ht="14.4" customHeight="1" x14ac:dyDescent="0.3">
      <c r="A337" s="625" t="s">
        <v>571</v>
      </c>
      <c r="B337" s="626" t="s">
        <v>3688</v>
      </c>
      <c r="C337" s="626" t="s">
        <v>2615</v>
      </c>
      <c r="D337" s="626" t="s">
        <v>2616</v>
      </c>
      <c r="E337" s="626" t="s">
        <v>2617</v>
      </c>
      <c r="F337" s="629"/>
      <c r="G337" s="629"/>
      <c r="H337" s="642">
        <v>0</v>
      </c>
      <c r="I337" s="629">
        <v>-6</v>
      </c>
      <c r="J337" s="629">
        <v>-1273.5</v>
      </c>
      <c r="K337" s="642">
        <v>1</v>
      </c>
      <c r="L337" s="629">
        <v>-6</v>
      </c>
      <c r="M337" s="630">
        <v>-1273.5</v>
      </c>
    </row>
    <row r="338" spans="1:13" ht="14.4" customHeight="1" x14ac:dyDescent="0.3">
      <c r="A338" s="625" t="s">
        <v>571</v>
      </c>
      <c r="B338" s="626" t="s">
        <v>3597</v>
      </c>
      <c r="C338" s="626" t="s">
        <v>1760</v>
      </c>
      <c r="D338" s="626" t="s">
        <v>1761</v>
      </c>
      <c r="E338" s="626" t="s">
        <v>3598</v>
      </c>
      <c r="F338" s="629"/>
      <c r="G338" s="629"/>
      <c r="H338" s="642">
        <v>0</v>
      </c>
      <c r="I338" s="629">
        <v>46</v>
      </c>
      <c r="J338" s="629">
        <v>2490.6207089071495</v>
      </c>
      <c r="K338" s="642">
        <v>1</v>
      </c>
      <c r="L338" s="629">
        <v>46</v>
      </c>
      <c r="M338" s="630">
        <v>2490.6207089071495</v>
      </c>
    </row>
    <row r="339" spans="1:13" ht="14.4" customHeight="1" x14ac:dyDescent="0.3">
      <c r="A339" s="625" t="s">
        <v>571</v>
      </c>
      <c r="B339" s="626" t="s">
        <v>3599</v>
      </c>
      <c r="C339" s="626" t="s">
        <v>1729</v>
      </c>
      <c r="D339" s="626" t="s">
        <v>1730</v>
      </c>
      <c r="E339" s="626" t="s">
        <v>3600</v>
      </c>
      <c r="F339" s="629"/>
      <c r="G339" s="629"/>
      <c r="H339" s="642">
        <v>0</v>
      </c>
      <c r="I339" s="629">
        <v>2</v>
      </c>
      <c r="J339" s="629">
        <v>114.74</v>
      </c>
      <c r="K339" s="642">
        <v>1</v>
      </c>
      <c r="L339" s="629">
        <v>2</v>
      </c>
      <c r="M339" s="630">
        <v>114.74</v>
      </c>
    </row>
    <row r="340" spans="1:13" ht="14.4" customHeight="1" x14ac:dyDescent="0.3">
      <c r="A340" s="625" t="s">
        <v>571</v>
      </c>
      <c r="B340" s="626" t="s">
        <v>3601</v>
      </c>
      <c r="C340" s="626" t="s">
        <v>3060</v>
      </c>
      <c r="D340" s="626" t="s">
        <v>3744</v>
      </c>
      <c r="E340" s="626" t="s">
        <v>3745</v>
      </c>
      <c r="F340" s="629"/>
      <c r="G340" s="629"/>
      <c r="H340" s="642">
        <v>0</v>
      </c>
      <c r="I340" s="629">
        <v>10</v>
      </c>
      <c r="J340" s="629">
        <v>1619.1936378845501</v>
      </c>
      <c r="K340" s="642">
        <v>1</v>
      </c>
      <c r="L340" s="629">
        <v>10</v>
      </c>
      <c r="M340" s="630">
        <v>1619.1936378845501</v>
      </c>
    </row>
    <row r="341" spans="1:13" ht="14.4" customHeight="1" x14ac:dyDescent="0.3">
      <c r="A341" s="625" t="s">
        <v>571</v>
      </c>
      <c r="B341" s="626" t="s">
        <v>3601</v>
      </c>
      <c r="C341" s="626" t="s">
        <v>1752</v>
      </c>
      <c r="D341" s="626" t="s">
        <v>3602</v>
      </c>
      <c r="E341" s="626" t="s">
        <v>1660</v>
      </c>
      <c r="F341" s="629"/>
      <c r="G341" s="629"/>
      <c r="H341" s="642">
        <v>0</v>
      </c>
      <c r="I341" s="629">
        <v>44</v>
      </c>
      <c r="J341" s="629">
        <v>14249.8555113982</v>
      </c>
      <c r="K341" s="642">
        <v>1</v>
      </c>
      <c r="L341" s="629">
        <v>44</v>
      </c>
      <c r="M341" s="630">
        <v>14249.8555113982</v>
      </c>
    </row>
    <row r="342" spans="1:13" ht="14.4" customHeight="1" x14ac:dyDescent="0.3">
      <c r="A342" s="625" t="s">
        <v>571</v>
      </c>
      <c r="B342" s="626" t="s">
        <v>3603</v>
      </c>
      <c r="C342" s="626" t="s">
        <v>1768</v>
      </c>
      <c r="D342" s="626" t="s">
        <v>3604</v>
      </c>
      <c r="E342" s="626" t="s">
        <v>3605</v>
      </c>
      <c r="F342" s="629"/>
      <c r="G342" s="629"/>
      <c r="H342" s="642">
        <v>0</v>
      </c>
      <c r="I342" s="629">
        <v>129</v>
      </c>
      <c r="J342" s="629">
        <v>11830.624855042281</v>
      </c>
      <c r="K342" s="642">
        <v>1</v>
      </c>
      <c r="L342" s="629">
        <v>129</v>
      </c>
      <c r="M342" s="630">
        <v>11830.624855042281</v>
      </c>
    </row>
    <row r="343" spans="1:13" ht="14.4" customHeight="1" x14ac:dyDescent="0.3">
      <c r="A343" s="625" t="s">
        <v>571</v>
      </c>
      <c r="B343" s="626" t="s">
        <v>3746</v>
      </c>
      <c r="C343" s="626" t="s">
        <v>3079</v>
      </c>
      <c r="D343" s="626" t="s">
        <v>3080</v>
      </c>
      <c r="E343" s="626" t="s">
        <v>3081</v>
      </c>
      <c r="F343" s="629"/>
      <c r="G343" s="629"/>
      <c r="H343" s="642">
        <v>0</v>
      </c>
      <c r="I343" s="629">
        <v>3</v>
      </c>
      <c r="J343" s="629">
        <v>23522.73</v>
      </c>
      <c r="K343" s="642">
        <v>1</v>
      </c>
      <c r="L343" s="629">
        <v>3</v>
      </c>
      <c r="M343" s="630">
        <v>23522.73</v>
      </c>
    </row>
    <row r="344" spans="1:13" ht="14.4" customHeight="1" x14ac:dyDescent="0.3">
      <c r="A344" s="625" t="s">
        <v>571</v>
      </c>
      <c r="B344" s="626" t="s">
        <v>3608</v>
      </c>
      <c r="C344" s="626" t="s">
        <v>1542</v>
      </c>
      <c r="D344" s="626" t="s">
        <v>1412</v>
      </c>
      <c r="E344" s="626" t="s">
        <v>3609</v>
      </c>
      <c r="F344" s="629"/>
      <c r="G344" s="629"/>
      <c r="H344" s="642">
        <v>0</v>
      </c>
      <c r="I344" s="629">
        <v>2</v>
      </c>
      <c r="J344" s="629">
        <v>143.44999999999999</v>
      </c>
      <c r="K344" s="642">
        <v>1</v>
      </c>
      <c r="L344" s="629">
        <v>2</v>
      </c>
      <c r="M344" s="630">
        <v>143.44999999999999</v>
      </c>
    </row>
    <row r="345" spans="1:13" ht="14.4" customHeight="1" x14ac:dyDescent="0.3">
      <c r="A345" s="625" t="s">
        <v>571</v>
      </c>
      <c r="B345" s="626" t="s">
        <v>3611</v>
      </c>
      <c r="C345" s="626" t="s">
        <v>1517</v>
      </c>
      <c r="D345" s="626" t="s">
        <v>1518</v>
      </c>
      <c r="E345" s="626" t="s">
        <v>1519</v>
      </c>
      <c r="F345" s="629"/>
      <c r="G345" s="629"/>
      <c r="H345" s="642">
        <v>0</v>
      </c>
      <c r="I345" s="629">
        <v>1</v>
      </c>
      <c r="J345" s="629">
        <v>71.81</v>
      </c>
      <c r="K345" s="642">
        <v>1</v>
      </c>
      <c r="L345" s="629">
        <v>1</v>
      </c>
      <c r="M345" s="630">
        <v>71.81</v>
      </c>
    </row>
    <row r="346" spans="1:13" ht="14.4" customHeight="1" x14ac:dyDescent="0.3">
      <c r="A346" s="625" t="s">
        <v>571</v>
      </c>
      <c r="B346" s="626" t="s">
        <v>3611</v>
      </c>
      <c r="C346" s="626" t="s">
        <v>582</v>
      </c>
      <c r="D346" s="626" t="s">
        <v>3612</v>
      </c>
      <c r="E346" s="626" t="s">
        <v>3613</v>
      </c>
      <c r="F346" s="629">
        <v>4</v>
      </c>
      <c r="G346" s="629">
        <v>247.5014028256544</v>
      </c>
      <c r="H346" s="642">
        <v>1</v>
      </c>
      <c r="I346" s="629"/>
      <c r="J346" s="629"/>
      <c r="K346" s="642">
        <v>0</v>
      </c>
      <c r="L346" s="629">
        <v>4</v>
      </c>
      <c r="M346" s="630">
        <v>247.5014028256544</v>
      </c>
    </row>
    <row r="347" spans="1:13" ht="14.4" customHeight="1" x14ac:dyDescent="0.3">
      <c r="A347" s="625" t="s">
        <v>571</v>
      </c>
      <c r="B347" s="626" t="s">
        <v>3614</v>
      </c>
      <c r="C347" s="626" t="s">
        <v>1081</v>
      </c>
      <c r="D347" s="626" t="s">
        <v>3615</v>
      </c>
      <c r="E347" s="626" t="s">
        <v>3616</v>
      </c>
      <c r="F347" s="629"/>
      <c r="G347" s="629"/>
      <c r="H347" s="642">
        <v>0</v>
      </c>
      <c r="I347" s="629">
        <v>9</v>
      </c>
      <c r="J347" s="629">
        <v>6323.0006225350644</v>
      </c>
      <c r="K347" s="642">
        <v>1</v>
      </c>
      <c r="L347" s="629">
        <v>9</v>
      </c>
      <c r="M347" s="630">
        <v>6323.0006225350644</v>
      </c>
    </row>
    <row r="348" spans="1:13" ht="14.4" customHeight="1" x14ac:dyDescent="0.3">
      <c r="A348" s="625" t="s">
        <v>571</v>
      </c>
      <c r="B348" s="626" t="s">
        <v>3747</v>
      </c>
      <c r="C348" s="626" t="s">
        <v>2997</v>
      </c>
      <c r="D348" s="626" t="s">
        <v>2998</v>
      </c>
      <c r="E348" s="626" t="s">
        <v>2999</v>
      </c>
      <c r="F348" s="629"/>
      <c r="G348" s="629"/>
      <c r="H348" s="642">
        <v>0</v>
      </c>
      <c r="I348" s="629">
        <v>3</v>
      </c>
      <c r="J348" s="629">
        <v>2143.3500000000004</v>
      </c>
      <c r="K348" s="642">
        <v>1</v>
      </c>
      <c r="L348" s="629">
        <v>3</v>
      </c>
      <c r="M348" s="630">
        <v>2143.3500000000004</v>
      </c>
    </row>
    <row r="349" spans="1:13" ht="14.4" customHeight="1" x14ac:dyDescent="0.3">
      <c r="A349" s="625" t="s">
        <v>571</v>
      </c>
      <c r="B349" s="626" t="s">
        <v>3705</v>
      </c>
      <c r="C349" s="626" t="s">
        <v>3015</v>
      </c>
      <c r="D349" s="626" t="s">
        <v>3016</v>
      </c>
      <c r="E349" s="626" t="s">
        <v>3017</v>
      </c>
      <c r="F349" s="629"/>
      <c r="G349" s="629"/>
      <c r="H349" s="642">
        <v>0</v>
      </c>
      <c r="I349" s="629">
        <v>1</v>
      </c>
      <c r="J349" s="629">
        <v>136.54</v>
      </c>
      <c r="K349" s="642">
        <v>1</v>
      </c>
      <c r="L349" s="629">
        <v>1</v>
      </c>
      <c r="M349" s="630">
        <v>136.54</v>
      </c>
    </row>
    <row r="350" spans="1:13" ht="14.4" customHeight="1" x14ac:dyDescent="0.3">
      <c r="A350" s="625" t="s">
        <v>571</v>
      </c>
      <c r="B350" s="626" t="s">
        <v>3748</v>
      </c>
      <c r="C350" s="626" t="s">
        <v>2983</v>
      </c>
      <c r="D350" s="626" t="s">
        <v>3749</v>
      </c>
      <c r="E350" s="626" t="s">
        <v>3750</v>
      </c>
      <c r="F350" s="629"/>
      <c r="G350" s="629"/>
      <c r="H350" s="642">
        <v>0</v>
      </c>
      <c r="I350" s="629">
        <v>1</v>
      </c>
      <c r="J350" s="629">
        <v>337.8</v>
      </c>
      <c r="K350" s="642">
        <v>1</v>
      </c>
      <c r="L350" s="629">
        <v>1</v>
      </c>
      <c r="M350" s="630">
        <v>337.8</v>
      </c>
    </row>
    <row r="351" spans="1:13" ht="14.4" customHeight="1" x14ac:dyDescent="0.3">
      <c r="A351" s="625" t="s">
        <v>571</v>
      </c>
      <c r="B351" s="626" t="s">
        <v>3751</v>
      </c>
      <c r="C351" s="626" t="s">
        <v>2647</v>
      </c>
      <c r="D351" s="626" t="s">
        <v>2648</v>
      </c>
      <c r="E351" s="626" t="s">
        <v>2649</v>
      </c>
      <c r="F351" s="629">
        <v>1</v>
      </c>
      <c r="G351" s="629">
        <v>81.47</v>
      </c>
      <c r="H351" s="642">
        <v>1</v>
      </c>
      <c r="I351" s="629"/>
      <c r="J351" s="629"/>
      <c r="K351" s="642">
        <v>0</v>
      </c>
      <c r="L351" s="629">
        <v>1</v>
      </c>
      <c r="M351" s="630">
        <v>81.47</v>
      </c>
    </row>
    <row r="352" spans="1:13" ht="14.4" customHeight="1" x14ac:dyDescent="0.3">
      <c r="A352" s="625" t="s">
        <v>571</v>
      </c>
      <c r="B352" s="626" t="s">
        <v>3751</v>
      </c>
      <c r="C352" s="626" t="s">
        <v>2655</v>
      </c>
      <c r="D352" s="626" t="s">
        <v>2656</v>
      </c>
      <c r="E352" s="626" t="s">
        <v>2649</v>
      </c>
      <c r="F352" s="629">
        <v>1</v>
      </c>
      <c r="G352" s="629">
        <v>81.47</v>
      </c>
      <c r="H352" s="642">
        <v>1</v>
      </c>
      <c r="I352" s="629"/>
      <c r="J352" s="629"/>
      <c r="K352" s="642">
        <v>0</v>
      </c>
      <c r="L352" s="629">
        <v>1</v>
      </c>
      <c r="M352" s="630">
        <v>81.47</v>
      </c>
    </row>
    <row r="353" spans="1:13" ht="14.4" customHeight="1" x14ac:dyDescent="0.3">
      <c r="A353" s="625" t="s">
        <v>571</v>
      </c>
      <c r="B353" s="626" t="s">
        <v>3623</v>
      </c>
      <c r="C353" s="626" t="s">
        <v>1488</v>
      </c>
      <c r="D353" s="626" t="s">
        <v>3624</v>
      </c>
      <c r="E353" s="626" t="s">
        <v>3625</v>
      </c>
      <c r="F353" s="629"/>
      <c r="G353" s="629"/>
      <c r="H353" s="642">
        <v>0</v>
      </c>
      <c r="I353" s="629">
        <v>5</v>
      </c>
      <c r="J353" s="629">
        <v>216.04</v>
      </c>
      <c r="K353" s="642">
        <v>1</v>
      </c>
      <c r="L353" s="629">
        <v>5</v>
      </c>
      <c r="M353" s="630">
        <v>216.04</v>
      </c>
    </row>
    <row r="354" spans="1:13" ht="14.4" customHeight="1" x14ac:dyDescent="0.3">
      <c r="A354" s="625" t="s">
        <v>571</v>
      </c>
      <c r="B354" s="626" t="s">
        <v>3623</v>
      </c>
      <c r="C354" s="626" t="s">
        <v>1586</v>
      </c>
      <c r="D354" s="626" t="s">
        <v>3626</v>
      </c>
      <c r="E354" s="626" t="s">
        <v>3627</v>
      </c>
      <c r="F354" s="629"/>
      <c r="G354" s="629"/>
      <c r="H354" s="642">
        <v>0</v>
      </c>
      <c r="I354" s="629">
        <v>2</v>
      </c>
      <c r="J354" s="629">
        <v>113.22</v>
      </c>
      <c r="K354" s="642">
        <v>1</v>
      </c>
      <c r="L354" s="629">
        <v>2</v>
      </c>
      <c r="M354" s="630">
        <v>113.22</v>
      </c>
    </row>
    <row r="355" spans="1:13" ht="14.4" customHeight="1" x14ac:dyDescent="0.3">
      <c r="A355" s="625" t="s">
        <v>571</v>
      </c>
      <c r="B355" s="626" t="s">
        <v>3623</v>
      </c>
      <c r="C355" s="626" t="s">
        <v>2406</v>
      </c>
      <c r="D355" s="626" t="s">
        <v>3708</v>
      </c>
      <c r="E355" s="626" t="s">
        <v>3709</v>
      </c>
      <c r="F355" s="629"/>
      <c r="G355" s="629"/>
      <c r="H355" s="642">
        <v>0</v>
      </c>
      <c r="I355" s="629">
        <v>1</v>
      </c>
      <c r="J355" s="629">
        <v>87.85</v>
      </c>
      <c r="K355" s="642">
        <v>1</v>
      </c>
      <c r="L355" s="629">
        <v>1</v>
      </c>
      <c r="M355" s="630">
        <v>87.85</v>
      </c>
    </row>
    <row r="356" spans="1:13" ht="14.4" customHeight="1" x14ac:dyDescent="0.3">
      <c r="A356" s="625" t="s">
        <v>571</v>
      </c>
      <c r="B356" s="626" t="s">
        <v>3629</v>
      </c>
      <c r="C356" s="626" t="s">
        <v>2642</v>
      </c>
      <c r="D356" s="626" t="s">
        <v>2643</v>
      </c>
      <c r="E356" s="626" t="s">
        <v>975</v>
      </c>
      <c r="F356" s="629">
        <v>4</v>
      </c>
      <c r="G356" s="629">
        <v>648.17041460842006</v>
      </c>
      <c r="H356" s="642">
        <v>1</v>
      </c>
      <c r="I356" s="629"/>
      <c r="J356" s="629"/>
      <c r="K356" s="642">
        <v>0</v>
      </c>
      <c r="L356" s="629">
        <v>4</v>
      </c>
      <c r="M356" s="630">
        <v>648.17041460842006</v>
      </c>
    </row>
    <row r="357" spans="1:13" ht="14.4" customHeight="1" x14ac:dyDescent="0.3">
      <c r="A357" s="625" t="s">
        <v>571</v>
      </c>
      <c r="B357" s="626" t="s">
        <v>3629</v>
      </c>
      <c r="C357" s="626" t="s">
        <v>2475</v>
      </c>
      <c r="D357" s="626" t="s">
        <v>2476</v>
      </c>
      <c r="E357" s="626" t="s">
        <v>3711</v>
      </c>
      <c r="F357" s="629"/>
      <c r="G357" s="629"/>
      <c r="H357" s="642">
        <v>0</v>
      </c>
      <c r="I357" s="629">
        <v>1</v>
      </c>
      <c r="J357" s="629">
        <v>162.03965098490201</v>
      </c>
      <c r="K357" s="642">
        <v>1</v>
      </c>
      <c r="L357" s="629">
        <v>1</v>
      </c>
      <c r="M357" s="630">
        <v>162.03965098490201</v>
      </c>
    </row>
    <row r="358" spans="1:13" ht="14.4" customHeight="1" x14ac:dyDescent="0.3">
      <c r="A358" s="625" t="s">
        <v>571</v>
      </c>
      <c r="B358" s="626" t="s">
        <v>3629</v>
      </c>
      <c r="C358" s="626" t="s">
        <v>601</v>
      </c>
      <c r="D358" s="626" t="s">
        <v>3630</v>
      </c>
      <c r="E358" s="626" t="s">
        <v>1461</v>
      </c>
      <c r="F358" s="629">
        <v>2</v>
      </c>
      <c r="G358" s="629">
        <v>302.5</v>
      </c>
      <c r="H358" s="642">
        <v>1</v>
      </c>
      <c r="I358" s="629"/>
      <c r="J358" s="629"/>
      <c r="K358" s="642">
        <v>0</v>
      </c>
      <c r="L358" s="629">
        <v>2</v>
      </c>
      <c r="M358" s="630">
        <v>302.5</v>
      </c>
    </row>
    <row r="359" spans="1:13" ht="14.4" customHeight="1" x14ac:dyDescent="0.3">
      <c r="A359" s="625" t="s">
        <v>571</v>
      </c>
      <c r="B359" s="626" t="s">
        <v>3712</v>
      </c>
      <c r="C359" s="626" t="s">
        <v>2498</v>
      </c>
      <c r="D359" s="626" t="s">
        <v>2499</v>
      </c>
      <c r="E359" s="626" t="s">
        <v>975</v>
      </c>
      <c r="F359" s="629"/>
      <c r="G359" s="629"/>
      <c r="H359" s="642">
        <v>0</v>
      </c>
      <c r="I359" s="629">
        <v>1</v>
      </c>
      <c r="J359" s="629">
        <v>257.04957236746202</v>
      </c>
      <c r="K359" s="642">
        <v>1</v>
      </c>
      <c r="L359" s="629">
        <v>1</v>
      </c>
      <c r="M359" s="630">
        <v>257.04957236746202</v>
      </c>
    </row>
    <row r="360" spans="1:13" ht="14.4" customHeight="1" x14ac:dyDescent="0.3">
      <c r="A360" s="625" t="s">
        <v>571</v>
      </c>
      <c r="B360" s="626" t="s">
        <v>3713</v>
      </c>
      <c r="C360" s="626" t="s">
        <v>2415</v>
      </c>
      <c r="D360" s="626" t="s">
        <v>2416</v>
      </c>
      <c r="E360" s="626" t="s">
        <v>2417</v>
      </c>
      <c r="F360" s="629"/>
      <c r="G360" s="629"/>
      <c r="H360" s="642">
        <v>0</v>
      </c>
      <c r="I360" s="629">
        <v>1</v>
      </c>
      <c r="J360" s="629">
        <v>255.05</v>
      </c>
      <c r="K360" s="642">
        <v>1</v>
      </c>
      <c r="L360" s="629">
        <v>1</v>
      </c>
      <c r="M360" s="630">
        <v>255.05</v>
      </c>
    </row>
    <row r="361" spans="1:13" ht="14.4" customHeight="1" x14ac:dyDescent="0.3">
      <c r="A361" s="625" t="s">
        <v>571</v>
      </c>
      <c r="B361" s="626" t="s">
        <v>3713</v>
      </c>
      <c r="C361" s="626" t="s">
        <v>3023</v>
      </c>
      <c r="D361" s="626" t="s">
        <v>3024</v>
      </c>
      <c r="E361" s="626" t="s">
        <v>3025</v>
      </c>
      <c r="F361" s="629"/>
      <c r="G361" s="629"/>
      <c r="H361" s="642">
        <v>0</v>
      </c>
      <c r="I361" s="629">
        <v>1</v>
      </c>
      <c r="J361" s="629">
        <v>530.27</v>
      </c>
      <c r="K361" s="642">
        <v>1</v>
      </c>
      <c r="L361" s="629">
        <v>1</v>
      </c>
      <c r="M361" s="630">
        <v>530.27</v>
      </c>
    </row>
    <row r="362" spans="1:13" ht="14.4" customHeight="1" x14ac:dyDescent="0.3">
      <c r="A362" s="625" t="s">
        <v>571</v>
      </c>
      <c r="B362" s="626" t="s">
        <v>3631</v>
      </c>
      <c r="C362" s="626" t="s">
        <v>1570</v>
      </c>
      <c r="D362" s="626" t="s">
        <v>1571</v>
      </c>
      <c r="E362" s="626" t="s">
        <v>1457</v>
      </c>
      <c r="F362" s="629"/>
      <c r="G362" s="629"/>
      <c r="H362" s="642">
        <v>0</v>
      </c>
      <c r="I362" s="629">
        <v>1</v>
      </c>
      <c r="J362" s="629">
        <v>174.24</v>
      </c>
      <c r="K362" s="642">
        <v>1</v>
      </c>
      <c r="L362" s="629">
        <v>1</v>
      </c>
      <c r="M362" s="630">
        <v>174.24</v>
      </c>
    </row>
    <row r="363" spans="1:13" ht="14.4" customHeight="1" x14ac:dyDescent="0.3">
      <c r="A363" s="625" t="s">
        <v>571</v>
      </c>
      <c r="B363" s="626" t="s">
        <v>3632</v>
      </c>
      <c r="C363" s="626" t="s">
        <v>3027</v>
      </c>
      <c r="D363" s="626" t="s">
        <v>3752</v>
      </c>
      <c r="E363" s="626" t="s">
        <v>607</v>
      </c>
      <c r="F363" s="629"/>
      <c r="G363" s="629"/>
      <c r="H363" s="642">
        <v>0</v>
      </c>
      <c r="I363" s="629">
        <v>1</v>
      </c>
      <c r="J363" s="629">
        <v>136.699133640816</v>
      </c>
      <c r="K363" s="642">
        <v>1</v>
      </c>
      <c r="L363" s="629">
        <v>1</v>
      </c>
      <c r="M363" s="630">
        <v>136.699133640816</v>
      </c>
    </row>
    <row r="364" spans="1:13" ht="14.4" customHeight="1" x14ac:dyDescent="0.3">
      <c r="A364" s="625" t="s">
        <v>571</v>
      </c>
      <c r="B364" s="626" t="s">
        <v>3753</v>
      </c>
      <c r="C364" s="626" t="s">
        <v>3019</v>
      </c>
      <c r="D364" s="626" t="s">
        <v>3020</v>
      </c>
      <c r="E364" s="626" t="s">
        <v>3021</v>
      </c>
      <c r="F364" s="629"/>
      <c r="G364" s="629"/>
      <c r="H364" s="642">
        <v>0</v>
      </c>
      <c r="I364" s="629">
        <v>1</v>
      </c>
      <c r="J364" s="629">
        <v>111.379504440829</v>
      </c>
      <c r="K364" s="642">
        <v>1</v>
      </c>
      <c r="L364" s="629">
        <v>1</v>
      </c>
      <c r="M364" s="630">
        <v>111.379504440829</v>
      </c>
    </row>
    <row r="365" spans="1:13" ht="14.4" customHeight="1" x14ac:dyDescent="0.3">
      <c r="A365" s="625" t="s">
        <v>571</v>
      </c>
      <c r="B365" s="626" t="s">
        <v>3633</v>
      </c>
      <c r="C365" s="626" t="s">
        <v>2347</v>
      </c>
      <c r="D365" s="626" t="s">
        <v>2348</v>
      </c>
      <c r="E365" s="626" t="s">
        <v>2349</v>
      </c>
      <c r="F365" s="629"/>
      <c r="G365" s="629"/>
      <c r="H365" s="642">
        <v>0</v>
      </c>
      <c r="I365" s="629">
        <v>1</v>
      </c>
      <c r="J365" s="629">
        <v>94.96</v>
      </c>
      <c r="K365" s="642">
        <v>1</v>
      </c>
      <c r="L365" s="629">
        <v>1</v>
      </c>
      <c r="M365" s="630">
        <v>94.96</v>
      </c>
    </row>
    <row r="366" spans="1:13" ht="14.4" customHeight="1" x14ac:dyDescent="0.3">
      <c r="A366" s="625" t="s">
        <v>571</v>
      </c>
      <c r="B366" s="626" t="s">
        <v>3633</v>
      </c>
      <c r="C366" s="626" t="s">
        <v>1404</v>
      </c>
      <c r="D366" s="626" t="s">
        <v>1405</v>
      </c>
      <c r="E366" s="626" t="s">
        <v>3634</v>
      </c>
      <c r="F366" s="629"/>
      <c r="G366" s="629"/>
      <c r="H366" s="642">
        <v>0</v>
      </c>
      <c r="I366" s="629">
        <v>1</v>
      </c>
      <c r="J366" s="629">
        <v>106.52</v>
      </c>
      <c r="K366" s="642">
        <v>1</v>
      </c>
      <c r="L366" s="629">
        <v>1</v>
      </c>
      <c r="M366" s="630">
        <v>106.52</v>
      </c>
    </row>
    <row r="367" spans="1:13" ht="14.4" customHeight="1" x14ac:dyDescent="0.3">
      <c r="A367" s="625" t="s">
        <v>571</v>
      </c>
      <c r="B367" s="626" t="s">
        <v>3635</v>
      </c>
      <c r="C367" s="626" t="s">
        <v>1136</v>
      </c>
      <c r="D367" s="626" t="s">
        <v>3001</v>
      </c>
      <c r="E367" s="626" t="s">
        <v>599</v>
      </c>
      <c r="F367" s="629"/>
      <c r="G367" s="629"/>
      <c r="H367" s="642">
        <v>0</v>
      </c>
      <c r="I367" s="629">
        <v>1</v>
      </c>
      <c r="J367" s="629">
        <v>103.35</v>
      </c>
      <c r="K367" s="642">
        <v>1</v>
      </c>
      <c r="L367" s="629">
        <v>1</v>
      </c>
      <c r="M367" s="630">
        <v>103.35</v>
      </c>
    </row>
    <row r="368" spans="1:13" ht="14.4" customHeight="1" x14ac:dyDescent="0.3">
      <c r="A368" s="625" t="s">
        <v>571</v>
      </c>
      <c r="B368" s="626" t="s">
        <v>3754</v>
      </c>
      <c r="C368" s="626" t="s">
        <v>3011</v>
      </c>
      <c r="D368" s="626" t="s">
        <v>3012</v>
      </c>
      <c r="E368" s="626" t="s">
        <v>3755</v>
      </c>
      <c r="F368" s="629"/>
      <c r="G368" s="629"/>
      <c r="H368" s="642">
        <v>0</v>
      </c>
      <c r="I368" s="629">
        <v>1</v>
      </c>
      <c r="J368" s="629">
        <v>1172.72</v>
      </c>
      <c r="K368" s="642">
        <v>1</v>
      </c>
      <c r="L368" s="629">
        <v>1</v>
      </c>
      <c r="M368" s="630">
        <v>1172.72</v>
      </c>
    </row>
    <row r="369" spans="1:13" ht="14.4" customHeight="1" x14ac:dyDescent="0.3">
      <c r="A369" s="625" t="s">
        <v>571</v>
      </c>
      <c r="B369" s="626" t="s">
        <v>3636</v>
      </c>
      <c r="C369" s="626" t="s">
        <v>2388</v>
      </c>
      <c r="D369" s="626" t="s">
        <v>1483</v>
      </c>
      <c r="E369" s="626" t="s">
        <v>917</v>
      </c>
      <c r="F369" s="629"/>
      <c r="G369" s="629"/>
      <c r="H369" s="642">
        <v>0</v>
      </c>
      <c r="I369" s="629">
        <v>2</v>
      </c>
      <c r="J369" s="629">
        <v>115.96</v>
      </c>
      <c r="K369" s="642">
        <v>1</v>
      </c>
      <c r="L369" s="629">
        <v>2</v>
      </c>
      <c r="M369" s="630">
        <v>115.96</v>
      </c>
    </row>
    <row r="370" spans="1:13" ht="14.4" customHeight="1" x14ac:dyDescent="0.3">
      <c r="A370" s="625" t="s">
        <v>571</v>
      </c>
      <c r="B370" s="626" t="s">
        <v>3637</v>
      </c>
      <c r="C370" s="626" t="s">
        <v>1514</v>
      </c>
      <c r="D370" s="626" t="s">
        <v>1515</v>
      </c>
      <c r="E370" s="626" t="s">
        <v>1061</v>
      </c>
      <c r="F370" s="629"/>
      <c r="G370" s="629"/>
      <c r="H370" s="642">
        <v>0</v>
      </c>
      <c r="I370" s="629">
        <v>1</v>
      </c>
      <c r="J370" s="629">
        <v>101.55</v>
      </c>
      <c r="K370" s="642">
        <v>1</v>
      </c>
      <c r="L370" s="629">
        <v>1</v>
      </c>
      <c r="M370" s="630">
        <v>101.55</v>
      </c>
    </row>
    <row r="371" spans="1:13" ht="14.4" customHeight="1" x14ac:dyDescent="0.3">
      <c r="A371" s="625" t="s">
        <v>571</v>
      </c>
      <c r="B371" s="626" t="s">
        <v>3638</v>
      </c>
      <c r="C371" s="626" t="s">
        <v>1630</v>
      </c>
      <c r="D371" s="626" t="s">
        <v>1631</v>
      </c>
      <c r="E371" s="626" t="s">
        <v>1632</v>
      </c>
      <c r="F371" s="629"/>
      <c r="G371" s="629"/>
      <c r="H371" s="642">
        <v>0</v>
      </c>
      <c r="I371" s="629">
        <v>6</v>
      </c>
      <c r="J371" s="629">
        <v>244.38</v>
      </c>
      <c r="K371" s="642">
        <v>1</v>
      </c>
      <c r="L371" s="629">
        <v>6</v>
      </c>
      <c r="M371" s="630">
        <v>244.38</v>
      </c>
    </row>
    <row r="372" spans="1:13" ht="14.4" customHeight="1" x14ac:dyDescent="0.3">
      <c r="A372" s="625" t="s">
        <v>571</v>
      </c>
      <c r="B372" s="626" t="s">
        <v>3638</v>
      </c>
      <c r="C372" s="626" t="s">
        <v>3043</v>
      </c>
      <c r="D372" s="626" t="s">
        <v>3044</v>
      </c>
      <c r="E372" s="626" t="s">
        <v>3045</v>
      </c>
      <c r="F372" s="629"/>
      <c r="G372" s="629"/>
      <c r="H372" s="642">
        <v>0</v>
      </c>
      <c r="I372" s="629">
        <v>1</v>
      </c>
      <c r="J372" s="629">
        <v>202.859106616888</v>
      </c>
      <c r="K372" s="642">
        <v>1</v>
      </c>
      <c r="L372" s="629">
        <v>1</v>
      </c>
      <c r="M372" s="630">
        <v>202.859106616888</v>
      </c>
    </row>
    <row r="373" spans="1:13" ht="14.4" customHeight="1" x14ac:dyDescent="0.3">
      <c r="A373" s="625" t="s">
        <v>571</v>
      </c>
      <c r="B373" s="626" t="s">
        <v>3638</v>
      </c>
      <c r="C373" s="626" t="s">
        <v>1646</v>
      </c>
      <c r="D373" s="626" t="s">
        <v>1640</v>
      </c>
      <c r="E373" s="626" t="s">
        <v>1647</v>
      </c>
      <c r="F373" s="629"/>
      <c r="G373" s="629"/>
      <c r="H373" s="642">
        <v>0</v>
      </c>
      <c r="I373" s="629">
        <v>8</v>
      </c>
      <c r="J373" s="629">
        <v>1466.9599799163761</v>
      </c>
      <c r="K373" s="642">
        <v>1</v>
      </c>
      <c r="L373" s="629">
        <v>8</v>
      </c>
      <c r="M373" s="630">
        <v>1466.9599799163761</v>
      </c>
    </row>
    <row r="374" spans="1:13" ht="14.4" customHeight="1" x14ac:dyDescent="0.3">
      <c r="A374" s="625" t="s">
        <v>573</v>
      </c>
      <c r="B374" s="626" t="s">
        <v>3511</v>
      </c>
      <c r="C374" s="626" t="s">
        <v>2073</v>
      </c>
      <c r="D374" s="626" t="s">
        <v>2074</v>
      </c>
      <c r="E374" s="626" t="s">
        <v>2075</v>
      </c>
      <c r="F374" s="629"/>
      <c r="G374" s="629"/>
      <c r="H374" s="642">
        <v>0</v>
      </c>
      <c r="I374" s="629">
        <v>1</v>
      </c>
      <c r="J374" s="629">
        <v>104.86</v>
      </c>
      <c r="K374" s="642">
        <v>1</v>
      </c>
      <c r="L374" s="629">
        <v>1</v>
      </c>
      <c r="M374" s="630">
        <v>104.86</v>
      </c>
    </row>
    <row r="375" spans="1:13" ht="14.4" customHeight="1" x14ac:dyDescent="0.3">
      <c r="A375" s="625" t="s">
        <v>573</v>
      </c>
      <c r="B375" s="626" t="s">
        <v>3562</v>
      </c>
      <c r="C375" s="626" t="s">
        <v>3136</v>
      </c>
      <c r="D375" s="626" t="s">
        <v>3756</v>
      </c>
      <c r="E375" s="626" t="s">
        <v>3757</v>
      </c>
      <c r="F375" s="629"/>
      <c r="G375" s="629"/>
      <c r="H375" s="642">
        <v>0</v>
      </c>
      <c r="I375" s="629">
        <v>5</v>
      </c>
      <c r="J375" s="629">
        <v>202.8269195436572</v>
      </c>
      <c r="K375" s="642">
        <v>1</v>
      </c>
      <c r="L375" s="629">
        <v>5</v>
      </c>
      <c r="M375" s="630">
        <v>202.8269195436572</v>
      </c>
    </row>
    <row r="376" spans="1:13" ht="14.4" customHeight="1" x14ac:dyDescent="0.3">
      <c r="A376" s="625" t="s">
        <v>575</v>
      </c>
      <c r="B376" s="626" t="s">
        <v>3507</v>
      </c>
      <c r="C376" s="626" t="s">
        <v>1499</v>
      </c>
      <c r="D376" s="626" t="s">
        <v>3508</v>
      </c>
      <c r="E376" s="626" t="s">
        <v>3509</v>
      </c>
      <c r="F376" s="629"/>
      <c r="G376" s="629"/>
      <c r="H376" s="642">
        <v>0</v>
      </c>
      <c r="I376" s="629">
        <v>836</v>
      </c>
      <c r="J376" s="629">
        <v>61041.734742579662</v>
      </c>
      <c r="K376" s="642">
        <v>1</v>
      </c>
      <c r="L376" s="629">
        <v>836</v>
      </c>
      <c r="M376" s="630">
        <v>61041.734742579662</v>
      </c>
    </row>
    <row r="377" spans="1:13" ht="14.4" customHeight="1" x14ac:dyDescent="0.3">
      <c r="A377" s="625" t="s">
        <v>575</v>
      </c>
      <c r="B377" s="626" t="s">
        <v>3510</v>
      </c>
      <c r="C377" s="626" t="s">
        <v>1589</v>
      </c>
      <c r="D377" s="626" t="s">
        <v>1590</v>
      </c>
      <c r="E377" s="626" t="s">
        <v>1591</v>
      </c>
      <c r="F377" s="629"/>
      <c r="G377" s="629"/>
      <c r="H377" s="642">
        <v>0</v>
      </c>
      <c r="I377" s="629">
        <v>7</v>
      </c>
      <c r="J377" s="629">
        <v>920.83010679299696</v>
      </c>
      <c r="K377" s="642">
        <v>1</v>
      </c>
      <c r="L377" s="629">
        <v>7</v>
      </c>
      <c r="M377" s="630">
        <v>920.83010679299696</v>
      </c>
    </row>
    <row r="378" spans="1:13" ht="14.4" customHeight="1" x14ac:dyDescent="0.3">
      <c r="A378" s="625" t="s">
        <v>575</v>
      </c>
      <c r="B378" s="626" t="s">
        <v>3510</v>
      </c>
      <c r="C378" s="626" t="s">
        <v>2396</v>
      </c>
      <c r="D378" s="626" t="s">
        <v>2397</v>
      </c>
      <c r="E378" s="626" t="s">
        <v>2398</v>
      </c>
      <c r="F378" s="629"/>
      <c r="G378" s="629"/>
      <c r="H378" s="642">
        <v>0</v>
      </c>
      <c r="I378" s="629">
        <v>-5</v>
      </c>
      <c r="J378" s="629">
        <v>-809.05</v>
      </c>
      <c r="K378" s="642">
        <v>1</v>
      </c>
      <c r="L378" s="629">
        <v>-5</v>
      </c>
      <c r="M378" s="630">
        <v>-809.05</v>
      </c>
    </row>
    <row r="379" spans="1:13" ht="14.4" customHeight="1" x14ac:dyDescent="0.3">
      <c r="A379" s="625" t="s">
        <v>575</v>
      </c>
      <c r="B379" s="626" t="s">
        <v>3510</v>
      </c>
      <c r="C379" s="626" t="s">
        <v>1786</v>
      </c>
      <c r="D379" s="626" t="s">
        <v>3646</v>
      </c>
      <c r="E379" s="626" t="s">
        <v>3647</v>
      </c>
      <c r="F379" s="629">
        <v>31</v>
      </c>
      <c r="G379" s="629">
        <v>1216.3179286440072</v>
      </c>
      <c r="H379" s="642">
        <v>1</v>
      </c>
      <c r="I379" s="629"/>
      <c r="J379" s="629"/>
      <c r="K379" s="642">
        <v>0</v>
      </c>
      <c r="L379" s="629">
        <v>31</v>
      </c>
      <c r="M379" s="630">
        <v>1216.3179286440072</v>
      </c>
    </row>
    <row r="380" spans="1:13" ht="14.4" customHeight="1" x14ac:dyDescent="0.3">
      <c r="A380" s="625" t="s">
        <v>575</v>
      </c>
      <c r="B380" s="626" t="s">
        <v>3511</v>
      </c>
      <c r="C380" s="626" t="s">
        <v>753</v>
      </c>
      <c r="D380" s="626" t="s">
        <v>754</v>
      </c>
      <c r="E380" s="626" t="s">
        <v>755</v>
      </c>
      <c r="F380" s="629"/>
      <c r="G380" s="629"/>
      <c r="H380" s="642">
        <v>0</v>
      </c>
      <c r="I380" s="629">
        <v>19</v>
      </c>
      <c r="J380" s="629">
        <v>2242.9289705613965</v>
      </c>
      <c r="K380" s="642">
        <v>1</v>
      </c>
      <c r="L380" s="629">
        <v>19</v>
      </c>
      <c r="M380" s="630">
        <v>2242.9289705613965</v>
      </c>
    </row>
    <row r="381" spans="1:13" ht="14.4" customHeight="1" x14ac:dyDescent="0.3">
      <c r="A381" s="625" t="s">
        <v>575</v>
      </c>
      <c r="B381" s="626" t="s">
        <v>3511</v>
      </c>
      <c r="C381" s="626" t="s">
        <v>590</v>
      </c>
      <c r="D381" s="626" t="s">
        <v>3512</v>
      </c>
      <c r="E381" s="626" t="s">
        <v>3513</v>
      </c>
      <c r="F381" s="629"/>
      <c r="G381" s="629"/>
      <c r="H381" s="642">
        <v>0</v>
      </c>
      <c r="I381" s="629">
        <v>170</v>
      </c>
      <c r="J381" s="629">
        <v>13268.307839200093</v>
      </c>
      <c r="K381" s="642">
        <v>1</v>
      </c>
      <c r="L381" s="629">
        <v>170</v>
      </c>
      <c r="M381" s="630">
        <v>13268.307839200093</v>
      </c>
    </row>
    <row r="382" spans="1:13" ht="14.4" customHeight="1" x14ac:dyDescent="0.3">
      <c r="A382" s="625" t="s">
        <v>575</v>
      </c>
      <c r="B382" s="626" t="s">
        <v>3514</v>
      </c>
      <c r="C382" s="626" t="s">
        <v>1559</v>
      </c>
      <c r="D382" s="626" t="s">
        <v>1560</v>
      </c>
      <c r="E382" s="626" t="s">
        <v>1561</v>
      </c>
      <c r="F382" s="629"/>
      <c r="G382" s="629"/>
      <c r="H382" s="642">
        <v>0</v>
      </c>
      <c r="I382" s="629">
        <v>180</v>
      </c>
      <c r="J382" s="629">
        <v>12788.968154090402</v>
      </c>
      <c r="K382" s="642">
        <v>1</v>
      </c>
      <c r="L382" s="629">
        <v>180</v>
      </c>
      <c r="M382" s="630">
        <v>12788.968154090402</v>
      </c>
    </row>
    <row r="383" spans="1:13" ht="14.4" customHeight="1" x14ac:dyDescent="0.3">
      <c r="A383" s="625" t="s">
        <v>575</v>
      </c>
      <c r="B383" s="626" t="s">
        <v>3519</v>
      </c>
      <c r="C383" s="626" t="s">
        <v>1798</v>
      </c>
      <c r="D383" s="626" t="s">
        <v>594</v>
      </c>
      <c r="E383" s="626" t="s">
        <v>3650</v>
      </c>
      <c r="F383" s="629">
        <v>3</v>
      </c>
      <c r="G383" s="629">
        <v>271.16971804073842</v>
      </c>
      <c r="H383" s="642">
        <v>1</v>
      </c>
      <c r="I383" s="629"/>
      <c r="J383" s="629"/>
      <c r="K383" s="642">
        <v>0</v>
      </c>
      <c r="L383" s="629">
        <v>3</v>
      </c>
      <c r="M383" s="630">
        <v>271.16971804073842</v>
      </c>
    </row>
    <row r="384" spans="1:13" ht="14.4" customHeight="1" x14ac:dyDescent="0.3">
      <c r="A384" s="625" t="s">
        <v>575</v>
      </c>
      <c r="B384" s="626" t="s">
        <v>3519</v>
      </c>
      <c r="C384" s="626" t="s">
        <v>1556</v>
      </c>
      <c r="D384" s="626" t="s">
        <v>1449</v>
      </c>
      <c r="E384" s="626" t="s">
        <v>1557</v>
      </c>
      <c r="F384" s="629"/>
      <c r="G384" s="629"/>
      <c r="H384" s="642">
        <v>0</v>
      </c>
      <c r="I384" s="629">
        <v>3</v>
      </c>
      <c r="J384" s="629">
        <v>237.95</v>
      </c>
      <c r="K384" s="642">
        <v>1</v>
      </c>
      <c r="L384" s="629">
        <v>3</v>
      </c>
      <c r="M384" s="630">
        <v>237.95</v>
      </c>
    </row>
    <row r="385" spans="1:13" ht="14.4" customHeight="1" x14ac:dyDescent="0.3">
      <c r="A385" s="625" t="s">
        <v>575</v>
      </c>
      <c r="B385" s="626" t="s">
        <v>3651</v>
      </c>
      <c r="C385" s="626" t="s">
        <v>794</v>
      </c>
      <c r="D385" s="626" t="s">
        <v>795</v>
      </c>
      <c r="E385" s="626" t="s">
        <v>3653</v>
      </c>
      <c r="F385" s="629">
        <v>2</v>
      </c>
      <c r="G385" s="629">
        <v>674.66</v>
      </c>
      <c r="H385" s="642">
        <v>1</v>
      </c>
      <c r="I385" s="629"/>
      <c r="J385" s="629"/>
      <c r="K385" s="642">
        <v>0</v>
      </c>
      <c r="L385" s="629">
        <v>2</v>
      </c>
      <c r="M385" s="630">
        <v>674.66</v>
      </c>
    </row>
    <row r="386" spans="1:13" ht="14.4" customHeight="1" x14ac:dyDescent="0.3">
      <c r="A386" s="625" t="s">
        <v>575</v>
      </c>
      <c r="B386" s="626" t="s">
        <v>3521</v>
      </c>
      <c r="C386" s="626" t="s">
        <v>1552</v>
      </c>
      <c r="D386" s="626" t="s">
        <v>1553</v>
      </c>
      <c r="E386" s="626" t="s">
        <v>1554</v>
      </c>
      <c r="F386" s="629"/>
      <c r="G386" s="629"/>
      <c r="H386" s="642">
        <v>0</v>
      </c>
      <c r="I386" s="629">
        <v>24</v>
      </c>
      <c r="J386" s="629">
        <v>11335.903151689925</v>
      </c>
      <c r="K386" s="642">
        <v>1</v>
      </c>
      <c r="L386" s="629">
        <v>24</v>
      </c>
      <c r="M386" s="630">
        <v>11335.903151689925</v>
      </c>
    </row>
    <row r="387" spans="1:13" ht="14.4" customHeight="1" x14ac:dyDescent="0.3">
      <c r="A387" s="625" t="s">
        <v>575</v>
      </c>
      <c r="B387" s="626" t="s">
        <v>3656</v>
      </c>
      <c r="C387" s="626" t="s">
        <v>2448</v>
      </c>
      <c r="D387" s="626" t="s">
        <v>3659</v>
      </c>
      <c r="E387" s="626" t="s">
        <v>3660</v>
      </c>
      <c r="F387" s="629"/>
      <c r="G387" s="629"/>
      <c r="H387" s="642">
        <v>0</v>
      </c>
      <c r="I387" s="629">
        <v>17</v>
      </c>
      <c r="J387" s="629">
        <v>6630.0642242153854</v>
      </c>
      <c r="K387" s="642">
        <v>1</v>
      </c>
      <c r="L387" s="629">
        <v>17</v>
      </c>
      <c r="M387" s="630">
        <v>6630.0642242153854</v>
      </c>
    </row>
    <row r="388" spans="1:13" ht="14.4" customHeight="1" x14ac:dyDescent="0.3">
      <c r="A388" s="625" t="s">
        <v>575</v>
      </c>
      <c r="B388" s="626" t="s">
        <v>3527</v>
      </c>
      <c r="C388" s="626" t="s">
        <v>1463</v>
      </c>
      <c r="D388" s="626" t="s">
        <v>1464</v>
      </c>
      <c r="E388" s="626" t="s">
        <v>3528</v>
      </c>
      <c r="F388" s="629"/>
      <c r="G388" s="629"/>
      <c r="H388" s="642">
        <v>0</v>
      </c>
      <c r="I388" s="629">
        <v>19</v>
      </c>
      <c r="J388" s="629">
        <v>65549.994241689768</v>
      </c>
      <c r="K388" s="642">
        <v>1</v>
      </c>
      <c r="L388" s="629">
        <v>19</v>
      </c>
      <c r="M388" s="630">
        <v>65549.994241689768</v>
      </c>
    </row>
    <row r="389" spans="1:13" ht="14.4" customHeight="1" x14ac:dyDescent="0.3">
      <c r="A389" s="625" t="s">
        <v>575</v>
      </c>
      <c r="B389" s="626" t="s">
        <v>3758</v>
      </c>
      <c r="C389" s="626" t="s">
        <v>3294</v>
      </c>
      <c r="D389" s="626" t="s">
        <v>3295</v>
      </c>
      <c r="E389" s="626" t="s">
        <v>3759</v>
      </c>
      <c r="F389" s="629"/>
      <c r="G389" s="629"/>
      <c r="H389" s="642">
        <v>0</v>
      </c>
      <c r="I389" s="629">
        <v>1</v>
      </c>
      <c r="J389" s="629">
        <v>132.84</v>
      </c>
      <c r="K389" s="642">
        <v>1</v>
      </c>
      <c r="L389" s="629">
        <v>1</v>
      </c>
      <c r="M389" s="630">
        <v>132.84</v>
      </c>
    </row>
    <row r="390" spans="1:13" ht="14.4" customHeight="1" x14ac:dyDescent="0.3">
      <c r="A390" s="625" t="s">
        <v>575</v>
      </c>
      <c r="B390" s="626" t="s">
        <v>3529</v>
      </c>
      <c r="C390" s="626" t="s">
        <v>3298</v>
      </c>
      <c r="D390" s="626" t="s">
        <v>1416</v>
      </c>
      <c r="E390" s="626" t="s">
        <v>3299</v>
      </c>
      <c r="F390" s="629"/>
      <c r="G390" s="629"/>
      <c r="H390" s="642">
        <v>0</v>
      </c>
      <c r="I390" s="629">
        <v>39</v>
      </c>
      <c r="J390" s="629">
        <v>5276.4488528042748</v>
      </c>
      <c r="K390" s="642">
        <v>1</v>
      </c>
      <c r="L390" s="629">
        <v>39</v>
      </c>
      <c r="M390" s="630">
        <v>5276.4488528042748</v>
      </c>
    </row>
    <row r="391" spans="1:13" ht="14.4" customHeight="1" x14ac:dyDescent="0.3">
      <c r="A391" s="625" t="s">
        <v>575</v>
      </c>
      <c r="B391" s="626" t="s">
        <v>3529</v>
      </c>
      <c r="C391" s="626" t="s">
        <v>1415</v>
      </c>
      <c r="D391" s="626" t="s">
        <v>1416</v>
      </c>
      <c r="E391" s="626" t="s">
        <v>3530</v>
      </c>
      <c r="F391" s="629"/>
      <c r="G391" s="629"/>
      <c r="H391" s="642">
        <v>0</v>
      </c>
      <c r="I391" s="629">
        <v>2</v>
      </c>
      <c r="J391" s="629">
        <v>94.99</v>
      </c>
      <c r="K391" s="642">
        <v>1</v>
      </c>
      <c r="L391" s="629">
        <v>2</v>
      </c>
      <c r="M391" s="630">
        <v>94.99</v>
      </c>
    </row>
    <row r="392" spans="1:13" ht="14.4" customHeight="1" x14ac:dyDescent="0.3">
      <c r="A392" s="625" t="s">
        <v>575</v>
      </c>
      <c r="B392" s="626" t="s">
        <v>3529</v>
      </c>
      <c r="C392" s="626" t="s">
        <v>3151</v>
      </c>
      <c r="D392" s="626" t="s">
        <v>3152</v>
      </c>
      <c r="E392" s="626" t="s">
        <v>3760</v>
      </c>
      <c r="F392" s="629">
        <v>4</v>
      </c>
      <c r="G392" s="629">
        <v>210.6791889498468</v>
      </c>
      <c r="H392" s="642">
        <v>1</v>
      </c>
      <c r="I392" s="629"/>
      <c r="J392" s="629"/>
      <c r="K392" s="642">
        <v>0</v>
      </c>
      <c r="L392" s="629">
        <v>4</v>
      </c>
      <c r="M392" s="630">
        <v>210.6791889498468</v>
      </c>
    </row>
    <row r="393" spans="1:13" ht="14.4" customHeight="1" x14ac:dyDescent="0.3">
      <c r="A393" s="625" t="s">
        <v>575</v>
      </c>
      <c r="B393" s="626" t="s">
        <v>3539</v>
      </c>
      <c r="C393" s="626" t="s">
        <v>1452</v>
      </c>
      <c r="D393" s="626" t="s">
        <v>1453</v>
      </c>
      <c r="E393" s="626" t="s">
        <v>1061</v>
      </c>
      <c r="F393" s="629"/>
      <c r="G393" s="629"/>
      <c r="H393" s="642">
        <v>0</v>
      </c>
      <c r="I393" s="629">
        <v>1</v>
      </c>
      <c r="J393" s="629">
        <v>43.380080484263097</v>
      </c>
      <c r="K393" s="642">
        <v>1</v>
      </c>
      <c r="L393" s="629">
        <v>1</v>
      </c>
      <c r="M393" s="630">
        <v>43.380080484263097</v>
      </c>
    </row>
    <row r="394" spans="1:13" ht="14.4" customHeight="1" x14ac:dyDescent="0.3">
      <c r="A394" s="625" t="s">
        <v>575</v>
      </c>
      <c r="B394" s="626" t="s">
        <v>3539</v>
      </c>
      <c r="C394" s="626" t="s">
        <v>2639</v>
      </c>
      <c r="D394" s="626" t="s">
        <v>3727</v>
      </c>
      <c r="E394" s="626" t="s">
        <v>1061</v>
      </c>
      <c r="F394" s="629">
        <v>1</v>
      </c>
      <c r="G394" s="629">
        <v>108.63</v>
      </c>
      <c r="H394" s="642">
        <v>1</v>
      </c>
      <c r="I394" s="629"/>
      <c r="J394" s="629"/>
      <c r="K394" s="642">
        <v>0</v>
      </c>
      <c r="L394" s="629">
        <v>1</v>
      </c>
      <c r="M394" s="630">
        <v>108.63</v>
      </c>
    </row>
    <row r="395" spans="1:13" ht="14.4" customHeight="1" x14ac:dyDescent="0.3">
      <c r="A395" s="625" t="s">
        <v>575</v>
      </c>
      <c r="B395" s="626" t="s">
        <v>3540</v>
      </c>
      <c r="C395" s="626" t="s">
        <v>1532</v>
      </c>
      <c r="D395" s="626" t="s">
        <v>1533</v>
      </c>
      <c r="E395" s="626" t="s">
        <v>1534</v>
      </c>
      <c r="F395" s="629"/>
      <c r="G395" s="629"/>
      <c r="H395" s="642">
        <v>0</v>
      </c>
      <c r="I395" s="629">
        <v>2</v>
      </c>
      <c r="J395" s="629">
        <v>92.35</v>
      </c>
      <c r="K395" s="642">
        <v>1</v>
      </c>
      <c r="L395" s="629">
        <v>2</v>
      </c>
      <c r="M395" s="630">
        <v>92.35</v>
      </c>
    </row>
    <row r="396" spans="1:13" ht="14.4" customHeight="1" x14ac:dyDescent="0.3">
      <c r="A396" s="625" t="s">
        <v>575</v>
      </c>
      <c r="B396" s="626" t="s">
        <v>3542</v>
      </c>
      <c r="C396" s="626" t="s">
        <v>1471</v>
      </c>
      <c r="D396" s="626" t="s">
        <v>3543</v>
      </c>
      <c r="E396" s="626" t="s">
        <v>1781</v>
      </c>
      <c r="F396" s="629"/>
      <c r="G396" s="629"/>
      <c r="H396" s="642">
        <v>0</v>
      </c>
      <c r="I396" s="629">
        <v>3</v>
      </c>
      <c r="J396" s="629">
        <v>330.97026990181502</v>
      </c>
      <c r="K396" s="642">
        <v>1</v>
      </c>
      <c r="L396" s="629">
        <v>3</v>
      </c>
      <c r="M396" s="630">
        <v>330.97026990181502</v>
      </c>
    </row>
    <row r="397" spans="1:13" ht="14.4" customHeight="1" x14ac:dyDescent="0.3">
      <c r="A397" s="625" t="s">
        <v>575</v>
      </c>
      <c r="B397" s="626" t="s">
        <v>3674</v>
      </c>
      <c r="C397" s="626" t="s">
        <v>2393</v>
      </c>
      <c r="D397" s="626" t="s">
        <v>3675</v>
      </c>
      <c r="E397" s="626" t="s">
        <v>1009</v>
      </c>
      <c r="F397" s="629"/>
      <c r="G397" s="629"/>
      <c r="H397" s="642">
        <v>0</v>
      </c>
      <c r="I397" s="629">
        <v>3</v>
      </c>
      <c r="J397" s="629">
        <v>294.80808619514437</v>
      </c>
      <c r="K397" s="642">
        <v>1</v>
      </c>
      <c r="L397" s="629">
        <v>3</v>
      </c>
      <c r="M397" s="630">
        <v>294.80808619514437</v>
      </c>
    </row>
    <row r="398" spans="1:13" ht="14.4" customHeight="1" x14ac:dyDescent="0.3">
      <c r="A398" s="625" t="s">
        <v>575</v>
      </c>
      <c r="B398" s="626" t="s">
        <v>3548</v>
      </c>
      <c r="C398" s="626" t="s">
        <v>3247</v>
      </c>
      <c r="D398" s="626" t="s">
        <v>3248</v>
      </c>
      <c r="E398" s="626" t="s">
        <v>1123</v>
      </c>
      <c r="F398" s="629">
        <v>1</v>
      </c>
      <c r="G398" s="629">
        <v>221.69</v>
      </c>
      <c r="H398" s="642">
        <v>1</v>
      </c>
      <c r="I398" s="629"/>
      <c r="J398" s="629"/>
      <c r="K398" s="642">
        <v>0</v>
      </c>
      <c r="L398" s="629">
        <v>1</v>
      </c>
      <c r="M398" s="630">
        <v>221.69</v>
      </c>
    </row>
    <row r="399" spans="1:13" ht="14.4" customHeight="1" x14ac:dyDescent="0.3">
      <c r="A399" s="625" t="s">
        <v>575</v>
      </c>
      <c r="B399" s="626" t="s">
        <v>3551</v>
      </c>
      <c r="C399" s="626" t="s">
        <v>1426</v>
      </c>
      <c r="D399" s="626" t="s">
        <v>1427</v>
      </c>
      <c r="E399" s="626" t="s">
        <v>1009</v>
      </c>
      <c r="F399" s="629"/>
      <c r="G399" s="629"/>
      <c r="H399" s="642">
        <v>0</v>
      </c>
      <c r="I399" s="629">
        <v>1</v>
      </c>
      <c r="J399" s="629">
        <v>84.51</v>
      </c>
      <c r="K399" s="642">
        <v>1</v>
      </c>
      <c r="L399" s="629">
        <v>1</v>
      </c>
      <c r="M399" s="630">
        <v>84.51</v>
      </c>
    </row>
    <row r="400" spans="1:13" ht="14.4" customHeight="1" x14ac:dyDescent="0.3">
      <c r="A400" s="625" t="s">
        <v>575</v>
      </c>
      <c r="B400" s="626" t="s">
        <v>3553</v>
      </c>
      <c r="C400" s="626" t="s">
        <v>2403</v>
      </c>
      <c r="D400" s="626" t="s">
        <v>3678</v>
      </c>
      <c r="E400" s="626" t="s">
        <v>1457</v>
      </c>
      <c r="F400" s="629"/>
      <c r="G400" s="629"/>
      <c r="H400" s="642">
        <v>0</v>
      </c>
      <c r="I400" s="629">
        <v>1</v>
      </c>
      <c r="J400" s="629">
        <v>89.52</v>
      </c>
      <c r="K400" s="642">
        <v>1</v>
      </c>
      <c r="L400" s="629">
        <v>1</v>
      </c>
      <c r="M400" s="630">
        <v>89.52</v>
      </c>
    </row>
    <row r="401" spans="1:13" ht="14.4" customHeight="1" x14ac:dyDescent="0.3">
      <c r="A401" s="625" t="s">
        <v>575</v>
      </c>
      <c r="B401" s="626" t="s">
        <v>3553</v>
      </c>
      <c r="C401" s="626" t="s">
        <v>1491</v>
      </c>
      <c r="D401" s="626" t="s">
        <v>1496</v>
      </c>
      <c r="E401" s="626" t="s">
        <v>975</v>
      </c>
      <c r="F401" s="629"/>
      <c r="G401" s="629"/>
      <c r="H401" s="642">
        <v>0</v>
      </c>
      <c r="I401" s="629">
        <v>2</v>
      </c>
      <c r="J401" s="629">
        <v>375.26882520795004</v>
      </c>
      <c r="K401" s="642">
        <v>1</v>
      </c>
      <c r="L401" s="629">
        <v>2</v>
      </c>
      <c r="M401" s="630">
        <v>375.26882520795004</v>
      </c>
    </row>
    <row r="402" spans="1:13" ht="14.4" customHeight="1" x14ac:dyDescent="0.3">
      <c r="A402" s="625" t="s">
        <v>575</v>
      </c>
      <c r="B402" s="626" t="s">
        <v>3559</v>
      </c>
      <c r="C402" s="626" t="s">
        <v>1600</v>
      </c>
      <c r="D402" s="626" t="s">
        <v>3560</v>
      </c>
      <c r="E402" s="626" t="s">
        <v>3561</v>
      </c>
      <c r="F402" s="629"/>
      <c r="G402" s="629"/>
      <c r="H402" s="642">
        <v>0</v>
      </c>
      <c r="I402" s="629">
        <v>5</v>
      </c>
      <c r="J402" s="629">
        <v>4568.8500000000004</v>
      </c>
      <c r="K402" s="642">
        <v>1</v>
      </c>
      <c r="L402" s="629">
        <v>5</v>
      </c>
      <c r="M402" s="630">
        <v>4568.8500000000004</v>
      </c>
    </row>
    <row r="403" spans="1:13" ht="14.4" customHeight="1" x14ac:dyDescent="0.3">
      <c r="A403" s="625" t="s">
        <v>575</v>
      </c>
      <c r="B403" s="626" t="s">
        <v>3562</v>
      </c>
      <c r="C403" s="626" t="s">
        <v>1583</v>
      </c>
      <c r="D403" s="626" t="s">
        <v>3563</v>
      </c>
      <c r="E403" s="626" t="s">
        <v>3564</v>
      </c>
      <c r="F403" s="629"/>
      <c r="G403" s="629"/>
      <c r="H403" s="642">
        <v>0</v>
      </c>
      <c r="I403" s="629">
        <v>2</v>
      </c>
      <c r="J403" s="629">
        <v>260.077196770466</v>
      </c>
      <c r="K403" s="642">
        <v>1</v>
      </c>
      <c r="L403" s="629">
        <v>2</v>
      </c>
      <c r="M403" s="630">
        <v>260.077196770466</v>
      </c>
    </row>
    <row r="404" spans="1:13" ht="14.4" customHeight="1" x14ac:dyDescent="0.3">
      <c r="A404" s="625" t="s">
        <v>575</v>
      </c>
      <c r="B404" s="626" t="s">
        <v>3562</v>
      </c>
      <c r="C404" s="626" t="s">
        <v>1407</v>
      </c>
      <c r="D404" s="626" t="s">
        <v>3565</v>
      </c>
      <c r="E404" s="626" t="s">
        <v>3566</v>
      </c>
      <c r="F404" s="629"/>
      <c r="G404" s="629"/>
      <c r="H404" s="642">
        <v>0</v>
      </c>
      <c r="I404" s="629">
        <v>12</v>
      </c>
      <c r="J404" s="629">
        <v>435.96</v>
      </c>
      <c r="K404" s="642">
        <v>1</v>
      </c>
      <c r="L404" s="629">
        <v>12</v>
      </c>
      <c r="M404" s="630">
        <v>435.96</v>
      </c>
    </row>
    <row r="405" spans="1:13" ht="14.4" customHeight="1" x14ac:dyDescent="0.3">
      <c r="A405" s="625" t="s">
        <v>575</v>
      </c>
      <c r="B405" s="626" t="s">
        <v>3567</v>
      </c>
      <c r="C405" s="626" t="s">
        <v>1115</v>
      </c>
      <c r="D405" s="626" t="s">
        <v>3761</v>
      </c>
      <c r="E405" s="626" t="s">
        <v>3762</v>
      </c>
      <c r="F405" s="629">
        <v>1</v>
      </c>
      <c r="G405" s="629">
        <v>94.69</v>
      </c>
      <c r="H405" s="642">
        <v>1</v>
      </c>
      <c r="I405" s="629"/>
      <c r="J405" s="629"/>
      <c r="K405" s="642">
        <v>0</v>
      </c>
      <c r="L405" s="629">
        <v>1</v>
      </c>
      <c r="M405" s="630">
        <v>94.69</v>
      </c>
    </row>
    <row r="406" spans="1:13" ht="14.4" customHeight="1" x14ac:dyDescent="0.3">
      <c r="A406" s="625" t="s">
        <v>575</v>
      </c>
      <c r="B406" s="626" t="s">
        <v>3572</v>
      </c>
      <c r="C406" s="626" t="s">
        <v>1764</v>
      </c>
      <c r="D406" s="626" t="s">
        <v>1765</v>
      </c>
      <c r="E406" s="626" t="s">
        <v>1766</v>
      </c>
      <c r="F406" s="629"/>
      <c r="G406" s="629"/>
      <c r="H406" s="642">
        <v>0</v>
      </c>
      <c r="I406" s="629">
        <v>1</v>
      </c>
      <c r="J406" s="629">
        <v>12592.49</v>
      </c>
      <c r="K406" s="642">
        <v>1</v>
      </c>
      <c r="L406" s="629">
        <v>1</v>
      </c>
      <c r="M406" s="630">
        <v>12592.49</v>
      </c>
    </row>
    <row r="407" spans="1:13" ht="14.4" customHeight="1" x14ac:dyDescent="0.3">
      <c r="A407" s="625" t="s">
        <v>575</v>
      </c>
      <c r="B407" s="626" t="s">
        <v>3573</v>
      </c>
      <c r="C407" s="626" t="s">
        <v>1721</v>
      </c>
      <c r="D407" s="626" t="s">
        <v>1722</v>
      </c>
      <c r="E407" s="626" t="s">
        <v>1723</v>
      </c>
      <c r="F407" s="629"/>
      <c r="G407" s="629"/>
      <c r="H407" s="642">
        <v>0</v>
      </c>
      <c r="I407" s="629">
        <v>306</v>
      </c>
      <c r="J407" s="629">
        <v>16302.089531173409</v>
      </c>
      <c r="K407" s="642">
        <v>1</v>
      </c>
      <c r="L407" s="629">
        <v>306</v>
      </c>
      <c r="M407" s="630">
        <v>16302.089531173409</v>
      </c>
    </row>
    <row r="408" spans="1:13" ht="14.4" customHeight="1" x14ac:dyDescent="0.3">
      <c r="A408" s="625" t="s">
        <v>575</v>
      </c>
      <c r="B408" s="626" t="s">
        <v>3574</v>
      </c>
      <c r="C408" s="626" t="s">
        <v>1717</v>
      </c>
      <c r="D408" s="626" t="s">
        <v>3575</v>
      </c>
      <c r="E408" s="626" t="s">
        <v>3576</v>
      </c>
      <c r="F408" s="629"/>
      <c r="G408" s="629"/>
      <c r="H408" s="642">
        <v>0</v>
      </c>
      <c r="I408" s="629">
        <v>2</v>
      </c>
      <c r="J408" s="629">
        <v>490.83963394479201</v>
      </c>
      <c r="K408" s="642">
        <v>1</v>
      </c>
      <c r="L408" s="629">
        <v>2</v>
      </c>
      <c r="M408" s="630">
        <v>490.83963394479201</v>
      </c>
    </row>
    <row r="409" spans="1:13" ht="14.4" customHeight="1" x14ac:dyDescent="0.3">
      <c r="A409" s="625" t="s">
        <v>575</v>
      </c>
      <c r="B409" s="626" t="s">
        <v>3574</v>
      </c>
      <c r="C409" s="626" t="s">
        <v>1740</v>
      </c>
      <c r="D409" s="626" t="s">
        <v>3577</v>
      </c>
      <c r="E409" s="626" t="s">
        <v>3578</v>
      </c>
      <c r="F409" s="629"/>
      <c r="G409" s="629"/>
      <c r="H409" s="642">
        <v>0</v>
      </c>
      <c r="I409" s="629">
        <v>185.4</v>
      </c>
      <c r="J409" s="629">
        <v>41959.222372465454</v>
      </c>
      <c r="K409" s="642">
        <v>1</v>
      </c>
      <c r="L409" s="629">
        <v>185.4</v>
      </c>
      <c r="M409" s="630">
        <v>41959.222372465454</v>
      </c>
    </row>
    <row r="410" spans="1:13" ht="14.4" customHeight="1" x14ac:dyDescent="0.3">
      <c r="A410" s="625" t="s">
        <v>575</v>
      </c>
      <c r="B410" s="626" t="s">
        <v>3581</v>
      </c>
      <c r="C410" s="626" t="s">
        <v>3323</v>
      </c>
      <c r="D410" s="626" t="s">
        <v>3324</v>
      </c>
      <c r="E410" s="626" t="s">
        <v>3325</v>
      </c>
      <c r="F410" s="629">
        <v>1.2</v>
      </c>
      <c r="G410" s="629">
        <v>3006.96</v>
      </c>
      <c r="H410" s="642">
        <v>1</v>
      </c>
      <c r="I410" s="629"/>
      <c r="J410" s="629"/>
      <c r="K410" s="642">
        <v>0</v>
      </c>
      <c r="L410" s="629">
        <v>1.2</v>
      </c>
      <c r="M410" s="630">
        <v>3006.96</v>
      </c>
    </row>
    <row r="411" spans="1:13" ht="14.4" customHeight="1" x14ac:dyDescent="0.3">
      <c r="A411" s="625" t="s">
        <v>575</v>
      </c>
      <c r="B411" s="626" t="s">
        <v>3581</v>
      </c>
      <c r="C411" s="626" t="s">
        <v>1725</v>
      </c>
      <c r="D411" s="626" t="s">
        <v>3582</v>
      </c>
      <c r="E411" s="626" t="s">
        <v>3583</v>
      </c>
      <c r="F411" s="629"/>
      <c r="G411" s="629"/>
      <c r="H411" s="642">
        <v>0</v>
      </c>
      <c r="I411" s="629">
        <v>27.713333333333331</v>
      </c>
      <c r="J411" s="629">
        <v>104812.24153745062</v>
      </c>
      <c r="K411" s="642">
        <v>1</v>
      </c>
      <c r="L411" s="629">
        <v>27.713333333333331</v>
      </c>
      <c r="M411" s="630">
        <v>104812.24153745062</v>
      </c>
    </row>
    <row r="412" spans="1:13" ht="14.4" customHeight="1" x14ac:dyDescent="0.3">
      <c r="A412" s="625" t="s">
        <v>575</v>
      </c>
      <c r="B412" s="626" t="s">
        <v>3584</v>
      </c>
      <c r="C412" s="626" t="s">
        <v>1662</v>
      </c>
      <c r="D412" s="626" t="s">
        <v>1663</v>
      </c>
      <c r="E412" s="626" t="s">
        <v>3585</v>
      </c>
      <c r="F412" s="629">
        <v>0.44</v>
      </c>
      <c r="G412" s="629">
        <v>323.78193855411934</v>
      </c>
      <c r="H412" s="642">
        <v>1</v>
      </c>
      <c r="I412" s="629"/>
      <c r="J412" s="629"/>
      <c r="K412" s="642">
        <v>0</v>
      </c>
      <c r="L412" s="629">
        <v>0.44</v>
      </c>
      <c r="M412" s="630">
        <v>323.78193855411934</v>
      </c>
    </row>
    <row r="413" spans="1:13" ht="14.4" customHeight="1" x14ac:dyDescent="0.3">
      <c r="A413" s="625" t="s">
        <v>575</v>
      </c>
      <c r="B413" s="626" t="s">
        <v>3584</v>
      </c>
      <c r="C413" s="626" t="s">
        <v>1737</v>
      </c>
      <c r="D413" s="626" t="s">
        <v>1738</v>
      </c>
      <c r="E413" s="626" t="s">
        <v>765</v>
      </c>
      <c r="F413" s="629"/>
      <c r="G413" s="629"/>
      <c r="H413" s="642">
        <v>0</v>
      </c>
      <c r="I413" s="629">
        <v>4.5</v>
      </c>
      <c r="J413" s="629">
        <v>1383.2989237267777</v>
      </c>
      <c r="K413" s="642">
        <v>1</v>
      </c>
      <c r="L413" s="629">
        <v>4.5</v>
      </c>
      <c r="M413" s="630">
        <v>1383.2989237267777</v>
      </c>
    </row>
    <row r="414" spans="1:13" ht="14.4" customHeight="1" x14ac:dyDescent="0.3">
      <c r="A414" s="625" t="s">
        <v>575</v>
      </c>
      <c r="B414" s="626" t="s">
        <v>3586</v>
      </c>
      <c r="C414" s="626" t="s">
        <v>1744</v>
      </c>
      <c r="D414" s="626" t="s">
        <v>3587</v>
      </c>
      <c r="E414" s="626" t="s">
        <v>1723</v>
      </c>
      <c r="F414" s="629"/>
      <c r="G414" s="629"/>
      <c r="H414" s="642">
        <v>0</v>
      </c>
      <c r="I414" s="629">
        <v>6</v>
      </c>
      <c r="J414" s="629">
        <v>447.89765469518159</v>
      </c>
      <c r="K414" s="642">
        <v>1</v>
      </c>
      <c r="L414" s="629">
        <v>6</v>
      </c>
      <c r="M414" s="630">
        <v>447.89765469518159</v>
      </c>
    </row>
    <row r="415" spans="1:13" ht="14.4" customHeight="1" x14ac:dyDescent="0.3">
      <c r="A415" s="625" t="s">
        <v>575</v>
      </c>
      <c r="B415" s="626" t="s">
        <v>3588</v>
      </c>
      <c r="C415" s="626" t="s">
        <v>1658</v>
      </c>
      <c r="D415" s="626" t="s">
        <v>1659</v>
      </c>
      <c r="E415" s="626" t="s">
        <v>1660</v>
      </c>
      <c r="F415" s="629">
        <v>40</v>
      </c>
      <c r="G415" s="629">
        <v>1344.0022119601531</v>
      </c>
      <c r="H415" s="642">
        <v>1</v>
      </c>
      <c r="I415" s="629"/>
      <c r="J415" s="629"/>
      <c r="K415" s="642">
        <v>0</v>
      </c>
      <c r="L415" s="629">
        <v>40</v>
      </c>
      <c r="M415" s="630">
        <v>1344.0022119601531</v>
      </c>
    </row>
    <row r="416" spans="1:13" ht="14.4" customHeight="1" x14ac:dyDescent="0.3">
      <c r="A416" s="625" t="s">
        <v>575</v>
      </c>
      <c r="B416" s="626" t="s">
        <v>3589</v>
      </c>
      <c r="C416" s="626" t="s">
        <v>763</v>
      </c>
      <c r="D416" s="626" t="s">
        <v>764</v>
      </c>
      <c r="E416" s="626" t="s">
        <v>765</v>
      </c>
      <c r="F416" s="629"/>
      <c r="G416" s="629"/>
      <c r="H416" s="642">
        <v>0</v>
      </c>
      <c r="I416" s="629">
        <v>2</v>
      </c>
      <c r="J416" s="629">
        <v>1209.240921437337</v>
      </c>
      <c r="K416" s="642">
        <v>1</v>
      </c>
      <c r="L416" s="629">
        <v>2</v>
      </c>
      <c r="M416" s="630">
        <v>1209.240921437337</v>
      </c>
    </row>
    <row r="417" spans="1:13" ht="14.4" customHeight="1" x14ac:dyDescent="0.3">
      <c r="A417" s="625" t="s">
        <v>575</v>
      </c>
      <c r="B417" s="626" t="s">
        <v>3589</v>
      </c>
      <c r="C417" s="626" t="s">
        <v>1149</v>
      </c>
      <c r="D417" s="626" t="s">
        <v>1150</v>
      </c>
      <c r="E417" s="626" t="s">
        <v>1151</v>
      </c>
      <c r="F417" s="629"/>
      <c r="G417" s="629"/>
      <c r="H417" s="642">
        <v>0</v>
      </c>
      <c r="I417" s="629">
        <v>2</v>
      </c>
      <c r="J417" s="629">
        <v>1613.420928607334</v>
      </c>
      <c r="K417" s="642">
        <v>1</v>
      </c>
      <c r="L417" s="629">
        <v>2</v>
      </c>
      <c r="M417" s="630">
        <v>1613.420928607334</v>
      </c>
    </row>
    <row r="418" spans="1:13" ht="14.4" customHeight="1" x14ac:dyDescent="0.3">
      <c r="A418" s="625" t="s">
        <v>575</v>
      </c>
      <c r="B418" s="626" t="s">
        <v>3590</v>
      </c>
      <c r="C418" s="626" t="s">
        <v>1756</v>
      </c>
      <c r="D418" s="626" t="s">
        <v>1757</v>
      </c>
      <c r="E418" s="626" t="s">
        <v>1660</v>
      </c>
      <c r="F418" s="629"/>
      <c r="G418" s="629"/>
      <c r="H418" s="642">
        <v>0</v>
      </c>
      <c r="I418" s="629">
        <v>20</v>
      </c>
      <c r="J418" s="629">
        <v>3080.99539230752</v>
      </c>
      <c r="K418" s="642">
        <v>1</v>
      </c>
      <c r="L418" s="629">
        <v>20</v>
      </c>
      <c r="M418" s="630">
        <v>3080.99539230752</v>
      </c>
    </row>
    <row r="419" spans="1:13" ht="14.4" customHeight="1" x14ac:dyDescent="0.3">
      <c r="A419" s="625" t="s">
        <v>575</v>
      </c>
      <c r="B419" s="626" t="s">
        <v>3591</v>
      </c>
      <c r="C419" s="626" t="s">
        <v>1682</v>
      </c>
      <c r="D419" s="626" t="s">
        <v>3592</v>
      </c>
      <c r="E419" s="626" t="s">
        <v>3593</v>
      </c>
      <c r="F419" s="629"/>
      <c r="G419" s="629"/>
      <c r="H419" s="642">
        <v>0</v>
      </c>
      <c r="I419" s="629">
        <v>3</v>
      </c>
      <c r="J419" s="629">
        <v>12693.695817682719</v>
      </c>
      <c r="K419" s="642">
        <v>1</v>
      </c>
      <c r="L419" s="629">
        <v>3</v>
      </c>
      <c r="M419" s="630">
        <v>12693.695817682719</v>
      </c>
    </row>
    <row r="420" spans="1:13" ht="14.4" customHeight="1" x14ac:dyDescent="0.3">
      <c r="A420" s="625" t="s">
        <v>575</v>
      </c>
      <c r="B420" s="626" t="s">
        <v>3594</v>
      </c>
      <c r="C420" s="626" t="s">
        <v>1572</v>
      </c>
      <c r="D420" s="626" t="s">
        <v>1573</v>
      </c>
      <c r="E420" s="626" t="s">
        <v>1574</v>
      </c>
      <c r="F420" s="629"/>
      <c r="G420" s="629"/>
      <c r="H420" s="642">
        <v>0</v>
      </c>
      <c r="I420" s="629">
        <v>13.6</v>
      </c>
      <c r="J420" s="629">
        <v>29354.397141804599</v>
      </c>
      <c r="K420" s="642">
        <v>1</v>
      </c>
      <c r="L420" s="629">
        <v>13.6</v>
      </c>
      <c r="M420" s="630">
        <v>29354.397141804599</v>
      </c>
    </row>
    <row r="421" spans="1:13" ht="14.4" customHeight="1" x14ac:dyDescent="0.3">
      <c r="A421" s="625" t="s">
        <v>575</v>
      </c>
      <c r="B421" s="626" t="s">
        <v>3595</v>
      </c>
      <c r="C421" s="626" t="s">
        <v>1733</v>
      </c>
      <c r="D421" s="626" t="s">
        <v>1734</v>
      </c>
      <c r="E421" s="626" t="s">
        <v>3596</v>
      </c>
      <c r="F421" s="629"/>
      <c r="G421" s="629"/>
      <c r="H421" s="642">
        <v>0</v>
      </c>
      <c r="I421" s="629">
        <v>1</v>
      </c>
      <c r="J421" s="629">
        <v>153.59</v>
      </c>
      <c r="K421" s="642">
        <v>1</v>
      </c>
      <c r="L421" s="629">
        <v>1</v>
      </c>
      <c r="M421" s="630">
        <v>153.59</v>
      </c>
    </row>
    <row r="422" spans="1:13" ht="14.4" customHeight="1" x14ac:dyDescent="0.3">
      <c r="A422" s="625" t="s">
        <v>575</v>
      </c>
      <c r="B422" s="626" t="s">
        <v>3595</v>
      </c>
      <c r="C422" s="626" t="s">
        <v>2604</v>
      </c>
      <c r="D422" s="626" t="s">
        <v>2605</v>
      </c>
      <c r="E422" s="626" t="s">
        <v>3687</v>
      </c>
      <c r="F422" s="629"/>
      <c r="G422" s="629"/>
      <c r="H422" s="642">
        <v>0</v>
      </c>
      <c r="I422" s="629">
        <v>30</v>
      </c>
      <c r="J422" s="629">
        <v>7872.5</v>
      </c>
      <c r="K422" s="642">
        <v>1</v>
      </c>
      <c r="L422" s="629">
        <v>30</v>
      </c>
      <c r="M422" s="630">
        <v>7872.5</v>
      </c>
    </row>
    <row r="423" spans="1:13" ht="14.4" customHeight="1" x14ac:dyDescent="0.3">
      <c r="A423" s="625" t="s">
        <v>575</v>
      </c>
      <c r="B423" s="626" t="s">
        <v>3595</v>
      </c>
      <c r="C423" s="626" t="s">
        <v>3068</v>
      </c>
      <c r="D423" s="626" t="s">
        <v>3741</v>
      </c>
      <c r="E423" s="626" t="s">
        <v>3742</v>
      </c>
      <c r="F423" s="629"/>
      <c r="G423" s="629"/>
      <c r="H423" s="642">
        <v>0</v>
      </c>
      <c r="I423" s="629">
        <v>1</v>
      </c>
      <c r="J423" s="629">
        <v>152.56</v>
      </c>
      <c r="K423" s="642">
        <v>1</v>
      </c>
      <c r="L423" s="629">
        <v>1</v>
      </c>
      <c r="M423" s="630">
        <v>152.56</v>
      </c>
    </row>
    <row r="424" spans="1:13" ht="14.4" customHeight="1" x14ac:dyDescent="0.3">
      <c r="A424" s="625" t="s">
        <v>575</v>
      </c>
      <c r="B424" s="626" t="s">
        <v>3597</v>
      </c>
      <c r="C424" s="626" t="s">
        <v>1760</v>
      </c>
      <c r="D424" s="626" t="s">
        <v>1761</v>
      </c>
      <c r="E424" s="626" t="s">
        <v>3598</v>
      </c>
      <c r="F424" s="629"/>
      <c r="G424" s="629"/>
      <c r="H424" s="642">
        <v>0</v>
      </c>
      <c r="I424" s="629">
        <v>60</v>
      </c>
      <c r="J424" s="629">
        <v>3265.8053424636691</v>
      </c>
      <c r="K424" s="642">
        <v>1</v>
      </c>
      <c r="L424" s="629">
        <v>60</v>
      </c>
      <c r="M424" s="630">
        <v>3265.8053424636691</v>
      </c>
    </row>
    <row r="425" spans="1:13" ht="14.4" customHeight="1" x14ac:dyDescent="0.3">
      <c r="A425" s="625" t="s">
        <v>575</v>
      </c>
      <c r="B425" s="626" t="s">
        <v>3601</v>
      </c>
      <c r="C425" s="626" t="s">
        <v>1752</v>
      </c>
      <c r="D425" s="626" t="s">
        <v>3602</v>
      </c>
      <c r="E425" s="626" t="s">
        <v>1660</v>
      </c>
      <c r="F425" s="629"/>
      <c r="G425" s="629"/>
      <c r="H425" s="642">
        <v>0</v>
      </c>
      <c r="I425" s="629">
        <v>54</v>
      </c>
      <c r="J425" s="629">
        <v>17421.00835222911</v>
      </c>
      <c r="K425" s="642">
        <v>1</v>
      </c>
      <c r="L425" s="629">
        <v>54</v>
      </c>
      <c r="M425" s="630">
        <v>17421.00835222911</v>
      </c>
    </row>
    <row r="426" spans="1:13" ht="14.4" customHeight="1" x14ac:dyDescent="0.3">
      <c r="A426" s="625" t="s">
        <v>575</v>
      </c>
      <c r="B426" s="626" t="s">
        <v>3603</v>
      </c>
      <c r="C426" s="626" t="s">
        <v>1768</v>
      </c>
      <c r="D426" s="626" t="s">
        <v>3604</v>
      </c>
      <c r="E426" s="626" t="s">
        <v>3605</v>
      </c>
      <c r="F426" s="629"/>
      <c r="G426" s="629"/>
      <c r="H426" s="642">
        <v>0</v>
      </c>
      <c r="I426" s="629">
        <v>235</v>
      </c>
      <c r="J426" s="629">
        <v>21551.888671218741</v>
      </c>
      <c r="K426" s="642">
        <v>1</v>
      </c>
      <c r="L426" s="629">
        <v>235</v>
      </c>
      <c r="M426" s="630">
        <v>21551.888671218741</v>
      </c>
    </row>
    <row r="427" spans="1:13" ht="14.4" customHeight="1" x14ac:dyDescent="0.3">
      <c r="A427" s="625" t="s">
        <v>575</v>
      </c>
      <c r="B427" s="626" t="s">
        <v>3763</v>
      </c>
      <c r="C427" s="626" t="s">
        <v>3335</v>
      </c>
      <c r="D427" s="626" t="s">
        <v>3336</v>
      </c>
      <c r="E427" s="626" t="s">
        <v>3337</v>
      </c>
      <c r="F427" s="629"/>
      <c r="G427" s="629"/>
      <c r="H427" s="642">
        <v>0</v>
      </c>
      <c r="I427" s="629">
        <v>-2</v>
      </c>
      <c r="J427" s="629">
        <v>-7285.01</v>
      </c>
      <c r="K427" s="642">
        <v>1</v>
      </c>
      <c r="L427" s="629">
        <v>-2</v>
      </c>
      <c r="M427" s="630">
        <v>-7285.01</v>
      </c>
    </row>
    <row r="428" spans="1:13" ht="14.4" customHeight="1" x14ac:dyDescent="0.3">
      <c r="A428" s="625" t="s">
        <v>575</v>
      </c>
      <c r="B428" s="626" t="s">
        <v>3611</v>
      </c>
      <c r="C428" s="626" t="s">
        <v>582</v>
      </c>
      <c r="D428" s="626" t="s">
        <v>3612</v>
      </c>
      <c r="E428" s="626" t="s">
        <v>3613</v>
      </c>
      <c r="F428" s="629">
        <v>3</v>
      </c>
      <c r="G428" s="629">
        <v>186.22919816602672</v>
      </c>
      <c r="H428" s="642">
        <v>1</v>
      </c>
      <c r="I428" s="629"/>
      <c r="J428" s="629"/>
      <c r="K428" s="642">
        <v>0</v>
      </c>
      <c r="L428" s="629">
        <v>3</v>
      </c>
      <c r="M428" s="630">
        <v>186.22919816602672</v>
      </c>
    </row>
    <row r="429" spans="1:13" ht="14.4" customHeight="1" x14ac:dyDescent="0.3">
      <c r="A429" s="625" t="s">
        <v>575</v>
      </c>
      <c r="B429" s="626" t="s">
        <v>3764</v>
      </c>
      <c r="C429" s="626" t="s">
        <v>3147</v>
      </c>
      <c r="D429" s="626" t="s">
        <v>3765</v>
      </c>
      <c r="E429" s="626" t="s">
        <v>3766</v>
      </c>
      <c r="F429" s="629">
        <v>6</v>
      </c>
      <c r="G429" s="629">
        <v>1564.3722991572481</v>
      </c>
      <c r="H429" s="642">
        <v>1</v>
      </c>
      <c r="I429" s="629"/>
      <c r="J429" s="629"/>
      <c r="K429" s="642">
        <v>0</v>
      </c>
      <c r="L429" s="629">
        <v>6</v>
      </c>
      <c r="M429" s="630">
        <v>1564.3722991572481</v>
      </c>
    </row>
    <row r="430" spans="1:13" ht="14.4" customHeight="1" x14ac:dyDescent="0.3">
      <c r="A430" s="625" t="s">
        <v>575</v>
      </c>
      <c r="B430" s="626" t="s">
        <v>3617</v>
      </c>
      <c r="C430" s="626" t="s">
        <v>1444</v>
      </c>
      <c r="D430" s="626" t="s">
        <v>1445</v>
      </c>
      <c r="E430" s="626" t="s">
        <v>1446</v>
      </c>
      <c r="F430" s="629"/>
      <c r="G430" s="629"/>
      <c r="H430" s="642">
        <v>0</v>
      </c>
      <c r="I430" s="629">
        <v>4</v>
      </c>
      <c r="J430" s="629">
        <v>235.52</v>
      </c>
      <c r="K430" s="642">
        <v>1</v>
      </c>
      <c r="L430" s="629">
        <v>4</v>
      </c>
      <c r="M430" s="630">
        <v>235.52</v>
      </c>
    </row>
    <row r="431" spans="1:13" ht="14.4" customHeight="1" x14ac:dyDescent="0.3">
      <c r="A431" s="625" t="s">
        <v>575</v>
      </c>
      <c r="B431" s="626" t="s">
        <v>3619</v>
      </c>
      <c r="C431" s="626" t="s">
        <v>1566</v>
      </c>
      <c r="D431" s="626" t="s">
        <v>3620</v>
      </c>
      <c r="E431" s="626" t="s">
        <v>3622</v>
      </c>
      <c r="F431" s="629"/>
      <c r="G431" s="629"/>
      <c r="H431" s="642">
        <v>0</v>
      </c>
      <c r="I431" s="629">
        <v>2</v>
      </c>
      <c r="J431" s="629">
        <v>205.59134573452098</v>
      </c>
      <c r="K431" s="642">
        <v>1</v>
      </c>
      <c r="L431" s="629">
        <v>2</v>
      </c>
      <c r="M431" s="630">
        <v>205.59134573452098</v>
      </c>
    </row>
    <row r="432" spans="1:13" ht="14.4" customHeight="1" x14ac:dyDescent="0.3">
      <c r="A432" s="625" t="s">
        <v>575</v>
      </c>
      <c r="B432" s="626" t="s">
        <v>3705</v>
      </c>
      <c r="C432" s="626" t="s">
        <v>3159</v>
      </c>
      <c r="D432" s="626" t="s">
        <v>3160</v>
      </c>
      <c r="E432" s="626" t="s">
        <v>3610</v>
      </c>
      <c r="F432" s="629">
        <v>3</v>
      </c>
      <c r="G432" s="629">
        <v>390.84000000000003</v>
      </c>
      <c r="H432" s="642">
        <v>1</v>
      </c>
      <c r="I432" s="629"/>
      <c r="J432" s="629"/>
      <c r="K432" s="642">
        <v>0</v>
      </c>
      <c r="L432" s="629">
        <v>3</v>
      </c>
      <c r="M432" s="630">
        <v>390.84000000000003</v>
      </c>
    </row>
    <row r="433" spans="1:13" ht="14.4" customHeight="1" x14ac:dyDescent="0.3">
      <c r="A433" s="625" t="s">
        <v>575</v>
      </c>
      <c r="B433" s="626" t="s">
        <v>3767</v>
      </c>
      <c r="C433" s="626" t="s">
        <v>3287</v>
      </c>
      <c r="D433" s="626" t="s">
        <v>3288</v>
      </c>
      <c r="E433" s="626" t="s">
        <v>3289</v>
      </c>
      <c r="F433" s="629"/>
      <c r="G433" s="629"/>
      <c r="H433" s="642">
        <v>0</v>
      </c>
      <c r="I433" s="629">
        <v>1</v>
      </c>
      <c r="J433" s="629">
        <v>144.53</v>
      </c>
      <c r="K433" s="642">
        <v>1</v>
      </c>
      <c r="L433" s="629">
        <v>1</v>
      </c>
      <c r="M433" s="630">
        <v>144.53</v>
      </c>
    </row>
    <row r="434" spans="1:13" ht="14.4" customHeight="1" x14ac:dyDescent="0.3">
      <c r="A434" s="625" t="s">
        <v>575</v>
      </c>
      <c r="B434" s="626" t="s">
        <v>3631</v>
      </c>
      <c r="C434" s="626" t="s">
        <v>3143</v>
      </c>
      <c r="D434" s="626" t="s">
        <v>3144</v>
      </c>
      <c r="E434" s="626" t="s">
        <v>3768</v>
      </c>
      <c r="F434" s="629">
        <v>1</v>
      </c>
      <c r="G434" s="629">
        <v>152.55999723827699</v>
      </c>
      <c r="H434" s="642">
        <v>1</v>
      </c>
      <c r="I434" s="629"/>
      <c r="J434" s="629"/>
      <c r="K434" s="642">
        <v>0</v>
      </c>
      <c r="L434" s="629">
        <v>1</v>
      </c>
      <c r="M434" s="630">
        <v>152.55999723827699</v>
      </c>
    </row>
    <row r="435" spans="1:13" ht="14.4" customHeight="1" x14ac:dyDescent="0.3">
      <c r="A435" s="625" t="s">
        <v>575</v>
      </c>
      <c r="B435" s="626" t="s">
        <v>3632</v>
      </c>
      <c r="C435" s="626" t="s">
        <v>3163</v>
      </c>
      <c r="D435" s="626" t="s">
        <v>3164</v>
      </c>
      <c r="E435" s="626" t="s">
        <v>1053</v>
      </c>
      <c r="F435" s="629">
        <v>1</v>
      </c>
      <c r="G435" s="629">
        <v>105.44</v>
      </c>
      <c r="H435" s="642">
        <v>1</v>
      </c>
      <c r="I435" s="629"/>
      <c r="J435" s="629"/>
      <c r="K435" s="642">
        <v>0</v>
      </c>
      <c r="L435" s="629">
        <v>1</v>
      </c>
      <c r="M435" s="630">
        <v>105.44</v>
      </c>
    </row>
    <row r="436" spans="1:13" ht="14.4" customHeight="1" x14ac:dyDescent="0.3">
      <c r="A436" s="625" t="s">
        <v>575</v>
      </c>
      <c r="B436" s="626" t="s">
        <v>3769</v>
      </c>
      <c r="C436" s="626" t="s">
        <v>3305</v>
      </c>
      <c r="D436" s="626" t="s">
        <v>3306</v>
      </c>
      <c r="E436" s="626" t="s">
        <v>1457</v>
      </c>
      <c r="F436" s="629"/>
      <c r="G436" s="629"/>
      <c r="H436" s="642">
        <v>0</v>
      </c>
      <c r="I436" s="629">
        <v>1</v>
      </c>
      <c r="J436" s="629">
        <v>624.86</v>
      </c>
      <c r="K436" s="642">
        <v>1</v>
      </c>
      <c r="L436" s="629">
        <v>1</v>
      </c>
      <c r="M436" s="630">
        <v>624.86</v>
      </c>
    </row>
    <row r="437" spans="1:13" ht="14.4" customHeight="1" x14ac:dyDescent="0.3">
      <c r="A437" s="625" t="s">
        <v>575</v>
      </c>
      <c r="B437" s="626" t="s">
        <v>3716</v>
      </c>
      <c r="C437" s="626" t="s">
        <v>2375</v>
      </c>
      <c r="D437" s="626" t="s">
        <v>2376</v>
      </c>
      <c r="E437" s="626" t="s">
        <v>2377</v>
      </c>
      <c r="F437" s="629"/>
      <c r="G437" s="629"/>
      <c r="H437" s="642">
        <v>0</v>
      </c>
      <c r="I437" s="629">
        <v>1</v>
      </c>
      <c r="J437" s="629">
        <v>85.65</v>
      </c>
      <c r="K437" s="642">
        <v>1</v>
      </c>
      <c r="L437" s="629">
        <v>1</v>
      </c>
      <c r="M437" s="630">
        <v>85.65</v>
      </c>
    </row>
    <row r="438" spans="1:13" ht="14.4" customHeight="1" x14ac:dyDescent="0.3">
      <c r="A438" s="625" t="s">
        <v>575</v>
      </c>
      <c r="B438" s="626" t="s">
        <v>3754</v>
      </c>
      <c r="C438" s="626" t="s">
        <v>3011</v>
      </c>
      <c r="D438" s="626" t="s">
        <v>3012</v>
      </c>
      <c r="E438" s="626" t="s">
        <v>3755</v>
      </c>
      <c r="F438" s="629"/>
      <c r="G438" s="629"/>
      <c r="H438" s="642">
        <v>0</v>
      </c>
      <c r="I438" s="629">
        <v>2</v>
      </c>
      <c r="J438" s="629">
        <v>2343.17</v>
      </c>
      <c r="K438" s="642">
        <v>1</v>
      </c>
      <c r="L438" s="629">
        <v>2</v>
      </c>
      <c r="M438" s="630">
        <v>2343.17</v>
      </c>
    </row>
    <row r="439" spans="1:13" ht="14.4" customHeight="1" x14ac:dyDescent="0.3">
      <c r="A439" s="625" t="s">
        <v>575</v>
      </c>
      <c r="B439" s="626" t="s">
        <v>3754</v>
      </c>
      <c r="C439" s="626" t="s">
        <v>3301</v>
      </c>
      <c r="D439" s="626" t="s">
        <v>3302</v>
      </c>
      <c r="E439" s="626" t="s">
        <v>3770</v>
      </c>
      <c r="F439" s="629"/>
      <c r="G439" s="629"/>
      <c r="H439" s="642">
        <v>0</v>
      </c>
      <c r="I439" s="629">
        <v>1</v>
      </c>
      <c r="J439" s="629">
        <v>869.26153549838796</v>
      </c>
      <c r="K439" s="642">
        <v>1</v>
      </c>
      <c r="L439" s="629">
        <v>1</v>
      </c>
      <c r="M439" s="630">
        <v>869.26153549838796</v>
      </c>
    </row>
    <row r="440" spans="1:13" ht="14.4" customHeight="1" x14ac:dyDescent="0.3">
      <c r="A440" s="625" t="s">
        <v>575</v>
      </c>
      <c r="B440" s="626" t="s">
        <v>3637</v>
      </c>
      <c r="C440" s="626" t="s">
        <v>3155</v>
      </c>
      <c r="D440" s="626" t="s">
        <v>3156</v>
      </c>
      <c r="E440" s="626" t="s">
        <v>3157</v>
      </c>
      <c r="F440" s="629">
        <v>1</v>
      </c>
      <c r="G440" s="629">
        <v>101.33000183007699</v>
      </c>
      <c r="H440" s="642">
        <v>1</v>
      </c>
      <c r="I440" s="629"/>
      <c r="J440" s="629"/>
      <c r="K440" s="642">
        <v>0</v>
      </c>
      <c r="L440" s="629">
        <v>1</v>
      </c>
      <c r="M440" s="630">
        <v>101.33000183007699</v>
      </c>
    </row>
    <row r="441" spans="1:13" ht="14.4" customHeight="1" x14ac:dyDescent="0.3">
      <c r="A441" s="625" t="s">
        <v>575</v>
      </c>
      <c r="B441" s="626" t="s">
        <v>3638</v>
      </c>
      <c r="C441" s="626" t="s">
        <v>1643</v>
      </c>
      <c r="D441" s="626" t="s">
        <v>1644</v>
      </c>
      <c r="E441" s="626" t="s">
        <v>1647</v>
      </c>
      <c r="F441" s="629"/>
      <c r="G441" s="629"/>
      <c r="H441" s="642">
        <v>0</v>
      </c>
      <c r="I441" s="629">
        <v>11</v>
      </c>
      <c r="J441" s="629">
        <v>2276.9935235461512</v>
      </c>
      <c r="K441" s="642">
        <v>1</v>
      </c>
      <c r="L441" s="629">
        <v>11</v>
      </c>
      <c r="M441" s="630">
        <v>2276.9935235461512</v>
      </c>
    </row>
    <row r="442" spans="1:13" ht="14.4" customHeight="1" x14ac:dyDescent="0.3">
      <c r="A442" s="625" t="s">
        <v>575</v>
      </c>
      <c r="B442" s="626" t="s">
        <v>3638</v>
      </c>
      <c r="C442" s="626" t="s">
        <v>3043</v>
      </c>
      <c r="D442" s="626" t="s">
        <v>3044</v>
      </c>
      <c r="E442" s="626" t="s">
        <v>3045</v>
      </c>
      <c r="F442" s="629"/>
      <c r="G442" s="629"/>
      <c r="H442" s="642">
        <v>0</v>
      </c>
      <c r="I442" s="629">
        <v>7</v>
      </c>
      <c r="J442" s="629">
        <v>1420.0195982709502</v>
      </c>
      <c r="K442" s="642">
        <v>1</v>
      </c>
      <c r="L442" s="629">
        <v>7</v>
      </c>
      <c r="M442" s="630">
        <v>1420.0195982709502</v>
      </c>
    </row>
    <row r="443" spans="1:13" ht="14.4" customHeight="1" x14ac:dyDescent="0.3">
      <c r="A443" s="625" t="s">
        <v>575</v>
      </c>
      <c r="B443" s="626" t="s">
        <v>3638</v>
      </c>
      <c r="C443" s="626" t="s">
        <v>2521</v>
      </c>
      <c r="D443" s="626" t="s">
        <v>3720</v>
      </c>
      <c r="E443" s="626" t="s">
        <v>1632</v>
      </c>
      <c r="F443" s="629"/>
      <c r="G443" s="629"/>
      <c r="H443" s="642">
        <v>0</v>
      </c>
      <c r="I443" s="629">
        <v>2</v>
      </c>
      <c r="J443" s="629">
        <v>108.2400756964154</v>
      </c>
      <c r="K443" s="642">
        <v>1</v>
      </c>
      <c r="L443" s="629">
        <v>2</v>
      </c>
      <c r="M443" s="630">
        <v>108.2400756964154</v>
      </c>
    </row>
    <row r="444" spans="1:13" ht="14.4" customHeight="1" x14ac:dyDescent="0.3">
      <c r="A444" s="625" t="s">
        <v>575</v>
      </c>
      <c r="B444" s="626" t="s">
        <v>3638</v>
      </c>
      <c r="C444" s="626" t="s">
        <v>2524</v>
      </c>
      <c r="D444" s="626" t="s">
        <v>3721</v>
      </c>
      <c r="E444" s="626" t="s">
        <v>1632</v>
      </c>
      <c r="F444" s="629"/>
      <c r="G444" s="629"/>
      <c r="H444" s="642">
        <v>0</v>
      </c>
      <c r="I444" s="629">
        <v>2</v>
      </c>
      <c r="J444" s="629">
        <v>108.24</v>
      </c>
      <c r="K444" s="642">
        <v>1</v>
      </c>
      <c r="L444" s="629">
        <v>2</v>
      </c>
      <c r="M444" s="630">
        <v>108.24</v>
      </c>
    </row>
    <row r="445" spans="1:13" ht="14.4" customHeight="1" x14ac:dyDescent="0.3">
      <c r="A445" s="625" t="s">
        <v>575</v>
      </c>
      <c r="B445" s="626" t="s">
        <v>3638</v>
      </c>
      <c r="C445" s="626" t="s">
        <v>3318</v>
      </c>
      <c r="D445" s="626" t="s">
        <v>3771</v>
      </c>
      <c r="E445" s="626" t="s">
        <v>1632</v>
      </c>
      <c r="F445" s="629"/>
      <c r="G445" s="629"/>
      <c r="H445" s="642">
        <v>0</v>
      </c>
      <c r="I445" s="629">
        <v>2</v>
      </c>
      <c r="J445" s="629">
        <v>108.92</v>
      </c>
      <c r="K445" s="642">
        <v>1</v>
      </c>
      <c r="L445" s="629">
        <v>2</v>
      </c>
      <c r="M445" s="630">
        <v>108.92</v>
      </c>
    </row>
    <row r="446" spans="1:13" ht="14.4" customHeight="1" x14ac:dyDescent="0.3">
      <c r="A446" s="625" t="s">
        <v>575</v>
      </c>
      <c r="B446" s="626" t="s">
        <v>3638</v>
      </c>
      <c r="C446" s="626" t="s">
        <v>3321</v>
      </c>
      <c r="D446" s="626" t="s">
        <v>3772</v>
      </c>
      <c r="E446" s="626" t="s">
        <v>1632</v>
      </c>
      <c r="F446" s="629"/>
      <c r="G446" s="629"/>
      <c r="H446" s="642">
        <v>0</v>
      </c>
      <c r="I446" s="629">
        <v>2</v>
      </c>
      <c r="J446" s="629">
        <v>108.92</v>
      </c>
      <c r="K446" s="642">
        <v>1</v>
      </c>
      <c r="L446" s="629">
        <v>2</v>
      </c>
      <c r="M446" s="630">
        <v>108.92</v>
      </c>
    </row>
    <row r="447" spans="1:13" ht="14.4" customHeight="1" x14ac:dyDescent="0.3">
      <c r="A447" s="625" t="s">
        <v>575</v>
      </c>
      <c r="B447" s="626" t="s">
        <v>3638</v>
      </c>
      <c r="C447" s="626" t="s">
        <v>3291</v>
      </c>
      <c r="D447" s="626" t="s">
        <v>3773</v>
      </c>
      <c r="E447" s="626" t="s">
        <v>1632</v>
      </c>
      <c r="F447" s="629"/>
      <c r="G447" s="629"/>
      <c r="H447" s="642">
        <v>0</v>
      </c>
      <c r="I447" s="629">
        <v>2</v>
      </c>
      <c r="J447" s="629">
        <v>108.92</v>
      </c>
      <c r="K447" s="642">
        <v>1</v>
      </c>
      <c r="L447" s="629">
        <v>2</v>
      </c>
      <c r="M447" s="630">
        <v>108.92</v>
      </c>
    </row>
    <row r="448" spans="1:13" ht="14.4" customHeight="1" x14ac:dyDescent="0.3">
      <c r="A448" s="625" t="s">
        <v>575</v>
      </c>
      <c r="B448" s="626" t="s">
        <v>3638</v>
      </c>
      <c r="C448" s="626" t="s">
        <v>1646</v>
      </c>
      <c r="D448" s="626" t="s">
        <v>1640</v>
      </c>
      <c r="E448" s="626" t="s">
        <v>1647</v>
      </c>
      <c r="F448" s="629"/>
      <c r="G448" s="629"/>
      <c r="H448" s="642">
        <v>0</v>
      </c>
      <c r="I448" s="629">
        <v>130</v>
      </c>
      <c r="J448" s="629">
        <v>23833.296780856956</v>
      </c>
      <c r="K448" s="642">
        <v>1</v>
      </c>
      <c r="L448" s="629">
        <v>130</v>
      </c>
      <c r="M448" s="630">
        <v>23833.296780856956</v>
      </c>
    </row>
    <row r="449" spans="1:13" ht="14.4" customHeight="1" x14ac:dyDescent="0.3">
      <c r="A449" s="625" t="s">
        <v>579</v>
      </c>
      <c r="B449" s="626" t="s">
        <v>3680</v>
      </c>
      <c r="C449" s="626" t="s">
        <v>3348</v>
      </c>
      <c r="D449" s="626" t="s">
        <v>3349</v>
      </c>
      <c r="E449" s="626" t="s">
        <v>3350</v>
      </c>
      <c r="F449" s="629">
        <v>1</v>
      </c>
      <c r="G449" s="629">
        <v>151.93</v>
      </c>
      <c r="H449" s="642">
        <v>1</v>
      </c>
      <c r="I449" s="629"/>
      <c r="J449" s="629"/>
      <c r="K449" s="642">
        <v>0</v>
      </c>
      <c r="L449" s="629">
        <v>1</v>
      </c>
      <c r="M449" s="630">
        <v>151.93</v>
      </c>
    </row>
    <row r="450" spans="1:13" ht="14.4" customHeight="1" x14ac:dyDescent="0.3">
      <c r="A450" s="625" t="s">
        <v>579</v>
      </c>
      <c r="B450" s="626" t="s">
        <v>3617</v>
      </c>
      <c r="C450" s="626" t="s">
        <v>2361</v>
      </c>
      <c r="D450" s="626" t="s">
        <v>2362</v>
      </c>
      <c r="E450" s="626" t="s">
        <v>2363</v>
      </c>
      <c r="F450" s="629"/>
      <c r="G450" s="629"/>
      <c r="H450" s="642">
        <v>0</v>
      </c>
      <c r="I450" s="629">
        <v>31</v>
      </c>
      <c r="J450" s="629">
        <v>1899.2392324539528</v>
      </c>
      <c r="K450" s="642">
        <v>1</v>
      </c>
      <c r="L450" s="629">
        <v>31</v>
      </c>
      <c r="M450" s="630">
        <v>1899.2392324539528</v>
      </c>
    </row>
    <row r="451" spans="1:13" ht="14.4" customHeight="1" x14ac:dyDescent="0.3">
      <c r="A451" s="625" t="s">
        <v>579</v>
      </c>
      <c r="B451" s="626" t="s">
        <v>3617</v>
      </c>
      <c r="C451" s="626" t="s">
        <v>1444</v>
      </c>
      <c r="D451" s="626" t="s">
        <v>1445</v>
      </c>
      <c r="E451" s="626" t="s">
        <v>1446</v>
      </c>
      <c r="F451" s="629"/>
      <c r="G451" s="629"/>
      <c r="H451" s="642">
        <v>0</v>
      </c>
      <c r="I451" s="629">
        <v>12</v>
      </c>
      <c r="J451" s="629">
        <v>704.4999313288572</v>
      </c>
      <c r="K451" s="642">
        <v>1</v>
      </c>
      <c r="L451" s="629">
        <v>12</v>
      </c>
      <c r="M451" s="630">
        <v>704.4999313288572</v>
      </c>
    </row>
    <row r="452" spans="1:13" ht="14.4" customHeight="1" x14ac:dyDescent="0.3">
      <c r="A452" s="625" t="s">
        <v>579</v>
      </c>
      <c r="B452" s="626" t="s">
        <v>3767</v>
      </c>
      <c r="C452" s="626" t="s">
        <v>3391</v>
      </c>
      <c r="D452" s="626" t="s">
        <v>3774</v>
      </c>
      <c r="E452" s="626" t="s">
        <v>3775</v>
      </c>
      <c r="F452" s="629"/>
      <c r="G452" s="629"/>
      <c r="H452" s="642">
        <v>0</v>
      </c>
      <c r="I452" s="629">
        <v>2</v>
      </c>
      <c r="J452" s="629">
        <v>279.33999999999997</v>
      </c>
      <c r="K452" s="642">
        <v>1</v>
      </c>
      <c r="L452" s="629">
        <v>2</v>
      </c>
      <c r="M452" s="630">
        <v>279.33999999999997</v>
      </c>
    </row>
    <row r="453" spans="1:13" ht="14.4" customHeight="1" thickBot="1" x14ac:dyDescent="0.35">
      <c r="A453" s="631" t="s">
        <v>579</v>
      </c>
      <c r="B453" s="632" t="s">
        <v>3767</v>
      </c>
      <c r="C453" s="632" t="s">
        <v>3395</v>
      </c>
      <c r="D453" s="632" t="s">
        <v>3774</v>
      </c>
      <c r="E453" s="632" t="s">
        <v>3776</v>
      </c>
      <c r="F453" s="635"/>
      <c r="G453" s="635"/>
      <c r="H453" s="643">
        <v>0</v>
      </c>
      <c r="I453" s="635">
        <v>3</v>
      </c>
      <c r="J453" s="635">
        <v>533.91</v>
      </c>
      <c r="K453" s="643">
        <v>1</v>
      </c>
      <c r="L453" s="635">
        <v>3</v>
      </c>
      <c r="M453" s="636">
        <v>533.91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4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M38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69" customWidth="1"/>
    <col min="2" max="2" width="34.21875" style="69" customWidth="1"/>
    <col min="3" max="3" width="11.109375" style="69" bestFit="1" customWidth="1"/>
    <col min="4" max="4" width="7.33203125" style="69" bestFit="1" customWidth="1"/>
    <col min="5" max="5" width="11.109375" style="69" bestFit="1" customWidth="1"/>
    <col min="6" max="6" width="5.33203125" style="69" customWidth="1"/>
    <col min="7" max="7" width="7.33203125" style="69" bestFit="1" customWidth="1"/>
    <col min="8" max="8" width="5.33203125" style="69" customWidth="1"/>
    <col min="9" max="9" width="11.109375" style="69" customWidth="1"/>
    <col min="10" max="10" width="5.33203125" style="69" customWidth="1"/>
    <col min="11" max="11" width="7.33203125" style="69" customWidth="1"/>
    <col min="12" max="12" width="5.33203125" style="69" customWidth="1"/>
    <col min="13" max="13" width="0" style="69" hidden="1" customWidth="1"/>
    <col min="14" max="16384" width="8.88671875" style="69"/>
  </cols>
  <sheetData>
    <row r="1" spans="1:13" ht="18.600000000000001" customHeight="1" thickBot="1" x14ac:dyDescent="0.4">
      <c r="A1" s="474" t="s">
        <v>269</v>
      </c>
      <c r="B1" s="484"/>
      <c r="C1" s="484"/>
      <c r="D1" s="484"/>
      <c r="E1" s="484"/>
      <c r="F1" s="484"/>
      <c r="G1" s="484"/>
      <c r="H1" s="484"/>
      <c r="I1" s="441"/>
      <c r="J1" s="441"/>
      <c r="K1" s="441"/>
      <c r="L1" s="441"/>
    </row>
    <row r="2" spans="1:13" ht="14.4" customHeight="1" thickBot="1" x14ac:dyDescent="0.35">
      <c r="A2" s="580" t="s">
        <v>297</v>
      </c>
      <c r="B2" s="96"/>
      <c r="C2" s="96"/>
      <c r="D2" s="96"/>
      <c r="E2" s="96"/>
      <c r="F2" s="96"/>
      <c r="G2" s="96"/>
      <c r="H2" s="96"/>
    </row>
    <row r="3" spans="1:13" ht="14.4" customHeight="1" thickBot="1" x14ac:dyDescent="0.35">
      <c r="A3" s="99"/>
      <c r="B3" s="99"/>
      <c r="C3" s="486" t="s">
        <v>18</v>
      </c>
      <c r="D3" s="485"/>
      <c r="E3" s="485" t="s">
        <v>19</v>
      </c>
      <c r="F3" s="485"/>
      <c r="G3" s="485"/>
      <c r="H3" s="485"/>
      <c r="I3" s="485" t="s">
        <v>285</v>
      </c>
      <c r="J3" s="485"/>
      <c r="K3" s="485"/>
      <c r="L3" s="487"/>
    </row>
    <row r="4" spans="1:13" ht="14.4" customHeight="1" thickBot="1" x14ac:dyDescent="0.35">
      <c r="A4" s="181" t="s">
        <v>20</v>
      </c>
      <c r="B4" s="182" t="s">
        <v>21</v>
      </c>
      <c r="C4" s="183" t="s">
        <v>22</v>
      </c>
      <c r="D4" s="183" t="s">
        <v>23</v>
      </c>
      <c r="E4" s="183" t="s">
        <v>22</v>
      </c>
      <c r="F4" s="183" t="s">
        <v>5</v>
      </c>
      <c r="G4" s="183" t="s">
        <v>23</v>
      </c>
      <c r="H4" s="183" t="s">
        <v>5</v>
      </c>
      <c r="I4" s="183" t="s">
        <v>22</v>
      </c>
      <c r="J4" s="183" t="s">
        <v>5</v>
      </c>
      <c r="K4" s="183" t="s">
        <v>23</v>
      </c>
      <c r="L4" s="184" t="s">
        <v>5</v>
      </c>
    </row>
    <row r="5" spans="1:13" ht="14.4" customHeight="1" x14ac:dyDescent="0.3">
      <c r="A5" s="610">
        <v>4</v>
      </c>
      <c r="B5" s="611" t="s">
        <v>551</v>
      </c>
      <c r="C5" s="612">
        <v>9635549.9200000074</v>
      </c>
      <c r="D5" s="612">
        <v>7042</v>
      </c>
      <c r="E5" s="612">
        <v>7990047.5900000064</v>
      </c>
      <c r="F5" s="613">
        <v>0.82922590369393268</v>
      </c>
      <c r="G5" s="612">
        <v>4814</v>
      </c>
      <c r="H5" s="613">
        <v>0.6836126100539619</v>
      </c>
      <c r="I5" s="612">
        <v>1645502.3300000005</v>
      </c>
      <c r="J5" s="613">
        <v>0.17077409630606732</v>
      </c>
      <c r="K5" s="612">
        <v>2228</v>
      </c>
      <c r="L5" s="613">
        <v>0.31638738994603804</v>
      </c>
      <c r="M5" s="612" t="s">
        <v>157</v>
      </c>
    </row>
    <row r="6" spans="1:13" ht="14.4" customHeight="1" x14ac:dyDescent="0.3">
      <c r="A6" s="610">
        <v>4</v>
      </c>
      <c r="B6" s="611" t="s">
        <v>3777</v>
      </c>
      <c r="C6" s="612">
        <v>1482346.1899999997</v>
      </c>
      <c r="D6" s="612">
        <v>3173</v>
      </c>
      <c r="E6" s="612">
        <v>649054.66999999911</v>
      </c>
      <c r="F6" s="613">
        <v>0.43785633503061738</v>
      </c>
      <c r="G6" s="612">
        <v>1513.5</v>
      </c>
      <c r="H6" s="613">
        <v>0.47699338165773714</v>
      </c>
      <c r="I6" s="612">
        <v>833291.5200000006</v>
      </c>
      <c r="J6" s="613">
        <v>0.56214366496938262</v>
      </c>
      <c r="K6" s="612">
        <v>1659.5</v>
      </c>
      <c r="L6" s="613">
        <v>0.52300661834226281</v>
      </c>
      <c r="M6" s="612" t="s">
        <v>2</v>
      </c>
    </row>
    <row r="7" spans="1:13" ht="14.4" customHeight="1" x14ac:dyDescent="0.3">
      <c r="A7" s="610">
        <v>4</v>
      </c>
      <c r="B7" s="611" t="s">
        <v>3778</v>
      </c>
      <c r="C7" s="612">
        <v>0</v>
      </c>
      <c r="D7" s="612">
        <v>260</v>
      </c>
      <c r="E7" s="612">
        <v>0</v>
      </c>
      <c r="F7" s="613" t="s">
        <v>550</v>
      </c>
      <c r="G7" s="612">
        <v>198.5</v>
      </c>
      <c r="H7" s="613">
        <v>0.76346153846153841</v>
      </c>
      <c r="I7" s="612">
        <v>0</v>
      </c>
      <c r="J7" s="613" t="s">
        <v>550</v>
      </c>
      <c r="K7" s="612">
        <v>61.5</v>
      </c>
      <c r="L7" s="613">
        <v>0.23653846153846153</v>
      </c>
      <c r="M7" s="612" t="s">
        <v>2</v>
      </c>
    </row>
    <row r="8" spans="1:13" ht="14.4" customHeight="1" x14ac:dyDescent="0.3">
      <c r="A8" s="610">
        <v>4</v>
      </c>
      <c r="B8" s="611" t="s">
        <v>3779</v>
      </c>
      <c r="C8" s="612">
        <v>8153203.730000007</v>
      </c>
      <c r="D8" s="612">
        <v>3609</v>
      </c>
      <c r="E8" s="612">
        <v>7340992.9200000074</v>
      </c>
      <c r="F8" s="613">
        <v>0.90038139154901276</v>
      </c>
      <c r="G8" s="612">
        <v>3102</v>
      </c>
      <c r="H8" s="613">
        <v>0.85951787198669993</v>
      </c>
      <c r="I8" s="612">
        <v>812210.80999999982</v>
      </c>
      <c r="J8" s="613">
        <v>9.96186084509873E-2</v>
      </c>
      <c r="K8" s="612">
        <v>507</v>
      </c>
      <c r="L8" s="613">
        <v>0.14048212801330009</v>
      </c>
      <c r="M8" s="612" t="s">
        <v>2</v>
      </c>
    </row>
    <row r="9" spans="1:13" ht="14.4" customHeight="1" x14ac:dyDescent="0.3">
      <c r="A9" s="610" t="s">
        <v>3780</v>
      </c>
      <c r="B9" s="611" t="s">
        <v>6</v>
      </c>
      <c r="C9" s="612">
        <v>9635549.9200000074</v>
      </c>
      <c r="D9" s="612">
        <v>7042</v>
      </c>
      <c r="E9" s="612">
        <v>7990047.5900000064</v>
      </c>
      <c r="F9" s="613">
        <v>0.82922590369393268</v>
      </c>
      <c r="G9" s="612">
        <v>4814</v>
      </c>
      <c r="H9" s="613">
        <v>0.6836126100539619</v>
      </c>
      <c r="I9" s="612">
        <v>1645502.3300000005</v>
      </c>
      <c r="J9" s="613">
        <v>0.17077409630606732</v>
      </c>
      <c r="K9" s="612">
        <v>2228</v>
      </c>
      <c r="L9" s="613">
        <v>0.31638738994603804</v>
      </c>
      <c r="M9" s="612" t="s">
        <v>564</v>
      </c>
    </row>
    <row r="11" spans="1:13" ht="14.4" customHeight="1" x14ac:dyDescent="0.3">
      <c r="A11" s="610">
        <v>4</v>
      </c>
      <c r="B11" s="611" t="s">
        <v>551</v>
      </c>
      <c r="C11" s="612" t="s">
        <v>550</v>
      </c>
      <c r="D11" s="612" t="s">
        <v>550</v>
      </c>
      <c r="E11" s="612" t="s">
        <v>550</v>
      </c>
      <c r="F11" s="613" t="s">
        <v>550</v>
      </c>
      <c r="G11" s="612" t="s">
        <v>550</v>
      </c>
      <c r="H11" s="613" t="s">
        <v>550</v>
      </c>
      <c r="I11" s="612" t="s">
        <v>550</v>
      </c>
      <c r="J11" s="613" t="s">
        <v>550</v>
      </c>
      <c r="K11" s="612" t="s">
        <v>550</v>
      </c>
      <c r="L11" s="613" t="s">
        <v>550</v>
      </c>
      <c r="M11" s="612" t="s">
        <v>157</v>
      </c>
    </row>
    <row r="12" spans="1:13" ht="14.4" customHeight="1" x14ac:dyDescent="0.3">
      <c r="A12" s="610">
        <v>89301041</v>
      </c>
      <c r="B12" s="611" t="s">
        <v>3777</v>
      </c>
      <c r="C12" s="612">
        <v>129253.01999999999</v>
      </c>
      <c r="D12" s="612">
        <v>297</v>
      </c>
      <c r="E12" s="612">
        <v>65030.799999999988</v>
      </c>
      <c r="F12" s="613">
        <v>0.50312789596715024</v>
      </c>
      <c r="G12" s="612">
        <v>139</v>
      </c>
      <c r="H12" s="613">
        <v>0.46801346801346799</v>
      </c>
      <c r="I12" s="612">
        <v>64222.22</v>
      </c>
      <c r="J12" s="613">
        <v>0.4968721040328497</v>
      </c>
      <c r="K12" s="612">
        <v>158</v>
      </c>
      <c r="L12" s="613">
        <v>0.53198653198653201</v>
      </c>
      <c r="M12" s="612" t="s">
        <v>2</v>
      </c>
    </row>
    <row r="13" spans="1:13" ht="14.4" customHeight="1" x14ac:dyDescent="0.3">
      <c r="A13" s="610">
        <v>89301041</v>
      </c>
      <c r="B13" s="611" t="s">
        <v>3778</v>
      </c>
      <c r="C13" s="612">
        <v>0</v>
      </c>
      <c r="D13" s="612">
        <v>3</v>
      </c>
      <c r="E13" s="612">
        <v>0</v>
      </c>
      <c r="F13" s="613" t="s">
        <v>550</v>
      </c>
      <c r="G13" s="612">
        <v>2</v>
      </c>
      <c r="H13" s="613">
        <v>0.66666666666666663</v>
      </c>
      <c r="I13" s="612">
        <v>0</v>
      </c>
      <c r="J13" s="613" t="s">
        <v>550</v>
      </c>
      <c r="K13" s="612">
        <v>1</v>
      </c>
      <c r="L13" s="613">
        <v>0.33333333333333331</v>
      </c>
      <c r="M13" s="612" t="s">
        <v>2</v>
      </c>
    </row>
    <row r="14" spans="1:13" ht="14.4" customHeight="1" x14ac:dyDescent="0.3">
      <c r="A14" s="610">
        <v>89301041</v>
      </c>
      <c r="B14" s="611" t="s">
        <v>3779</v>
      </c>
      <c r="C14" s="612">
        <v>3576.7200000000003</v>
      </c>
      <c r="D14" s="612">
        <v>5</v>
      </c>
      <c r="E14" s="612">
        <v>3078.48</v>
      </c>
      <c r="F14" s="613">
        <v>0.86069918808293622</v>
      </c>
      <c r="G14" s="612">
        <v>4</v>
      </c>
      <c r="H14" s="613">
        <v>0.8</v>
      </c>
      <c r="I14" s="612">
        <v>498.24</v>
      </c>
      <c r="J14" s="613">
        <v>0.13930081191706367</v>
      </c>
      <c r="K14" s="612">
        <v>1</v>
      </c>
      <c r="L14" s="613">
        <v>0.2</v>
      </c>
      <c r="M14" s="612" t="s">
        <v>2</v>
      </c>
    </row>
    <row r="15" spans="1:13" ht="14.4" customHeight="1" x14ac:dyDescent="0.3">
      <c r="A15" s="610" t="s">
        <v>3781</v>
      </c>
      <c r="B15" s="611" t="s">
        <v>3782</v>
      </c>
      <c r="C15" s="612">
        <v>132829.74</v>
      </c>
      <c r="D15" s="612">
        <v>305</v>
      </c>
      <c r="E15" s="612">
        <v>68109.279999999984</v>
      </c>
      <c r="F15" s="613">
        <v>0.51275625473632624</v>
      </c>
      <c r="G15" s="612">
        <v>145</v>
      </c>
      <c r="H15" s="613">
        <v>0.47540983606557374</v>
      </c>
      <c r="I15" s="612">
        <v>64720.46</v>
      </c>
      <c r="J15" s="613">
        <v>0.48724374526367364</v>
      </c>
      <c r="K15" s="612">
        <v>160</v>
      </c>
      <c r="L15" s="613">
        <v>0.52459016393442626</v>
      </c>
      <c r="M15" s="612" t="s">
        <v>567</v>
      </c>
    </row>
    <row r="16" spans="1:13" ht="14.4" customHeight="1" x14ac:dyDescent="0.3">
      <c r="A16" s="610" t="s">
        <v>550</v>
      </c>
      <c r="B16" s="611" t="s">
        <v>550</v>
      </c>
      <c r="C16" s="612" t="s">
        <v>550</v>
      </c>
      <c r="D16" s="612" t="s">
        <v>550</v>
      </c>
      <c r="E16" s="612" t="s">
        <v>550</v>
      </c>
      <c r="F16" s="613" t="s">
        <v>550</v>
      </c>
      <c r="G16" s="612" t="s">
        <v>550</v>
      </c>
      <c r="H16" s="613" t="s">
        <v>550</v>
      </c>
      <c r="I16" s="612" t="s">
        <v>550</v>
      </c>
      <c r="J16" s="613" t="s">
        <v>550</v>
      </c>
      <c r="K16" s="612" t="s">
        <v>550</v>
      </c>
      <c r="L16" s="613" t="s">
        <v>550</v>
      </c>
      <c r="M16" s="612" t="s">
        <v>568</v>
      </c>
    </row>
    <row r="17" spans="1:13" ht="14.4" customHeight="1" x14ac:dyDescent="0.3">
      <c r="A17" s="610">
        <v>89301042</v>
      </c>
      <c r="B17" s="611" t="s">
        <v>3777</v>
      </c>
      <c r="C17" s="612">
        <v>889361.49999999919</v>
      </c>
      <c r="D17" s="612">
        <v>2066.5</v>
      </c>
      <c r="E17" s="612">
        <v>376196.88999999949</v>
      </c>
      <c r="F17" s="613">
        <v>0.42299659924563837</v>
      </c>
      <c r="G17" s="612">
        <v>991.5</v>
      </c>
      <c r="H17" s="613">
        <v>0.47979675780304865</v>
      </c>
      <c r="I17" s="612">
        <v>513164.60999999969</v>
      </c>
      <c r="J17" s="613">
        <v>0.57700340075436163</v>
      </c>
      <c r="K17" s="612">
        <v>1075</v>
      </c>
      <c r="L17" s="613">
        <v>0.52020324219695135</v>
      </c>
      <c r="M17" s="612" t="s">
        <v>2</v>
      </c>
    </row>
    <row r="18" spans="1:13" ht="14.4" customHeight="1" x14ac:dyDescent="0.3">
      <c r="A18" s="610">
        <v>89301042</v>
      </c>
      <c r="B18" s="611" t="s">
        <v>3778</v>
      </c>
      <c r="C18" s="612">
        <v>0</v>
      </c>
      <c r="D18" s="612">
        <v>213.5</v>
      </c>
      <c r="E18" s="612">
        <v>0</v>
      </c>
      <c r="F18" s="613" t="s">
        <v>550</v>
      </c>
      <c r="G18" s="612">
        <v>161.5</v>
      </c>
      <c r="H18" s="613">
        <v>0.75644028103044492</v>
      </c>
      <c r="I18" s="612">
        <v>0</v>
      </c>
      <c r="J18" s="613" t="s">
        <v>550</v>
      </c>
      <c r="K18" s="612">
        <v>52</v>
      </c>
      <c r="L18" s="613">
        <v>0.24355971896955503</v>
      </c>
      <c r="M18" s="612" t="s">
        <v>2</v>
      </c>
    </row>
    <row r="19" spans="1:13" ht="14.4" customHeight="1" x14ac:dyDescent="0.3">
      <c r="A19" s="610">
        <v>89301042</v>
      </c>
      <c r="B19" s="611" t="s">
        <v>3779</v>
      </c>
      <c r="C19" s="612">
        <v>8100830.0900000054</v>
      </c>
      <c r="D19" s="612">
        <v>3494</v>
      </c>
      <c r="E19" s="612">
        <v>7299812.480000006</v>
      </c>
      <c r="F19" s="613">
        <v>0.90111907037911976</v>
      </c>
      <c r="G19" s="612">
        <v>3006</v>
      </c>
      <c r="H19" s="613">
        <v>0.86033199771036062</v>
      </c>
      <c r="I19" s="612">
        <v>801017.60999999987</v>
      </c>
      <c r="J19" s="613">
        <v>9.8880929620880284E-2</v>
      </c>
      <c r="K19" s="612">
        <v>488</v>
      </c>
      <c r="L19" s="613">
        <v>0.13966800228963938</v>
      </c>
      <c r="M19" s="612" t="s">
        <v>2</v>
      </c>
    </row>
    <row r="20" spans="1:13" ht="14.4" customHeight="1" x14ac:dyDescent="0.3">
      <c r="A20" s="610" t="s">
        <v>3783</v>
      </c>
      <c r="B20" s="611" t="s">
        <v>3784</v>
      </c>
      <c r="C20" s="612">
        <v>8990191.5900000054</v>
      </c>
      <c r="D20" s="612">
        <v>5774</v>
      </c>
      <c r="E20" s="612">
        <v>7676009.3700000057</v>
      </c>
      <c r="F20" s="613">
        <v>0.85382044344173991</v>
      </c>
      <c r="G20" s="612">
        <v>4159</v>
      </c>
      <c r="H20" s="613">
        <v>0.72029788708001385</v>
      </c>
      <c r="I20" s="612">
        <v>1314182.2199999995</v>
      </c>
      <c r="J20" s="613">
        <v>0.14617955655826004</v>
      </c>
      <c r="K20" s="612">
        <v>1615</v>
      </c>
      <c r="L20" s="613">
        <v>0.27970211291998615</v>
      </c>
      <c r="M20" s="612" t="s">
        <v>567</v>
      </c>
    </row>
    <row r="21" spans="1:13" ht="14.4" customHeight="1" x14ac:dyDescent="0.3">
      <c r="A21" s="610" t="s">
        <v>550</v>
      </c>
      <c r="B21" s="611" t="s">
        <v>550</v>
      </c>
      <c r="C21" s="612" t="s">
        <v>550</v>
      </c>
      <c r="D21" s="612" t="s">
        <v>550</v>
      </c>
      <c r="E21" s="612" t="s">
        <v>550</v>
      </c>
      <c r="F21" s="613" t="s">
        <v>550</v>
      </c>
      <c r="G21" s="612" t="s">
        <v>550</v>
      </c>
      <c r="H21" s="613" t="s">
        <v>550</v>
      </c>
      <c r="I21" s="612" t="s">
        <v>550</v>
      </c>
      <c r="J21" s="613" t="s">
        <v>550</v>
      </c>
      <c r="K21" s="612" t="s">
        <v>550</v>
      </c>
      <c r="L21" s="613" t="s">
        <v>550</v>
      </c>
      <c r="M21" s="612" t="s">
        <v>568</v>
      </c>
    </row>
    <row r="22" spans="1:13" ht="14.4" customHeight="1" x14ac:dyDescent="0.3">
      <c r="A22" s="610">
        <v>89301045</v>
      </c>
      <c r="B22" s="611" t="s">
        <v>3777</v>
      </c>
      <c r="C22" s="612">
        <v>408925.64</v>
      </c>
      <c r="D22" s="612">
        <v>598</v>
      </c>
      <c r="E22" s="612">
        <v>177001.99999999997</v>
      </c>
      <c r="F22" s="613">
        <v>0.43284642166238335</v>
      </c>
      <c r="G22" s="612">
        <v>267.5</v>
      </c>
      <c r="H22" s="613">
        <v>0.44732441471571904</v>
      </c>
      <c r="I22" s="612">
        <v>231923.64000000004</v>
      </c>
      <c r="J22" s="613">
        <v>0.5671535783376167</v>
      </c>
      <c r="K22" s="612">
        <v>330.5</v>
      </c>
      <c r="L22" s="613">
        <v>0.55267558528428096</v>
      </c>
      <c r="M22" s="612" t="s">
        <v>2</v>
      </c>
    </row>
    <row r="23" spans="1:13" ht="14.4" customHeight="1" x14ac:dyDescent="0.3">
      <c r="A23" s="610">
        <v>89301045</v>
      </c>
      <c r="B23" s="611" t="s">
        <v>3778</v>
      </c>
      <c r="C23" s="612">
        <v>0</v>
      </c>
      <c r="D23" s="612">
        <v>23</v>
      </c>
      <c r="E23" s="612">
        <v>0</v>
      </c>
      <c r="F23" s="613" t="s">
        <v>550</v>
      </c>
      <c r="G23" s="612">
        <v>17.5</v>
      </c>
      <c r="H23" s="613">
        <v>0.76086956521739135</v>
      </c>
      <c r="I23" s="612">
        <v>0</v>
      </c>
      <c r="J23" s="613" t="s">
        <v>550</v>
      </c>
      <c r="K23" s="612">
        <v>5.5</v>
      </c>
      <c r="L23" s="613">
        <v>0.2391304347826087</v>
      </c>
      <c r="M23" s="612" t="s">
        <v>2</v>
      </c>
    </row>
    <row r="24" spans="1:13" ht="14.4" customHeight="1" x14ac:dyDescent="0.3">
      <c r="A24" s="610">
        <v>89301045</v>
      </c>
      <c r="B24" s="611" t="s">
        <v>3779</v>
      </c>
      <c r="C24" s="612">
        <v>41323.480000000003</v>
      </c>
      <c r="D24" s="612">
        <v>98</v>
      </c>
      <c r="E24" s="612">
        <v>36913.480000000003</v>
      </c>
      <c r="F24" s="613">
        <v>0.89328101118298842</v>
      </c>
      <c r="G24" s="612">
        <v>89</v>
      </c>
      <c r="H24" s="613">
        <v>0.90816326530612246</v>
      </c>
      <c r="I24" s="612">
        <v>4410</v>
      </c>
      <c r="J24" s="613">
        <v>0.10671898881701153</v>
      </c>
      <c r="K24" s="612">
        <v>9</v>
      </c>
      <c r="L24" s="613">
        <v>9.1836734693877556E-2</v>
      </c>
      <c r="M24" s="612" t="s">
        <v>2</v>
      </c>
    </row>
    <row r="25" spans="1:13" ht="14.4" customHeight="1" x14ac:dyDescent="0.3">
      <c r="A25" s="610" t="s">
        <v>3785</v>
      </c>
      <c r="B25" s="611" t="s">
        <v>3786</v>
      </c>
      <c r="C25" s="612">
        <v>450249.12</v>
      </c>
      <c r="D25" s="612">
        <v>719</v>
      </c>
      <c r="E25" s="612">
        <v>213915.47999999998</v>
      </c>
      <c r="F25" s="613">
        <v>0.47510471536290838</v>
      </c>
      <c r="G25" s="612">
        <v>374</v>
      </c>
      <c r="H25" s="613">
        <v>0.52016689847009734</v>
      </c>
      <c r="I25" s="612">
        <v>236333.64000000004</v>
      </c>
      <c r="J25" s="613">
        <v>0.52489528463709167</v>
      </c>
      <c r="K25" s="612">
        <v>345</v>
      </c>
      <c r="L25" s="613">
        <v>0.47983310152990266</v>
      </c>
      <c r="M25" s="612" t="s">
        <v>567</v>
      </c>
    </row>
    <row r="26" spans="1:13" ht="14.4" customHeight="1" x14ac:dyDescent="0.3">
      <c r="A26" s="610" t="s">
        <v>550</v>
      </c>
      <c r="B26" s="611" t="s">
        <v>550</v>
      </c>
      <c r="C26" s="612" t="s">
        <v>550</v>
      </c>
      <c r="D26" s="612" t="s">
        <v>550</v>
      </c>
      <c r="E26" s="612" t="s">
        <v>550</v>
      </c>
      <c r="F26" s="613" t="s">
        <v>550</v>
      </c>
      <c r="G26" s="612" t="s">
        <v>550</v>
      </c>
      <c r="H26" s="613" t="s">
        <v>550</v>
      </c>
      <c r="I26" s="612" t="s">
        <v>550</v>
      </c>
      <c r="J26" s="613" t="s">
        <v>550</v>
      </c>
      <c r="K26" s="612" t="s">
        <v>550</v>
      </c>
      <c r="L26" s="613" t="s">
        <v>550</v>
      </c>
      <c r="M26" s="612" t="s">
        <v>568</v>
      </c>
    </row>
    <row r="27" spans="1:13" ht="14.4" customHeight="1" x14ac:dyDescent="0.3">
      <c r="A27" s="610">
        <v>89301046</v>
      </c>
      <c r="B27" s="611" t="s">
        <v>3779</v>
      </c>
      <c r="C27" s="612">
        <v>410</v>
      </c>
      <c r="D27" s="612">
        <v>1</v>
      </c>
      <c r="E27" s="612">
        <v>410</v>
      </c>
      <c r="F27" s="613">
        <v>1</v>
      </c>
      <c r="G27" s="612">
        <v>1</v>
      </c>
      <c r="H27" s="613">
        <v>1</v>
      </c>
      <c r="I27" s="612" t="s">
        <v>550</v>
      </c>
      <c r="J27" s="613">
        <v>0</v>
      </c>
      <c r="K27" s="612" t="s">
        <v>550</v>
      </c>
      <c r="L27" s="613">
        <v>0</v>
      </c>
      <c r="M27" s="612" t="s">
        <v>2</v>
      </c>
    </row>
    <row r="28" spans="1:13" ht="14.4" customHeight="1" x14ac:dyDescent="0.3">
      <c r="A28" s="610" t="s">
        <v>3787</v>
      </c>
      <c r="B28" s="611" t="s">
        <v>3788</v>
      </c>
      <c r="C28" s="612">
        <v>410</v>
      </c>
      <c r="D28" s="612">
        <v>1</v>
      </c>
      <c r="E28" s="612">
        <v>410</v>
      </c>
      <c r="F28" s="613">
        <v>1</v>
      </c>
      <c r="G28" s="612">
        <v>1</v>
      </c>
      <c r="H28" s="613">
        <v>1</v>
      </c>
      <c r="I28" s="612" t="s">
        <v>550</v>
      </c>
      <c r="J28" s="613">
        <v>0</v>
      </c>
      <c r="K28" s="612" t="s">
        <v>550</v>
      </c>
      <c r="L28" s="613">
        <v>0</v>
      </c>
      <c r="M28" s="612" t="s">
        <v>567</v>
      </c>
    </row>
    <row r="29" spans="1:13" ht="14.4" customHeight="1" x14ac:dyDescent="0.3">
      <c r="A29" s="610" t="s">
        <v>550</v>
      </c>
      <c r="B29" s="611" t="s">
        <v>550</v>
      </c>
      <c r="C29" s="612" t="s">
        <v>550</v>
      </c>
      <c r="D29" s="612" t="s">
        <v>550</v>
      </c>
      <c r="E29" s="612" t="s">
        <v>550</v>
      </c>
      <c r="F29" s="613" t="s">
        <v>550</v>
      </c>
      <c r="G29" s="612" t="s">
        <v>550</v>
      </c>
      <c r="H29" s="613" t="s">
        <v>550</v>
      </c>
      <c r="I29" s="612" t="s">
        <v>550</v>
      </c>
      <c r="J29" s="613" t="s">
        <v>550</v>
      </c>
      <c r="K29" s="612" t="s">
        <v>550</v>
      </c>
      <c r="L29" s="613" t="s">
        <v>550</v>
      </c>
      <c r="M29" s="612" t="s">
        <v>568</v>
      </c>
    </row>
    <row r="30" spans="1:13" ht="14.4" customHeight="1" x14ac:dyDescent="0.3">
      <c r="A30" s="610">
        <v>89301047</v>
      </c>
      <c r="B30" s="611" t="s">
        <v>3777</v>
      </c>
      <c r="C30" s="612">
        <v>0</v>
      </c>
      <c r="D30" s="612">
        <v>17.5</v>
      </c>
      <c r="E30" s="612">
        <v>0</v>
      </c>
      <c r="F30" s="613" t="s">
        <v>550</v>
      </c>
      <c r="G30" s="612">
        <v>14.5</v>
      </c>
      <c r="H30" s="613">
        <v>0.82857142857142863</v>
      </c>
      <c r="I30" s="612">
        <v>0</v>
      </c>
      <c r="J30" s="613" t="s">
        <v>550</v>
      </c>
      <c r="K30" s="612">
        <v>3</v>
      </c>
      <c r="L30" s="613">
        <v>0.17142857142857143</v>
      </c>
      <c r="M30" s="612" t="s">
        <v>2</v>
      </c>
    </row>
    <row r="31" spans="1:13" ht="14.4" customHeight="1" x14ac:dyDescent="0.3">
      <c r="A31" s="610">
        <v>89301047</v>
      </c>
      <c r="B31" s="611" t="s">
        <v>3778</v>
      </c>
      <c r="C31" s="612">
        <v>0</v>
      </c>
      <c r="D31" s="612">
        <v>20.5</v>
      </c>
      <c r="E31" s="612">
        <v>0</v>
      </c>
      <c r="F31" s="613" t="s">
        <v>550</v>
      </c>
      <c r="G31" s="612">
        <v>17.5</v>
      </c>
      <c r="H31" s="613">
        <v>0.85365853658536583</v>
      </c>
      <c r="I31" s="612">
        <v>0</v>
      </c>
      <c r="J31" s="613" t="s">
        <v>550</v>
      </c>
      <c r="K31" s="612">
        <v>3</v>
      </c>
      <c r="L31" s="613">
        <v>0.14634146341463414</v>
      </c>
      <c r="M31" s="612" t="s">
        <v>2</v>
      </c>
    </row>
    <row r="32" spans="1:13" ht="14.4" customHeight="1" x14ac:dyDescent="0.3">
      <c r="A32" s="610" t="s">
        <v>3789</v>
      </c>
      <c r="B32" s="611" t="s">
        <v>3790</v>
      </c>
      <c r="C32" s="612">
        <v>0</v>
      </c>
      <c r="D32" s="612">
        <v>38</v>
      </c>
      <c r="E32" s="612">
        <v>0</v>
      </c>
      <c r="F32" s="613" t="s">
        <v>550</v>
      </c>
      <c r="G32" s="612">
        <v>32</v>
      </c>
      <c r="H32" s="613">
        <v>0.84210526315789469</v>
      </c>
      <c r="I32" s="612">
        <v>0</v>
      </c>
      <c r="J32" s="613" t="s">
        <v>550</v>
      </c>
      <c r="K32" s="612">
        <v>6</v>
      </c>
      <c r="L32" s="613">
        <v>0.15789473684210525</v>
      </c>
      <c r="M32" s="612" t="s">
        <v>567</v>
      </c>
    </row>
    <row r="33" spans="1:13" ht="14.4" customHeight="1" x14ac:dyDescent="0.3">
      <c r="A33" s="610" t="s">
        <v>550</v>
      </c>
      <c r="B33" s="611" t="s">
        <v>550</v>
      </c>
      <c r="C33" s="612" t="s">
        <v>550</v>
      </c>
      <c r="D33" s="612" t="s">
        <v>550</v>
      </c>
      <c r="E33" s="612" t="s">
        <v>550</v>
      </c>
      <c r="F33" s="613" t="s">
        <v>550</v>
      </c>
      <c r="G33" s="612" t="s">
        <v>550</v>
      </c>
      <c r="H33" s="613" t="s">
        <v>550</v>
      </c>
      <c r="I33" s="612" t="s">
        <v>550</v>
      </c>
      <c r="J33" s="613" t="s">
        <v>550</v>
      </c>
      <c r="K33" s="612" t="s">
        <v>550</v>
      </c>
      <c r="L33" s="613" t="s">
        <v>550</v>
      </c>
      <c r="M33" s="612" t="s">
        <v>568</v>
      </c>
    </row>
    <row r="34" spans="1:13" ht="14.4" customHeight="1" x14ac:dyDescent="0.3">
      <c r="A34" s="610">
        <v>89301048</v>
      </c>
      <c r="B34" s="611" t="s">
        <v>3777</v>
      </c>
      <c r="C34" s="612">
        <v>54806.030000000028</v>
      </c>
      <c r="D34" s="612">
        <v>194</v>
      </c>
      <c r="E34" s="612">
        <v>30824.98000000001</v>
      </c>
      <c r="F34" s="613">
        <v>0.5624377463574719</v>
      </c>
      <c r="G34" s="612">
        <v>101</v>
      </c>
      <c r="H34" s="613">
        <v>0.52061855670103097</v>
      </c>
      <c r="I34" s="612">
        <v>23981.050000000014</v>
      </c>
      <c r="J34" s="613">
        <v>0.43756225364252804</v>
      </c>
      <c r="K34" s="612">
        <v>93</v>
      </c>
      <c r="L34" s="613">
        <v>0.47938144329896909</v>
      </c>
      <c r="M34" s="612" t="s">
        <v>2</v>
      </c>
    </row>
    <row r="35" spans="1:13" ht="14.4" customHeight="1" x14ac:dyDescent="0.3">
      <c r="A35" s="610">
        <v>89301048</v>
      </c>
      <c r="B35" s="611" t="s">
        <v>3779</v>
      </c>
      <c r="C35" s="612">
        <v>7063.4399999999987</v>
      </c>
      <c r="D35" s="612">
        <v>11</v>
      </c>
      <c r="E35" s="612">
        <v>778.48</v>
      </c>
      <c r="F35" s="613">
        <v>0.11021258763435382</v>
      </c>
      <c r="G35" s="612">
        <v>2</v>
      </c>
      <c r="H35" s="613">
        <v>0.18181818181818182</v>
      </c>
      <c r="I35" s="612">
        <v>6284.9599999999991</v>
      </c>
      <c r="J35" s="613">
        <v>0.88978741236564629</v>
      </c>
      <c r="K35" s="612">
        <v>9</v>
      </c>
      <c r="L35" s="613">
        <v>0.81818181818181823</v>
      </c>
      <c r="M35" s="612" t="s">
        <v>2</v>
      </c>
    </row>
    <row r="36" spans="1:13" ht="14.4" customHeight="1" x14ac:dyDescent="0.3">
      <c r="A36" s="610" t="s">
        <v>3791</v>
      </c>
      <c r="B36" s="611" t="s">
        <v>3782</v>
      </c>
      <c r="C36" s="612">
        <v>61869.47000000003</v>
      </c>
      <c r="D36" s="612">
        <v>205</v>
      </c>
      <c r="E36" s="612">
        <v>31603.46000000001</v>
      </c>
      <c r="F36" s="613">
        <v>0.51080864277647753</v>
      </c>
      <c r="G36" s="612">
        <v>103</v>
      </c>
      <c r="H36" s="613">
        <v>0.5024390243902439</v>
      </c>
      <c r="I36" s="612">
        <v>30266.010000000013</v>
      </c>
      <c r="J36" s="613">
        <v>0.48919135722352231</v>
      </c>
      <c r="K36" s="612">
        <v>102</v>
      </c>
      <c r="L36" s="613">
        <v>0.4975609756097561</v>
      </c>
      <c r="M36" s="612" t="s">
        <v>567</v>
      </c>
    </row>
    <row r="37" spans="1:13" ht="14.4" customHeight="1" x14ac:dyDescent="0.3">
      <c r="A37" s="610" t="s">
        <v>550</v>
      </c>
      <c r="B37" s="611" t="s">
        <v>550</v>
      </c>
      <c r="C37" s="612" t="s">
        <v>550</v>
      </c>
      <c r="D37" s="612" t="s">
        <v>550</v>
      </c>
      <c r="E37" s="612" t="s">
        <v>550</v>
      </c>
      <c r="F37" s="613" t="s">
        <v>550</v>
      </c>
      <c r="G37" s="612" t="s">
        <v>550</v>
      </c>
      <c r="H37" s="613" t="s">
        <v>550</v>
      </c>
      <c r="I37" s="612" t="s">
        <v>550</v>
      </c>
      <c r="J37" s="613" t="s">
        <v>550</v>
      </c>
      <c r="K37" s="612" t="s">
        <v>550</v>
      </c>
      <c r="L37" s="613" t="s">
        <v>550</v>
      </c>
      <c r="M37" s="612" t="s">
        <v>568</v>
      </c>
    </row>
    <row r="38" spans="1:13" ht="14.4" customHeight="1" x14ac:dyDescent="0.3">
      <c r="A38" s="610" t="s">
        <v>3780</v>
      </c>
      <c r="B38" s="611" t="s">
        <v>3792</v>
      </c>
      <c r="C38" s="612">
        <v>9635549.9200000037</v>
      </c>
      <c r="D38" s="612">
        <v>7042</v>
      </c>
      <c r="E38" s="612">
        <v>7990047.5900000073</v>
      </c>
      <c r="F38" s="613">
        <v>0.82922590369393301</v>
      </c>
      <c r="G38" s="612">
        <v>4814</v>
      </c>
      <c r="H38" s="613">
        <v>0.6836126100539619</v>
      </c>
      <c r="I38" s="612">
        <v>1645502.3299999998</v>
      </c>
      <c r="J38" s="613">
        <v>0.17077409630606732</v>
      </c>
      <c r="K38" s="612">
        <v>2228</v>
      </c>
      <c r="L38" s="613">
        <v>0.31638738994603804</v>
      </c>
      <c r="M38" s="612" t="s">
        <v>564</v>
      </c>
    </row>
  </sheetData>
  <autoFilter ref="A4:M4"/>
  <mergeCells count="4">
    <mergeCell ref="E3:H3"/>
    <mergeCell ref="C3:D3"/>
    <mergeCell ref="I3:L3"/>
    <mergeCell ref="A1:L1"/>
  </mergeCells>
  <conditionalFormatting sqref="F4 F10 F39:F1048576">
    <cfRule type="cellIs" dxfId="53" priority="15" stopIfTrue="1" operator="lessThan">
      <formula>0.6</formula>
    </cfRule>
  </conditionalFormatting>
  <conditionalFormatting sqref="B5:B9">
    <cfRule type="expression" dxfId="52" priority="12">
      <formula>AND(LEFT(M5,6)&lt;&gt;"mezera",M5&lt;&gt;"")</formula>
    </cfRule>
  </conditionalFormatting>
  <conditionalFormatting sqref="A5:A9">
    <cfRule type="expression" dxfId="51" priority="9">
      <formula>AND(M5&lt;&gt;"",M5&lt;&gt;"mezeraKL")</formula>
    </cfRule>
  </conditionalFormatting>
  <conditionalFormatting sqref="B5:L9">
    <cfRule type="expression" dxfId="50" priority="10">
      <formula>$M5="SumaNS"</formula>
    </cfRule>
    <cfRule type="expression" dxfId="49" priority="11">
      <formula>OR($M5="KL",$M5="SumaKL")</formula>
    </cfRule>
  </conditionalFormatting>
  <conditionalFormatting sqref="F5:F9">
    <cfRule type="cellIs" dxfId="48" priority="8" operator="lessThan">
      <formula>0.6</formula>
    </cfRule>
  </conditionalFormatting>
  <conditionalFormatting sqref="A5:L9">
    <cfRule type="expression" dxfId="47" priority="7">
      <formula>$M5&lt;&gt;""</formula>
    </cfRule>
  </conditionalFormatting>
  <conditionalFormatting sqref="B11:B38">
    <cfRule type="expression" dxfId="46" priority="6">
      <formula>AND(LEFT(M11,6)&lt;&gt;"mezera",M11&lt;&gt;"")</formula>
    </cfRule>
  </conditionalFormatting>
  <conditionalFormatting sqref="A11:A38">
    <cfRule type="expression" dxfId="45" priority="3">
      <formula>AND(M11&lt;&gt;"",M11&lt;&gt;"mezeraKL")</formula>
    </cfRule>
  </conditionalFormatting>
  <conditionalFormatting sqref="B11:L38">
    <cfRule type="expression" dxfId="44" priority="4">
      <formula>$M11="SumaNS"</formula>
    </cfRule>
    <cfRule type="expression" dxfId="43" priority="5">
      <formula>OR($M11="KL",$M11="SumaKL")</formula>
    </cfRule>
  </conditionalFormatting>
  <conditionalFormatting sqref="F11:F38">
    <cfRule type="cellIs" dxfId="42" priority="2" operator="lessThan">
      <formula>0.6</formula>
    </cfRule>
  </conditionalFormatting>
  <conditionalFormatting sqref="A11:L38">
    <cfRule type="expression" dxfId="41" priority="1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50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69" customWidth="1"/>
    <col min="2" max="2" width="11.109375" style="98" bestFit="1" customWidth="1"/>
    <col min="3" max="3" width="11.109375" style="69" hidden="1" customWidth="1"/>
    <col min="4" max="4" width="7.33203125" style="98" bestFit="1" customWidth="1"/>
    <col min="5" max="5" width="7.33203125" style="69" hidden="1" customWidth="1"/>
    <col min="6" max="6" width="11.109375" style="98" bestFit="1" customWidth="1"/>
    <col min="7" max="7" width="5.33203125" style="91" customWidth="1"/>
    <col min="8" max="8" width="7.33203125" style="98" bestFit="1" customWidth="1"/>
    <col min="9" max="9" width="5.33203125" style="91" customWidth="1"/>
    <col min="10" max="10" width="11.109375" style="98" customWidth="1"/>
    <col min="11" max="11" width="5.33203125" style="91" customWidth="1"/>
    <col min="12" max="12" width="7.33203125" style="98" customWidth="1"/>
    <col min="13" max="13" width="5.33203125" style="91" customWidth="1"/>
    <col min="14" max="14" width="0" style="69" hidden="1" customWidth="1"/>
    <col min="15" max="16384" width="8.88671875" style="69"/>
  </cols>
  <sheetData>
    <row r="1" spans="1:13" ht="18.600000000000001" customHeight="1" thickBot="1" x14ac:dyDescent="0.4">
      <c r="A1" s="474" t="s">
        <v>286</v>
      </c>
      <c r="B1" s="484"/>
      <c r="C1" s="484"/>
      <c r="D1" s="484"/>
      <c r="E1" s="484"/>
      <c r="F1" s="484"/>
      <c r="G1" s="484"/>
      <c r="H1" s="484"/>
      <c r="I1" s="484"/>
      <c r="J1" s="441"/>
      <c r="K1" s="441"/>
      <c r="L1" s="441"/>
      <c r="M1" s="441"/>
    </row>
    <row r="2" spans="1:13" ht="14.4" customHeight="1" thickBot="1" x14ac:dyDescent="0.35">
      <c r="A2" s="580" t="s">
        <v>297</v>
      </c>
      <c r="B2" s="97"/>
      <c r="C2" s="96"/>
      <c r="D2" s="97"/>
      <c r="E2" s="96"/>
      <c r="F2" s="97"/>
      <c r="G2" s="353"/>
      <c r="H2" s="97"/>
      <c r="I2" s="353"/>
    </row>
    <row r="3" spans="1:13" ht="14.4" customHeight="1" thickBot="1" x14ac:dyDescent="0.35">
      <c r="A3" s="374"/>
      <c r="B3" s="486" t="s">
        <v>18</v>
      </c>
      <c r="C3" s="488"/>
      <c r="D3" s="485"/>
      <c r="E3" s="373"/>
      <c r="F3" s="485" t="s">
        <v>19</v>
      </c>
      <c r="G3" s="485"/>
      <c r="H3" s="485"/>
      <c r="I3" s="485"/>
      <c r="J3" s="485" t="s">
        <v>285</v>
      </c>
      <c r="K3" s="485"/>
      <c r="L3" s="485"/>
      <c r="M3" s="487"/>
    </row>
    <row r="4" spans="1:13" ht="14.4" customHeight="1" thickBot="1" x14ac:dyDescent="0.35">
      <c r="A4" s="657" t="s">
        <v>264</v>
      </c>
      <c r="B4" s="661" t="s">
        <v>22</v>
      </c>
      <c r="C4" s="662"/>
      <c r="D4" s="661" t="s">
        <v>23</v>
      </c>
      <c r="E4" s="662"/>
      <c r="F4" s="661" t="s">
        <v>22</v>
      </c>
      <c r="G4" s="669" t="s">
        <v>5</v>
      </c>
      <c r="H4" s="661" t="s">
        <v>23</v>
      </c>
      <c r="I4" s="669" t="s">
        <v>5</v>
      </c>
      <c r="J4" s="661" t="s">
        <v>22</v>
      </c>
      <c r="K4" s="669" t="s">
        <v>5</v>
      </c>
      <c r="L4" s="661" t="s">
        <v>23</v>
      </c>
      <c r="M4" s="670" t="s">
        <v>5</v>
      </c>
    </row>
    <row r="5" spans="1:13" ht="14.4" customHeight="1" x14ac:dyDescent="0.3">
      <c r="A5" s="658" t="s">
        <v>3793</v>
      </c>
      <c r="B5" s="663">
        <v>182434.7</v>
      </c>
      <c r="C5" s="620">
        <v>1</v>
      </c>
      <c r="D5" s="666">
        <v>251</v>
      </c>
      <c r="E5" s="674" t="s">
        <v>3793</v>
      </c>
      <c r="F5" s="663">
        <v>100818.73</v>
      </c>
      <c r="G5" s="641">
        <v>0.55262913250604184</v>
      </c>
      <c r="H5" s="623">
        <v>144</v>
      </c>
      <c r="I5" s="671">
        <v>0.57370517928286857</v>
      </c>
      <c r="J5" s="677">
        <v>81615.970000000016</v>
      </c>
      <c r="K5" s="641">
        <v>0.44737086749395816</v>
      </c>
      <c r="L5" s="623">
        <v>107</v>
      </c>
      <c r="M5" s="671">
        <v>0.42629482071713148</v>
      </c>
    </row>
    <row r="6" spans="1:13" ht="14.4" customHeight="1" x14ac:dyDescent="0.3">
      <c r="A6" s="659" t="s">
        <v>3794</v>
      </c>
      <c r="B6" s="664">
        <v>177490.82</v>
      </c>
      <c r="C6" s="626">
        <v>1</v>
      </c>
      <c r="D6" s="667">
        <v>254</v>
      </c>
      <c r="E6" s="675" t="s">
        <v>3794</v>
      </c>
      <c r="F6" s="664">
        <v>128604.31999999999</v>
      </c>
      <c r="G6" s="642">
        <v>0.72456885375818303</v>
      </c>
      <c r="H6" s="629">
        <v>186</v>
      </c>
      <c r="I6" s="672">
        <v>0.73228346456692917</v>
      </c>
      <c r="J6" s="678">
        <v>48886.500000000007</v>
      </c>
      <c r="K6" s="642">
        <v>0.27543114624181692</v>
      </c>
      <c r="L6" s="629">
        <v>68</v>
      </c>
      <c r="M6" s="672">
        <v>0.26771653543307089</v>
      </c>
    </row>
    <row r="7" spans="1:13" ht="14.4" customHeight="1" x14ac:dyDescent="0.3">
      <c r="A7" s="659" t="s">
        <v>3795</v>
      </c>
      <c r="B7" s="664">
        <v>18715.93</v>
      </c>
      <c r="C7" s="626">
        <v>1</v>
      </c>
      <c r="D7" s="667">
        <v>26</v>
      </c>
      <c r="E7" s="675" t="s">
        <v>3795</v>
      </c>
      <c r="F7" s="664">
        <v>5542.51</v>
      </c>
      <c r="G7" s="642">
        <v>0.29613863697930054</v>
      </c>
      <c r="H7" s="629">
        <v>14</v>
      </c>
      <c r="I7" s="672">
        <v>0.53846153846153844</v>
      </c>
      <c r="J7" s="678">
        <v>13173.42</v>
      </c>
      <c r="K7" s="642">
        <v>0.70386136302069946</v>
      </c>
      <c r="L7" s="629">
        <v>12</v>
      </c>
      <c r="M7" s="672">
        <v>0.46153846153846156</v>
      </c>
    </row>
    <row r="8" spans="1:13" ht="14.4" customHeight="1" x14ac:dyDescent="0.3">
      <c r="A8" s="659" t="s">
        <v>3796</v>
      </c>
      <c r="B8" s="664">
        <v>1498.21</v>
      </c>
      <c r="C8" s="626">
        <v>1</v>
      </c>
      <c r="D8" s="667">
        <v>3</v>
      </c>
      <c r="E8" s="675" t="s">
        <v>3796</v>
      </c>
      <c r="F8" s="664">
        <v>1378.21</v>
      </c>
      <c r="G8" s="642">
        <v>0.91990441927366662</v>
      </c>
      <c r="H8" s="629">
        <v>2</v>
      </c>
      <c r="I8" s="672">
        <v>0.66666666666666663</v>
      </c>
      <c r="J8" s="678">
        <v>120</v>
      </c>
      <c r="K8" s="642">
        <v>8.0095580726333424E-2</v>
      </c>
      <c r="L8" s="629">
        <v>1</v>
      </c>
      <c r="M8" s="672">
        <v>0.33333333333333331</v>
      </c>
    </row>
    <row r="9" spans="1:13" ht="14.4" customHeight="1" x14ac:dyDescent="0.3">
      <c r="A9" s="659" t="s">
        <v>3797</v>
      </c>
      <c r="B9" s="664">
        <v>15539.570000000003</v>
      </c>
      <c r="C9" s="626">
        <v>1</v>
      </c>
      <c r="D9" s="667">
        <v>28</v>
      </c>
      <c r="E9" s="675" t="s">
        <v>3797</v>
      </c>
      <c r="F9" s="664">
        <v>9274.6000000000022</v>
      </c>
      <c r="G9" s="642">
        <v>0.596837621633031</v>
      </c>
      <c r="H9" s="629">
        <v>16</v>
      </c>
      <c r="I9" s="672">
        <v>0.5714285714285714</v>
      </c>
      <c r="J9" s="678">
        <v>6264.9700000000012</v>
      </c>
      <c r="K9" s="642">
        <v>0.40316237836696894</v>
      </c>
      <c r="L9" s="629">
        <v>12</v>
      </c>
      <c r="M9" s="672">
        <v>0.42857142857142855</v>
      </c>
    </row>
    <row r="10" spans="1:13" ht="14.4" customHeight="1" x14ac:dyDescent="0.3">
      <c r="A10" s="659" t="s">
        <v>3798</v>
      </c>
      <c r="B10" s="664">
        <v>1990839.1700000002</v>
      </c>
      <c r="C10" s="626">
        <v>1</v>
      </c>
      <c r="D10" s="667">
        <v>804</v>
      </c>
      <c r="E10" s="675" t="s">
        <v>3798</v>
      </c>
      <c r="F10" s="664">
        <v>1789954.4800000002</v>
      </c>
      <c r="G10" s="642">
        <v>0.89909547037895587</v>
      </c>
      <c r="H10" s="629">
        <v>627</v>
      </c>
      <c r="I10" s="672">
        <v>0.77985074626865669</v>
      </c>
      <c r="J10" s="678">
        <v>200884.69</v>
      </c>
      <c r="K10" s="642">
        <v>0.10090452962104417</v>
      </c>
      <c r="L10" s="629">
        <v>177</v>
      </c>
      <c r="M10" s="672">
        <v>0.22014925373134328</v>
      </c>
    </row>
    <row r="11" spans="1:13" ht="14.4" customHeight="1" x14ac:dyDescent="0.3">
      <c r="A11" s="659" t="s">
        <v>3799</v>
      </c>
      <c r="B11" s="664">
        <v>125455.9</v>
      </c>
      <c r="C11" s="626">
        <v>1</v>
      </c>
      <c r="D11" s="667">
        <v>266</v>
      </c>
      <c r="E11" s="675" t="s">
        <v>3799</v>
      </c>
      <c r="F11" s="664">
        <v>92574.38</v>
      </c>
      <c r="G11" s="642">
        <v>0.7379037574159526</v>
      </c>
      <c r="H11" s="629">
        <v>211</v>
      </c>
      <c r="I11" s="672">
        <v>0.79323308270676696</v>
      </c>
      <c r="J11" s="678">
        <v>32881.519999999997</v>
      </c>
      <c r="K11" s="642">
        <v>0.26209624258404746</v>
      </c>
      <c r="L11" s="629">
        <v>55</v>
      </c>
      <c r="M11" s="672">
        <v>0.20676691729323307</v>
      </c>
    </row>
    <row r="12" spans="1:13" ht="14.4" customHeight="1" x14ac:dyDescent="0.3">
      <c r="A12" s="659" t="s">
        <v>3800</v>
      </c>
      <c r="B12" s="664">
        <v>7227</v>
      </c>
      <c r="C12" s="626">
        <v>1</v>
      </c>
      <c r="D12" s="667">
        <v>15</v>
      </c>
      <c r="E12" s="675" t="s">
        <v>3800</v>
      </c>
      <c r="F12" s="664">
        <v>7227</v>
      </c>
      <c r="G12" s="642">
        <v>1</v>
      </c>
      <c r="H12" s="629">
        <v>15</v>
      </c>
      <c r="I12" s="672">
        <v>1</v>
      </c>
      <c r="J12" s="678"/>
      <c r="K12" s="642">
        <v>0</v>
      </c>
      <c r="L12" s="629"/>
      <c r="M12" s="672">
        <v>0</v>
      </c>
    </row>
    <row r="13" spans="1:13" ht="14.4" customHeight="1" x14ac:dyDescent="0.3">
      <c r="A13" s="659" t="s">
        <v>3801</v>
      </c>
      <c r="B13" s="664">
        <v>124.51</v>
      </c>
      <c r="C13" s="626">
        <v>1</v>
      </c>
      <c r="D13" s="667">
        <v>1</v>
      </c>
      <c r="E13" s="675" t="s">
        <v>3801</v>
      </c>
      <c r="F13" s="664"/>
      <c r="G13" s="642">
        <v>0</v>
      </c>
      <c r="H13" s="629"/>
      <c r="I13" s="672">
        <v>0</v>
      </c>
      <c r="J13" s="678">
        <v>124.51</v>
      </c>
      <c r="K13" s="642">
        <v>1</v>
      </c>
      <c r="L13" s="629">
        <v>1</v>
      </c>
      <c r="M13" s="672">
        <v>1</v>
      </c>
    </row>
    <row r="14" spans="1:13" ht="14.4" customHeight="1" x14ac:dyDescent="0.3">
      <c r="A14" s="659" t="s">
        <v>3802</v>
      </c>
      <c r="B14" s="664">
        <v>26751.129999999997</v>
      </c>
      <c r="C14" s="626">
        <v>1</v>
      </c>
      <c r="D14" s="667">
        <v>90</v>
      </c>
      <c r="E14" s="675" t="s">
        <v>3802</v>
      </c>
      <c r="F14" s="664">
        <v>16845.32</v>
      </c>
      <c r="G14" s="642">
        <v>0.62970498816311693</v>
      </c>
      <c r="H14" s="629">
        <v>54</v>
      </c>
      <c r="I14" s="672">
        <v>0.6</v>
      </c>
      <c r="J14" s="678">
        <v>9905.81</v>
      </c>
      <c r="K14" s="642">
        <v>0.37029501183688318</v>
      </c>
      <c r="L14" s="629">
        <v>36</v>
      </c>
      <c r="M14" s="672">
        <v>0.4</v>
      </c>
    </row>
    <row r="15" spans="1:13" ht="14.4" customHeight="1" x14ac:dyDescent="0.3">
      <c r="A15" s="659" t="s">
        <v>3803</v>
      </c>
      <c r="B15" s="664">
        <v>15058.019999999999</v>
      </c>
      <c r="C15" s="626">
        <v>1</v>
      </c>
      <c r="D15" s="667">
        <v>42</v>
      </c>
      <c r="E15" s="675" t="s">
        <v>3803</v>
      </c>
      <c r="F15" s="664">
        <v>10931.849999999999</v>
      </c>
      <c r="G15" s="642">
        <v>0.72598190200305213</v>
      </c>
      <c r="H15" s="629">
        <v>26</v>
      </c>
      <c r="I15" s="672">
        <v>0.61904761904761907</v>
      </c>
      <c r="J15" s="678">
        <v>4126.17</v>
      </c>
      <c r="K15" s="642">
        <v>0.27401809799694782</v>
      </c>
      <c r="L15" s="629">
        <v>16</v>
      </c>
      <c r="M15" s="672">
        <v>0.38095238095238093</v>
      </c>
    </row>
    <row r="16" spans="1:13" ht="14.4" customHeight="1" x14ac:dyDescent="0.3">
      <c r="A16" s="659" t="s">
        <v>3804</v>
      </c>
      <c r="B16" s="664">
        <v>116164.31999999998</v>
      </c>
      <c r="C16" s="626">
        <v>1</v>
      </c>
      <c r="D16" s="667">
        <v>267</v>
      </c>
      <c r="E16" s="675" t="s">
        <v>3804</v>
      </c>
      <c r="F16" s="664">
        <v>47953.329999999994</v>
      </c>
      <c r="G16" s="642">
        <v>0.41280601479008361</v>
      </c>
      <c r="H16" s="629">
        <v>116</v>
      </c>
      <c r="I16" s="672">
        <v>0.43445692883895132</v>
      </c>
      <c r="J16" s="678">
        <v>68210.989999999991</v>
      </c>
      <c r="K16" s="642">
        <v>0.5871939852099165</v>
      </c>
      <c r="L16" s="629">
        <v>151</v>
      </c>
      <c r="M16" s="672">
        <v>0.56554307116104874</v>
      </c>
    </row>
    <row r="17" spans="1:13" ht="14.4" customHeight="1" x14ac:dyDescent="0.3">
      <c r="A17" s="659" t="s">
        <v>3805</v>
      </c>
      <c r="B17" s="664">
        <v>161.07999999999998</v>
      </c>
      <c r="C17" s="626">
        <v>1</v>
      </c>
      <c r="D17" s="667">
        <v>1</v>
      </c>
      <c r="E17" s="675" t="s">
        <v>3805</v>
      </c>
      <c r="F17" s="664">
        <v>161.07999999999998</v>
      </c>
      <c r="G17" s="642">
        <v>1</v>
      </c>
      <c r="H17" s="629">
        <v>1</v>
      </c>
      <c r="I17" s="672">
        <v>1</v>
      </c>
      <c r="J17" s="678"/>
      <c r="K17" s="642">
        <v>0</v>
      </c>
      <c r="L17" s="629"/>
      <c r="M17" s="672">
        <v>0</v>
      </c>
    </row>
    <row r="18" spans="1:13" ht="14.4" customHeight="1" x14ac:dyDescent="0.3">
      <c r="A18" s="659" t="s">
        <v>3806</v>
      </c>
      <c r="B18" s="664">
        <v>316.34999999999997</v>
      </c>
      <c r="C18" s="626">
        <v>1</v>
      </c>
      <c r="D18" s="667">
        <v>3</v>
      </c>
      <c r="E18" s="675" t="s">
        <v>3806</v>
      </c>
      <c r="F18" s="664">
        <v>246.48999999999998</v>
      </c>
      <c r="G18" s="642">
        <v>0.77916864232653704</v>
      </c>
      <c r="H18" s="629">
        <v>2</v>
      </c>
      <c r="I18" s="672">
        <v>0.66666666666666663</v>
      </c>
      <c r="J18" s="678">
        <v>69.86</v>
      </c>
      <c r="K18" s="642">
        <v>0.22083135767346296</v>
      </c>
      <c r="L18" s="629">
        <v>1</v>
      </c>
      <c r="M18" s="672">
        <v>0.33333333333333331</v>
      </c>
    </row>
    <row r="19" spans="1:13" ht="14.4" customHeight="1" x14ac:dyDescent="0.3">
      <c r="A19" s="659" t="s">
        <v>3807</v>
      </c>
      <c r="B19" s="664">
        <v>3623875.149999999</v>
      </c>
      <c r="C19" s="626">
        <v>1</v>
      </c>
      <c r="D19" s="667">
        <v>1230</v>
      </c>
      <c r="E19" s="675" t="s">
        <v>3807</v>
      </c>
      <c r="F19" s="664">
        <v>3292794.0499999989</v>
      </c>
      <c r="G19" s="642">
        <v>0.90863893310452482</v>
      </c>
      <c r="H19" s="629">
        <v>947</v>
      </c>
      <c r="I19" s="672">
        <v>0.76991869918699185</v>
      </c>
      <c r="J19" s="678">
        <v>331081.09999999992</v>
      </c>
      <c r="K19" s="642">
        <v>9.1361066895475143E-2</v>
      </c>
      <c r="L19" s="629">
        <v>283</v>
      </c>
      <c r="M19" s="672">
        <v>0.23008130081300812</v>
      </c>
    </row>
    <row r="20" spans="1:13" ht="14.4" customHeight="1" x14ac:dyDescent="0.3">
      <c r="A20" s="659" t="s">
        <v>3808</v>
      </c>
      <c r="B20" s="664">
        <v>18559.339999999997</v>
      </c>
      <c r="C20" s="626">
        <v>1</v>
      </c>
      <c r="D20" s="667">
        <v>49</v>
      </c>
      <c r="E20" s="675" t="s">
        <v>3808</v>
      </c>
      <c r="F20" s="664">
        <v>10093.289999999999</v>
      </c>
      <c r="G20" s="642">
        <v>0.54383884340714705</v>
      </c>
      <c r="H20" s="629">
        <v>28</v>
      </c>
      <c r="I20" s="672">
        <v>0.5714285714285714</v>
      </c>
      <c r="J20" s="678">
        <v>8466.0499999999993</v>
      </c>
      <c r="K20" s="642">
        <v>0.456161156592853</v>
      </c>
      <c r="L20" s="629">
        <v>21</v>
      </c>
      <c r="M20" s="672">
        <v>0.42857142857142855</v>
      </c>
    </row>
    <row r="21" spans="1:13" ht="14.4" customHeight="1" x14ac:dyDescent="0.3">
      <c r="A21" s="659" t="s">
        <v>3809</v>
      </c>
      <c r="B21" s="664">
        <v>103253.42000000001</v>
      </c>
      <c r="C21" s="626">
        <v>1</v>
      </c>
      <c r="D21" s="667">
        <v>130</v>
      </c>
      <c r="E21" s="675" t="s">
        <v>3809</v>
      </c>
      <c r="F21" s="664">
        <v>61943.62</v>
      </c>
      <c r="G21" s="642">
        <v>0.59991833684540419</v>
      </c>
      <c r="H21" s="629">
        <v>73</v>
      </c>
      <c r="I21" s="672">
        <v>0.56153846153846154</v>
      </c>
      <c r="J21" s="678">
        <v>41309.800000000003</v>
      </c>
      <c r="K21" s="642">
        <v>0.40008166315459576</v>
      </c>
      <c r="L21" s="629">
        <v>57</v>
      </c>
      <c r="M21" s="672">
        <v>0.43846153846153846</v>
      </c>
    </row>
    <row r="22" spans="1:13" ht="14.4" customHeight="1" x14ac:dyDescent="0.3">
      <c r="A22" s="659" t="s">
        <v>3810</v>
      </c>
      <c r="B22" s="664">
        <v>333.31</v>
      </c>
      <c r="C22" s="626">
        <v>1</v>
      </c>
      <c r="D22" s="667">
        <v>3</v>
      </c>
      <c r="E22" s="675" t="s">
        <v>3810</v>
      </c>
      <c r="F22" s="664">
        <v>333.31</v>
      </c>
      <c r="G22" s="642">
        <v>1</v>
      </c>
      <c r="H22" s="629">
        <v>2</v>
      </c>
      <c r="I22" s="672">
        <v>0.66666666666666663</v>
      </c>
      <c r="J22" s="678">
        <v>0</v>
      </c>
      <c r="K22" s="642">
        <v>0</v>
      </c>
      <c r="L22" s="629">
        <v>1</v>
      </c>
      <c r="M22" s="672">
        <v>0.33333333333333331</v>
      </c>
    </row>
    <row r="23" spans="1:13" ht="14.4" customHeight="1" x14ac:dyDescent="0.3">
      <c r="A23" s="659" t="s">
        <v>3811</v>
      </c>
      <c r="B23" s="664">
        <v>0</v>
      </c>
      <c r="C23" s="626"/>
      <c r="D23" s="667">
        <v>1</v>
      </c>
      <c r="E23" s="675" t="s">
        <v>3811</v>
      </c>
      <c r="F23" s="664">
        <v>0</v>
      </c>
      <c r="G23" s="642"/>
      <c r="H23" s="629">
        <v>1</v>
      </c>
      <c r="I23" s="672">
        <v>1</v>
      </c>
      <c r="J23" s="678"/>
      <c r="K23" s="642"/>
      <c r="L23" s="629"/>
      <c r="M23" s="672">
        <v>0</v>
      </c>
    </row>
    <row r="24" spans="1:13" ht="14.4" customHeight="1" x14ac:dyDescent="0.3">
      <c r="A24" s="659" t="s">
        <v>3812</v>
      </c>
      <c r="B24" s="664">
        <v>15736.08</v>
      </c>
      <c r="C24" s="626">
        <v>1</v>
      </c>
      <c r="D24" s="667">
        <v>74</v>
      </c>
      <c r="E24" s="675" t="s">
        <v>3812</v>
      </c>
      <c r="F24" s="664">
        <v>9152.2000000000007</v>
      </c>
      <c r="G24" s="642">
        <v>0.58160609249571693</v>
      </c>
      <c r="H24" s="629">
        <v>52</v>
      </c>
      <c r="I24" s="672">
        <v>0.70270270270270274</v>
      </c>
      <c r="J24" s="678">
        <v>6583.8799999999992</v>
      </c>
      <c r="K24" s="642">
        <v>0.41839390750428312</v>
      </c>
      <c r="L24" s="629">
        <v>22</v>
      </c>
      <c r="M24" s="672">
        <v>0.29729729729729731</v>
      </c>
    </row>
    <row r="25" spans="1:13" ht="14.4" customHeight="1" x14ac:dyDescent="0.3">
      <c r="A25" s="659" t="s">
        <v>3813</v>
      </c>
      <c r="B25" s="664">
        <v>208723.71000000002</v>
      </c>
      <c r="C25" s="626">
        <v>1</v>
      </c>
      <c r="D25" s="667">
        <v>258</v>
      </c>
      <c r="E25" s="675" t="s">
        <v>3813</v>
      </c>
      <c r="F25" s="664">
        <v>118204.83000000002</v>
      </c>
      <c r="G25" s="642">
        <v>0.56632200529590049</v>
      </c>
      <c r="H25" s="629">
        <v>159</v>
      </c>
      <c r="I25" s="672">
        <v>0.61627906976744184</v>
      </c>
      <c r="J25" s="678">
        <v>90518.88</v>
      </c>
      <c r="K25" s="642">
        <v>0.43367799470409946</v>
      </c>
      <c r="L25" s="629">
        <v>99</v>
      </c>
      <c r="M25" s="672">
        <v>0.38372093023255816</v>
      </c>
    </row>
    <row r="26" spans="1:13" ht="14.4" customHeight="1" x14ac:dyDescent="0.3">
      <c r="A26" s="659" t="s">
        <v>3814</v>
      </c>
      <c r="B26" s="664">
        <v>3514.0299999999997</v>
      </c>
      <c r="C26" s="626">
        <v>1</v>
      </c>
      <c r="D26" s="667">
        <v>12</v>
      </c>
      <c r="E26" s="675" t="s">
        <v>3814</v>
      </c>
      <c r="F26" s="664">
        <v>2295.3199999999997</v>
      </c>
      <c r="G26" s="642">
        <v>0.65318736607257188</v>
      </c>
      <c r="H26" s="629">
        <v>6</v>
      </c>
      <c r="I26" s="672">
        <v>0.5</v>
      </c>
      <c r="J26" s="678">
        <v>1218.71</v>
      </c>
      <c r="K26" s="642">
        <v>0.34681263392742812</v>
      </c>
      <c r="L26" s="629">
        <v>6</v>
      </c>
      <c r="M26" s="672">
        <v>0.5</v>
      </c>
    </row>
    <row r="27" spans="1:13" ht="14.4" customHeight="1" x14ac:dyDescent="0.3">
      <c r="A27" s="659" t="s">
        <v>3815</v>
      </c>
      <c r="B27" s="664">
        <v>10825.26</v>
      </c>
      <c r="C27" s="626">
        <v>1</v>
      </c>
      <c r="D27" s="667">
        <v>19</v>
      </c>
      <c r="E27" s="675" t="s">
        <v>3815</v>
      </c>
      <c r="F27" s="664">
        <v>10262.76</v>
      </c>
      <c r="G27" s="642">
        <v>0.94803819954439894</v>
      </c>
      <c r="H27" s="629">
        <v>17</v>
      </c>
      <c r="I27" s="672">
        <v>0.89473684210526316</v>
      </c>
      <c r="J27" s="678">
        <v>562.5</v>
      </c>
      <c r="K27" s="642">
        <v>5.1961800455601066E-2</v>
      </c>
      <c r="L27" s="629">
        <v>2</v>
      </c>
      <c r="M27" s="672">
        <v>0.10526315789473684</v>
      </c>
    </row>
    <row r="28" spans="1:13" ht="14.4" customHeight="1" x14ac:dyDescent="0.3">
      <c r="A28" s="659" t="s">
        <v>3816</v>
      </c>
      <c r="B28" s="664">
        <v>820</v>
      </c>
      <c r="C28" s="626">
        <v>1</v>
      </c>
      <c r="D28" s="667">
        <v>2</v>
      </c>
      <c r="E28" s="675" t="s">
        <v>3816</v>
      </c>
      <c r="F28" s="664">
        <v>410</v>
      </c>
      <c r="G28" s="642">
        <v>0.5</v>
      </c>
      <c r="H28" s="629">
        <v>1</v>
      </c>
      <c r="I28" s="672">
        <v>0.5</v>
      </c>
      <c r="J28" s="678">
        <v>410</v>
      </c>
      <c r="K28" s="642">
        <v>0.5</v>
      </c>
      <c r="L28" s="629">
        <v>1</v>
      </c>
      <c r="M28" s="672">
        <v>0.5</v>
      </c>
    </row>
    <row r="29" spans="1:13" ht="14.4" customHeight="1" x14ac:dyDescent="0.3">
      <c r="A29" s="659" t="s">
        <v>3817</v>
      </c>
      <c r="B29" s="664">
        <v>1690</v>
      </c>
      <c r="C29" s="626">
        <v>1</v>
      </c>
      <c r="D29" s="667">
        <v>5</v>
      </c>
      <c r="E29" s="675" t="s">
        <v>3817</v>
      </c>
      <c r="F29" s="664"/>
      <c r="G29" s="642">
        <v>0</v>
      </c>
      <c r="H29" s="629"/>
      <c r="I29" s="672">
        <v>0</v>
      </c>
      <c r="J29" s="678">
        <v>1690</v>
      </c>
      <c r="K29" s="642">
        <v>1</v>
      </c>
      <c r="L29" s="629">
        <v>5</v>
      </c>
      <c r="M29" s="672">
        <v>1</v>
      </c>
    </row>
    <row r="30" spans="1:13" ht="14.4" customHeight="1" x14ac:dyDescent="0.3">
      <c r="A30" s="659" t="s">
        <v>3818</v>
      </c>
      <c r="B30" s="664">
        <v>303.52</v>
      </c>
      <c r="C30" s="626">
        <v>1</v>
      </c>
      <c r="D30" s="667">
        <v>2</v>
      </c>
      <c r="E30" s="675" t="s">
        <v>3818</v>
      </c>
      <c r="F30" s="664"/>
      <c r="G30" s="642">
        <v>0</v>
      </c>
      <c r="H30" s="629"/>
      <c r="I30" s="672">
        <v>0</v>
      </c>
      <c r="J30" s="678">
        <v>303.52</v>
      </c>
      <c r="K30" s="642">
        <v>1</v>
      </c>
      <c r="L30" s="629">
        <v>2</v>
      </c>
      <c r="M30" s="672">
        <v>1</v>
      </c>
    </row>
    <row r="31" spans="1:13" ht="14.4" customHeight="1" x14ac:dyDescent="0.3">
      <c r="A31" s="659" t="s">
        <v>3819</v>
      </c>
      <c r="B31" s="664">
        <v>922.89</v>
      </c>
      <c r="C31" s="626">
        <v>1</v>
      </c>
      <c r="D31" s="667">
        <v>3</v>
      </c>
      <c r="E31" s="675" t="s">
        <v>3819</v>
      </c>
      <c r="F31" s="664">
        <v>820</v>
      </c>
      <c r="G31" s="642">
        <v>0.88851325726793007</v>
      </c>
      <c r="H31" s="629">
        <v>2</v>
      </c>
      <c r="I31" s="672">
        <v>0.66666666666666663</v>
      </c>
      <c r="J31" s="678">
        <v>102.89</v>
      </c>
      <c r="K31" s="642">
        <v>0.11148674273206992</v>
      </c>
      <c r="L31" s="629">
        <v>1</v>
      </c>
      <c r="M31" s="672">
        <v>0.33333333333333331</v>
      </c>
    </row>
    <row r="32" spans="1:13" ht="14.4" customHeight="1" x14ac:dyDescent="0.3">
      <c r="A32" s="659" t="s">
        <v>3820</v>
      </c>
      <c r="B32" s="664">
        <v>92616.639999999999</v>
      </c>
      <c r="C32" s="626">
        <v>1</v>
      </c>
      <c r="D32" s="667">
        <v>192</v>
      </c>
      <c r="E32" s="675" t="s">
        <v>3820</v>
      </c>
      <c r="F32" s="664">
        <v>69171.149999999994</v>
      </c>
      <c r="G32" s="642">
        <v>0.74685445293631891</v>
      </c>
      <c r="H32" s="629">
        <v>135</v>
      </c>
      <c r="I32" s="672">
        <v>0.703125</v>
      </c>
      <c r="J32" s="678">
        <v>23445.49</v>
      </c>
      <c r="K32" s="642">
        <v>0.25314554706368103</v>
      </c>
      <c r="L32" s="629">
        <v>57</v>
      </c>
      <c r="M32" s="672">
        <v>0.296875</v>
      </c>
    </row>
    <row r="33" spans="1:13" ht="14.4" customHeight="1" x14ac:dyDescent="0.3">
      <c r="A33" s="659" t="s">
        <v>3821</v>
      </c>
      <c r="B33" s="664">
        <v>113265.19</v>
      </c>
      <c r="C33" s="626">
        <v>1</v>
      </c>
      <c r="D33" s="667">
        <v>176</v>
      </c>
      <c r="E33" s="675" t="s">
        <v>3821</v>
      </c>
      <c r="F33" s="664">
        <v>63280.01</v>
      </c>
      <c r="G33" s="642">
        <v>0.55868894935858049</v>
      </c>
      <c r="H33" s="629">
        <v>108</v>
      </c>
      <c r="I33" s="672">
        <v>0.61363636363636365</v>
      </c>
      <c r="J33" s="678">
        <v>49985.179999999993</v>
      </c>
      <c r="K33" s="642">
        <v>0.4413110506414194</v>
      </c>
      <c r="L33" s="629">
        <v>68</v>
      </c>
      <c r="M33" s="672">
        <v>0.38636363636363635</v>
      </c>
    </row>
    <row r="34" spans="1:13" ht="14.4" customHeight="1" x14ac:dyDescent="0.3">
      <c r="A34" s="659" t="s">
        <v>3822</v>
      </c>
      <c r="B34" s="664">
        <v>122137.11</v>
      </c>
      <c r="C34" s="626">
        <v>1</v>
      </c>
      <c r="D34" s="667">
        <v>270</v>
      </c>
      <c r="E34" s="675" t="s">
        <v>3822</v>
      </c>
      <c r="F34" s="664">
        <v>97284.42</v>
      </c>
      <c r="G34" s="642">
        <v>0.79651810985211613</v>
      </c>
      <c r="H34" s="629">
        <v>219</v>
      </c>
      <c r="I34" s="672">
        <v>0.81111111111111112</v>
      </c>
      <c r="J34" s="678">
        <v>24852.690000000002</v>
      </c>
      <c r="K34" s="642">
        <v>0.20348189014788381</v>
      </c>
      <c r="L34" s="629">
        <v>51</v>
      </c>
      <c r="M34" s="672">
        <v>0.18888888888888888</v>
      </c>
    </row>
    <row r="35" spans="1:13" ht="14.4" customHeight="1" x14ac:dyDescent="0.3">
      <c r="A35" s="659" t="s">
        <v>3823</v>
      </c>
      <c r="B35" s="664">
        <v>710693.36</v>
      </c>
      <c r="C35" s="626">
        <v>1</v>
      </c>
      <c r="D35" s="667">
        <v>360</v>
      </c>
      <c r="E35" s="675" t="s">
        <v>3823</v>
      </c>
      <c r="F35" s="664">
        <v>645094.37</v>
      </c>
      <c r="G35" s="642">
        <v>0.90769719587643261</v>
      </c>
      <c r="H35" s="629">
        <v>254</v>
      </c>
      <c r="I35" s="672">
        <v>0.7055555555555556</v>
      </c>
      <c r="J35" s="678">
        <v>65598.990000000005</v>
      </c>
      <c r="K35" s="642">
        <v>9.230280412356745E-2</v>
      </c>
      <c r="L35" s="629">
        <v>106</v>
      </c>
      <c r="M35" s="672">
        <v>0.29444444444444445</v>
      </c>
    </row>
    <row r="36" spans="1:13" ht="14.4" customHeight="1" x14ac:dyDescent="0.3">
      <c r="A36" s="659" t="s">
        <v>3824</v>
      </c>
      <c r="B36" s="664">
        <v>233199.74000000002</v>
      </c>
      <c r="C36" s="626">
        <v>1</v>
      </c>
      <c r="D36" s="667">
        <v>377</v>
      </c>
      <c r="E36" s="675" t="s">
        <v>3824</v>
      </c>
      <c r="F36" s="664">
        <v>123726.09</v>
      </c>
      <c r="G36" s="642">
        <v>0.53055843887304499</v>
      </c>
      <c r="H36" s="629">
        <v>228</v>
      </c>
      <c r="I36" s="672">
        <v>0.60477453580901852</v>
      </c>
      <c r="J36" s="678">
        <v>109473.65000000002</v>
      </c>
      <c r="K36" s="642">
        <v>0.46944156112695501</v>
      </c>
      <c r="L36" s="629">
        <v>149</v>
      </c>
      <c r="M36" s="672">
        <v>0.39522546419098142</v>
      </c>
    </row>
    <row r="37" spans="1:13" ht="14.4" customHeight="1" x14ac:dyDescent="0.3">
      <c r="A37" s="659" t="s">
        <v>3825</v>
      </c>
      <c r="B37" s="664">
        <v>2731.1600000000003</v>
      </c>
      <c r="C37" s="626">
        <v>1</v>
      </c>
      <c r="D37" s="667">
        <v>10</v>
      </c>
      <c r="E37" s="675" t="s">
        <v>3825</v>
      </c>
      <c r="F37" s="664">
        <v>408.77</v>
      </c>
      <c r="G37" s="642">
        <v>0.14966900511138123</v>
      </c>
      <c r="H37" s="629">
        <v>2</v>
      </c>
      <c r="I37" s="672">
        <v>0.2</v>
      </c>
      <c r="J37" s="678">
        <v>2322.3900000000003</v>
      </c>
      <c r="K37" s="642">
        <v>0.85033099488861874</v>
      </c>
      <c r="L37" s="629">
        <v>8</v>
      </c>
      <c r="M37" s="672">
        <v>0.8</v>
      </c>
    </row>
    <row r="38" spans="1:13" ht="14.4" customHeight="1" x14ac:dyDescent="0.3">
      <c r="A38" s="659" t="s">
        <v>3826</v>
      </c>
      <c r="B38" s="664">
        <v>14788.349999999999</v>
      </c>
      <c r="C38" s="626">
        <v>1</v>
      </c>
      <c r="D38" s="667">
        <v>47</v>
      </c>
      <c r="E38" s="675" t="s">
        <v>3826</v>
      </c>
      <c r="F38" s="664">
        <v>10816.38</v>
      </c>
      <c r="G38" s="642">
        <v>0.73141222651614279</v>
      </c>
      <c r="H38" s="629">
        <v>31</v>
      </c>
      <c r="I38" s="672">
        <v>0.65957446808510634</v>
      </c>
      <c r="J38" s="678">
        <v>3971.97</v>
      </c>
      <c r="K38" s="642">
        <v>0.26858777348385726</v>
      </c>
      <c r="L38" s="629">
        <v>16</v>
      </c>
      <c r="M38" s="672">
        <v>0.34042553191489361</v>
      </c>
    </row>
    <row r="39" spans="1:13" ht="14.4" customHeight="1" x14ac:dyDescent="0.3">
      <c r="A39" s="659" t="s">
        <v>3827</v>
      </c>
      <c r="B39" s="664">
        <v>5916.7900000000009</v>
      </c>
      <c r="C39" s="626">
        <v>1</v>
      </c>
      <c r="D39" s="667">
        <v>9</v>
      </c>
      <c r="E39" s="675" t="s">
        <v>3827</v>
      </c>
      <c r="F39" s="664">
        <v>5762.7800000000007</v>
      </c>
      <c r="G39" s="642">
        <v>0.97397068342800741</v>
      </c>
      <c r="H39" s="629">
        <v>8</v>
      </c>
      <c r="I39" s="672">
        <v>0.88888888888888884</v>
      </c>
      <c r="J39" s="678">
        <v>154.01</v>
      </c>
      <c r="K39" s="642">
        <v>2.6029316571992579E-2</v>
      </c>
      <c r="L39" s="629">
        <v>1</v>
      </c>
      <c r="M39" s="672">
        <v>0.1111111111111111</v>
      </c>
    </row>
    <row r="40" spans="1:13" ht="14.4" customHeight="1" x14ac:dyDescent="0.3">
      <c r="A40" s="659" t="s">
        <v>3828</v>
      </c>
      <c r="B40" s="664">
        <v>876.85</v>
      </c>
      <c r="C40" s="626">
        <v>1</v>
      </c>
      <c r="D40" s="667">
        <v>8</v>
      </c>
      <c r="E40" s="675" t="s">
        <v>3828</v>
      </c>
      <c r="F40" s="664">
        <v>609.6</v>
      </c>
      <c r="G40" s="642">
        <v>0.69521582938929127</v>
      </c>
      <c r="H40" s="629">
        <v>4</v>
      </c>
      <c r="I40" s="672">
        <v>0.5</v>
      </c>
      <c r="J40" s="678">
        <v>267.25</v>
      </c>
      <c r="K40" s="642">
        <v>0.30478417061070878</v>
      </c>
      <c r="L40" s="629">
        <v>4</v>
      </c>
      <c r="M40" s="672">
        <v>0.5</v>
      </c>
    </row>
    <row r="41" spans="1:13" ht="14.4" customHeight="1" x14ac:dyDescent="0.3">
      <c r="A41" s="659" t="s">
        <v>3829</v>
      </c>
      <c r="B41" s="664">
        <v>360626.95000000007</v>
      </c>
      <c r="C41" s="626">
        <v>1</v>
      </c>
      <c r="D41" s="667">
        <v>382</v>
      </c>
      <c r="E41" s="675" t="s">
        <v>3829</v>
      </c>
      <c r="F41" s="664">
        <v>271829.05000000005</v>
      </c>
      <c r="G41" s="642">
        <v>0.75376798655785426</v>
      </c>
      <c r="H41" s="629">
        <v>282</v>
      </c>
      <c r="I41" s="672">
        <v>0.73821989528795806</v>
      </c>
      <c r="J41" s="678">
        <v>88797.9</v>
      </c>
      <c r="K41" s="642">
        <v>0.24623201344214563</v>
      </c>
      <c r="L41" s="629">
        <v>100</v>
      </c>
      <c r="M41" s="672">
        <v>0.26178010471204188</v>
      </c>
    </row>
    <row r="42" spans="1:13" ht="14.4" customHeight="1" x14ac:dyDescent="0.3">
      <c r="A42" s="659" t="s">
        <v>3830</v>
      </c>
      <c r="B42" s="664">
        <v>10833.73</v>
      </c>
      <c r="C42" s="626">
        <v>1</v>
      </c>
      <c r="D42" s="667">
        <v>30</v>
      </c>
      <c r="E42" s="675" t="s">
        <v>3830</v>
      </c>
      <c r="F42" s="664">
        <v>8569.67</v>
      </c>
      <c r="G42" s="642">
        <v>0.79101749812853006</v>
      </c>
      <c r="H42" s="629">
        <v>21</v>
      </c>
      <c r="I42" s="672">
        <v>0.7</v>
      </c>
      <c r="J42" s="678">
        <v>2264.06</v>
      </c>
      <c r="K42" s="642">
        <v>0.20898250187146994</v>
      </c>
      <c r="L42" s="629">
        <v>9</v>
      </c>
      <c r="M42" s="672">
        <v>0.3</v>
      </c>
    </row>
    <row r="43" spans="1:13" ht="14.4" customHeight="1" x14ac:dyDescent="0.3">
      <c r="A43" s="659" t="s">
        <v>3831</v>
      </c>
      <c r="B43" s="664">
        <v>43540.54</v>
      </c>
      <c r="C43" s="626">
        <v>1</v>
      </c>
      <c r="D43" s="667">
        <v>90</v>
      </c>
      <c r="E43" s="675" t="s">
        <v>3831</v>
      </c>
      <c r="F43" s="664">
        <v>25821.559999999998</v>
      </c>
      <c r="G43" s="642">
        <v>0.59304638849219593</v>
      </c>
      <c r="H43" s="629">
        <v>59</v>
      </c>
      <c r="I43" s="672">
        <v>0.65555555555555556</v>
      </c>
      <c r="J43" s="678">
        <v>17718.980000000003</v>
      </c>
      <c r="K43" s="642">
        <v>0.40695361150780407</v>
      </c>
      <c r="L43" s="629">
        <v>31</v>
      </c>
      <c r="M43" s="672">
        <v>0.34444444444444444</v>
      </c>
    </row>
    <row r="44" spans="1:13" ht="14.4" customHeight="1" x14ac:dyDescent="0.3">
      <c r="A44" s="659" t="s">
        <v>3832</v>
      </c>
      <c r="B44" s="664">
        <v>93013.27</v>
      </c>
      <c r="C44" s="626">
        <v>1</v>
      </c>
      <c r="D44" s="667">
        <v>164</v>
      </c>
      <c r="E44" s="675" t="s">
        <v>3832</v>
      </c>
      <c r="F44" s="664">
        <v>53102.11</v>
      </c>
      <c r="G44" s="642">
        <v>0.57090896815045855</v>
      </c>
      <c r="H44" s="629">
        <v>102</v>
      </c>
      <c r="I44" s="672">
        <v>0.62195121951219512</v>
      </c>
      <c r="J44" s="678">
        <v>39911.160000000003</v>
      </c>
      <c r="K44" s="642">
        <v>0.4290910318495415</v>
      </c>
      <c r="L44" s="629">
        <v>62</v>
      </c>
      <c r="M44" s="672">
        <v>0.37804878048780488</v>
      </c>
    </row>
    <row r="45" spans="1:13" ht="14.4" customHeight="1" x14ac:dyDescent="0.3">
      <c r="A45" s="659" t="s">
        <v>3833</v>
      </c>
      <c r="B45" s="664">
        <v>1012065.6200000001</v>
      </c>
      <c r="C45" s="626">
        <v>1</v>
      </c>
      <c r="D45" s="667">
        <v>767</v>
      </c>
      <c r="E45" s="675" t="s">
        <v>3833</v>
      </c>
      <c r="F45" s="664">
        <v>804066.50000000012</v>
      </c>
      <c r="G45" s="642">
        <v>0.79448059899515211</v>
      </c>
      <c r="H45" s="629">
        <v>449</v>
      </c>
      <c r="I45" s="672">
        <v>0.5853976531942634</v>
      </c>
      <c r="J45" s="678">
        <v>207999.11999999997</v>
      </c>
      <c r="K45" s="642">
        <v>0.20551940100484783</v>
      </c>
      <c r="L45" s="629">
        <v>318</v>
      </c>
      <c r="M45" s="672">
        <v>0.41460234680573665</v>
      </c>
    </row>
    <row r="46" spans="1:13" ht="14.4" customHeight="1" x14ac:dyDescent="0.3">
      <c r="A46" s="659" t="s">
        <v>3834</v>
      </c>
      <c r="B46" s="664">
        <v>37064.14</v>
      </c>
      <c r="C46" s="626">
        <v>1</v>
      </c>
      <c r="D46" s="667">
        <v>49</v>
      </c>
      <c r="E46" s="675" t="s">
        <v>3834</v>
      </c>
      <c r="F46" s="664">
        <v>10318.349999999999</v>
      </c>
      <c r="G46" s="642">
        <v>0.27839172850091759</v>
      </c>
      <c r="H46" s="629">
        <v>12</v>
      </c>
      <c r="I46" s="672">
        <v>0.24489795918367346</v>
      </c>
      <c r="J46" s="678">
        <v>26745.79</v>
      </c>
      <c r="K46" s="642">
        <v>0.72160827149908247</v>
      </c>
      <c r="L46" s="629">
        <v>37</v>
      </c>
      <c r="M46" s="672">
        <v>0.75510204081632648</v>
      </c>
    </row>
    <row r="47" spans="1:13" ht="14.4" customHeight="1" x14ac:dyDescent="0.3">
      <c r="A47" s="659" t="s">
        <v>3835</v>
      </c>
      <c r="B47" s="664">
        <v>91143.93</v>
      </c>
      <c r="C47" s="626">
        <v>1</v>
      </c>
      <c r="D47" s="667">
        <v>213</v>
      </c>
      <c r="E47" s="675" t="s">
        <v>3835</v>
      </c>
      <c r="F47" s="664">
        <v>68287.719999999987</v>
      </c>
      <c r="G47" s="642">
        <v>0.74922948790994626</v>
      </c>
      <c r="H47" s="629">
        <v>167</v>
      </c>
      <c r="I47" s="672">
        <v>0.784037558685446</v>
      </c>
      <c r="J47" s="678">
        <v>22856.21</v>
      </c>
      <c r="K47" s="642">
        <v>0.25077051209005363</v>
      </c>
      <c r="L47" s="629">
        <v>46</v>
      </c>
      <c r="M47" s="672">
        <v>0.215962441314554</v>
      </c>
    </row>
    <row r="48" spans="1:13" ht="14.4" customHeight="1" x14ac:dyDescent="0.3">
      <c r="A48" s="659" t="s">
        <v>3836</v>
      </c>
      <c r="B48" s="664">
        <v>16956.169999999998</v>
      </c>
      <c r="C48" s="626">
        <v>1</v>
      </c>
      <c r="D48" s="667">
        <v>28</v>
      </c>
      <c r="E48" s="675" t="s">
        <v>3836</v>
      </c>
      <c r="F48" s="664">
        <v>12726.22</v>
      </c>
      <c r="G48" s="642">
        <v>0.75053623548242321</v>
      </c>
      <c r="H48" s="629">
        <v>22</v>
      </c>
      <c r="I48" s="672">
        <v>0.7857142857142857</v>
      </c>
      <c r="J48" s="678">
        <v>4229.95</v>
      </c>
      <c r="K48" s="642">
        <v>0.24946376451757679</v>
      </c>
      <c r="L48" s="629">
        <v>6</v>
      </c>
      <c r="M48" s="672">
        <v>0.21428571428571427</v>
      </c>
    </row>
    <row r="49" spans="1:13" ht="14.4" customHeight="1" x14ac:dyDescent="0.3">
      <c r="A49" s="659" t="s">
        <v>3837</v>
      </c>
      <c r="B49" s="664">
        <v>2537.5699999999997</v>
      </c>
      <c r="C49" s="626">
        <v>1</v>
      </c>
      <c r="D49" s="667">
        <v>14</v>
      </c>
      <c r="E49" s="675" t="s">
        <v>3837</v>
      </c>
      <c r="F49" s="664">
        <v>102.89</v>
      </c>
      <c r="G49" s="642">
        <v>4.054666472254953E-2</v>
      </c>
      <c r="H49" s="629">
        <v>3</v>
      </c>
      <c r="I49" s="672">
        <v>0.21428571428571427</v>
      </c>
      <c r="J49" s="678">
        <v>2434.6799999999998</v>
      </c>
      <c r="K49" s="642">
        <v>0.95945333527745047</v>
      </c>
      <c r="L49" s="629">
        <v>11</v>
      </c>
      <c r="M49" s="672">
        <v>0.7857142857142857</v>
      </c>
    </row>
    <row r="50" spans="1:13" ht="14.4" customHeight="1" thickBot="1" x14ac:dyDescent="0.35">
      <c r="A50" s="660" t="s">
        <v>3838</v>
      </c>
      <c r="B50" s="665">
        <v>5209.3900000000003</v>
      </c>
      <c r="C50" s="632">
        <v>1</v>
      </c>
      <c r="D50" s="668">
        <v>17</v>
      </c>
      <c r="E50" s="676" t="s">
        <v>3838</v>
      </c>
      <c r="F50" s="665">
        <v>1248.27</v>
      </c>
      <c r="G50" s="643">
        <v>0.23961922605141867</v>
      </c>
      <c r="H50" s="635">
        <v>6</v>
      </c>
      <c r="I50" s="673">
        <v>0.35294117647058826</v>
      </c>
      <c r="J50" s="679">
        <v>3961.1200000000003</v>
      </c>
      <c r="K50" s="643">
        <v>0.76038077394858128</v>
      </c>
      <c r="L50" s="635">
        <v>11</v>
      </c>
      <c r="M50" s="673">
        <v>0.6470588235294118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0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2466"/>
  <sheetViews>
    <sheetView showGridLines="0" showRowColHeaders="0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69" hidden="1" customWidth="1" outlineLevel="1"/>
    <col min="2" max="2" width="28.33203125" style="69" hidden="1" customWidth="1" outlineLevel="1"/>
    <col min="3" max="3" width="9" style="69" customWidth="1" collapsed="1"/>
    <col min="4" max="4" width="18.77734375" style="108" customWidth="1"/>
    <col min="5" max="5" width="13.5546875" style="89" customWidth="1"/>
    <col min="6" max="6" width="6" style="69" bestFit="1" customWidth="1"/>
    <col min="7" max="7" width="8.77734375" style="69" customWidth="1"/>
    <col min="8" max="8" width="5" style="69" bestFit="1" customWidth="1"/>
    <col min="9" max="9" width="8.5546875" style="69" hidden="1" customWidth="1" outlineLevel="1"/>
    <col min="10" max="10" width="25.77734375" style="69" customWidth="1" collapsed="1"/>
    <col min="11" max="11" width="8.77734375" style="69" customWidth="1"/>
    <col min="12" max="12" width="7.77734375" style="90" customWidth="1"/>
    <col min="13" max="13" width="11.109375" style="90" customWidth="1"/>
    <col min="14" max="14" width="7.77734375" style="69" customWidth="1"/>
    <col min="15" max="15" width="7.77734375" style="109" customWidth="1"/>
    <col min="16" max="16" width="11.109375" style="90" customWidth="1"/>
    <col min="17" max="17" width="5.44140625" style="91" bestFit="1" customWidth="1"/>
    <col min="18" max="18" width="7.77734375" style="69" customWidth="1"/>
    <col min="19" max="19" width="5.44140625" style="91" bestFit="1" customWidth="1"/>
    <col min="20" max="20" width="6.6640625" style="109" customWidth="1"/>
    <col min="21" max="21" width="5.44140625" style="91" bestFit="1" customWidth="1"/>
    <col min="22" max="16384" width="8.88671875" style="69"/>
  </cols>
  <sheetData>
    <row r="1" spans="1:21" ht="18.600000000000001" customHeight="1" thickBot="1" x14ac:dyDescent="0.4">
      <c r="A1" s="467" t="s">
        <v>270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  <c r="T1" s="441"/>
      <c r="U1" s="441"/>
    </row>
    <row r="2" spans="1:21" ht="14.4" customHeight="1" thickBot="1" x14ac:dyDescent="0.35">
      <c r="A2" s="580" t="s">
        <v>297</v>
      </c>
      <c r="B2" s="87"/>
      <c r="C2" s="96"/>
      <c r="D2" s="96"/>
      <c r="E2" s="37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</row>
    <row r="3" spans="1:21" ht="14.4" customHeight="1" thickBot="1" x14ac:dyDescent="0.35">
      <c r="A3" s="492"/>
      <c r="B3" s="493"/>
      <c r="C3" s="493"/>
      <c r="D3" s="493"/>
      <c r="E3" s="493"/>
      <c r="F3" s="493"/>
      <c r="G3" s="493"/>
      <c r="H3" s="493"/>
      <c r="I3" s="493"/>
      <c r="J3" s="493"/>
      <c r="K3" s="494" t="s">
        <v>255</v>
      </c>
      <c r="L3" s="495"/>
      <c r="M3" s="100">
        <f>SUBTOTAL(9,M7:M1048576)</f>
        <v>9635549.9200000353</v>
      </c>
      <c r="N3" s="100">
        <f>SUBTOTAL(9,N7:N1048576)</f>
        <v>13401</v>
      </c>
      <c r="O3" s="100">
        <f>SUBTOTAL(9,O7:O1048576)</f>
        <v>7042</v>
      </c>
      <c r="P3" s="100">
        <f>SUBTOTAL(9,P7:P1048576)</f>
        <v>7990047.590000011</v>
      </c>
      <c r="Q3" s="101">
        <f>IF(M3=0,0,P3/M3)</f>
        <v>0.82922590369393068</v>
      </c>
      <c r="R3" s="100">
        <f>SUBTOTAL(9,R7:R1048576)</f>
        <v>8970</v>
      </c>
      <c r="S3" s="101">
        <f>IF(N3=0,0,R3/N3)</f>
        <v>0.66935303335571972</v>
      </c>
      <c r="T3" s="100">
        <f>SUBTOTAL(9,T7:T1048576)</f>
        <v>4814</v>
      </c>
      <c r="U3" s="102">
        <f>IF(O3=0,0,T3/O3)</f>
        <v>0.6836126100539619</v>
      </c>
    </row>
    <row r="4" spans="1:21" ht="14.4" customHeight="1" x14ac:dyDescent="0.3">
      <c r="A4" s="103"/>
      <c r="B4" s="104"/>
      <c r="C4" s="104"/>
      <c r="D4" s="105"/>
      <c r="E4" s="375"/>
      <c r="F4" s="104"/>
      <c r="G4" s="104"/>
      <c r="H4" s="104"/>
      <c r="I4" s="104"/>
      <c r="J4" s="104"/>
      <c r="K4" s="104"/>
      <c r="L4" s="104"/>
      <c r="M4" s="496" t="s">
        <v>18</v>
      </c>
      <c r="N4" s="497"/>
      <c r="O4" s="497"/>
      <c r="P4" s="498" t="s">
        <v>24</v>
      </c>
      <c r="Q4" s="497"/>
      <c r="R4" s="497"/>
      <c r="S4" s="497"/>
      <c r="T4" s="497"/>
      <c r="U4" s="499"/>
    </row>
    <row r="5" spans="1:21" ht="14.4" customHeight="1" thickBot="1" x14ac:dyDescent="0.35">
      <c r="A5" s="106"/>
      <c r="B5" s="107"/>
      <c r="C5" s="104"/>
      <c r="D5" s="105"/>
      <c r="E5" s="375"/>
      <c r="F5" s="104"/>
      <c r="G5" s="104"/>
      <c r="H5" s="104"/>
      <c r="I5" s="104"/>
      <c r="J5" s="104"/>
      <c r="K5" s="104"/>
      <c r="L5" s="104"/>
      <c r="M5" s="185" t="s">
        <v>25</v>
      </c>
      <c r="N5" s="186" t="s">
        <v>16</v>
      </c>
      <c r="O5" s="186" t="s">
        <v>23</v>
      </c>
      <c r="P5" s="489" t="s">
        <v>25</v>
      </c>
      <c r="Q5" s="490"/>
      <c r="R5" s="489" t="s">
        <v>16</v>
      </c>
      <c r="S5" s="490"/>
      <c r="T5" s="489" t="s">
        <v>23</v>
      </c>
      <c r="U5" s="491"/>
    </row>
    <row r="6" spans="1:21" s="89" customFormat="1" ht="14.4" customHeight="1" thickBot="1" x14ac:dyDescent="0.35">
      <c r="A6" s="680" t="s">
        <v>26</v>
      </c>
      <c r="B6" s="681" t="s">
        <v>8</v>
      </c>
      <c r="C6" s="680" t="s">
        <v>27</v>
      </c>
      <c r="D6" s="681" t="s">
        <v>9</v>
      </c>
      <c r="E6" s="681" t="s">
        <v>288</v>
      </c>
      <c r="F6" s="681" t="s">
        <v>28</v>
      </c>
      <c r="G6" s="681" t="s">
        <v>29</v>
      </c>
      <c r="H6" s="681" t="s">
        <v>11</v>
      </c>
      <c r="I6" s="681" t="s">
        <v>13</v>
      </c>
      <c r="J6" s="681" t="s">
        <v>14</v>
      </c>
      <c r="K6" s="681" t="s">
        <v>15</v>
      </c>
      <c r="L6" s="681" t="s">
        <v>30</v>
      </c>
      <c r="M6" s="682" t="s">
        <v>17</v>
      </c>
      <c r="N6" s="683" t="s">
        <v>31</v>
      </c>
      <c r="O6" s="683" t="s">
        <v>31</v>
      </c>
      <c r="P6" s="683" t="s">
        <v>17</v>
      </c>
      <c r="Q6" s="683" t="s">
        <v>5</v>
      </c>
      <c r="R6" s="683" t="s">
        <v>31</v>
      </c>
      <c r="S6" s="683" t="s">
        <v>5</v>
      </c>
      <c r="T6" s="683" t="s">
        <v>31</v>
      </c>
      <c r="U6" s="684" t="s">
        <v>5</v>
      </c>
    </row>
    <row r="7" spans="1:21" ht="14.4" customHeight="1" x14ac:dyDescent="0.3">
      <c r="A7" s="619">
        <v>4</v>
      </c>
      <c r="B7" s="620" t="s">
        <v>551</v>
      </c>
      <c r="C7" s="620">
        <v>89301041</v>
      </c>
      <c r="D7" s="685" t="s">
        <v>5892</v>
      </c>
      <c r="E7" s="686" t="s">
        <v>3793</v>
      </c>
      <c r="F7" s="620" t="s">
        <v>3777</v>
      </c>
      <c r="G7" s="620" t="s">
        <v>3839</v>
      </c>
      <c r="H7" s="620" t="s">
        <v>1399</v>
      </c>
      <c r="I7" s="620" t="s">
        <v>1717</v>
      </c>
      <c r="J7" s="620" t="s">
        <v>3575</v>
      </c>
      <c r="K7" s="620" t="s">
        <v>3576</v>
      </c>
      <c r="L7" s="621">
        <v>333.31</v>
      </c>
      <c r="M7" s="621">
        <v>333.31</v>
      </c>
      <c r="N7" s="620">
        <v>1</v>
      </c>
      <c r="O7" s="687">
        <v>0.5</v>
      </c>
      <c r="P7" s="621"/>
      <c r="Q7" s="641">
        <v>0</v>
      </c>
      <c r="R7" s="620"/>
      <c r="S7" s="641">
        <v>0</v>
      </c>
      <c r="T7" s="687"/>
      <c r="U7" s="671">
        <v>0</v>
      </c>
    </row>
    <row r="8" spans="1:21" ht="14.4" customHeight="1" x14ac:dyDescent="0.3">
      <c r="A8" s="625">
        <v>4</v>
      </c>
      <c r="B8" s="626" t="s">
        <v>551</v>
      </c>
      <c r="C8" s="626">
        <v>89301041</v>
      </c>
      <c r="D8" s="688" t="s">
        <v>5892</v>
      </c>
      <c r="E8" s="689" t="s">
        <v>3793</v>
      </c>
      <c r="F8" s="626" t="s">
        <v>3777</v>
      </c>
      <c r="G8" s="626" t="s">
        <v>3840</v>
      </c>
      <c r="H8" s="626" t="s">
        <v>550</v>
      </c>
      <c r="I8" s="626" t="s">
        <v>973</v>
      </c>
      <c r="J8" s="626" t="s">
        <v>974</v>
      </c>
      <c r="K8" s="626" t="s">
        <v>975</v>
      </c>
      <c r="L8" s="627">
        <v>0</v>
      </c>
      <c r="M8" s="627">
        <v>0</v>
      </c>
      <c r="N8" s="626">
        <v>2</v>
      </c>
      <c r="O8" s="690">
        <v>0.5</v>
      </c>
      <c r="P8" s="627">
        <v>0</v>
      </c>
      <c r="Q8" s="642"/>
      <c r="R8" s="626">
        <v>2</v>
      </c>
      <c r="S8" s="642">
        <v>1</v>
      </c>
      <c r="T8" s="690">
        <v>0.5</v>
      </c>
      <c r="U8" s="672">
        <v>1</v>
      </c>
    </row>
    <row r="9" spans="1:21" ht="14.4" customHeight="1" x14ac:dyDescent="0.3">
      <c r="A9" s="625">
        <v>4</v>
      </c>
      <c r="B9" s="626" t="s">
        <v>551</v>
      </c>
      <c r="C9" s="626">
        <v>89301041</v>
      </c>
      <c r="D9" s="688" t="s">
        <v>5892</v>
      </c>
      <c r="E9" s="689" t="s">
        <v>3793</v>
      </c>
      <c r="F9" s="626" t="s">
        <v>3777</v>
      </c>
      <c r="G9" s="626" t="s">
        <v>3841</v>
      </c>
      <c r="H9" s="626" t="s">
        <v>1399</v>
      </c>
      <c r="I9" s="626" t="s">
        <v>1733</v>
      </c>
      <c r="J9" s="626" t="s">
        <v>1734</v>
      </c>
      <c r="K9" s="626" t="s">
        <v>3596</v>
      </c>
      <c r="L9" s="627">
        <v>399.92</v>
      </c>
      <c r="M9" s="627">
        <v>399.92</v>
      </c>
      <c r="N9" s="626">
        <v>1</v>
      </c>
      <c r="O9" s="690">
        <v>0.5</v>
      </c>
      <c r="P9" s="627"/>
      <c r="Q9" s="642">
        <v>0</v>
      </c>
      <c r="R9" s="626"/>
      <c r="S9" s="642">
        <v>0</v>
      </c>
      <c r="T9" s="690"/>
      <c r="U9" s="672">
        <v>0</v>
      </c>
    </row>
    <row r="10" spans="1:21" ht="14.4" customHeight="1" x14ac:dyDescent="0.3">
      <c r="A10" s="625">
        <v>4</v>
      </c>
      <c r="B10" s="626" t="s">
        <v>551</v>
      </c>
      <c r="C10" s="626">
        <v>89301041</v>
      </c>
      <c r="D10" s="688" t="s">
        <v>5892</v>
      </c>
      <c r="E10" s="689" t="s">
        <v>3793</v>
      </c>
      <c r="F10" s="626" t="s">
        <v>3777</v>
      </c>
      <c r="G10" s="626" t="s">
        <v>3842</v>
      </c>
      <c r="H10" s="626" t="s">
        <v>550</v>
      </c>
      <c r="I10" s="626" t="s">
        <v>826</v>
      </c>
      <c r="J10" s="626" t="s">
        <v>3843</v>
      </c>
      <c r="K10" s="626" t="s">
        <v>3844</v>
      </c>
      <c r="L10" s="627">
        <v>72.05</v>
      </c>
      <c r="M10" s="627">
        <v>216.14999999999998</v>
      </c>
      <c r="N10" s="626">
        <v>3</v>
      </c>
      <c r="O10" s="690">
        <v>1</v>
      </c>
      <c r="P10" s="627"/>
      <c r="Q10" s="642">
        <v>0</v>
      </c>
      <c r="R10" s="626"/>
      <c r="S10" s="642">
        <v>0</v>
      </c>
      <c r="T10" s="690"/>
      <c r="U10" s="672">
        <v>0</v>
      </c>
    </row>
    <row r="11" spans="1:21" ht="14.4" customHeight="1" x14ac:dyDescent="0.3">
      <c r="A11" s="625">
        <v>4</v>
      </c>
      <c r="B11" s="626" t="s">
        <v>551</v>
      </c>
      <c r="C11" s="626">
        <v>89301041</v>
      </c>
      <c r="D11" s="688" t="s">
        <v>5892</v>
      </c>
      <c r="E11" s="689" t="s">
        <v>3793</v>
      </c>
      <c r="F11" s="626" t="s">
        <v>3777</v>
      </c>
      <c r="G11" s="626" t="s">
        <v>3845</v>
      </c>
      <c r="H11" s="626" t="s">
        <v>1399</v>
      </c>
      <c r="I11" s="626" t="s">
        <v>1556</v>
      </c>
      <c r="J11" s="626" t="s">
        <v>1449</v>
      </c>
      <c r="K11" s="626" t="s">
        <v>1557</v>
      </c>
      <c r="L11" s="627">
        <v>0</v>
      </c>
      <c r="M11" s="627">
        <v>0</v>
      </c>
      <c r="N11" s="626">
        <v>1</v>
      </c>
      <c r="O11" s="690">
        <v>0.5</v>
      </c>
      <c r="P11" s="627"/>
      <c r="Q11" s="642"/>
      <c r="R11" s="626"/>
      <c r="S11" s="642">
        <v>0</v>
      </c>
      <c r="T11" s="690"/>
      <c r="U11" s="672">
        <v>0</v>
      </c>
    </row>
    <row r="12" spans="1:21" ht="14.4" customHeight="1" x14ac:dyDescent="0.3">
      <c r="A12" s="625">
        <v>4</v>
      </c>
      <c r="B12" s="626" t="s">
        <v>551</v>
      </c>
      <c r="C12" s="626">
        <v>89301041</v>
      </c>
      <c r="D12" s="688" t="s">
        <v>5892</v>
      </c>
      <c r="E12" s="689" t="s">
        <v>3793</v>
      </c>
      <c r="F12" s="626" t="s">
        <v>3777</v>
      </c>
      <c r="G12" s="626" t="s">
        <v>3846</v>
      </c>
      <c r="H12" s="626" t="s">
        <v>550</v>
      </c>
      <c r="I12" s="626" t="s">
        <v>833</v>
      </c>
      <c r="J12" s="626" t="s">
        <v>834</v>
      </c>
      <c r="K12" s="626" t="s">
        <v>3847</v>
      </c>
      <c r="L12" s="627">
        <v>242.93</v>
      </c>
      <c r="M12" s="627">
        <v>242.93</v>
      </c>
      <c r="N12" s="626">
        <v>1</v>
      </c>
      <c r="O12" s="690">
        <v>1</v>
      </c>
      <c r="P12" s="627"/>
      <c r="Q12" s="642">
        <v>0</v>
      </c>
      <c r="R12" s="626"/>
      <c r="S12" s="642">
        <v>0</v>
      </c>
      <c r="T12" s="690"/>
      <c r="U12" s="672">
        <v>0</v>
      </c>
    </row>
    <row r="13" spans="1:21" ht="14.4" customHeight="1" x14ac:dyDescent="0.3">
      <c r="A13" s="625">
        <v>4</v>
      </c>
      <c r="B13" s="626" t="s">
        <v>551</v>
      </c>
      <c r="C13" s="626">
        <v>89301041</v>
      </c>
      <c r="D13" s="688" t="s">
        <v>5892</v>
      </c>
      <c r="E13" s="689" t="s">
        <v>3793</v>
      </c>
      <c r="F13" s="626" t="s">
        <v>3777</v>
      </c>
      <c r="G13" s="626" t="s">
        <v>3848</v>
      </c>
      <c r="H13" s="626" t="s">
        <v>550</v>
      </c>
      <c r="I13" s="626" t="s">
        <v>757</v>
      </c>
      <c r="J13" s="626" t="s">
        <v>754</v>
      </c>
      <c r="K13" s="626" t="s">
        <v>758</v>
      </c>
      <c r="L13" s="627">
        <v>612.26</v>
      </c>
      <c r="M13" s="627">
        <v>612.26</v>
      </c>
      <c r="N13" s="626">
        <v>1</v>
      </c>
      <c r="O13" s="690">
        <v>0.5</v>
      </c>
      <c r="P13" s="627"/>
      <c r="Q13" s="642">
        <v>0</v>
      </c>
      <c r="R13" s="626"/>
      <c r="S13" s="642">
        <v>0</v>
      </c>
      <c r="T13" s="690"/>
      <c r="U13" s="672">
        <v>0</v>
      </c>
    </row>
    <row r="14" spans="1:21" ht="14.4" customHeight="1" x14ac:dyDescent="0.3">
      <c r="A14" s="625">
        <v>4</v>
      </c>
      <c r="B14" s="626" t="s">
        <v>551</v>
      </c>
      <c r="C14" s="626">
        <v>89301041</v>
      </c>
      <c r="D14" s="688" t="s">
        <v>5892</v>
      </c>
      <c r="E14" s="689" t="s">
        <v>3793</v>
      </c>
      <c r="F14" s="626" t="s">
        <v>3777</v>
      </c>
      <c r="G14" s="626" t="s">
        <v>3849</v>
      </c>
      <c r="H14" s="626" t="s">
        <v>550</v>
      </c>
      <c r="I14" s="626" t="s">
        <v>3850</v>
      </c>
      <c r="J14" s="626" t="s">
        <v>719</v>
      </c>
      <c r="K14" s="626" t="s">
        <v>3851</v>
      </c>
      <c r="L14" s="627">
        <v>0</v>
      </c>
      <c r="M14" s="627">
        <v>0</v>
      </c>
      <c r="N14" s="626">
        <v>2</v>
      </c>
      <c r="O14" s="690">
        <v>0.5</v>
      </c>
      <c r="P14" s="627"/>
      <c r="Q14" s="642"/>
      <c r="R14" s="626"/>
      <c r="S14" s="642">
        <v>0</v>
      </c>
      <c r="T14" s="690"/>
      <c r="U14" s="672">
        <v>0</v>
      </c>
    </row>
    <row r="15" spans="1:21" ht="14.4" customHeight="1" x14ac:dyDescent="0.3">
      <c r="A15" s="625">
        <v>4</v>
      </c>
      <c r="B15" s="626" t="s">
        <v>551</v>
      </c>
      <c r="C15" s="626">
        <v>89301041</v>
      </c>
      <c r="D15" s="688" t="s">
        <v>5892</v>
      </c>
      <c r="E15" s="689" t="s">
        <v>3793</v>
      </c>
      <c r="F15" s="626" t="s">
        <v>3777</v>
      </c>
      <c r="G15" s="626" t="s">
        <v>3852</v>
      </c>
      <c r="H15" s="626" t="s">
        <v>550</v>
      </c>
      <c r="I15" s="626" t="s">
        <v>1206</v>
      </c>
      <c r="J15" s="626" t="s">
        <v>1207</v>
      </c>
      <c r="K15" s="626" t="s">
        <v>3853</v>
      </c>
      <c r="L15" s="627">
        <v>637.5</v>
      </c>
      <c r="M15" s="627">
        <v>637.5</v>
      </c>
      <c r="N15" s="626">
        <v>1</v>
      </c>
      <c r="O15" s="690">
        <v>0.5</v>
      </c>
      <c r="P15" s="627"/>
      <c r="Q15" s="642">
        <v>0</v>
      </c>
      <c r="R15" s="626"/>
      <c r="S15" s="642">
        <v>0</v>
      </c>
      <c r="T15" s="690"/>
      <c r="U15" s="672">
        <v>0</v>
      </c>
    </row>
    <row r="16" spans="1:21" ht="14.4" customHeight="1" x14ac:dyDescent="0.3">
      <c r="A16" s="625">
        <v>4</v>
      </c>
      <c r="B16" s="626" t="s">
        <v>551</v>
      </c>
      <c r="C16" s="626">
        <v>89301041</v>
      </c>
      <c r="D16" s="688" t="s">
        <v>5892</v>
      </c>
      <c r="E16" s="689" t="s">
        <v>3793</v>
      </c>
      <c r="F16" s="626" t="s">
        <v>3777</v>
      </c>
      <c r="G16" s="626" t="s">
        <v>3854</v>
      </c>
      <c r="H16" s="626" t="s">
        <v>550</v>
      </c>
      <c r="I16" s="626" t="s">
        <v>818</v>
      </c>
      <c r="J16" s="626" t="s">
        <v>3855</v>
      </c>
      <c r="K16" s="626" t="s">
        <v>3856</v>
      </c>
      <c r="L16" s="627">
        <v>0</v>
      </c>
      <c r="M16" s="627">
        <v>0</v>
      </c>
      <c r="N16" s="626">
        <v>2</v>
      </c>
      <c r="O16" s="690">
        <v>0.5</v>
      </c>
      <c r="P16" s="627">
        <v>0</v>
      </c>
      <c r="Q16" s="642"/>
      <c r="R16" s="626">
        <v>2</v>
      </c>
      <c r="S16" s="642">
        <v>1</v>
      </c>
      <c r="T16" s="690">
        <v>0.5</v>
      </c>
      <c r="U16" s="672">
        <v>1</v>
      </c>
    </row>
    <row r="17" spans="1:21" ht="14.4" customHeight="1" x14ac:dyDescent="0.3">
      <c r="A17" s="625">
        <v>4</v>
      </c>
      <c r="B17" s="626" t="s">
        <v>551</v>
      </c>
      <c r="C17" s="626">
        <v>89301041</v>
      </c>
      <c r="D17" s="688" t="s">
        <v>5892</v>
      </c>
      <c r="E17" s="689" t="s">
        <v>3794</v>
      </c>
      <c r="F17" s="626" t="s">
        <v>3777</v>
      </c>
      <c r="G17" s="626" t="s">
        <v>3857</v>
      </c>
      <c r="H17" s="626" t="s">
        <v>550</v>
      </c>
      <c r="I17" s="626" t="s">
        <v>3858</v>
      </c>
      <c r="J17" s="626" t="s">
        <v>3657</v>
      </c>
      <c r="K17" s="626" t="s">
        <v>3859</v>
      </c>
      <c r="L17" s="627">
        <v>0</v>
      </c>
      <c r="M17" s="627">
        <v>0</v>
      </c>
      <c r="N17" s="626">
        <v>2</v>
      </c>
      <c r="O17" s="690">
        <v>0.5</v>
      </c>
      <c r="P17" s="627"/>
      <c r="Q17" s="642"/>
      <c r="R17" s="626"/>
      <c r="S17" s="642">
        <v>0</v>
      </c>
      <c r="T17" s="690"/>
      <c r="U17" s="672">
        <v>0</v>
      </c>
    </row>
    <row r="18" spans="1:21" ht="14.4" customHeight="1" x14ac:dyDescent="0.3">
      <c r="A18" s="625">
        <v>4</v>
      </c>
      <c r="B18" s="626" t="s">
        <v>551</v>
      </c>
      <c r="C18" s="626">
        <v>89301041</v>
      </c>
      <c r="D18" s="688" t="s">
        <v>5892</v>
      </c>
      <c r="E18" s="689" t="s">
        <v>3794</v>
      </c>
      <c r="F18" s="626" t="s">
        <v>3777</v>
      </c>
      <c r="G18" s="626" t="s">
        <v>3839</v>
      </c>
      <c r="H18" s="626" t="s">
        <v>1399</v>
      </c>
      <c r="I18" s="626" t="s">
        <v>1717</v>
      </c>
      <c r="J18" s="626" t="s">
        <v>3575</v>
      </c>
      <c r="K18" s="626" t="s">
        <v>3576</v>
      </c>
      <c r="L18" s="627">
        <v>333.31</v>
      </c>
      <c r="M18" s="627">
        <v>1666.5500000000002</v>
      </c>
      <c r="N18" s="626">
        <v>5</v>
      </c>
      <c r="O18" s="690">
        <v>3</v>
      </c>
      <c r="P18" s="627">
        <v>1666.5500000000002</v>
      </c>
      <c r="Q18" s="642">
        <v>1</v>
      </c>
      <c r="R18" s="626">
        <v>5</v>
      </c>
      <c r="S18" s="642">
        <v>1</v>
      </c>
      <c r="T18" s="690">
        <v>3</v>
      </c>
      <c r="U18" s="672">
        <v>1</v>
      </c>
    </row>
    <row r="19" spans="1:21" ht="14.4" customHeight="1" x14ac:dyDescent="0.3">
      <c r="A19" s="625">
        <v>4</v>
      </c>
      <c r="B19" s="626" t="s">
        <v>551</v>
      </c>
      <c r="C19" s="626">
        <v>89301041</v>
      </c>
      <c r="D19" s="688" t="s">
        <v>5892</v>
      </c>
      <c r="E19" s="689" t="s">
        <v>3794</v>
      </c>
      <c r="F19" s="626" t="s">
        <v>3777</v>
      </c>
      <c r="G19" s="626" t="s">
        <v>3839</v>
      </c>
      <c r="H19" s="626" t="s">
        <v>1399</v>
      </c>
      <c r="I19" s="626" t="s">
        <v>1748</v>
      </c>
      <c r="J19" s="626" t="s">
        <v>3579</v>
      </c>
      <c r="K19" s="626" t="s">
        <v>3580</v>
      </c>
      <c r="L19" s="627">
        <v>333.31</v>
      </c>
      <c r="M19" s="627">
        <v>333.31</v>
      </c>
      <c r="N19" s="626">
        <v>1</v>
      </c>
      <c r="O19" s="690">
        <v>1</v>
      </c>
      <c r="P19" s="627"/>
      <c r="Q19" s="642">
        <v>0</v>
      </c>
      <c r="R19" s="626"/>
      <c r="S19" s="642">
        <v>0</v>
      </c>
      <c r="T19" s="690"/>
      <c r="U19" s="672">
        <v>0</v>
      </c>
    </row>
    <row r="20" spans="1:21" ht="14.4" customHeight="1" x14ac:dyDescent="0.3">
      <c r="A20" s="625">
        <v>4</v>
      </c>
      <c r="B20" s="626" t="s">
        <v>551</v>
      </c>
      <c r="C20" s="626">
        <v>89301041</v>
      </c>
      <c r="D20" s="688" t="s">
        <v>5892</v>
      </c>
      <c r="E20" s="689" t="s">
        <v>3794</v>
      </c>
      <c r="F20" s="626" t="s">
        <v>3777</v>
      </c>
      <c r="G20" s="626" t="s">
        <v>3860</v>
      </c>
      <c r="H20" s="626" t="s">
        <v>550</v>
      </c>
      <c r="I20" s="626" t="s">
        <v>3861</v>
      </c>
      <c r="J20" s="626" t="s">
        <v>1943</v>
      </c>
      <c r="K20" s="626" t="s">
        <v>3862</v>
      </c>
      <c r="L20" s="627">
        <v>23.3</v>
      </c>
      <c r="M20" s="627">
        <v>23.3</v>
      </c>
      <c r="N20" s="626">
        <v>1</v>
      </c>
      <c r="O20" s="690">
        <v>0.5</v>
      </c>
      <c r="P20" s="627"/>
      <c r="Q20" s="642">
        <v>0</v>
      </c>
      <c r="R20" s="626"/>
      <c r="S20" s="642">
        <v>0</v>
      </c>
      <c r="T20" s="690"/>
      <c r="U20" s="672">
        <v>0</v>
      </c>
    </row>
    <row r="21" spans="1:21" ht="14.4" customHeight="1" x14ac:dyDescent="0.3">
      <c r="A21" s="625">
        <v>4</v>
      </c>
      <c r="B21" s="626" t="s">
        <v>551</v>
      </c>
      <c r="C21" s="626">
        <v>89301041</v>
      </c>
      <c r="D21" s="688" t="s">
        <v>5892</v>
      </c>
      <c r="E21" s="689" t="s">
        <v>3794</v>
      </c>
      <c r="F21" s="626" t="s">
        <v>3777</v>
      </c>
      <c r="G21" s="626" t="s">
        <v>3860</v>
      </c>
      <c r="H21" s="626" t="s">
        <v>550</v>
      </c>
      <c r="I21" s="626" t="s">
        <v>3863</v>
      </c>
      <c r="J21" s="626" t="s">
        <v>3864</v>
      </c>
      <c r="K21" s="626" t="s">
        <v>3862</v>
      </c>
      <c r="L21" s="627">
        <v>0</v>
      </c>
      <c r="M21" s="627">
        <v>0</v>
      </c>
      <c r="N21" s="626">
        <v>2</v>
      </c>
      <c r="O21" s="690">
        <v>1.5</v>
      </c>
      <c r="P21" s="627"/>
      <c r="Q21" s="642"/>
      <c r="R21" s="626"/>
      <c r="S21" s="642">
        <v>0</v>
      </c>
      <c r="T21" s="690"/>
      <c r="U21" s="672">
        <v>0</v>
      </c>
    </row>
    <row r="22" spans="1:21" ht="14.4" customHeight="1" x14ac:dyDescent="0.3">
      <c r="A22" s="625">
        <v>4</v>
      </c>
      <c r="B22" s="626" t="s">
        <v>551</v>
      </c>
      <c r="C22" s="626">
        <v>89301041</v>
      </c>
      <c r="D22" s="688" t="s">
        <v>5892</v>
      </c>
      <c r="E22" s="689" t="s">
        <v>3794</v>
      </c>
      <c r="F22" s="626" t="s">
        <v>3777</v>
      </c>
      <c r="G22" s="626" t="s">
        <v>3865</v>
      </c>
      <c r="H22" s="626" t="s">
        <v>550</v>
      </c>
      <c r="I22" s="626" t="s">
        <v>3866</v>
      </c>
      <c r="J22" s="626" t="s">
        <v>1015</v>
      </c>
      <c r="K22" s="626" t="s">
        <v>3867</v>
      </c>
      <c r="L22" s="627">
        <v>0</v>
      </c>
      <c r="M22" s="627">
        <v>0</v>
      </c>
      <c r="N22" s="626">
        <v>1</v>
      </c>
      <c r="O22" s="690">
        <v>0.5</v>
      </c>
      <c r="P22" s="627"/>
      <c r="Q22" s="642"/>
      <c r="R22" s="626"/>
      <c r="S22" s="642">
        <v>0</v>
      </c>
      <c r="T22" s="690"/>
      <c r="U22" s="672">
        <v>0</v>
      </c>
    </row>
    <row r="23" spans="1:21" ht="14.4" customHeight="1" x14ac:dyDescent="0.3">
      <c r="A23" s="625">
        <v>4</v>
      </c>
      <c r="B23" s="626" t="s">
        <v>551</v>
      </c>
      <c r="C23" s="626">
        <v>89301041</v>
      </c>
      <c r="D23" s="688" t="s">
        <v>5892</v>
      </c>
      <c r="E23" s="689" t="s">
        <v>3794</v>
      </c>
      <c r="F23" s="626" t="s">
        <v>3777</v>
      </c>
      <c r="G23" s="626" t="s">
        <v>3868</v>
      </c>
      <c r="H23" s="626" t="s">
        <v>1399</v>
      </c>
      <c r="I23" s="626" t="s">
        <v>2990</v>
      </c>
      <c r="J23" s="626" t="s">
        <v>2991</v>
      </c>
      <c r="K23" s="626" t="s">
        <v>2992</v>
      </c>
      <c r="L23" s="627">
        <v>414.85</v>
      </c>
      <c r="M23" s="627">
        <v>414.85</v>
      </c>
      <c r="N23" s="626">
        <v>1</v>
      </c>
      <c r="O23" s="690">
        <v>0.5</v>
      </c>
      <c r="P23" s="627"/>
      <c r="Q23" s="642">
        <v>0</v>
      </c>
      <c r="R23" s="626"/>
      <c r="S23" s="642">
        <v>0</v>
      </c>
      <c r="T23" s="690"/>
      <c r="U23" s="672">
        <v>0</v>
      </c>
    </row>
    <row r="24" spans="1:21" ht="14.4" customHeight="1" x14ac:dyDescent="0.3">
      <c r="A24" s="625">
        <v>4</v>
      </c>
      <c r="B24" s="626" t="s">
        <v>551</v>
      </c>
      <c r="C24" s="626">
        <v>89301041</v>
      </c>
      <c r="D24" s="688" t="s">
        <v>5892</v>
      </c>
      <c r="E24" s="689" t="s">
        <v>3794</v>
      </c>
      <c r="F24" s="626" t="s">
        <v>3777</v>
      </c>
      <c r="G24" s="626" t="s">
        <v>3869</v>
      </c>
      <c r="H24" s="626" t="s">
        <v>550</v>
      </c>
      <c r="I24" s="626" t="s">
        <v>3870</v>
      </c>
      <c r="J24" s="626" t="s">
        <v>3871</v>
      </c>
      <c r="K24" s="626" t="s">
        <v>3610</v>
      </c>
      <c r="L24" s="627">
        <v>0</v>
      </c>
      <c r="M24" s="627">
        <v>0</v>
      </c>
      <c r="N24" s="626">
        <v>1</v>
      </c>
      <c r="O24" s="690">
        <v>1</v>
      </c>
      <c r="P24" s="627">
        <v>0</v>
      </c>
      <c r="Q24" s="642"/>
      <c r="R24" s="626">
        <v>1</v>
      </c>
      <c r="S24" s="642">
        <v>1</v>
      </c>
      <c r="T24" s="690">
        <v>1</v>
      </c>
      <c r="U24" s="672">
        <v>1</v>
      </c>
    </row>
    <row r="25" spans="1:21" ht="14.4" customHeight="1" x14ac:dyDescent="0.3">
      <c r="A25" s="625">
        <v>4</v>
      </c>
      <c r="B25" s="626" t="s">
        <v>551</v>
      </c>
      <c r="C25" s="626">
        <v>89301041</v>
      </c>
      <c r="D25" s="688" t="s">
        <v>5892</v>
      </c>
      <c r="E25" s="689" t="s">
        <v>3794</v>
      </c>
      <c r="F25" s="626" t="s">
        <v>3777</v>
      </c>
      <c r="G25" s="626" t="s">
        <v>3869</v>
      </c>
      <c r="H25" s="626" t="s">
        <v>550</v>
      </c>
      <c r="I25" s="626" t="s">
        <v>3872</v>
      </c>
      <c r="J25" s="626" t="s">
        <v>3873</v>
      </c>
      <c r="K25" s="626" t="s">
        <v>3874</v>
      </c>
      <c r="L25" s="627">
        <v>12.26</v>
      </c>
      <c r="M25" s="627">
        <v>12.26</v>
      </c>
      <c r="N25" s="626">
        <v>1</v>
      </c>
      <c r="O25" s="690">
        <v>0.5</v>
      </c>
      <c r="P25" s="627"/>
      <c r="Q25" s="642">
        <v>0</v>
      </c>
      <c r="R25" s="626"/>
      <c r="S25" s="642">
        <v>0</v>
      </c>
      <c r="T25" s="690"/>
      <c r="U25" s="672">
        <v>0</v>
      </c>
    </row>
    <row r="26" spans="1:21" ht="14.4" customHeight="1" x14ac:dyDescent="0.3">
      <c r="A26" s="625">
        <v>4</v>
      </c>
      <c r="B26" s="626" t="s">
        <v>551</v>
      </c>
      <c r="C26" s="626">
        <v>89301041</v>
      </c>
      <c r="D26" s="688" t="s">
        <v>5892</v>
      </c>
      <c r="E26" s="689" t="s">
        <v>3794</v>
      </c>
      <c r="F26" s="626" t="s">
        <v>3777</v>
      </c>
      <c r="G26" s="626" t="s">
        <v>3875</v>
      </c>
      <c r="H26" s="626" t="s">
        <v>550</v>
      </c>
      <c r="I26" s="626" t="s">
        <v>904</v>
      </c>
      <c r="J26" s="626" t="s">
        <v>3876</v>
      </c>
      <c r="K26" s="626" t="s">
        <v>3877</v>
      </c>
      <c r="L26" s="627">
        <v>56.01</v>
      </c>
      <c r="M26" s="627">
        <v>56.01</v>
      </c>
      <c r="N26" s="626">
        <v>1</v>
      </c>
      <c r="O26" s="690">
        <v>0.5</v>
      </c>
      <c r="P26" s="627"/>
      <c r="Q26" s="642">
        <v>0</v>
      </c>
      <c r="R26" s="626"/>
      <c r="S26" s="642">
        <v>0</v>
      </c>
      <c r="T26" s="690"/>
      <c r="U26" s="672">
        <v>0</v>
      </c>
    </row>
    <row r="27" spans="1:21" ht="14.4" customHeight="1" x14ac:dyDescent="0.3">
      <c r="A27" s="625">
        <v>4</v>
      </c>
      <c r="B27" s="626" t="s">
        <v>551</v>
      </c>
      <c r="C27" s="626">
        <v>89301041</v>
      </c>
      <c r="D27" s="688" t="s">
        <v>5892</v>
      </c>
      <c r="E27" s="689" t="s">
        <v>3794</v>
      </c>
      <c r="F27" s="626" t="s">
        <v>3777</v>
      </c>
      <c r="G27" s="626" t="s">
        <v>3878</v>
      </c>
      <c r="H27" s="626" t="s">
        <v>550</v>
      </c>
      <c r="I27" s="626" t="s">
        <v>1670</v>
      </c>
      <c r="J27" s="626" t="s">
        <v>1671</v>
      </c>
      <c r="K27" s="626" t="s">
        <v>3879</v>
      </c>
      <c r="L27" s="627">
        <v>31.54</v>
      </c>
      <c r="M27" s="627">
        <v>31.54</v>
      </c>
      <c r="N27" s="626">
        <v>1</v>
      </c>
      <c r="O27" s="690">
        <v>0.5</v>
      </c>
      <c r="P27" s="627">
        <v>31.54</v>
      </c>
      <c r="Q27" s="642">
        <v>1</v>
      </c>
      <c r="R27" s="626">
        <v>1</v>
      </c>
      <c r="S27" s="642">
        <v>1</v>
      </c>
      <c r="T27" s="690">
        <v>0.5</v>
      </c>
      <c r="U27" s="672">
        <v>1</v>
      </c>
    </row>
    <row r="28" spans="1:21" ht="14.4" customHeight="1" x14ac:dyDescent="0.3">
      <c r="A28" s="625">
        <v>4</v>
      </c>
      <c r="B28" s="626" t="s">
        <v>551</v>
      </c>
      <c r="C28" s="626">
        <v>89301041</v>
      </c>
      <c r="D28" s="688" t="s">
        <v>5892</v>
      </c>
      <c r="E28" s="689" t="s">
        <v>3794</v>
      </c>
      <c r="F28" s="626" t="s">
        <v>3777</v>
      </c>
      <c r="G28" s="626" t="s">
        <v>3878</v>
      </c>
      <c r="H28" s="626" t="s">
        <v>550</v>
      </c>
      <c r="I28" s="626" t="s">
        <v>3880</v>
      </c>
      <c r="J28" s="626" t="s">
        <v>1671</v>
      </c>
      <c r="K28" s="626" t="s">
        <v>3881</v>
      </c>
      <c r="L28" s="627">
        <v>31.54</v>
      </c>
      <c r="M28" s="627">
        <v>31.54</v>
      </c>
      <c r="N28" s="626">
        <v>1</v>
      </c>
      <c r="O28" s="690">
        <v>0.5</v>
      </c>
      <c r="P28" s="627">
        <v>31.54</v>
      </c>
      <c r="Q28" s="642">
        <v>1</v>
      </c>
      <c r="R28" s="626">
        <v>1</v>
      </c>
      <c r="S28" s="642">
        <v>1</v>
      </c>
      <c r="T28" s="690">
        <v>0.5</v>
      </c>
      <c r="U28" s="672">
        <v>1</v>
      </c>
    </row>
    <row r="29" spans="1:21" ht="14.4" customHeight="1" x14ac:dyDescent="0.3">
      <c r="A29" s="625">
        <v>4</v>
      </c>
      <c r="B29" s="626" t="s">
        <v>551</v>
      </c>
      <c r="C29" s="626">
        <v>89301041</v>
      </c>
      <c r="D29" s="688" t="s">
        <v>5892</v>
      </c>
      <c r="E29" s="689" t="s">
        <v>3794</v>
      </c>
      <c r="F29" s="626" t="s">
        <v>3777</v>
      </c>
      <c r="G29" s="626" t="s">
        <v>3882</v>
      </c>
      <c r="H29" s="626" t="s">
        <v>1399</v>
      </c>
      <c r="I29" s="626" t="s">
        <v>1478</v>
      </c>
      <c r="J29" s="626" t="s">
        <v>1479</v>
      </c>
      <c r="K29" s="626" t="s">
        <v>1442</v>
      </c>
      <c r="L29" s="627">
        <v>1749.69</v>
      </c>
      <c r="M29" s="627">
        <v>1749.69</v>
      </c>
      <c r="N29" s="626">
        <v>1</v>
      </c>
      <c r="O29" s="690">
        <v>1</v>
      </c>
      <c r="P29" s="627">
        <v>1749.69</v>
      </c>
      <c r="Q29" s="642">
        <v>1</v>
      </c>
      <c r="R29" s="626">
        <v>1</v>
      </c>
      <c r="S29" s="642">
        <v>1</v>
      </c>
      <c r="T29" s="690">
        <v>1</v>
      </c>
      <c r="U29" s="672">
        <v>1</v>
      </c>
    </row>
    <row r="30" spans="1:21" ht="14.4" customHeight="1" x14ac:dyDescent="0.3">
      <c r="A30" s="625">
        <v>4</v>
      </c>
      <c r="B30" s="626" t="s">
        <v>551</v>
      </c>
      <c r="C30" s="626">
        <v>89301041</v>
      </c>
      <c r="D30" s="688" t="s">
        <v>5892</v>
      </c>
      <c r="E30" s="689" t="s">
        <v>3794</v>
      </c>
      <c r="F30" s="626" t="s">
        <v>3777</v>
      </c>
      <c r="G30" s="626" t="s">
        <v>3882</v>
      </c>
      <c r="H30" s="626" t="s">
        <v>1399</v>
      </c>
      <c r="I30" s="626" t="s">
        <v>2382</v>
      </c>
      <c r="J30" s="626" t="s">
        <v>1479</v>
      </c>
      <c r="K30" s="626" t="s">
        <v>2359</v>
      </c>
      <c r="L30" s="627">
        <v>2332.92</v>
      </c>
      <c r="M30" s="627">
        <v>2332.92</v>
      </c>
      <c r="N30" s="626">
        <v>1</v>
      </c>
      <c r="O30" s="690">
        <v>1</v>
      </c>
      <c r="P30" s="627">
        <v>2332.92</v>
      </c>
      <c r="Q30" s="642">
        <v>1</v>
      </c>
      <c r="R30" s="626">
        <v>1</v>
      </c>
      <c r="S30" s="642">
        <v>1</v>
      </c>
      <c r="T30" s="690">
        <v>1</v>
      </c>
      <c r="U30" s="672">
        <v>1</v>
      </c>
    </row>
    <row r="31" spans="1:21" ht="14.4" customHeight="1" x14ac:dyDescent="0.3">
      <c r="A31" s="625">
        <v>4</v>
      </c>
      <c r="B31" s="626" t="s">
        <v>551</v>
      </c>
      <c r="C31" s="626">
        <v>89301041</v>
      </c>
      <c r="D31" s="688" t="s">
        <v>5892</v>
      </c>
      <c r="E31" s="689" t="s">
        <v>3794</v>
      </c>
      <c r="F31" s="626" t="s">
        <v>3777</v>
      </c>
      <c r="G31" s="626" t="s">
        <v>3848</v>
      </c>
      <c r="H31" s="626" t="s">
        <v>550</v>
      </c>
      <c r="I31" s="626" t="s">
        <v>3883</v>
      </c>
      <c r="J31" s="626" t="s">
        <v>754</v>
      </c>
      <c r="K31" s="626" t="s">
        <v>758</v>
      </c>
      <c r="L31" s="627">
        <v>0</v>
      </c>
      <c r="M31" s="627">
        <v>0</v>
      </c>
      <c r="N31" s="626">
        <v>1</v>
      </c>
      <c r="O31" s="690">
        <v>0.5</v>
      </c>
      <c r="P31" s="627"/>
      <c r="Q31" s="642"/>
      <c r="R31" s="626"/>
      <c r="S31" s="642">
        <v>0</v>
      </c>
      <c r="T31" s="690"/>
      <c r="U31" s="672">
        <v>0</v>
      </c>
    </row>
    <row r="32" spans="1:21" ht="14.4" customHeight="1" x14ac:dyDescent="0.3">
      <c r="A32" s="625">
        <v>4</v>
      </c>
      <c r="B32" s="626" t="s">
        <v>551</v>
      </c>
      <c r="C32" s="626">
        <v>89301041</v>
      </c>
      <c r="D32" s="688" t="s">
        <v>5892</v>
      </c>
      <c r="E32" s="689" t="s">
        <v>3794</v>
      </c>
      <c r="F32" s="626" t="s">
        <v>3777</v>
      </c>
      <c r="G32" s="626" t="s">
        <v>3848</v>
      </c>
      <c r="H32" s="626" t="s">
        <v>550</v>
      </c>
      <c r="I32" s="626" t="s">
        <v>3884</v>
      </c>
      <c r="J32" s="626" t="s">
        <v>3885</v>
      </c>
      <c r="K32" s="626" t="s">
        <v>755</v>
      </c>
      <c r="L32" s="627">
        <v>123.72</v>
      </c>
      <c r="M32" s="627">
        <v>123.72</v>
      </c>
      <c r="N32" s="626">
        <v>1</v>
      </c>
      <c r="O32" s="690">
        <v>0.5</v>
      </c>
      <c r="P32" s="627"/>
      <c r="Q32" s="642">
        <v>0</v>
      </c>
      <c r="R32" s="626"/>
      <c r="S32" s="642">
        <v>0</v>
      </c>
      <c r="T32" s="690"/>
      <c r="U32" s="672">
        <v>0</v>
      </c>
    </row>
    <row r="33" spans="1:21" ht="14.4" customHeight="1" x14ac:dyDescent="0.3">
      <c r="A33" s="625">
        <v>4</v>
      </c>
      <c r="B33" s="626" t="s">
        <v>551</v>
      </c>
      <c r="C33" s="626">
        <v>89301041</v>
      </c>
      <c r="D33" s="688" t="s">
        <v>5892</v>
      </c>
      <c r="E33" s="689" t="s">
        <v>3794</v>
      </c>
      <c r="F33" s="626" t="s">
        <v>3777</v>
      </c>
      <c r="G33" s="626" t="s">
        <v>3848</v>
      </c>
      <c r="H33" s="626" t="s">
        <v>550</v>
      </c>
      <c r="I33" s="626" t="s">
        <v>757</v>
      </c>
      <c r="J33" s="626" t="s">
        <v>754</v>
      </c>
      <c r="K33" s="626" t="s">
        <v>758</v>
      </c>
      <c r="L33" s="627">
        <v>612.26</v>
      </c>
      <c r="M33" s="627">
        <v>612.26</v>
      </c>
      <c r="N33" s="626">
        <v>1</v>
      </c>
      <c r="O33" s="690">
        <v>1</v>
      </c>
      <c r="P33" s="627"/>
      <c r="Q33" s="642">
        <v>0</v>
      </c>
      <c r="R33" s="626"/>
      <c r="S33" s="642">
        <v>0</v>
      </c>
      <c r="T33" s="690"/>
      <c r="U33" s="672">
        <v>0</v>
      </c>
    </row>
    <row r="34" spans="1:21" ht="14.4" customHeight="1" x14ac:dyDescent="0.3">
      <c r="A34" s="625">
        <v>4</v>
      </c>
      <c r="B34" s="626" t="s">
        <v>551</v>
      </c>
      <c r="C34" s="626">
        <v>89301041</v>
      </c>
      <c r="D34" s="688" t="s">
        <v>5892</v>
      </c>
      <c r="E34" s="689" t="s">
        <v>3794</v>
      </c>
      <c r="F34" s="626" t="s">
        <v>3777</v>
      </c>
      <c r="G34" s="626" t="s">
        <v>3886</v>
      </c>
      <c r="H34" s="626" t="s">
        <v>550</v>
      </c>
      <c r="I34" s="626" t="s">
        <v>806</v>
      </c>
      <c r="J34" s="626" t="s">
        <v>807</v>
      </c>
      <c r="K34" s="626" t="s">
        <v>808</v>
      </c>
      <c r="L34" s="627">
        <v>56.69</v>
      </c>
      <c r="M34" s="627">
        <v>113.38</v>
      </c>
      <c r="N34" s="626">
        <v>2</v>
      </c>
      <c r="O34" s="690">
        <v>1</v>
      </c>
      <c r="P34" s="627"/>
      <c r="Q34" s="642">
        <v>0</v>
      </c>
      <c r="R34" s="626"/>
      <c r="S34" s="642">
        <v>0</v>
      </c>
      <c r="T34" s="690"/>
      <c r="U34" s="672">
        <v>0</v>
      </c>
    </row>
    <row r="35" spans="1:21" ht="14.4" customHeight="1" x14ac:dyDescent="0.3">
      <c r="A35" s="625">
        <v>4</v>
      </c>
      <c r="B35" s="626" t="s">
        <v>551</v>
      </c>
      <c r="C35" s="626">
        <v>89301041</v>
      </c>
      <c r="D35" s="688" t="s">
        <v>5892</v>
      </c>
      <c r="E35" s="689" t="s">
        <v>3794</v>
      </c>
      <c r="F35" s="626" t="s">
        <v>3777</v>
      </c>
      <c r="G35" s="626" t="s">
        <v>3887</v>
      </c>
      <c r="H35" s="626" t="s">
        <v>1399</v>
      </c>
      <c r="I35" s="626" t="s">
        <v>3888</v>
      </c>
      <c r="J35" s="626" t="s">
        <v>3889</v>
      </c>
      <c r="K35" s="626" t="s">
        <v>3890</v>
      </c>
      <c r="L35" s="627">
        <v>1793.46</v>
      </c>
      <c r="M35" s="627">
        <v>1793.46</v>
      </c>
      <c r="N35" s="626">
        <v>1</v>
      </c>
      <c r="O35" s="690">
        <v>1</v>
      </c>
      <c r="P35" s="627">
        <v>1793.46</v>
      </c>
      <c r="Q35" s="642">
        <v>1</v>
      </c>
      <c r="R35" s="626">
        <v>1</v>
      </c>
      <c r="S35" s="642">
        <v>1</v>
      </c>
      <c r="T35" s="690">
        <v>1</v>
      </c>
      <c r="U35" s="672">
        <v>1</v>
      </c>
    </row>
    <row r="36" spans="1:21" ht="14.4" customHeight="1" x14ac:dyDescent="0.3">
      <c r="A36" s="625">
        <v>4</v>
      </c>
      <c r="B36" s="626" t="s">
        <v>551</v>
      </c>
      <c r="C36" s="626">
        <v>89301041</v>
      </c>
      <c r="D36" s="688" t="s">
        <v>5892</v>
      </c>
      <c r="E36" s="689" t="s">
        <v>3794</v>
      </c>
      <c r="F36" s="626" t="s">
        <v>3777</v>
      </c>
      <c r="G36" s="626" t="s">
        <v>3891</v>
      </c>
      <c r="H36" s="626" t="s">
        <v>550</v>
      </c>
      <c r="I36" s="626" t="s">
        <v>1698</v>
      </c>
      <c r="J36" s="626" t="s">
        <v>1699</v>
      </c>
      <c r="K36" s="626" t="s">
        <v>3892</v>
      </c>
      <c r="L36" s="627">
        <v>203.33</v>
      </c>
      <c r="M36" s="627">
        <v>406.66</v>
      </c>
      <c r="N36" s="626">
        <v>2</v>
      </c>
      <c r="O36" s="690">
        <v>1</v>
      </c>
      <c r="P36" s="627">
        <v>406.66</v>
      </c>
      <c r="Q36" s="642">
        <v>1</v>
      </c>
      <c r="R36" s="626">
        <v>2</v>
      </c>
      <c r="S36" s="642">
        <v>1</v>
      </c>
      <c r="T36" s="690">
        <v>1</v>
      </c>
      <c r="U36" s="672">
        <v>1</v>
      </c>
    </row>
    <row r="37" spans="1:21" ht="14.4" customHeight="1" x14ac:dyDescent="0.3">
      <c r="A37" s="625">
        <v>4</v>
      </c>
      <c r="B37" s="626" t="s">
        <v>551</v>
      </c>
      <c r="C37" s="626">
        <v>89301041</v>
      </c>
      <c r="D37" s="688" t="s">
        <v>5892</v>
      </c>
      <c r="E37" s="689" t="s">
        <v>3794</v>
      </c>
      <c r="F37" s="626" t="s">
        <v>3777</v>
      </c>
      <c r="G37" s="626" t="s">
        <v>3854</v>
      </c>
      <c r="H37" s="626" t="s">
        <v>550</v>
      </c>
      <c r="I37" s="626" t="s">
        <v>818</v>
      </c>
      <c r="J37" s="626" t="s">
        <v>3855</v>
      </c>
      <c r="K37" s="626" t="s">
        <v>3856</v>
      </c>
      <c r="L37" s="627">
        <v>0</v>
      </c>
      <c r="M37" s="627">
        <v>0</v>
      </c>
      <c r="N37" s="626">
        <v>5</v>
      </c>
      <c r="O37" s="690">
        <v>2.5</v>
      </c>
      <c r="P37" s="627">
        <v>0</v>
      </c>
      <c r="Q37" s="642"/>
      <c r="R37" s="626">
        <v>1</v>
      </c>
      <c r="S37" s="642">
        <v>0.2</v>
      </c>
      <c r="T37" s="690">
        <v>1</v>
      </c>
      <c r="U37" s="672">
        <v>0.4</v>
      </c>
    </row>
    <row r="38" spans="1:21" ht="14.4" customHeight="1" x14ac:dyDescent="0.3">
      <c r="A38" s="625">
        <v>4</v>
      </c>
      <c r="B38" s="626" t="s">
        <v>551</v>
      </c>
      <c r="C38" s="626">
        <v>89301041</v>
      </c>
      <c r="D38" s="688" t="s">
        <v>5892</v>
      </c>
      <c r="E38" s="689" t="s">
        <v>3794</v>
      </c>
      <c r="F38" s="626" t="s">
        <v>3777</v>
      </c>
      <c r="G38" s="626" t="s">
        <v>3893</v>
      </c>
      <c r="H38" s="626" t="s">
        <v>550</v>
      </c>
      <c r="I38" s="626" t="s">
        <v>1871</v>
      </c>
      <c r="J38" s="626" t="s">
        <v>1872</v>
      </c>
      <c r="K38" s="626" t="s">
        <v>3894</v>
      </c>
      <c r="L38" s="627">
        <v>43.99</v>
      </c>
      <c r="M38" s="627">
        <v>43.99</v>
      </c>
      <c r="N38" s="626">
        <v>1</v>
      </c>
      <c r="O38" s="690">
        <v>0.5</v>
      </c>
      <c r="P38" s="627"/>
      <c r="Q38" s="642">
        <v>0</v>
      </c>
      <c r="R38" s="626"/>
      <c r="S38" s="642">
        <v>0</v>
      </c>
      <c r="T38" s="690"/>
      <c r="U38" s="672">
        <v>0</v>
      </c>
    </row>
    <row r="39" spans="1:21" ht="14.4" customHeight="1" x14ac:dyDescent="0.3">
      <c r="A39" s="625">
        <v>4</v>
      </c>
      <c r="B39" s="626" t="s">
        <v>551</v>
      </c>
      <c r="C39" s="626">
        <v>89301041</v>
      </c>
      <c r="D39" s="688" t="s">
        <v>5892</v>
      </c>
      <c r="E39" s="689" t="s">
        <v>3794</v>
      </c>
      <c r="F39" s="626" t="s">
        <v>3777</v>
      </c>
      <c r="G39" s="626" t="s">
        <v>3895</v>
      </c>
      <c r="H39" s="626" t="s">
        <v>550</v>
      </c>
      <c r="I39" s="626" t="s">
        <v>3051</v>
      </c>
      <c r="J39" s="626" t="s">
        <v>1714</v>
      </c>
      <c r="K39" s="626" t="s">
        <v>3896</v>
      </c>
      <c r="L39" s="627">
        <v>23.46</v>
      </c>
      <c r="M39" s="627">
        <v>23.46</v>
      </c>
      <c r="N39" s="626">
        <v>1</v>
      </c>
      <c r="O39" s="690">
        <v>1</v>
      </c>
      <c r="P39" s="627">
        <v>23.46</v>
      </c>
      <c r="Q39" s="642">
        <v>1</v>
      </c>
      <c r="R39" s="626">
        <v>1</v>
      </c>
      <c r="S39" s="642">
        <v>1</v>
      </c>
      <c r="T39" s="690">
        <v>1</v>
      </c>
      <c r="U39" s="672">
        <v>1</v>
      </c>
    </row>
    <row r="40" spans="1:21" ht="14.4" customHeight="1" x14ac:dyDescent="0.3">
      <c r="A40" s="625">
        <v>4</v>
      </c>
      <c r="B40" s="626" t="s">
        <v>551</v>
      </c>
      <c r="C40" s="626">
        <v>89301041</v>
      </c>
      <c r="D40" s="688" t="s">
        <v>5892</v>
      </c>
      <c r="E40" s="689" t="s">
        <v>3794</v>
      </c>
      <c r="F40" s="626" t="s">
        <v>3777</v>
      </c>
      <c r="G40" s="626" t="s">
        <v>3897</v>
      </c>
      <c r="H40" s="626" t="s">
        <v>550</v>
      </c>
      <c r="I40" s="626" t="s">
        <v>2553</v>
      </c>
      <c r="J40" s="626" t="s">
        <v>1722</v>
      </c>
      <c r="K40" s="626" t="s">
        <v>3898</v>
      </c>
      <c r="L40" s="627">
        <v>210.11</v>
      </c>
      <c r="M40" s="627">
        <v>210.11</v>
      </c>
      <c r="N40" s="626">
        <v>1</v>
      </c>
      <c r="O40" s="690">
        <v>1</v>
      </c>
      <c r="P40" s="627"/>
      <c r="Q40" s="642">
        <v>0</v>
      </c>
      <c r="R40" s="626"/>
      <c r="S40" s="642">
        <v>0</v>
      </c>
      <c r="T40" s="690"/>
      <c r="U40" s="672">
        <v>0</v>
      </c>
    </row>
    <row r="41" spans="1:21" ht="14.4" customHeight="1" x14ac:dyDescent="0.3">
      <c r="A41" s="625">
        <v>4</v>
      </c>
      <c r="B41" s="626" t="s">
        <v>551</v>
      </c>
      <c r="C41" s="626">
        <v>89301041</v>
      </c>
      <c r="D41" s="688" t="s">
        <v>5892</v>
      </c>
      <c r="E41" s="689" t="s">
        <v>3794</v>
      </c>
      <c r="F41" s="626" t="s">
        <v>3777</v>
      </c>
      <c r="G41" s="626" t="s">
        <v>3897</v>
      </c>
      <c r="H41" s="626" t="s">
        <v>550</v>
      </c>
      <c r="I41" s="626" t="s">
        <v>2553</v>
      </c>
      <c r="J41" s="626" t="s">
        <v>1722</v>
      </c>
      <c r="K41" s="626" t="s">
        <v>3898</v>
      </c>
      <c r="L41" s="627">
        <v>194.73</v>
      </c>
      <c r="M41" s="627">
        <v>194.73</v>
      </c>
      <c r="N41" s="626">
        <v>1</v>
      </c>
      <c r="O41" s="690">
        <v>1</v>
      </c>
      <c r="P41" s="627">
        <v>194.73</v>
      </c>
      <c r="Q41" s="642">
        <v>1</v>
      </c>
      <c r="R41" s="626">
        <v>1</v>
      </c>
      <c r="S41" s="642">
        <v>1</v>
      </c>
      <c r="T41" s="690">
        <v>1</v>
      </c>
      <c r="U41" s="672">
        <v>1</v>
      </c>
    </row>
    <row r="42" spans="1:21" ht="14.4" customHeight="1" x14ac:dyDescent="0.3">
      <c r="A42" s="625">
        <v>4</v>
      </c>
      <c r="B42" s="626" t="s">
        <v>551</v>
      </c>
      <c r="C42" s="626">
        <v>89301041</v>
      </c>
      <c r="D42" s="688" t="s">
        <v>5892</v>
      </c>
      <c r="E42" s="689" t="s">
        <v>3794</v>
      </c>
      <c r="F42" s="626" t="s">
        <v>3777</v>
      </c>
      <c r="G42" s="626" t="s">
        <v>3899</v>
      </c>
      <c r="H42" s="626" t="s">
        <v>550</v>
      </c>
      <c r="I42" s="626" t="s">
        <v>790</v>
      </c>
      <c r="J42" s="626" t="s">
        <v>791</v>
      </c>
      <c r="K42" s="626" t="s">
        <v>3900</v>
      </c>
      <c r="L42" s="627">
        <v>110.66</v>
      </c>
      <c r="M42" s="627">
        <v>221.32</v>
      </c>
      <c r="N42" s="626">
        <v>2</v>
      </c>
      <c r="O42" s="690">
        <v>1</v>
      </c>
      <c r="P42" s="627">
        <v>221.32</v>
      </c>
      <c r="Q42" s="642">
        <v>1</v>
      </c>
      <c r="R42" s="626">
        <v>2</v>
      </c>
      <c r="S42" s="642">
        <v>1</v>
      </c>
      <c r="T42" s="690">
        <v>1</v>
      </c>
      <c r="U42" s="672">
        <v>1</v>
      </c>
    </row>
    <row r="43" spans="1:21" ht="14.4" customHeight="1" x14ac:dyDescent="0.3">
      <c r="A43" s="625">
        <v>4</v>
      </c>
      <c r="B43" s="626" t="s">
        <v>551</v>
      </c>
      <c r="C43" s="626">
        <v>89301041</v>
      </c>
      <c r="D43" s="688" t="s">
        <v>5892</v>
      </c>
      <c r="E43" s="689" t="s">
        <v>3794</v>
      </c>
      <c r="F43" s="626" t="s">
        <v>3777</v>
      </c>
      <c r="G43" s="626" t="s">
        <v>3901</v>
      </c>
      <c r="H43" s="626" t="s">
        <v>550</v>
      </c>
      <c r="I43" s="626" t="s">
        <v>3902</v>
      </c>
      <c r="J43" s="626" t="s">
        <v>776</v>
      </c>
      <c r="K43" s="626" t="s">
        <v>3903</v>
      </c>
      <c r="L43" s="627">
        <v>0</v>
      </c>
      <c r="M43" s="627">
        <v>0</v>
      </c>
      <c r="N43" s="626">
        <v>1</v>
      </c>
      <c r="O43" s="690">
        <v>0.5</v>
      </c>
      <c r="P43" s="627"/>
      <c r="Q43" s="642"/>
      <c r="R43" s="626"/>
      <c r="S43" s="642">
        <v>0</v>
      </c>
      <c r="T43" s="690"/>
      <c r="U43" s="672">
        <v>0</v>
      </c>
    </row>
    <row r="44" spans="1:21" ht="14.4" customHeight="1" x14ac:dyDescent="0.3">
      <c r="A44" s="625">
        <v>4</v>
      </c>
      <c r="B44" s="626" t="s">
        <v>551</v>
      </c>
      <c r="C44" s="626">
        <v>89301041</v>
      </c>
      <c r="D44" s="688" t="s">
        <v>5892</v>
      </c>
      <c r="E44" s="689" t="s">
        <v>3795</v>
      </c>
      <c r="F44" s="626" t="s">
        <v>3777</v>
      </c>
      <c r="G44" s="626" t="s">
        <v>3839</v>
      </c>
      <c r="H44" s="626" t="s">
        <v>1399</v>
      </c>
      <c r="I44" s="626" t="s">
        <v>1717</v>
      </c>
      <c r="J44" s="626" t="s">
        <v>3575</v>
      </c>
      <c r="K44" s="626" t="s">
        <v>3576</v>
      </c>
      <c r="L44" s="627">
        <v>333.31</v>
      </c>
      <c r="M44" s="627">
        <v>333.31</v>
      </c>
      <c r="N44" s="626">
        <v>1</v>
      </c>
      <c r="O44" s="690">
        <v>1</v>
      </c>
      <c r="P44" s="627"/>
      <c r="Q44" s="642">
        <v>0</v>
      </c>
      <c r="R44" s="626"/>
      <c r="S44" s="642">
        <v>0</v>
      </c>
      <c r="T44" s="690"/>
      <c r="U44" s="672">
        <v>0</v>
      </c>
    </row>
    <row r="45" spans="1:21" ht="14.4" customHeight="1" x14ac:dyDescent="0.3">
      <c r="A45" s="625">
        <v>4</v>
      </c>
      <c r="B45" s="626" t="s">
        <v>551</v>
      </c>
      <c r="C45" s="626">
        <v>89301041</v>
      </c>
      <c r="D45" s="688" t="s">
        <v>5892</v>
      </c>
      <c r="E45" s="689" t="s">
        <v>3795</v>
      </c>
      <c r="F45" s="626" t="s">
        <v>3777</v>
      </c>
      <c r="G45" s="626" t="s">
        <v>3904</v>
      </c>
      <c r="H45" s="626" t="s">
        <v>550</v>
      </c>
      <c r="I45" s="626" t="s">
        <v>3905</v>
      </c>
      <c r="J45" s="626" t="s">
        <v>3806</v>
      </c>
      <c r="K45" s="626"/>
      <c r="L45" s="627">
        <v>0</v>
      </c>
      <c r="M45" s="627">
        <v>0</v>
      </c>
      <c r="N45" s="626">
        <v>68</v>
      </c>
      <c r="O45" s="690">
        <v>2</v>
      </c>
      <c r="P45" s="627"/>
      <c r="Q45" s="642"/>
      <c r="R45" s="626"/>
      <c r="S45" s="642">
        <v>0</v>
      </c>
      <c r="T45" s="690"/>
      <c r="U45" s="672">
        <v>0</v>
      </c>
    </row>
    <row r="46" spans="1:21" ht="14.4" customHeight="1" x14ac:dyDescent="0.3">
      <c r="A46" s="625">
        <v>4</v>
      </c>
      <c r="B46" s="626" t="s">
        <v>551</v>
      </c>
      <c r="C46" s="626">
        <v>89301041</v>
      </c>
      <c r="D46" s="688" t="s">
        <v>5892</v>
      </c>
      <c r="E46" s="689" t="s">
        <v>3795</v>
      </c>
      <c r="F46" s="626" t="s">
        <v>3777</v>
      </c>
      <c r="G46" s="626" t="s">
        <v>3906</v>
      </c>
      <c r="H46" s="626" t="s">
        <v>1399</v>
      </c>
      <c r="I46" s="626" t="s">
        <v>1643</v>
      </c>
      <c r="J46" s="626" t="s">
        <v>1644</v>
      </c>
      <c r="K46" s="626" t="s">
        <v>1647</v>
      </c>
      <c r="L46" s="627">
        <v>105.31</v>
      </c>
      <c r="M46" s="627">
        <v>947.79</v>
      </c>
      <c r="N46" s="626">
        <v>9</v>
      </c>
      <c r="O46" s="690">
        <v>1</v>
      </c>
      <c r="P46" s="627"/>
      <c r="Q46" s="642">
        <v>0</v>
      </c>
      <c r="R46" s="626"/>
      <c r="S46" s="642">
        <v>0</v>
      </c>
      <c r="T46" s="690"/>
      <c r="U46" s="672">
        <v>0</v>
      </c>
    </row>
    <row r="47" spans="1:21" ht="14.4" customHeight="1" x14ac:dyDescent="0.3">
      <c r="A47" s="625">
        <v>4</v>
      </c>
      <c r="B47" s="626" t="s">
        <v>551</v>
      </c>
      <c r="C47" s="626">
        <v>89301041</v>
      </c>
      <c r="D47" s="688" t="s">
        <v>5892</v>
      </c>
      <c r="E47" s="689" t="s">
        <v>3795</v>
      </c>
      <c r="F47" s="626" t="s">
        <v>3777</v>
      </c>
      <c r="G47" s="626" t="s">
        <v>3906</v>
      </c>
      <c r="H47" s="626" t="s">
        <v>1399</v>
      </c>
      <c r="I47" s="626" t="s">
        <v>3907</v>
      </c>
      <c r="J47" s="626" t="s">
        <v>3908</v>
      </c>
      <c r="K47" s="626" t="s">
        <v>1641</v>
      </c>
      <c r="L47" s="627">
        <v>65.819999999999993</v>
      </c>
      <c r="M47" s="627">
        <v>2501.16</v>
      </c>
      <c r="N47" s="626">
        <v>38</v>
      </c>
      <c r="O47" s="690">
        <v>2.5</v>
      </c>
      <c r="P47" s="627">
        <v>1053.1199999999999</v>
      </c>
      <c r="Q47" s="642">
        <v>0.42105263157894735</v>
      </c>
      <c r="R47" s="626">
        <v>16</v>
      </c>
      <c r="S47" s="642">
        <v>0.42105263157894735</v>
      </c>
      <c r="T47" s="690">
        <v>0.5</v>
      </c>
      <c r="U47" s="672">
        <v>0.2</v>
      </c>
    </row>
    <row r="48" spans="1:21" ht="14.4" customHeight="1" x14ac:dyDescent="0.3">
      <c r="A48" s="625">
        <v>4</v>
      </c>
      <c r="B48" s="626" t="s">
        <v>551</v>
      </c>
      <c r="C48" s="626">
        <v>89301041</v>
      </c>
      <c r="D48" s="688" t="s">
        <v>5892</v>
      </c>
      <c r="E48" s="689" t="s">
        <v>3795</v>
      </c>
      <c r="F48" s="626" t="s">
        <v>3777</v>
      </c>
      <c r="G48" s="626" t="s">
        <v>3906</v>
      </c>
      <c r="H48" s="626" t="s">
        <v>1399</v>
      </c>
      <c r="I48" s="626" t="s">
        <v>3043</v>
      </c>
      <c r="J48" s="626" t="s">
        <v>3044</v>
      </c>
      <c r="K48" s="626" t="s">
        <v>3045</v>
      </c>
      <c r="L48" s="627">
        <v>189.56</v>
      </c>
      <c r="M48" s="627">
        <v>1516.48</v>
      </c>
      <c r="N48" s="626">
        <v>8</v>
      </c>
      <c r="O48" s="690">
        <v>1.5</v>
      </c>
      <c r="P48" s="627">
        <v>379.12</v>
      </c>
      <c r="Q48" s="642">
        <v>0.25</v>
      </c>
      <c r="R48" s="626">
        <v>2</v>
      </c>
      <c r="S48" s="642">
        <v>0.25</v>
      </c>
      <c r="T48" s="690">
        <v>0.5</v>
      </c>
      <c r="U48" s="672">
        <v>0.33333333333333331</v>
      </c>
    </row>
    <row r="49" spans="1:21" ht="14.4" customHeight="1" x14ac:dyDescent="0.3">
      <c r="A49" s="625">
        <v>4</v>
      </c>
      <c r="B49" s="626" t="s">
        <v>551</v>
      </c>
      <c r="C49" s="626">
        <v>89301041</v>
      </c>
      <c r="D49" s="688" t="s">
        <v>5892</v>
      </c>
      <c r="E49" s="689" t="s">
        <v>3795</v>
      </c>
      <c r="F49" s="626" t="s">
        <v>3777</v>
      </c>
      <c r="G49" s="626" t="s">
        <v>3906</v>
      </c>
      <c r="H49" s="626" t="s">
        <v>1399</v>
      </c>
      <c r="I49" s="626" t="s">
        <v>2529</v>
      </c>
      <c r="J49" s="626" t="s">
        <v>2530</v>
      </c>
      <c r="K49" s="626" t="s">
        <v>1647</v>
      </c>
      <c r="L49" s="627">
        <v>161.13</v>
      </c>
      <c r="M49" s="627">
        <v>7734.24</v>
      </c>
      <c r="N49" s="626">
        <v>48</v>
      </c>
      <c r="O49" s="690">
        <v>1</v>
      </c>
      <c r="P49" s="627"/>
      <c r="Q49" s="642">
        <v>0</v>
      </c>
      <c r="R49" s="626"/>
      <c r="S49" s="642">
        <v>0</v>
      </c>
      <c r="T49" s="690"/>
      <c r="U49" s="672">
        <v>0</v>
      </c>
    </row>
    <row r="50" spans="1:21" ht="14.4" customHeight="1" x14ac:dyDescent="0.3">
      <c r="A50" s="625">
        <v>4</v>
      </c>
      <c r="B50" s="626" t="s">
        <v>551</v>
      </c>
      <c r="C50" s="626">
        <v>89301041</v>
      </c>
      <c r="D50" s="688" t="s">
        <v>5892</v>
      </c>
      <c r="E50" s="689" t="s">
        <v>3798</v>
      </c>
      <c r="F50" s="626" t="s">
        <v>3777</v>
      </c>
      <c r="G50" s="626" t="s">
        <v>3839</v>
      </c>
      <c r="H50" s="626" t="s">
        <v>1399</v>
      </c>
      <c r="I50" s="626" t="s">
        <v>1748</v>
      </c>
      <c r="J50" s="626" t="s">
        <v>3579</v>
      </c>
      <c r="K50" s="626" t="s">
        <v>3580</v>
      </c>
      <c r="L50" s="627">
        <v>333.31</v>
      </c>
      <c r="M50" s="627">
        <v>333.31</v>
      </c>
      <c r="N50" s="626">
        <v>1</v>
      </c>
      <c r="O50" s="690">
        <v>1</v>
      </c>
      <c r="P50" s="627">
        <v>333.31</v>
      </c>
      <c r="Q50" s="642">
        <v>1</v>
      </c>
      <c r="R50" s="626">
        <v>1</v>
      </c>
      <c r="S50" s="642">
        <v>1</v>
      </c>
      <c r="T50" s="690">
        <v>1</v>
      </c>
      <c r="U50" s="672">
        <v>1</v>
      </c>
    </row>
    <row r="51" spans="1:21" ht="14.4" customHeight="1" x14ac:dyDescent="0.3">
      <c r="A51" s="625">
        <v>4</v>
      </c>
      <c r="B51" s="626" t="s">
        <v>551</v>
      </c>
      <c r="C51" s="626">
        <v>89301041</v>
      </c>
      <c r="D51" s="688" t="s">
        <v>5892</v>
      </c>
      <c r="E51" s="689" t="s">
        <v>3798</v>
      </c>
      <c r="F51" s="626" t="s">
        <v>3777</v>
      </c>
      <c r="G51" s="626" t="s">
        <v>3909</v>
      </c>
      <c r="H51" s="626" t="s">
        <v>550</v>
      </c>
      <c r="I51" s="626" t="s">
        <v>1900</v>
      </c>
      <c r="J51" s="626" t="s">
        <v>1901</v>
      </c>
      <c r="K51" s="626" t="s">
        <v>3910</v>
      </c>
      <c r="L51" s="627">
        <v>400.53</v>
      </c>
      <c r="M51" s="627">
        <v>801.06</v>
      </c>
      <c r="N51" s="626">
        <v>2</v>
      </c>
      <c r="O51" s="690">
        <v>0.5</v>
      </c>
      <c r="P51" s="627">
        <v>801.06</v>
      </c>
      <c r="Q51" s="642">
        <v>1</v>
      </c>
      <c r="R51" s="626">
        <v>2</v>
      </c>
      <c r="S51" s="642">
        <v>1</v>
      </c>
      <c r="T51" s="690">
        <v>0.5</v>
      </c>
      <c r="U51" s="672">
        <v>1</v>
      </c>
    </row>
    <row r="52" spans="1:21" ht="14.4" customHeight="1" x14ac:dyDescent="0.3">
      <c r="A52" s="625">
        <v>4</v>
      </c>
      <c r="B52" s="626" t="s">
        <v>551</v>
      </c>
      <c r="C52" s="626">
        <v>89301041</v>
      </c>
      <c r="D52" s="688" t="s">
        <v>5892</v>
      </c>
      <c r="E52" s="689" t="s">
        <v>3798</v>
      </c>
      <c r="F52" s="626" t="s">
        <v>3777</v>
      </c>
      <c r="G52" s="626" t="s">
        <v>3848</v>
      </c>
      <c r="H52" s="626" t="s">
        <v>550</v>
      </c>
      <c r="I52" s="626" t="s">
        <v>753</v>
      </c>
      <c r="J52" s="626" t="s">
        <v>754</v>
      </c>
      <c r="K52" s="626" t="s">
        <v>755</v>
      </c>
      <c r="L52" s="627">
        <v>190.48</v>
      </c>
      <c r="M52" s="627">
        <v>190.48</v>
      </c>
      <c r="N52" s="626">
        <v>1</v>
      </c>
      <c r="O52" s="690">
        <v>0.5</v>
      </c>
      <c r="P52" s="627">
        <v>190.48</v>
      </c>
      <c r="Q52" s="642">
        <v>1</v>
      </c>
      <c r="R52" s="626">
        <v>1</v>
      </c>
      <c r="S52" s="642">
        <v>1</v>
      </c>
      <c r="T52" s="690">
        <v>0.5</v>
      </c>
      <c r="U52" s="672">
        <v>1</v>
      </c>
    </row>
    <row r="53" spans="1:21" ht="14.4" customHeight="1" x14ac:dyDescent="0.3">
      <c r="A53" s="625">
        <v>4</v>
      </c>
      <c r="B53" s="626" t="s">
        <v>551</v>
      </c>
      <c r="C53" s="626">
        <v>89301041</v>
      </c>
      <c r="D53" s="688" t="s">
        <v>5892</v>
      </c>
      <c r="E53" s="689" t="s">
        <v>3798</v>
      </c>
      <c r="F53" s="626" t="s">
        <v>3777</v>
      </c>
      <c r="G53" s="626" t="s">
        <v>3852</v>
      </c>
      <c r="H53" s="626" t="s">
        <v>550</v>
      </c>
      <c r="I53" s="626" t="s">
        <v>3352</v>
      </c>
      <c r="J53" s="626" t="s">
        <v>1207</v>
      </c>
      <c r="K53" s="626" t="s">
        <v>3911</v>
      </c>
      <c r="L53" s="627">
        <v>127.5</v>
      </c>
      <c r="M53" s="627">
        <v>255</v>
      </c>
      <c r="N53" s="626">
        <v>2</v>
      </c>
      <c r="O53" s="690">
        <v>1</v>
      </c>
      <c r="P53" s="627">
        <v>255</v>
      </c>
      <c r="Q53" s="642">
        <v>1</v>
      </c>
      <c r="R53" s="626">
        <v>2</v>
      </c>
      <c r="S53" s="642">
        <v>1</v>
      </c>
      <c r="T53" s="690">
        <v>1</v>
      </c>
      <c r="U53" s="672">
        <v>1</v>
      </c>
    </row>
    <row r="54" spans="1:21" ht="14.4" customHeight="1" x14ac:dyDescent="0.3">
      <c r="A54" s="625">
        <v>4</v>
      </c>
      <c r="B54" s="626" t="s">
        <v>551</v>
      </c>
      <c r="C54" s="626">
        <v>89301041</v>
      </c>
      <c r="D54" s="688" t="s">
        <v>5892</v>
      </c>
      <c r="E54" s="689" t="s">
        <v>3799</v>
      </c>
      <c r="F54" s="626" t="s">
        <v>3777</v>
      </c>
      <c r="G54" s="626" t="s">
        <v>3839</v>
      </c>
      <c r="H54" s="626" t="s">
        <v>1399</v>
      </c>
      <c r="I54" s="626" t="s">
        <v>1717</v>
      </c>
      <c r="J54" s="626" t="s">
        <v>3575</v>
      </c>
      <c r="K54" s="626" t="s">
        <v>3576</v>
      </c>
      <c r="L54" s="627">
        <v>333.31</v>
      </c>
      <c r="M54" s="627">
        <v>1666.5500000000002</v>
      </c>
      <c r="N54" s="626">
        <v>5</v>
      </c>
      <c r="O54" s="690">
        <v>5</v>
      </c>
      <c r="P54" s="627">
        <v>999.93000000000006</v>
      </c>
      <c r="Q54" s="642">
        <v>0.6</v>
      </c>
      <c r="R54" s="626">
        <v>3</v>
      </c>
      <c r="S54" s="642">
        <v>0.6</v>
      </c>
      <c r="T54" s="690">
        <v>3</v>
      </c>
      <c r="U54" s="672">
        <v>0.6</v>
      </c>
    </row>
    <row r="55" spans="1:21" ht="14.4" customHeight="1" x14ac:dyDescent="0.3">
      <c r="A55" s="625">
        <v>4</v>
      </c>
      <c r="B55" s="626" t="s">
        <v>551</v>
      </c>
      <c r="C55" s="626">
        <v>89301041</v>
      </c>
      <c r="D55" s="688" t="s">
        <v>5892</v>
      </c>
      <c r="E55" s="689" t="s">
        <v>3799</v>
      </c>
      <c r="F55" s="626" t="s">
        <v>3777</v>
      </c>
      <c r="G55" s="626" t="s">
        <v>3912</v>
      </c>
      <c r="H55" s="626" t="s">
        <v>1399</v>
      </c>
      <c r="I55" s="626" t="s">
        <v>1482</v>
      </c>
      <c r="J55" s="626" t="s">
        <v>1483</v>
      </c>
      <c r="K55" s="626" t="s">
        <v>1457</v>
      </c>
      <c r="L55" s="627">
        <v>137.74</v>
      </c>
      <c r="M55" s="627">
        <v>137.74</v>
      </c>
      <c r="N55" s="626">
        <v>1</v>
      </c>
      <c r="O55" s="690">
        <v>1</v>
      </c>
      <c r="P55" s="627">
        <v>137.74</v>
      </c>
      <c r="Q55" s="642">
        <v>1</v>
      </c>
      <c r="R55" s="626">
        <v>1</v>
      </c>
      <c r="S55" s="642">
        <v>1</v>
      </c>
      <c r="T55" s="690">
        <v>1</v>
      </c>
      <c r="U55" s="672">
        <v>1</v>
      </c>
    </row>
    <row r="56" spans="1:21" ht="14.4" customHeight="1" x14ac:dyDescent="0.3">
      <c r="A56" s="625">
        <v>4</v>
      </c>
      <c r="B56" s="626" t="s">
        <v>551</v>
      </c>
      <c r="C56" s="626">
        <v>89301041</v>
      </c>
      <c r="D56" s="688" t="s">
        <v>5892</v>
      </c>
      <c r="E56" s="689" t="s">
        <v>3799</v>
      </c>
      <c r="F56" s="626" t="s">
        <v>3777</v>
      </c>
      <c r="G56" s="626" t="s">
        <v>3878</v>
      </c>
      <c r="H56" s="626" t="s">
        <v>550</v>
      </c>
      <c r="I56" s="626" t="s">
        <v>3880</v>
      </c>
      <c r="J56" s="626" t="s">
        <v>1671</v>
      </c>
      <c r="K56" s="626" t="s">
        <v>3881</v>
      </c>
      <c r="L56" s="627">
        <v>31.54</v>
      </c>
      <c r="M56" s="627">
        <v>31.54</v>
      </c>
      <c r="N56" s="626">
        <v>1</v>
      </c>
      <c r="O56" s="690">
        <v>1</v>
      </c>
      <c r="P56" s="627"/>
      <c r="Q56" s="642">
        <v>0</v>
      </c>
      <c r="R56" s="626"/>
      <c r="S56" s="642">
        <v>0</v>
      </c>
      <c r="T56" s="690"/>
      <c r="U56" s="672">
        <v>0</v>
      </c>
    </row>
    <row r="57" spans="1:21" ht="14.4" customHeight="1" x14ac:dyDescent="0.3">
      <c r="A57" s="625">
        <v>4</v>
      </c>
      <c r="B57" s="626" t="s">
        <v>551</v>
      </c>
      <c r="C57" s="626">
        <v>89301041</v>
      </c>
      <c r="D57" s="688" t="s">
        <v>5892</v>
      </c>
      <c r="E57" s="689" t="s">
        <v>3799</v>
      </c>
      <c r="F57" s="626" t="s">
        <v>3777</v>
      </c>
      <c r="G57" s="626" t="s">
        <v>3909</v>
      </c>
      <c r="H57" s="626" t="s">
        <v>550</v>
      </c>
      <c r="I57" s="626" t="s">
        <v>3913</v>
      </c>
      <c r="J57" s="626" t="s">
        <v>3914</v>
      </c>
      <c r="K57" s="626" t="s">
        <v>3910</v>
      </c>
      <c r="L57" s="627">
        <v>250.87</v>
      </c>
      <c r="M57" s="627">
        <v>250.87</v>
      </c>
      <c r="N57" s="626">
        <v>1</v>
      </c>
      <c r="O57" s="690">
        <v>0.5</v>
      </c>
      <c r="P57" s="627">
        <v>250.87</v>
      </c>
      <c r="Q57" s="642">
        <v>1</v>
      </c>
      <c r="R57" s="626">
        <v>1</v>
      </c>
      <c r="S57" s="642">
        <v>1</v>
      </c>
      <c r="T57" s="690">
        <v>0.5</v>
      </c>
      <c r="U57" s="672">
        <v>1</v>
      </c>
    </row>
    <row r="58" spans="1:21" ht="14.4" customHeight="1" x14ac:dyDescent="0.3">
      <c r="A58" s="625">
        <v>4</v>
      </c>
      <c r="B58" s="626" t="s">
        <v>551</v>
      </c>
      <c r="C58" s="626">
        <v>89301041</v>
      </c>
      <c r="D58" s="688" t="s">
        <v>5892</v>
      </c>
      <c r="E58" s="689" t="s">
        <v>3799</v>
      </c>
      <c r="F58" s="626" t="s">
        <v>3777</v>
      </c>
      <c r="G58" s="626" t="s">
        <v>3882</v>
      </c>
      <c r="H58" s="626" t="s">
        <v>1399</v>
      </c>
      <c r="I58" s="626" t="s">
        <v>1576</v>
      </c>
      <c r="J58" s="626" t="s">
        <v>1441</v>
      </c>
      <c r="K58" s="626" t="s">
        <v>1577</v>
      </c>
      <c r="L58" s="627">
        <v>625.29</v>
      </c>
      <c r="M58" s="627">
        <v>1875.87</v>
      </c>
      <c r="N58" s="626">
        <v>3</v>
      </c>
      <c r="O58" s="690">
        <v>3</v>
      </c>
      <c r="P58" s="627">
        <v>1250.58</v>
      </c>
      <c r="Q58" s="642">
        <v>0.66666666666666663</v>
      </c>
      <c r="R58" s="626">
        <v>2</v>
      </c>
      <c r="S58" s="642">
        <v>0.66666666666666663</v>
      </c>
      <c r="T58" s="690">
        <v>2</v>
      </c>
      <c r="U58" s="672">
        <v>0.66666666666666663</v>
      </c>
    </row>
    <row r="59" spans="1:21" ht="14.4" customHeight="1" x14ac:dyDescent="0.3">
      <c r="A59" s="625">
        <v>4</v>
      </c>
      <c r="B59" s="626" t="s">
        <v>551</v>
      </c>
      <c r="C59" s="626">
        <v>89301041</v>
      </c>
      <c r="D59" s="688" t="s">
        <v>5892</v>
      </c>
      <c r="E59" s="689" t="s">
        <v>3799</v>
      </c>
      <c r="F59" s="626" t="s">
        <v>3777</v>
      </c>
      <c r="G59" s="626" t="s">
        <v>3882</v>
      </c>
      <c r="H59" s="626" t="s">
        <v>1399</v>
      </c>
      <c r="I59" s="626" t="s">
        <v>3915</v>
      </c>
      <c r="J59" s="626" t="s">
        <v>1441</v>
      </c>
      <c r="K59" s="626" t="s">
        <v>3661</v>
      </c>
      <c r="L59" s="627">
        <v>1458.07</v>
      </c>
      <c r="M59" s="627">
        <v>1458.07</v>
      </c>
      <c r="N59" s="626">
        <v>1</v>
      </c>
      <c r="O59" s="690">
        <v>1</v>
      </c>
      <c r="P59" s="627"/>
      <c r="Q59" s="642">
        <v>0</v>
      </c>
      <c r="R59" s="626"/>
      <c r="S59" s="642">
        <v>0</v>
      </c>
      <c r="T59" s="690"/>
      <c r="U59" s="672">
        <v>0</v>
      </c>
    </row>
    <row r="60" spans="1:21" ht="14.4" customHeight="1" x14ac:dyDescent="0.3">
      <c r="A60" s="625">
        <v>4</v>
      </c>
      <c r="B60" s="626" t="s">
        <v>551</v>
      </c>
      <c r="C60" s="626">
        <v>89301041</v>
      </c>
      <c r="D60" s="688" t="s">
        <v>5892</v>
      </c>
      <c r="E60" s="689" t="s">
        <v>3799</v>
      </c>
      <c r="F60" s="626" t="s">
        <v>3777</v>
      </c>
      <c r="G60" s="626" t="s">
        <v>3848</v>
      </c>
      <c r="H60" s="626" t="s">
        <v>550</v>
      </c>
      <c r="I60" s="626" t="s">
        <v>757</v>
      </c>
      <c r="J60" s="626" t="s">
        <v>754</v>
      </c>
      <c r="K60" s="626" t="s">
        <v>758</v>
      </c>
      <c r="L60" s="627">
        <v>612.26</v>
      </c>
      <c r="M60" s="627">
        <v>612.26</v>
      </c>
      <c r="N60" s="626">
        <v>1</v>
      </c>
      <c r="O60" s="690">
        <v>0.5</v>
      </c>
      <c r="P60" s="627">
        <v>612.26</v>
      </c>
      <c r="Q60" s="642">
        <v>1</v>
      </c>
      <c r="R60" s="626">
        <v>1</v>
      </c>
      <c r="S60" s="642">
        <v>1</v>
      </c>
      <c r="T60" s="690">
        <v>0.5</v>
      </c>
      <c r="U60" s="672">
        <v>1</v>
      </c>
    </row>
    <row r="61" spans="1:21" ht="14.4" customHeight="1" x14ac:dyDescent="0.3">
      <c r="A61" s="625">
        <v>4</v>
      </c>
      <c r="B61" s="626" t="s">
        <v>551</v>
      </c>
      <c r="C61" s="626">
        <v>89301041</v>
      </c>
      <c r="D61" s="688" t="s">
        <v>5892</v>
      </c>
      <c r="E61" s="689" t="s">
        <v>3799</v>
      </c>
      <c r="F61" s="626" t="s">
        <v>3777</v>
      </c>
      <c r="G61" s="626" t="s">
        <v>3916</v>
      </c>
      <c r="H61" s="626" t="s">
        <v>1399</v>
      </c>
      <c r="I61" s="626" t="s">
        <v>3917</v>
      </c>
      <c r="J61" s="626" t="s">
        <v>3918</v>
      </c>
      <c r="K61" s="626" t="s">
        <v>3919</v>
      </c>
      <c r="L61" s="627">
        <v>0</v>
      </c>
      <c r="M61" s="627">
        <v>0</v>
      </c>
      <c r="N61" s="626">
        <v>1</v>
      </c>
      <c r="O61" s="690">
        <v>0.5</v>
      </c>
      <c r="P61" s="627"/>
      <c r="Q61" s="642"/>
      <c r="R61" s="626"/>
      <c r="S61" s="642">
        <v>0</v>
      </c>
      <c r="T61" s="690"/>
      <c r="U61" s="672">
        <v>0</v>
      </c>
    </row>
    <row r="62" spans="1:21" ht="14.4" customHeight="1" x14ac:dyDescent="0.3">
      <c r="A62" s="625">
        <v>4</v>
      </c>
      <c r="B62" s="626" t="s">
        <v>551</v>
      </c>
      <c r="C62" s="626">
        <v>89301041</v>
      </c>
      <c r="D62" s="688" t="s">
        <v>5892</v>
      </c>
      <c r="E62" s="689" t="s">
        <v>3799</v>
      </c>
      <c r="F62" s="626" t="s">
        <v>3777</v>
      </c>
      <c r="G62" s="626" t="s">
        <v>3920</v>
      </c>
      <c r="H62" s="626" t="s">
        <v>1399</v>
      </c>
      <c r="I62" s="626" t="s">
        <v>2390</v>
      </c>
      <c r="J62" s="626" t="s">
        <v>1597</v>
      </c>
      <c r="K62" s="626" t="s">
        <v>2391</v>
      </c>
      <c r="L62" s="627">
        <v>56.01</v>
      </c>
      <c r="M62" s="627">
        <v>56.01</v>
      </c>
      <c r="N62" s="626">
        <v>1</v>
      </c>
      <c r="O62" s="690">
        <v>0.5</v>
      </c>
      <c r="P62" s="627"/>
      <c r="Q62" s="642">
        <v>0</v>
      </c>
      <c r="R62" s="626"/>
      <c r="S62" s="642">
        <v>0</v>
      </c>
      <c r="T62" s="690"/>
      <c r="U62" s="672">
        <v>0</v>
      </c>
    </row>
    <row r="63" spans="1:21" ht="14.4" customHeight="1" x14ac:dyDescent="0.3">
      <c r="A63" s="625">
        <v>4</v>
      </c>
      <c r="B63" s="626" t="s">
        <v>551</v>
      </c>
      <c r="C63" s="626">
        <v>89301041</v>
      </c>
      <c r="D63" s="688" t="s">
        <v>5892</v>
      </c>
      <c r="E63" s="689" t="s">
        <v>3799</v>
      </c>
      <c r="F63" s="626" t="s">
        <v>3777</v>
      </c>
      <c r="G63" s="626" t="s">
        <v>3854</v>
      </c>
      <c r="H63" s="626" t="s">
        <v>550</v>
      </c>
      <c r="I63" s="626" t="s">
        <v>1886</v>
      </c>
      <c r="J63" s="626" t="s">
        <v>3921</v>
      </c>
      <c r="K63" s="626" t="s">
        <v>3922</v>
      </c>
      <c r="L63" s="627">
        <v>105.46</v>
      </c>
      <c r="M63" s="627">
        <v>210.92</v>
      </c>
      <c r="N63" s="626">
        <v>2</v>
      </c>
      <c r="O63" s="690">
        <v>1</v>
      </c>
      <c r="P63" s="627"/>
      <c r="Q63" s="642">
        <v>0</v>
      </c>
      <c r="R63" s="626"/>
      <c r="S63" s="642">
        <v>0</v>
      </c>
      <c r="T63" s="690"/>
      <c r="U63" s="672">
        <v>0</v>
      </c>
    </row>
    <row r="64" spans="1:21" ht="14.4" customHeight="1" x14ac:dyDescent="0.3">
      <c r="A64" s="625">
        <v>4</v>
      </c>
      <c r="B64" s="626" t="s">
        <v>551</v>
      </c>
      <c r="C64" s="626">
        <v>89301041</v>
      </c>
      <c r="D64" s="688" t="s">
        <v>5892</v>
      </c>
      <c r="E64" s="689" t="s">
        <v>3799</v>
      </c>
      <c r="F64" s="626" t="s">
        <v>3777</v>
      </c>
      <c r="G64" s="626" t="s">
        <v>3923</v>
      </c>
      <c r="H64" s="626" t="s">
        <v>1399</v>
      </c>
      <c r="I64" s="626" t="s">
        <v>3924</v>
      </c>
      <c r="J64" s="626" t="s">
        <v>2484</v>
      </c>
      <c r="K64" s="626" t="s">
        <v>3925</v>
      </c>
      <c r="L64" s="627">
        <v>314.35000000000002</v>
      </c>
      <c r="M64" s="627">
        <v>314.35000000000002</v>
      </c>
      <c r="N64" s="626">
        <v>1</v>
      </c>
      <c r="O64" s="690">
        <v>1</v>
      </c>
      <c r="P64" s="627">
        <v>314.35000000000002</v>
      </c>
      <c r="Q64" s="642">
        <v>1</v>
      </c>
      <c r="R64" s="626">
        <v>1</v>
      </c>
      <c r="S64" s="642">
        <v>1</v>
      </c>
      <c r="T64" s="690">
        <v>1</v>
      </c>
      <c r="U64" s="672">
        <v>1</v>
      </c>
    </row>
    <row r="65" spans="1:21" ht="14.4" customHeight="1" x14ac:dyDescent="0.3">
      <c r="A65" s="625">
        <v>4</v>
      </c>
      <c r="B65" s="626" t="s">
        <v>551</v>
      </c>
      <c r="C65" s="626">
        <v>89301041</v>
      </c>
      <c r="D65" s="688" t="s">
        <v>5892</v>
      </c>
      <c r="E65" s="689" t="s">
        <v>3801</v>
      </c>
      <c r="F65" s="626" t="s">
        <v>3777</v>
      </c>
      <c r="G65" s="626" t="s">
        <v>3923</v>
      </c>
      <c r="H65" s="626" t="s">
        <v>1399</v>
      </c>
      <c r="I65" s="626" t="s">
        <v>1474</v>
      </c>
      <c r="J65" s="626" t="s">
        <v>1475</v>
      </c>
      <c r="K65" s="626" t="s">
        <v>3618</v>
      </c>
      <c r="L65" s="627">
        <v>124.51</v>
      </c>
      <c r="M65" s="627">
        <v>124.51</v>
      </c>
      <c r="N65" s="626">
        <v>1</v>
      </c>
      <c r="O65" s="690">
        <v>1</v>
      </c>
      <c r="P65" s="627"/>
      <c r="Q65" s="642">
        <v>0</v>
      </c>
      <c r="R65" s="626"/>
      <c r="S65" s="642">
        <v>0</v>
      </c>
      <c r="T65" s="690"/>
      <c r="U65" s="672">
        <v>0</v>
      </c>
    </row>
    <row r="66" spans="1:21" ht="14.4" customHeight="1" x14ac:dyDescent="0.3">
      <c r="A66" s="625">
        <v>4</v>
      </c>
      <c r="B66" s="626" t="s">
        <v>551</v>
      </c>
      <c r="C66" s="626">
        <v>89301041</v>
      </c>
      <c r="D66" s="688" t="s">
        <v>5892</v>
      </c>
      <c r="E66" s="689" t="s">
        <v>3803</v>
      </c>
      <c r="F66" s="626" t="s">
        <v>3777</v>
      </c>
      <c r="G66" s="626" t="s">
        <v>3869</v>
      </c>
      <c r="H66" s="626" t="s">
        <v>550</v>
      </c>
      <c r="I66" s="626" t="s">
        <v>3870</v>
      </c>
      <c r="J66" s="626" t="s">
        <v>3871</v>
      </c>
      <c r="K66" s="626" t="s">
        <v>3610</v>
      </c>
      <c r="L66" s="627">
        <v>0</v>
      </c>
      <c r="M66" s="627">
        <v>0</v>
      </c>
      <c r="N66" s="626">
        <v>1</v>
      </c>
      <c r="O66" s="690">
        <v>0.5</v>
      </c>
      <c r="P66" s="627"/>
      <c r="Q66" s="642"/>
      <c r="R66" s="626"/>
      <c r="S66" s="642">
        <v>0</v>
      </c>
      <c r="T66" s="690"/>
      <c r="U66" s="672">
        <v>0</v>
      </c>
    </row>
    <row r="67" spans="1:21" ht="14.4" customHeight="1" x14ac:dyDescent="0.3">
      <c r="A67" s="625">
        <v>4</v>
      </c>
      <c r="B67" s="626" t="s">
        <v>551</v>
      </c>
      <c r="C67" s="626">
        <v>89301041</v>
      </c>
      <c r="D67" s="688" t="s">
        <v>5892</v>
      </c>
      <c r="E67" s="689" t="s">
        <v>3803</v>
      </c>
      <c r="F67" s="626" t="s">
        <v>3777</v>
      </c>
      <c r="G67" s="626" t="s">
        <v>3882</v>
      </c>
      <c r="H67" s="626" t="s">
        <v>1399</v>
      </c>
      <c r="I67" s="626" t="s">
        <v>1576</v>
      </c>
      <c r="J67" s="626" t="s">
        <v>1441</v>
      </c>
      <c r="K67" s="626" t="s">
        <v>1577</v>
      </c>
      <c r="L67" s="627">
        <v>625.29</v>
      </c>
      <c r="M67" s="627">
        <v>625.29</v>
      </c>
      <c r="N67" s="626">
        <v>1</v>
      </c>
      <c r="O67" s="690">
        <v>0.5</v>
      </c>
      <c r="P67" s="627">
        <v>625.29</v>
      </c>
      <c r="Q67" s="642">
        <v>1</v>
      </c>
      <c r="R67" s="626">
        <v>1</v>
      </c>
      <c r="S67" s="642">
        <v>1</v>
      </c>
      <c r="T67" s="690">
        <v>0.5</v>
      </c>
      <c r="U67" s="672">
        <v>1</v>
      </c>
    </row>
    <row r="68" spans="1:21" ht="14.4" customHeight="1" x14ac:dyDescent="0.3">
      <c r="A68" s="625">
        <v>4</v>
      </c>
      <c r="B68" s="626" t="s">
        <v>551</v>
      </c>
      <c r="C68" s="626">
        <v>89301041</v>
      </c>
      <c r="D68" s="688" t="s">
        <v>5892</v>
      </c>
      <c r="E68" s="689" t="s">
        <v>3803</v>
      </c>
      <c r="F68" s="626" t="s">
        <v>3777</v>
      </c>
      <c r="G68" s="626" t="s">
        <v>3926</v>
      </c>
      <c r="H68" s="626" t="s">
        <v>550</v>
      </c>
      <c r="I68" s="626" t="s">
        <v>2209</v>
      </c>
      <c r="J68" s="626" t="s">
        <v>1032</v>
      </c>
      <c r="K68" s="626" t="s">
        <v>3927</v>
      </c>
      <c r="L68" s="627">
        <v>77.47</v>
      </c>
      <c r="M68" s="627">
        <v>77.47</v>
      </c>
      <c r="N68" s="626">
        <v>1</v>
      </c>
      <c r="O68" s="690">
        <v>0.5</v>
      </c>
      <c r="P68" s="627">
        <v>77.47</v>
      </c>
      <c r="Q68" s="642">
        <v>1</v>
      </c>
      <c r="R68" s="626">
        <v>1</v>
      </c>
      <c r="S68" s="642">
        <v>1</v>
      </c>
      <c r="T68" s="690">
        <v>0.5</v>
      </c>
      <c r="U68" s="672">
        <v>1</v>
      </c>
    </row>
    <row r="69" spans="1:21" ht="14.4" customHeight="1" x14ac:dyDescent="0.3">
      <c r="A69" s="625">
        <v>4</v>
      </c>
      <c r="B69" s="626" t="s">
        <v>551</v>
      </c>
      <c r="C69" s="626">
        <v>89301041</v>
      </c>
      <c r="D69" s="688" t="s">
        <v>5892</v>
      </c>
      <c r="E69" s="689" t="s">
        <v>3803</v>
      </c>
      <c r="F69" s="626" t="s">
        <v>3777</v>
      </c>
      <c r="G69" s="626" t="s">
        <v>3923</v>
      </c>
      <c r="H69" s="626" t="s">
        <v>1399</v>
      </c>
      <c r="I69" s="626" t="s">
        <v>3924</v>
      </c>
      <c r="J69" s="626" t="s">
        <v>2484</v>
      </c>
      <c r="K69" s="626" t="s">
        <v>3925</v>
      </c>
      <c r="L69" s="627">
        <v>314.35000000000002</v>
      </c>
      <c r="M69" s="627">
        <v>314.35000000000002</v>
      </c>
      <c r="N69" s="626">
        <v>1</v>
      </c>
      <c r="O69" s="690">
        <v>0.5</v>
      </c>
      <c r="P69" s="627"/>
      <c r="Q69" s="642">
        <v>0</v>
      </c>
      <c r="R69" s="626"/>
      <c r="S69" s="642">
        <v>0</v>
      </c>
      <c r="T69" s="690"/>
      <c r="U69" s="672">
        <v>0</v>
      </c>
    </row>
    <row r="70" spans="1:21" ht="14.4" customHeight="1" x14ac:dyDescent="0.3">
      <c r="A70" s="625">
        <v>4</v>
      </c>
      <c r="B70" s="626" t="s">
        <v>551</v>
      </c>
      <c r="C70" s="626">
        <v>89301041</v>
      </c>
      <c r="D70" s="688" t="s">
        <v>5892</v>
      </c>
      <c r="E70" s="689" t="s">
        <v>3804</v>
      </c>
      <c r="F70" s="626" t="s">
        <v>3777</v>
      </c>
      <c r="G70" s="626" t="s">
        <v>3928</v>
      </c>
      <c r="H70" s="626" t="s">
        <v>550</v>
      </c>
      <c r="I70" s="626" t="s">
        <v>582</v>
      </c>
      <c r="J70" s="626" t="s">
        <v>3612</v>
      </c>
      <c r="K70" s="626" t="s">
        <v>3613</v>
      </c>
      <c r="L70" s="627">
        <v>47.63</v>
      </c>
      <c r="M70" s="627">
        <v>47.63</v>
      </c>
      <c r="N70" s="626">
        <v>1</v>
      </c>
      <c r="O70" s="690">
        <v>0.5</v>
      </c>
      <c r="P70" s="627"/>
      <c r="Q70" s="642">
        <v>0</v>
      </c>
      <c r="R70" s="626"/>
      <c r="S70" s="642">
        <v>0</v>
      </c>
      <c r="T70" s="690"/>
      <c r="U70" s="672">
        <v>0</v>
      </c>
    </row>
    <row r="71" spans="1:21" ht="14.4" customHeight="1" x14ac:dyDescent="0.3">
      <c r="A71" s="625">
        <v>4</v>
      </c>
      <c r="B71" s="626" t="s">
        <v>551</v>
      </c>
      <c r="C71" s="626">
        <v>89301041</v>
      </c>
      <c r="D71" s="688" t="s">
        <v>5892</v>
      </c>
      <c r="E71" s="689" t="s">
        <v>3804</v>
      </c>
      <c r="F71" s="626" t="s">
        <v>3777</v>
      </c>
      <c r="G71" s="626" t="s">
        <v>3929</v>
      </c>
      <c r="H71" s="626" t="s">
        <v>1399</v>
      </c>
      <c r="I71" s="626" t="s">
        <v>3930</v>
      </c>
      <c r="J71" s="626" t="s">
        <v>2428</v>
      </c>
      <c r="K71" s="626" t="s">
        <v>1781</v>
      </c>
      <c r="L71" s="627">
        <v>0</v>
      </c>
      <c r="M71" s="627">
        <v>0</v>
      </c>
      <c r="N71" s="626">
        <v>1</v>
      </c>
      <c r="O71" s="690">
        <v>0.5</v>
      </c>
      <c r="P71" s="627"/>
      <c r="Q71" s="642"/>
      <c r="R71" s="626"/>
      <c r="S71" s="642">
        <v>0</v>
      </c>
      <c r="T71" s="690"/>
      <c r="U71" s="672">
        <v>0</v>
      </c>
    </row>
    <row r="72" spans="1:21" ht="14.4" customHeight="1" x14ac:dyDescent="0.3">
      <c r="A72" s="625">
        <v>4</v>
      </c>
      <c r="B72" s="626" t="s">
        <v>551</v>
      </c>
      <c r="C72" s="626">
        <v>89301041</v>
      </c>
      <c r="D72" s="688" t="s">
        <v>5892</v>
      </c>
      <c r="E72" s="689" t="s">
        <v>3804</v>
      </c>
      <c r="F72" s="626" t="s">
        <v>3777</v>
      </c>
      <c r="G72" s="626" t="s">
        <v>3839</v>
      </c>
      <c r="H72" s="626" t="s">
        <v>1399</v>
      </c>
      <c r="I72" s="626" t="s">
        <v>1717</v>
      </c>
      <c r="J72" s="626" t="s">
        <v>3575</v>
      </c>
      <c r="K72" s="626" t="s">
        <v>3576</v>
      </c>
      <c r="L72" s="627">
        <v>333.31</v>
      </c>
      <c r="M72" s="627">
        <v>333.31</v>
      </c>
      <c r="N72" s="626">
        <v>1</v>
      </c>
      <c r="O72" s="690">
        <v>1</v>
      </c>
      <c r="P72" s="627">
        <v>333.31</v>
      </c>
      <c r="Q72" s="642">
        <v>1</v>
      </c>
      <c r="R72" s="626">
        <v>1</v>
      </c>
      <c r="S72" s="642">
        <v>1</v>
      </c>
      <c r="T72" s="690">
        <v>1</v>
      </c>
      <c r="U72" s="672">
        <v>1</v>
      </c>
    </row>
    <row r="73" spans="1:21" ht="14.4" customHeight="1" x14ac:dyDescent="0.3">
      <c r="A73" s="625">
        <v>4</v>
      </c>
      <c r="B73" s="626" t="s">
        <v>551</v>
      </c>
      <c r="C73" s="626">
        <v>89301041</v>
      </c>
      <c r="D73" s="688" t="s">
        <v>5892</v>
      </c>
      <c r="E73" s="689" t="s">
        <v>3804</v>
      </c>
      <c r="F73" s="626" t="s">
        <v>3777</v>
      </c>
      <c r="G73" s="626" t="s">
        <v>3931</v>
      </c>
      <c r="H73" s="626" t="s">
        <v>1399</v>
      </c>
      <c r="I73" s="626" t="s">
        <v>1459</v>
      </c>
      <c r="J73" s="626" t="s">
        <v>1460</v>
      </c>
      <c r="K73" s="626" t="s">
        <v>1461</v>
      </c>
      <c r="L73" s="627">
        <v>41.89</v>
      </c>
      <c r="M73" s="627">
        <v>41.89</v>
      </c>
      <c r="N73" s="626">
        <v>1</v>
      </c>
      <c r="O73" s="690">
        <v>0.5</v>
      </c>
      <c r="P73" s="627"/>
      <c r="Q73" s="642">
        <v>0</v>
      </c>
      <c r="R73" s="626"/>
      <c r="S73" s="642">
        <v>0</v>
      </c>
      <c r="T73" s="690"/>
      <c r="U73" s="672">
        <v>0</v>
      </c>
    </row>
    <row r="74" spans="1:21" ht="14.4" customHeight="1" x14ac:dyDescent="0.3">
      <c r="A74" s="625">
        <v>4</v>
      </c>
      <c r="B74" s="626" t="s">
        <v>551</v>
      </c>
      <c r="C74" s="626">
        <v>89301041</v>
      </c>
      <c r="D74" s="688" t="s">
        <v>5892</v>
      </c>
      <c r="E74" s="689" t="s">
        <v>3804</v>
      </c>
      <c r="F74" s="626" t="s">
        <v>3777</v>
      </c>
      <c r="G74" s="626" t="s">
        <v>3932</v>
      </c>
      <c r="H74" s="626" t="s">
        <v>550</v>
      </c>
      <c r="I74" s="626" t="s">
        <v>2120</v>
      </c>
      <c r="J74" s="626" t="s">
        <v>3933</v>
      </c>
      <c r="K74" s="626" t="s">
        <v>3934</v>
      </c>
      <c r="L74" s="627">
        <v>0</v>
      </c>
      <c r="M74" s="627">
        <v>0</v>
      </c>
      <c r="N74" s="626">
        <v>1</v>
      </c>
      <c r="O74" s="690">
        <v>0.5</v>
      </c>
      <c r="P74" s="627">
        <v>0</v>
      </c>
      <c r="Q74" s="642"/>
      <c r="R74" s="626">
        <v>1</v>
      </c>
      <c r="S74" s="642">
        <v>1</v>
      </c>
      <c r="T74" s="690">
        <v>0.5</v>
      </c>
      <c r="U74" s="672">
        <v>1</v>
      </c>
    </row>
    <row r="75" spans="1:21" ht="14.4" customHeight="1" x14ac:dyDescent="0.3">
      <c r="A75" s="625">
        <v>4</v>
      </c>
      <c r="B75" s="626" t="s">
        <v>551</v>
      </c>
      <c r="C75" s="626">
        <v>89301041</v>
      </c>
      <c r="D75" s="688" t="s">
        <v>5892</v>
      </c>
      <c r="E75" s="689" t="s">
        <v>3804</v>
      </c>
      <c r="F75" s="626" t="s">
        <v>3777</v>
      </c>
      <c r="G75" s="626" t="s">
        <v>3935</v>
      </c>
      <c r="H75" s="626" t="s">
        <v>550</v>
      </c>
      <c r="I75" s="626" t="s">
        <v>742</v>
      </c>
      <c r="J75" s="626" t="s">
        <v>743</v>
      </c>
      <c r="K75" s="626" t="s">
        <v>3936</v>
      </c>
      <c r="L75" s="627">
        <v>50.6</v>
      </c>
      <c r="M75" s="627">
        <v>50.6</v>
      </c>
      <c r="N75" s="626">
        <v>1</v>
      </c>
      <c r="O75" s="690">
        <v>0.5</v>
      </c>
      <c r="P75" s="627"/>
      <c r="Q75" s="642">
        <v>0</v>
      </c>
      <c r="R75" s="626"/>
      <c r="S75" s="642">
        <v>0</v>
      </c>
      <c r="T75" s="690"/>
      <c r="U75" s="672">
        <v>0</v>
      </c>
    </row>
    <row r="76" spans="1:21" ht="14.4" customHeight="1" x14ac:dyDescent="0.3">
      <c r="A76" s="625">
        <v>4</v>
      </c>
      <c r="B76" s="626" t="s">
        <v>551</v>
      </c>
      <c r="C76" s="626">
        <v>89301041</v>
      </c>
      <c r="D76" s="688" t="s">
        <v>5892</v>
      </c>
      <c r="E76" s="689" t="s">
        <v>3804</v>
      </c>
      <c r="F76" s="626" t="s">
        <v>3777</v>
      </c>
      <c r="G76" s="626" t="s">
        <v>3904</v>
      </c>
      <c r="H76" s="626" t="s">
        <v>550</v>
      </c>
      <c r="I76" s="626" t="s">
        <v>3937</v>
      </c>
      <c r="J76" s="626" t="s">
        <v>3806</v>
      </c>
      <c r="K76" s="626"/>
      <c r="L76" s="627">
        <v>60.44</v>
      </c>
      <c r="M76" s="627">
        <v>60.44</v>
      </c>
      <c r="N76" s="626">
        <v>1</v>
      </c>
      <c r="O76" s="690">
        <v>1</v>
      </c>
      <c r="P76" s="627"/>
      <c r="Q76" s="642">
        <v>0</v>
      </c>
      <c r="R76" s="626"/>
      <c r="S76" s="642">
        <v>0</v>
      </c>
      <c r="T76" s="690"/>
      <c r="U76" s="672">
        <v>0</v>
      </c>
    </row>
    <row r="77" spans="1:21" ht="14.4" customHeight="1" x14ac:dyDescent="0.3">
      <c r="A77" s="625">
        <v>4</v>
      </c>
      <c r="B77" s="626" t="s">
        <v>551</v>
      </c>
      <c r="C77" s="626">
        <v>89301041</v>
      </c>
      <c r="D77" s="688" t="s">
        <v>5892</v>
      </c>
      <c r="E77" s="689" t="s">
        <v>3804</v>
      </c>
      <c r="F77" s="626" t="s">
        <v>3777</v>
      </c>
      <c r="G77" s="626" t="s">
        <v>3869</v>
      </c>
      <c r="H77" s="626" t="s">
        <v>550</v>
      </c>
      <c r="I77" s="626" t="s">
        <v>3870</v>
      </c>
      <c r="J77" s="626" t="s">
        <v>3871</v>
      </c>
      <c r="K77" s="626" t="s">
        <v>3610</v>
      </c>
      <c r="L77" s="627">
        <v>0</v>
      </c>
      <c r="M77" s="627">
        <v>0</v>
      </c>
      <c r="N77" s="626">
        <v>1</v>
      </c>
      <c r="O77" s="690">
        <v>1</v>
      </c>
      <c r="P77" s="627"/>
      <c r="Q77" s="642"/>
      <c r="R77" s="626"/>
      <c r="S77" s="642">
        <v>0</v>
      </c>
      <c r="T77" s="690"/>
      <c r="U77" s="672">
        <v>0</v>
      </c>
    </row>
    <row r="78" spans="1:21" ht="14.4" customHeight="1" x14ac:dyDescent="0.3">
      <c r="A78" s="625">
        <v>4</v>
      </c>
      <c r="B78" s="626" t="s">
        <v>551</v>
      </c>
      <c r="C78" s="626">
        <v>89301041</v>
      </c>
      <c r="D78" s="688" t="s">
        <v>5892</v>
      </c>
      <c r="E78" s="689" t="s">
        <v>3804</v>
      </c>
      <c r="F78" s="626" t="s">
        <v>3777</v>
      </c>
      <c r="G78" s="626" t="s">
        <v>3869</v>
      </c>
      <c r="H78" s="626" t="s">
        <v>550</v>
      </c>
      <c r="I78" s="626" t="s">
        <v>941</v>
      </c>
      <c r="J78" s="626" t="s">
        <v>3871</v>
      </c>
      <c r="K78" s="626" t="s">
        <v>3938</v>
      </c>
      <c r="L78" s="627">
        <v>12.26</v>
      </c>
      <c r="M78" s="627">
        <v>36.78</v>
      </c>
      <c r="N78" s="626">
        <v>3</v>
      </c>
      <c r="O78" s="690">
        <v>2</v>
      </c>
      <c r="P78" s="627">
        <v>24.52</v>
      </c>
      <c r="Q78" s="642">
        <v>0.66666666666666663</v>
      </c>
      <c r="R78" s="626">
        <v>2</v>
      </c>
      <c r="S78" s="642">
        <v>0.66666666666666663</v>
      </c>
      <c r="T78" s="690">
        <v>1.5</v>
      </c>
      <c r="U78" s="672">
        <v>0.75</v>
      </c>
    </row>
    <row r="79" spans="1:21" ht="14.4" customHeight="1" x14ac:dyDescent="0.3">
      <c r="A79" s="625">
        <v>4</v>
      </c>
      <c r="B79" s="626" t="s">
        <v>551</v>
      </c>
      <c r="C79" s="626">
        <v>89301041</v>
      </c>
      <c r="D79" s="688" t="s">
        <v>5892</v>
      </c>
      <c r="E79" s="689" t="s">
        <v>3804</v>
      </c>
      <c r="F79" s="626" t="s">
        <v>3777</v>
      </c>
      <c r="G79" s="626" t="s">
        <v>3846</v>
      </c>
      <c r="H79" s="626" t="s">
        <v>550</v>
      </c>
      <c r="I79" s="626" t="s">
        <v>833</v>
      </c>
      <c r="J79" s="626" t="s">
        <v>834</v>
      </c>
      <c r="K79" s="626" t="s">
        <v>3847</v>
      </c>
      <c r="L79" s="627">
        <v>242.93</v>
      </c>
      <c r="M79" s="627">
        <v>242.93</v>
      </c>
      <c r="N79" s="626">
        <v>1</v>
      </c>
      <c r="O79" s="690">
        <v>1</v>
      </c>
      <c r="P79" s="627">
        <v>242.93</v>
      </c>
      <c r="Q79" s="642">
        <v>1</v>
      </c>
      <c r="R79" s="626">
        <v>1</v>
      </c>
      <c r="S79" s="642">
        <v>1</v>
      </c>
      <c r="T79" s="690">
        <v>1</v>
      </c>
      <c r="U79" s="672">
        <v>1</v>
      </c>
    </row>
    <row r="80" spans="1:21" ht="14.4" customHeight="1" x14ac:dyDescent="0.3">
      <c r="A80" s="625">
        <v>4</v>
      </c>
      <c r="B80" s="626" t="s">
        <v>551</v>
      </c>
      <c r="C80" s="626">
        <v>89301041</v>
      </c>
      <c r="D80" s="688" t="s">
        <v>5892</v>
      </c>
      <c r="E80" s="689" t="s">
        <v>3804</v>
      </c>
      <c r="F80" s="626" t="s">
        <v>3777</v>
      </c>
      <c r="G80" s="626" t="s">
        <v>3875</v>
      </c>
      <c r="H80" s="626" t="s">
        <v>550</v>
      </c>
      <c r="I80" s="626" t="s">
        <v>904</v>
      </c>
      <c r="J80" s="626" t="s">
        <v>3876</v>
      </c>
      <c r="K80" s="626" t="s">
        <v>3877</v>
      </c>
      <c r="L80" s="627">
        <v>56.01</v>
      </c>
      <c r="M80" s="627">
        <v>112.02</v>
      </c>
      <c r="N80" s="626">
        <v>2</v>
      </c>
      <c r="O80" s="690">
        <v>1</v>
      </c>
      <c r="P80" s="627"/>
      <c r="Q80" s="642">
        <v>0</v>
      </c>
      <c r="R80" s="626"/>
      <c r="S80" s="642">
        <v>0</v>
      </c>
      <c r="T80" s="690"/>
      <c r="U80" s="672">
        <v>0</v>
      </c>
    </row>
    <row r="81" spans="1:21" ht="14.4" customHeight="1" x14ac:dyDescent="0.3">
      <c r="A81" s="625">
        <v>4</v>
      </c>
      <c r="B81" s="626" t="s">
        <v>551</v>
      </c>
      <c r="C81" s="626">
        <v>89301041</v>
      </c>
      <c r="D81" s="688" t="s">
        <v>5892</v>
      </c>
      <c r="E81" s="689" t="s">
        <v>3804</v>
      </c>
      <c r="F81" s="626" t="s">
        <v>3777</v>
      </c>
      <c r="G81" s="626" t="s">
        <v>3939</v>
      </c>
      <c r="H81" s="626" t="s">
        <v>1399</v>
      </c>
      <c r="I81" s="626" t="s">
        <v>3940</v>
      </c>
      <c r="J81" s="626" t="s">
        <v>3941</v>
      </c>
      <c r="K81" s="626" t="s">
        <v>3942</v>
      </c>
      <c r="L81" s="627">
        <v>94.8</v>
      </c>
      <c r="M81" s="627">
        <v>94.8</v>
      </c>
      <c r="N81" s="626">
        <v>1</v>
      </c>
      <c r="O81" s="690">
        <v>1</v>
      </c>
      <c r="P81" s="627"/>
      <c r="Q81" s="642">
        <v>0</v>
      </c>
      <c r="R81" s="626"/>
      <c r="S81" s="642">
        <v>0</v>
      </c>
      <c r="T81" s="690"/>
      <c r="U81" s="672">
        <v>0</v>
      </c>
    </row>
    <row r="82" spans="1:21" ht="14.4" customHeight="1" x14ac:dyDescent="0.3">
      <c r="A82" s="625">
        <v>4</v>
      </c>
      <c r="B82" s="626" t="s">
        <v>551</v>
      </c>
      <c r="C82" s="626">
        <v>89301041</v>
      </c>
      <c r="D82" s="688" t="s">
        <v>5892</v>
      </c>
      <c r="E82" s="689" t="s">
        <v>3804</v>
      </c>
      <c r="F82" s="626" t="s">
        <v>3777</v>
      </c>
      <c r="G82" s="626" t="s">
        <v>3943</v>
      </c>
      <c r="H82" s="626" t="s">
        <v>1399</v>
      </c>
      <c r="I82" s="626" t="s">
        <v>3301</v>
      </c>
      <c r="J82" s="626" t="s">
        <v>3302</v>
      </c>
      <c r="K82" s="626" t="s">
        <v>3770</v>
      </c>
      <c r="L82" s="627">
        <v>1309.48</v>
      </c>
      <c r="M82" s="627">
        <v>1309.48</v>
      </c>
      <c r="N82" s="626">
        <v>1</v>
      </c>
      <c r="O82" s="690">
        <v>0.5</v>
      </c>
      <c r="P82" s="627"/>
      <c r="Q82" s="642">
        <v>0</v>
      </c>
      <c r="R82" s="626"/>
      <c r="S82" s="642">
        <v>0</v>
      </c>
      <c r="T82" s="690"/>
      <c r="U82" s="672">
        <v>0</v>
      </c>
    </row>
    <row r="83" spans="1:21" ht="14.4" customHeight="1" x14ac:dyDescent="0.3">
      <c r="A83" s="625">
        <v>4</v>
      </c>
      <c r="B83" s="626" t="s">
        <v>551</v>
      </c>
      <c r="C83" s="626">
        <v>89301041</v>
      </c>
      <c r="D83" s="688" t="s">
        <v>5892</v>
      </c>
      <c r="E83" s="689" t="s">
        <v>3804</v>
      </c>
      <c r="F83" s="626" t="s">
        <v>3777</v>
      </c>
      <c r="G83" s="626" t="s">
        <v>3854</v>
      </c>
      <c r="H83" s="626" t="s">
        <v>550</v>
      </c>
      <c r="I83" s="626" t="s">
        <v>818</v>
      </c>
      <c r="J83" s="626" t="s">
        <v>3855</v>
      </c>
      <c r="K83" s="626" t="s">
        <v>3856</v>
      </c>
      <c r="L83" s="627">
        <v>0</v>
      </c>
      <c r="M83" s="627">
        <v>0</v>
      </c>
      <c r="N83" s="626">
        <v>5</v>
      </c>
      <c r="O83" s="690">
        <v>4.5</v>
      </c>
      <c r="P83" s="627">
        <v>0</v>
      </c>
      <c r="Q83" s="642"/>
      <c r="R83" s="626">
        <v>3</v>
      </c>
      <c r="S83" s="642">
        <v>0.6</v>
      </c>
      <c r="T83" s="690">
        <v>3</v>
      </c>
      <c r="U83" s="672">
        <v>0.66666666666666663</v>
      </c>
    </row>
    <row r="84" spans="1:21" ht="14.4" customHeight="1" x14ac:dyDescent="0.3">
      <c r="A84" s="625">
        <v>4</v>
      </c>
      <c r="B84" s="626" t="s">
        <v>551</v>
      </c>
      <c r="C84" s="626">
        <v>89301041</v>
      </c>
      <c r="D84" s="688" t="s">
        <v>5892</v>
      </c>
      <c r="E84" s="689" t="s">
        <v>3804</v>
      </c>
      <c r="F84" s="626" t="s">
        <v>3777</v>
      </c>
      <c r="G84" s="626" t="s">
        <v>3944</v>
      </c>
      <c r="H84" s="626" t="s">
        <v>550</v>
      </c>
      <c r="I84" s="626" t="s">
        <v>3945</v>
      </c>
      <c r="J84" s="626" t="s">
        <v>3946</v>
      </c>
      <c r="K84" s="626" t="s">
        <v>3947</v>
      </c>
      <c r="L84" s="627">
        <v>1005.12</v>
      </c>
      <c r="M84" s="627">
        <v>1005.12</v>
      </c>
      <c r="N84" s="626">
        <v>1</v>
      </c>
      <c r="O84" s="690">
        <v>0.5</v>
      </c>
      <c r="P84" s="627"/>
      <c r="Q84" s="642">
        <v>0</v>
      </c>
      <c r="R84" s="626"/>
      <c r="S84" s="642">
        <v>0</v>
      </c>
      <c r="T84" s="690"/>
      <c r="U84" s="672">
        <v>0</v>
      </c>
    </row>
    <row r="85" spans="1:21" ht="14.4" customHeight="1" x14ac:dyDescent="0.3">
      <c r="A85" s="625">
        <v>4</v>
      </c>
      <c r="B85" s="626" t="s">
        <v>551</v>
      </c>
      <c r="C85" s="626">
        <v>89301041</v>
      </c>
      <c r="D85" s="688" t="s">
        <v>5892</v>
      </c>
      <c r="E85" s="689" t="s">
        <v>3805</v>
      </c>
      <c r="F85" s="626" t="s">
        <v>3777</v>
      </c>
      <c r="G85" s="626" t="s">
        <v>3948</v>
      </c>
      <c r="H85" s="626" t="s">
        <v>1399</v>
      </c>
      <c r="I85" s="626" t="s">
        <v>3949</v>
      </c>
      <c r="J85" s="626" t="s">
        <v>3950</v>
      </c>
      <c r="K85" s="626" t="s">
        <v>3951</v>
      </c>
      <c r="L85" s="627">
        <v>41.55</v>
      </c>
      <c r="M85" s="627">
        <v>83.1</v>
      </c>
      <c r="N85" s="626">
        <v>2</v>
      </c>
      <c r="O85" s="690">
        <v>0.5</v>
      </c>
      <c r="P85" s="627">
        <v>83.1</v>
      </c>
      <c r="Q85" s="642">
        <v>1</v>
      </c>
      <c r="R85" s="626">
        <v>2</v>
      </c>
      <c r="S85" s="642">
        <v>1</v>
      </c>
      <c r="T85" s="690">
        <v>0.5</v>
      </c>
      <c r="U85" s="672">
        <v>1</v>
      </c>
    </row>
    <row r="86" spans="1:21" ht="14.4" customHeight="1" x14ac:dyDescent="0.3">
      <c r="A86" s="625">
        <v>4</v>
      </c>
      <c r="B86" s="626" t="s">
        <v>551</v>
      </c>
      <c r="C86" s="626">
        <v>89301041</v>
      </c>
      <c r="D86" s="688" t="s">
        <v>5892</v>
      </c>
      <c r="E86" s="689" t="s">
        <v>3805</v>
      </c>
      <c r="F86" s="626" t="s">
        <v>3777</v>
      </c>
      <c r="G86" s="626" t="s">
        <v>3895</v>
      </c>
      <c r="H86" s="626" t="s">
        <v>550</v>
      </c>
      <c r="I86" s="626" t="s">
        <v>3051</v>
      </c>
      <c r="J86" s="626" t="s">
        <v>1714</v>
      </c>
      <c r="K86" s="626" t="s">
        <v>3896</v>
      </c>
      <c r="L86" s="627">
        <v>38.99</v>
      </c>
      <c r="M86" s="627">
        <v>77.98</v>
      </c>
      <c r="N86" s="626">
        <v>2</v>
      </c>
      <c r="O86" s="690">
        <v>0.5</v>
      </c>
      <c r="P86" s="627">
        <v>77.98</v>
      </c>
      <c r="Q86" s="642">
        <v>1</v>
      </c>
      <c r="R86" s="626">
        <v>2</v>
      </c>
      <c r="S86" s="642">
        <v>1</v>
      </c>
      <c r="T86" s="690">
        <v>0.5</v>
      </c>
      <c r="U86" s="672">
        <v>1</v>
      </c>
    </row>
    <row r="87" spans="1:21" ht="14.4" customHeight="1" x14ac:dyDescent="0.3">
      <c r="A87" s="625">
        <v>4</v>
      </c>
      <c r="B87" s="626" t="s">
        <v>551</v>
      </c>
      <c r="C87" s="626">
        <v>89301041</v>
      </c>
      <c r="D87" s="688" t="s">
        <v>5892</v>
      </c>
      <c r="E87" s="689" t="s">
        <v>3806</v>
      </c>
      <c r="F87" s="626" t="s">
        <v>3777</v>
      </c>
      <c r="G87" s="626" t="s">
        <v>3920</v>
      </c>
      <c r="H87" s="626" t="s">
        <v>1399</v>
      </c>
      <c r="I87" s="626" t="s">
        <v>2390</v>
      </c>
      <c r="J87" s="626" t="s">
        <v>1597</v>
      </c>
      <c r="K87" s="626" t="s">
        <v>2391</v>
      </c>
      <c r="L87" s="627">
        <v>56.01</v>
      </c>
      <c r="M87" s="627">
        <v>56.01</v>
      </c>
      <c r="N87" s="626">
        <v>1</v>
      </c>
      <c r="O87" s="690">
        <v>1</v>
      </c>
      <c r="P87" s="627">
        <v>56.01</v>
      </c>
      <c r="Q87" s="642">
        <v>1</v>
      </c>
      <c r="R87" s="626">
        <v>1</v>
      </c>
      <c r="S87" s="642">
        <v>1</v>
      </c>
      <c r="T87" s="690">
        <v>1</v>
      </c>
      <c r="U87" s="672">
        <v>1</v>
      </c>
    </row>
    <row r="88" spans="1:21" ht="14.4" customHeight="1" x14ac:dyDescent="0.3">
      <c r="A88" s="625">
        <v>4</v>
      </c>
      <c r="B88" s="626" t="s">
        <v>551</v>
      </c>
      <c r="C88" s="626">
        <v>89301041</v>
      </c>
      <c r="D88" s="688" t="s">
        <v>5892</v>
      </c>
      <c r="E88" s="689" t="s">
        <v>3807</v>
      </c>
      <c r="F88" s="626" t="s">
        <v>3777</v>
      </c>
      <c r="G88" s="626" t="s">
        <v>3839</v>
      </c>
      <c r="H88" s="626" t="s">
        <v>1399</v>
      </c>
      <c r="I88" s="626" t="s">
        <v>1717</v>
      </c>
      <c r="J88" s="626" t="s">
        <v>3575</v>
      </c>
      <c r="K88" s="626" t="s">
        <v>3576</v>
      </c>
      <c r="L88" s="627">
        <v>333.31</v>
      </c>
      <c r="M88" s="627">
        <v>999.93000000000006</v>
      </c>
      <c r="N88" s="626">
        <v>3</v>
      </c>
      <c r="O88" s="690">
        <v>3</v>
      </c>
      <c r="P88" s="627">
        <v>999.93000000000006</v>
      </c>
      <c r="Q88" s="642">
        <v>1</v>
      </c>
      <c r="R88" s="626">
        <v>3</v>
      </c>
      <c r="S88" s="642">
        <v>1</v>
      </c>
      <c r="T88" s="690">
        <v>3</v>
      </c>
      <c r="U88" s="672">
        <v>1</v>
      </c>
    </row>
    <row r="89" spans="1:21" ht="14.4" customHeight="1" x14ac:dyDescent="0.3">
      <c r="A89" s="625">
        <v>4</v>
      </c>
      <c r="B89" s="626" t="s">
        <v>551</v>
      </c>
      <c r="C89" s="626">
        <v>89301041</v>
      </c>
      <c r="D89" s="688" t="s">
        <v>5892</v>
      </c>
      <c r="E89" s="689" t="s">
        <v>3807</v>
      </c>
      <c r="F89" s="626" t="s">
        <v>3777</v>
      </c>
      <c r="G89" s="626" t="s">
        <v>3845</v>
      </c>
      <c r="H89" s="626" t="s">
        <v>1399</v>
      </c>
      <c r="I89" s="626" t="s">
        <v>1448</v>
      </c>
      <c r="J89" s="626" t="s">
        <v>1449</v>
      </c>
      <c r="K89" s="626" t="s">
        <v>1450</v>
      </c>
      <c r="L89" s="627">
        <v>0</v>
      </c>
      <c r="M89" s="627">
        <v>0</v>
      </c>
      <c r="N89" s="626">
        <v>2</v>
      </c>
      <c r="O89" s="690">
        <v>1</v>
      </c>
      <c r="P89" s="627">
        <v>0</v>
      </c>
      <c r="Q89" s="642"/>
      <c r="R89" s="626">
        <v>1</v>
      </c>
      <c r="S89" s="642">
        <v>0.5</v>
      </c>
      <c r="T89" s="690">
        <v>0.5</v>
      </c>
      <c r="U89" s="672">
        <v>0.5</v>
      </c>
    </row>
    <row r="90" spans="1:21" ht="14.4" customHeight="1" x14ac:dyDescent="0.3">
      <c r="A90" s="625">
        <v>4</v>
      </c>
      <c r="B90" s="626" t="s">
        <v>551</v>
      </c>
      <c r="C90" s="626">
        <v>89301041</v>
      </c>
      <c r="D90" s="688" t="s">
        <v>5892</v>
      </c>
      <c r="E90" s="689" t="s">
        <v>3807</v>
      </c>
      <c r="F90" s="626" t="s">
        <v>3777</v>
      </c>
      <c r="G90" s="626" t="s">
        <v>3952</v>
      </c>
      <c r="H90" s="626" t="s">
        <v>550</v>
      </c>
      <c r="I90" s="626" t="s">
        <v>3953</v>
      </c>
      <c r="J90" s="626" t="s">
        <v>2097</v>
      </c>
      <c r="K90" s="626" t="s">
        <v>3954</v>
      </c>
      <c r="L90" s="627">
        <v>0</v>
      </c>
      <c r="M90" s="627">
        <v>0</v>
      </c>
      <c r="N90" s="626">
        <v>1</v>
      </c>
      <c r="O90" s="690">
        <v>1</v>
      </c>
      <c r="P90" s="627"/>
      <c r="Q90" s="642"/>
      <c r="R90" s="626"/>
      <c r="S90" s="642">
        <v>0</v>
      </c>
      <c r="T90" s="690"/>
      <c r="U90" s="672">
        <v>0</v>
      </c>
    </row>
    <row r="91" spans="1:21" ht="14.4" customHeight="1" x14ac:dyDescent="0.3">
      <c r="A91" s="625">
        <v>4</v>
      </c>
      <c r="B91" s="626" t="s">
        <v>551</v>
      </c>
      <c r="C91" s="626">
        <v>89301041</v>
      </c>
      <c r="D91" s="688" t="s">
        <v>5892</v>
      </c>
      <c r="E91" s="689" t="s">
        <v>3807</v>
      </c>
      <c r="F91" s="626" t="s">
        <v>3777</v>
      </c>
      <c r="G91" s="626" t="s">
        <v>3846</v>
      </c>
      <c r="H91" s="626" t="s">
        <v>550</v>
      </c>
      <c r="I91" s="626" t="s">
        <v>833</v>
      </c>
      <c r="J91" s="626" t="s">
        <v>834</v>
      </c>
      <c r="K91" s="626" t="s">
        <v>3847</v>
      </c>
      <c r="L91" s="627">
        <v>242.93</v>
      </c>
      <c r="M91" s="627">
        <v>242.93</v>
      </c>
      <c r="N91" s="626">
        <v>1</v>
      </c>
      <c r="O91" s="690">
        <v>0.5</v>
      </c>
      <c r="P91" s="627">
        <v>242.93</v>
      </c>
      <c r="Q91" s="642">
        <v>1</v>
      </c>
      <c r="R91" s="626">
        <v>1</v>
      </c>
      <c r="S91" s="642">
        <v>1</v>
      </c>
      <c r="T91" s="690">
        <v>0.5</v>
      </c>
      <c r="U91" s="672">
        <v>1</v>
      </c>
    </row>
    <row r="92" spans="1:21" ht="14.4" customHeight="1" x14ac:dyDescent="0.3">
      <c r="A92" s="625">
        <v>4</v>
      </c>
      <c r="B92" s="626" t="s">
        <v>551</v>
      </c>
      <c r="C92" s="626">
        <v>89301041</v>
      </c>
      <c r="D92" s="688" t="s">
        <v>5892</v>
      </c>
      <c r="E92" s="689" t="s">
        <v>3807</v>
      </c>
      <c r="F92" s="626" t="s">
        <v>3777</v>
      </c>
      <c r="G92" s="626" t="s">
        <v>3875</v>
      </c>
      <c r="H92" s="626" t="s">
        <v>550</v>
      </c>
      <c r="I92" s="626" t="s">
        <v>904</v>
      </c>
      <c r="J92" s="626" t="s">
        <v>3876</v>
      </c>
      <c r="K92" s="626" t="s">
        <v>3877</v>
      </c>
      <c r="L92" s="627">
        <v>56.01</v>
      </c>
      <c r="M92" s="627">
        <v>112.02</v>
      </c>
      <c r="N92" s="626">
        <v>2</v>
      </c>
      <c r="O92" s="690">
        <v>0.5</v>
      </c>
      <c r="P92" s="627"/>
      <c r="Q92" s="642">
        <v>0</v>
      </c>
      <c r="R92" s="626"/>
      <c r="S92" s="642">
        <v>0</v>
      </c>
      <c r="T92" s="690"/>
      <c r="U92" s="672">
        <v>0</v>
      </c>
    </row>
    <row r="93" spans="1:21" ht="14.4" customHeight="1" x14ac:dyDescent="0.3">
      <c r="A93" s="625">
        <v>4</v>
      </c>
      <c r="B93" s="626" t="s">
        <v>551</v>
      </c>
      <c r="C93" s="626">
        <v>89301041</v>
      </c>
      <c r="D93" s="688" t="s">
        <v>5892</v>
      </c>
      <c r="E93" s="689" t="s">
        <v>3807</v>
      </c>
      <c r="F93" s="626" t="s">
        <v>3777</v>
      </c>
      <c r="G93" s="626" t="s">
        <v>3955</v>
      </c>
      <c r="H93" s="626" t="s">
        <v>1399</v>
      </c>
      <c r="I93" s="626" t="s">
        <v>3956</v>
      </c>
      <c r="J93" s="626" t="s">
        <v>610</v>
      </c>
      <c r="K93" s="626" t="s">
        <v>3957</v>
      </c>
      <c r="L93" s="627">
        <v>418.37</v>
      </c>
      <c r="M93" s="627">
        <v>418.37</v>
      </c>
      <c r="N93" s="626">
        <v>1</v>
      </c>
      <c r="O93" s="690">
        <v>0.5</v>
      </c>
      <c r="P93" s="627"/>
      <c r="Q93" s="642">
        <v>0</v>
      </c>
      <c r="R93" s="626"/>
      <c r="S93" s="642">
        <v>0</v>
      </c>
      <c r="T93" s="690"/>
      <c r="U93" s="672">
        <v>0</v>
      </c>
    </row>
    <row r="94" spans="1:21" ht="14.4" customHeight="1" x14ac:dyDescent="0.3">
      <c r="A94" s="625">
        <v>4</v>
      </c>
      <c r="B94" s="626" t="s">
        <v>551</v>
      </c>
      <c r="C94" s="626">
        <v>89301041</v>
      </c>
      <c r="D94" s="688" t="s">
        <v>5892</v>
      </c>
      <c r="E94" s="689" t="s">
        <v>3807</v>
      </c>
      <c r="F94" s="626" t="s">
        <v>3777</v>
      </c>
      <c r="G94" s="626" t="s">
        <v>3882</v>
      </c>
      <c r="H94" s="626" t="s">
        <v>1399</v>
      </c>
      <c r="I94" s="626" t="s">
        <v>1576</v>
      </c>
      <c r="J94" s="626" t="s">
        <v>1441</v>
      </c>
      <c r="K94" s="626" t="s">
        <v>1577</v>
      </c>
      <c r="L94" s="627">
        <v>625.29</v>
      </c>
      <c r="M94" s="627">
        <v>625.29</v>
      </c>
      <c r="N94" s="626">
        <v>1</v>
      </c>
      <c r="O94" s="690">
        <v>1</v>
      </c>
      <c r="P94" s="627"/>
      <c r="Q94" s="642">
        <v>0</v>
      </c>
      <c r="R94" s="626"/>
      <c r="S94" s="642">
        <v>0</v>
      </c>
      <c r="T94" s="690"/>
      <c r="U94" s="672">
        <v>0</v>
      </c>
    </row>
    <row r="95" spans="1:21" ht="14.4" customHeight="1" x14ac:dyDescent="0.3">
      <c r="A95" s="625">
        <v>4</v>
      </c>
      <c r="B95" s="626" t="s">
        <v>551</v>
      </c>
      <c r="C95" s="626">
        <v>89301041</v>
      </c>
      <c r="D95" s="688" t="s">
        <v>5892</v>
      </c>
      <c r="E95" s="689" t="s">
        <v>3807</v>
      </c>
      <c r="F95" s="626" t="s">
        <v>3777</v>
      </c>
      <c r="G95" s="626" t="s">
        <v>3848</v>
      </c>
      <c r="H95" s="626" t="s">
        <v>550</v>
      </c>
      <c r="I95" s="626" t="s">
        <v>3884</v>
      </c>
      <c r="J95" s="626" t="s">
        <v>3885</v>
      </c>
      <c r="K95" s="626" t="s">
        <v>755</v>
      </c>
      <c r="L95" s="627">
        <v>190.48</v>
      </c>
      <c r="M95" s="627">
        <v>190.48</v>
      </c>
      <c r="N95" s="626">
        <v>1</v>
      </c>
      <c r="O95" s="690">
        <v>0.5</v>
      </c>
      <c r="P95" s="627">
        <v>190.48</v>
      </c>
      <c r="Q95" s="642">
        <v>1</v>
      </c>
      <c r="R95" s="626">
        <v>1</v>
      </c>
      <c r="S95" s="642">
        <v>1</v>
      </c>
      <c r="T95" s="690">
        <v>0.5</v>
      </c>
      <c r="U95" s="672">
        <v>1</v>
      </c>
    </row>
    <row r="96" spans="1:21" ht="14.4" customHeight="1" x14ac:dyDescent="0.3">
      <c r="A96" s="625">
        <v>4</v>
      </c>
      <c r="B96" s="626" t="s">
        <v>551</v>
      </c>
      <c r="C96" s="626">
        <v>89301041</v>
      </c>
      <c r="D96" s="688" t="s">
        <v>5892</v>
      </c>
      <c r="E96" s="689" t="s">
        <v>3807</v>
      </c>
      <c r="F96" s="626" t="s">
        <v>3777</v>
      </c>
      <c r="G96" s="626" t="s">
        <v>3848</v>
      </c>
      <c r="H96" s="626" t="s">
        <v>550</v>
      </c>
      <c r="I96" s="626" t="s">
        <v>753</v>
      </c>
      <c r="J96" s="626" t="s">
        <v>754</v>
      </c>
      <c r="K96" s="626" t="s">
        <v>755</v>
      </c>
      <c r="L96" s="627">
        <v>190.48</v>
      </c>
      <c r="M96" s="627">
        <v>190.48</v>
      </c>
      <c r="N96" s="626">
        <v>1</v>
      </c>
      <c r="O96" s="690">
        <v>1</v>
      </c>
      <c r="P96" s="627"/>
      <c r="Q96" s="642">
        <v>0</v>
      </c>
      <c r="R96" s="626"/>
      <c r="S96" s="642">
        <v>0</v>
      </c>
      <c r="T96" s="690"/>
      <c r="U96" s="672">
        <v>0</v>
      </c>
    </row>
    <row r="97" spans="1:21" ht="14.4" customHeight="1" x14ac:dyDescent="0.3">
      <c r="A97" s="625">
        <v>4</v>
      </c>
      <c r="B97" s="626" t="s">
        <v>551</v>
      </c>
      <c r="C97" s="626">
        <v>89301041</v>
      </c>
      <c r="D97" s="688" t="s">
        <v>5892</v>
      </c>
      <c r="E97" s="689" t="s">
        <v>3807</v>
      </c>
      <c r="F97" s="626" t="s">
        <v>3777</v>
      </c>
      <c r="G97" s="626" t="s">
        <v>3958</v>
      </c>
      <c r="H97" s="626" t="s">
        <v>550</v>
      </c>
      <c r="I97" s="626" t="s">
        <v>1170</v>
      </c>
      <c r="J97" s="626" t="s">
        <v>3959</v>
      </c>
      <c r="K97" s="626" t="s">
        <v>3960</v>
      </c>
      <c r="L97" s="627">
        <v>101.69</v>
      </c>
      <c r="M97" s="627">
        <v>101.69</v>
      </c>
      <c r="N97" s="626">
        <v>1</v>
      </c>
      <c r="O97" s="690">
        <v>0.5</v>
      </c>
      <c r="P97" s="627"/>
      <c r="Q97" s="642">
        <v>0</v>
      </c>
      <c r="R97" s="626"/>
      <c r="S97" s="642">
        <v>0</v>
      </c>
      <c r="T97" s="690"/>
      <c r="U97" s="672">
        <v>0</v>
      </c>
    </row>
    <row r="98" spans="1:21" ht="14.4" customHeight="1" x14ac:dyDescent="0.3">
      <c r="A98" s="625">
        <v>4</v>
      </c>
      <c r="B98" s="626" t="s">
        <v>551</v>
      </c>
      <c r="C98" s="626">
        <v>89301041</v>
      </c>
      <c r="D98" s="688" t="s">
        <v>5892</v>
      </c>
      <c r="E98" s="689" t="s">
        <v>3807</v>
      </c>
      <c r="F98" s="626" t="s">
        <v>3777</v>
      </c>
      <c r="G98" s="626" t="s">
        <v>3891</v>
      </c>
      <c r="H98" s="626" t="s">
        <v>550</v>
      </c>
      <c r="I98" s="626" t="s">
        <v>1698</v>
      </c>
      <c r="J98" s="626" t="s">
        <v>1699</v>
      </c>
      <c r="K98" s="626" t="s">
        <v>3892</v>
      </c>
      <c r="L98" s="627">
        <v>203.33</v>
      </c>
      <c r="M98" s="627">
        <v>203.33</v>
      </c>
      <c r="N98" s="626">
        <v>1</v>
      </c>
      <c r="O98" s="690">
        <v>1</v>
      </c>
      <c r="P98" s="627">
        <v>203.33</v>
      </c>
      <c r="Q98" s="642">
        <v>1</v>
      </c>
      <c r="R98" s="626">
        <v>1</v>
      </c>
      <c r="S98" s="642">
        <v>1</v>
      </c>
      <c r="T98" s="690">
        <v>1</v>
      </c>
      <c r="U98" s="672">
        <v>1</v>
      </c>
    </row>
    <row r="99" spans="1:21" ht="14.4" customHeight="1" x14ac:dyDescent="0.3">
      <c r="A99" s="625">
        <v>4</v>
      </c>
      <c r="B99" s="626" t="s">
        <v>551</v>
      </c>
      <c r="C99" s="626">
        <v>89301041</v>
      </c>
      <c r="D99" s="688" t="s">
        <v>5892</v>
      </c>
      <c r="E99" s="689" t="s">
        <v>3807</v>
      </c>
      <c r="F99" s="626" t="s">
        <v>3777</v>
      </c>
      <c r="G99" s="626" t="s">
        <v>3961</v>
      </c>
      <c r="H99" s="626" t="s">
        <v>550</v>
      </c>
      <c r="I99" s="626" t="s">
        <v>2926</v>
      </c>
      <c r="J99" s="626" t="s">
        <v>2927</v>
      </c>
      <c r="K99" s="626" t="s">
        <v>2277</v>
      </c>
      <c r="L99" s="627">
        <v>0</v>
      </c>
      <c r="M99" s="627">
        <v>0</v>
      </c>
      <c r="N99" s="626">
        <v>3</v>
      </c>
      <c r="O99" s="690">
        <v>0.5</v>
      </c>
      <c r="P99" s="627">
        <v>0</v>
      </c>
      <c r="Q99" s="642"/>
      <c r="R99" s="626">
        <v>3</v>
      </c>
      <c r="S99" s="642">
        <v>1</v>
      </c>
      <c r="T99" s="690">
        <v>0.5</v>
      </c>
      <c r="U99" s="672">
        <v>1</v>
      </c>
    </row>
    <row r="100" spans="1:21" ht="14.4" customHeight="1" x14ac:dyDescent="0.3">
      <c r="A100" s="625">
        <v>4</v>
      </c>
      <c r="B100" s="626" t="s">
        <v>551</v>
      </c>
      <c r="C100" s="626">
        <v>89301041</v>
      </c>
      <c r="D100" s="688" t="s">
        <v>5892</v>
      </c>
      <c r="E100" s="689" t="s">
        <v>3807</v>
      </c>
      <c r="F100" s="626" t="s">
        <v>3777</v>
      </c>
      <c r="G100" s="626" t="s">
        <v>3854</v>
      </c>
      <c r="H100" s="626" t="s">
        <v>550</v>
      </c>
      <c r="I100" s="626" t="s">
        <v>818</v>
      </c>
      <c r="J100" s="626" t="s">
        <v>3855</v>
      </c>
      <c r="K100" s="626" t="s">
        <v>3856</v>
      </c>
      <c r="L100" s="627">
        <v>0</v>
      </c>
      <c r="M100" s="627">
        <v>0</v>
      </c>
      <c r="N100" s="626">
        <v>2</v>
      </c>
      <c r="O100" s="690">
        <v>2</v>
      </c>
      <c r="P100" s="627">
        <v>0</v>
      </c>
      <c r="Q100" s="642"/>
      <c r="R100" s="626">
        <v>1</v>
      </c>
      <c r="S100" s="642">
        <v>0.5</v>
      </c>
      <c r="T100" s="690">
        <v>1</v>
      </c>
      <c r="U100" s="672">
        <v>0.5</v>
      </c>
    </row>
    <row r="101" spans="1:21" ht="14.4" customHeight="1" x14ac:dyDescent="0.3">
      <c r="A101" s="625">
        <v>4</v>
      </c>
      <c r="B101" s="626" t="s">
        <v>551</v>
      </c>
      <c r="C101" s="626">
        <v>89301041</v>
      </c>
      <c r="D101" s="688" t="s">
        <v>5892</v>
      </c>
      <c r="E101" s="689" t="s">
        <v>3807</v>
      </c>
      <c r="F101" s="626" t="s">
        <v>3777</v>
      </c>
      <c r="G101" s="626" t="s">
        <v>3895</v>
      </c>
      <c r="H101" s="626" t="s">
        <v>550</v>
      </c>
      <c r="I101" s="626" t="s">
        <v>3051</v>
      </c>
      <c r="J101" s="626" t="s">
        <v>1714</v>
      </c>
      <c r="K101" s="626" t="s">
        <v>3896</v>
      </c>
      <c r="L101" s="627">
        <v>23.46</v>
      </c>
      <c r="M101" s="627">
        <v>46.92</v>
      </c>
      <c r="N101" s="626">
        <v>2</v>
      </c>
      <c r="O101" s="690">
        <v>1</v>
      </c>
      <c r="P101" s="627">
        <v>46.92</v>
      </c>
      <c r="Q101" s="642">
        <v>1</v>
      </c>
      <c r="R101" s="626">
        <v>2</v>
      </c>
      <c r="S101" s="642">
        <v>1</v>
      </c>
      <c r="T101" s="690">
        <v>1</v>
      </c>
      <c r="U101" s="672">
        <v>1</v>
      </c>
    </row>
    <row r="102" spans="1:21" ht="14.4" customHeight="1" x14ac:dyDescent="0.3">
      <c r="A102" s="625">
        <v>4</v>
      </c>
      <c r="B102" s="626" t="s">
        <v>551</v>
      </c>
      <c r="C102" s="626">
        <v>89301041</v>
      </c>
      <c r="D102" s="688" t="s">
        <v>5892</v>
      </c>
      <c r="E102" s="689" t="s">
        <v>3807</v>
      </c>
      <c r="F102" s="626" t="s">
        <v>3777</v>
      </c>
      <c r="G102" s="626" t="s">
        <v>3895</v>
      </c>
      <c r="H102" s="626" t="s">
        <v>550</v>
      </c>
      <c r="I102" s="626" t="s">
        <v>1674</v>
      </c>
      <c r="J102" s="626" t="s">
        <v>1675</v>
      </c>
      <c r="K102" s="626" t="s">
        <v>3896</v>
      </c>
      <c r="L102" s="627">
        <v>38.99</v>
      </c>
      <c r="M102" s="627">
        <v>77.98</v>
      </c>
      <c r="N102" s="626">
        <v>2</v>
      </c>
      <c r="O102" s="690">
        <v>1</v>
      </c>
      <c r="P102" s="627">
        <v>77.98</v>
      </c>
      <c r="Q102" s="642">
        <v>1</v>
      </c>
      <c r="R102" s="626">
        <v>2</v>
      </c>
      <c r="S102" s="642">
        <v>1</v>
      </c>
      <c r="T102" s="690">
        <v>1</v>
      </c>
      <c r="U102" s="672">
        <v>1</v>
      </c>
    </row>
    <row r="103" spans="1:21" ht="14.4" customHeight="1" x14ac:dyDescent="0.3">
      <c r="A103" s="625">
        <v>4</v>
      </c>
      <c r="B103" s="626" t="s">
        <v>551</v>
      </c>
      <c r="C103" s="626">
        <v>89301041</v>
      </c>
      <c r="D103" s="688" t="s">
        <v>5892</v>
      </c>
      <c r="E103" s="689" t="s">
        <v>3807</v>
      </c>
      <c r="F103" s="626" t="s">
        <v>3777</v>
      </c>
      <c r="G103" s="626" t="s">
        <v>3895</v>
      </c>
      <c r="H103" s="626" t="s">
        <v>550</v>
      </c>
      <c r="I103" s="626" t="s">
        <v>1674</v>
      </c>
      <c r="J103" s="626" t="s">
        <v>1675</v>
      </c>
      <c r="K103" s="626" t="s">
        <v>3896</v>
      </c>
      <c r="L103" s="627">
        <v>23.46</v>
      </c>
      <c r="M103" s="627">
        <v>23.46</v>
      </c>
      <c r="N103" s="626">
        <v>1</v>
      </c>
      <c r="O103" s="690">
        <v>1</v>
      </c>
      <c r="P103" s="627"/>
      <c r="Q103" s="642">
        <v>0</v>
      </c>
      <c r="R103" s="626"/>
      <c r="S103" s="642">
        <v>0</v>
      </c>
      <c r="T103" s="690"/>
      <c r="U103" s="672">
        <v>0</v>
      </c>
    </row>
    <row r="104" spans="1:21" ht="14.4" customHeight="1" x14ac:dyDescent="0.3">
      <c r="A104" s="625">
        <v>4</v>
      </c>
      <c r="B104" s="626" t="s">
        <v>551</v>
      </c>
      <c r="C104" s="626">
        <v>89301041</v>
      </c>
      <c r="D104" s="688" t="s">
        <v>5892</v>
      </c>
      <c r="E104" s="689" t="s">
        <v>3807</v>
      </c>
      <c r="F104" s="626" t="s">
        <v>3777</v>
      </c>
      <c r="G104" s="626" t="s">
        <v>3923</v>
      </c>
      <c r="H104" s="626" t="s">
        <v>1399</v>
      </c>
      <c r="I104" s="626" t="s">
        <v>3924</v>
      </c>
      <c r="J104" s="626" t="s">
        <v>2484</v>
      </c>
      <c r="K104" s="626" t="s">
        <v>3925</v>
      </c>
      <c r="L104" s="627">
        <v>314.33999999999997</v>
      </c>
      <c r="M104" s="627">
        <v>314.33999999999997</v>
      </c>
      <c r="N104" s="626">
        <v>1</v>
      </c>
      <c r="O104" s="690">
        <v>0.5</v>
      </c>
      <c r="P104" s="627">
        <v>314.33999999999997</v>
      </c>
      <c r="Q104" s="642">
        <v>1</v>
      </c>
      <c r="R104" s="626">
        <v>1</v>
      </c>
      <c r="S104" s="642">
        <v>1</v>
      </c>
      <c r="T104" s="690">
        <v>0.5</v>
      </c>
      <c r="U104" s="672">
        <v>1</v>
      </c>
    </row>
    <row r="105" spans="1:21" ht="14.4" customHeight="1" x14ac:dyDescent="0.3">
      <c r="A105" s="625">
        <v>4</v>
      </c>
      <c r="B105" s="626" t="s">
        <v>551</v>
      </c>
      <c r="C105" s="626">
        <v>89301041</v>
      </c>
      <c r="D105" s="688" t="s">
        <v>5892</v>
      </c>
      <c r="E105" s="689" t="s">
        <v>3807</v>
      </c>
      <c r="F105" s="626" t="s">
        <v>3777</v>
      </c>
      <c r="G105" s="626" t="s">
        <v>3962</v>
      </c>
      <c r="H105" s="626" t="s">
        <v>550</v>
      </c>
      <c r="I105" s="626" t="s">
        <v>3963</v>
      </c>
      <c r="J105" s="626" t="s">
        <v>3964</v>
      </c>
      <c r="K105" s="626" t="s">
        <v>3965</v>
      </c>
      <c r="L105" s="627">
        <v>0</v>
      </c>
      <c r="M105" s="627">
        <v>0</v>
      </c>
      <c r="N105" s="626">
        <v>1</v>
      </c>
      <c r="O105" s="690">
        <v>0.5</v>
      </c>
      <c r="P105" s="627">
        <v>0</v>
      </c>
      <c r="Q105" s="642"/>
      <c r="R105" s="626">
        <v>1</v>
      </c>
      <c r="S105" s="642">
        <v>1</v>
      </c>
      <c r="T105" s="690">
        <v>0.5</v>
      </c>
      <c r="U105" s="672">
        <v>1</v>
      </c>
    </row>
    <row r="106" spans="1:21" ht="14.4" customHeight="1" x14ac:dyDescent="0.3">
      <c r="A106" s="625">
        <v>4</v>
      </c>
      <c r="B106" s="626" t="s">
        <v>551</v>
      </c>
      <c r="C106" s="626">
        <v>89301041</v>
      </c>
      <c r="D106" s="688" t="s">
        <v>5892</v>
      </c>
      <c r="E106" s="689" t="s">
        <v>3807</v>
      </c>
      <c r="F106" s="626" t="s">
        <v>3778</v>
      </c>
      <c r="G106" s="626" t="s">
        <v>3904</v>
      </c>
      <c r="H106" s="626" t="s">
        <v>550</v>
      </c>
      <c r="I106" s="626" t="s">
        <v>3966</v>
      </c>
      <c r="J106" s="626" t="s">
        <v>3806</v>
      </c>
      <c r="K106" s="626"/>
      <c r="L106" s="627">
        <v>0</v>
      </c>
      <c r="M106" s="627">
        <v>0</v>
      </c>
      <c r="N106" s="626">
        <v>1</v>
      </c>
      <c r="O106" s="690">
        <v>1</v>
      </c>
      <c r="P106" s="627"/>
      <c r="Q106" s="642"/>
      <c r="R106" s="626"/>
      <c r="S106" s="642">
        <v>0</v>
      </c>
      <c r="T106" s="690"/>
      <c r="U106" s="672">
        <v>0</v>
      </c>
    </row>
    <row r="107" spans="1:21" ht="14.4" customHeight="1" x14ac:dyDescent="0.3">
      <c r="A107" s="625">
        <v>4</v>
      </c>
      <c r="B107" s="626" t="s">
        <v>551</v>
      </c>
      <c r="C107" s="626">
        <v>89301041</v>
      </c>
      <c r="D107" s="688" t="s">
        <v>5892</v>
      </c>
      <c r="E107" s="689" t="s">
        <v>3807</v>
      </c>
      <c r="F107" s="626" t="s">
        <v>3779</v>
      </c>
      <c r="G107" s="626" t="s">
        <v>3967</v>
      </c>
      <c r="H107" s="626" t="s">
        <v>550</v>
      </c>
      <c r="I107" s="626" t="s">
        <v>3968</v>
      </c>
      <c r="J107" s="626" t="s">
        <v>3969</v>
      </c>
      <c r="K107" s="626" t="s">
        <v>3970</v>
      </c>
      <c r="L107" s="627">
        <v>498.24</v>
      </c>
      <c r="M107" s="627">
        <v>498.24</v>
      </c>
      <c r="N107" s="626">
        <v>1</v>
      </c>
      <c r="O107" s="690">
        <v>1</v>
      </c>
      <c r="P107" s="627"/>
      <c r="Q107" s="642">
        <v>0</v>
      </c>
      <c r="R107" s="626"/>
      <c r="S107" s="642">
        <v>0</v>
      </c>
      <c r="T107" s="690"/>
      <c r="U107" s="672">
        <v>0</v>
      </c>
    </row>
    <row r="108" spans="1:21" ht="14.4" customHeight="1" x14ac:dyDescent="0.3">
      <c r="A108" s="625">
        <v>4</v>
      </c>
      <c r="B108" s="626" t="s">
        <v>551</v>
      </c>
      <c r="C108" s="626">
        <v>89301041</v>
      </c>
      <c r="D108" s="688" t="s">
        <v>5892</v>
      </c>
      <c r="E108" s="689" t="s">
        <v>3810</v>
      </c>
      <c r="F108" s="626" t="s">
        <v>3777</v>
      </c>
      <c r="G108" s="626" t="s">
        <v>3839</v>
      </c>
      <c r="H108" s="626" t="s">
        <v>1399</v>
      </c>
      <c r="I108" s="626" t="s">
        <v>1717</v>
      </c>
      <c r="J108" s="626" t="s">
        <v>3575</v>
      </c>
      <c r="K108" s="626" t="s">
        <v>3576</v>
      </c>
      <c r="L108" s="627">
        <v>333.31</v>
      </c>
      <c r="M108" s="627">
        <v>333.31</v>
      </c>
      <c r="N108" s="626">
        <v>1</v>
      </c>
      <c r="O108" s="690">
        <v>1</v>
      </c>
      <c r="P108" s="627">
        <v>333.31</v>
      </c>
      <c r="Q108" s="642">
        <v>1</v>
      </c>
      <c r="R108" s="626">
        <v>1</v>
      </c>
      <c r="S108" s="642">
        <v>1</v>
      </c>
      <c r="T108" s="690">
        <v>1</v>
      </c>
      <c r="U108" s="672">
        <v>1</v>
      </c>
    </row>
    <row r="109" spans="1:21" ht="14.4" customHeight="1" x14ac:dyDescent="0.3">
      <c r="A109" s="625">
        <v>4</v>
      </c>
      <c r="B109" s="626" t="s">
        <v>551</v>
      </c>
      <c r="C109" s="626">
        <v>89301041</v>
      </c>
      <c r="D109" s="688" t="s">
        <v>5892</v>
      </c>
      <c r="E109" s="689" t="s">
        <v>3810</v>
      </c>
      <c r="F109" s="626" t="s">
        <v>3777</v>
      </c>
      <c r="G109" s="626" t="s">
        <v>3971</v>
      </c>
      <c r="H109" s="626" t="s">
        <v>550</v>
      </c>
      <c r="I109" s="626" t="s">
        <v>3972</v>
      </c>
      <c r="J109" s="626" t="s">
        <v>3973</v>
      </c>
      <c r="K109" s="626" t="s">
        <v>3974</v>
      </c>
      <c r="L109" s="627">
        <v>0</v>
      </c>
      <c r="M109" s="627">
        <v>0</v>
      </c>
      <c r="N109" s="626">
        <v>1</v>
      </c>
      <c r="O109" s="690">
        <v>0.5</v>
      </c>
      <c r="P109" s="627">
        <v>0</v>
      </c>
      <c r="Q109" s="642"/>
      <c r="R109" s="626">
        <v>1</v>
      </c>
      <c r="S109" s="642">
        <v>1</v>
      </c>
      <c r="T109" s="690">
        <v>0.5</v>
      </c>
      <c r="U109" s="672">
        <v>1</v>
      </c>
    </row>
    <row r="110" spans="1:21" ht="14.4" customHeight="1" x14ac:dyDescent="0.3">
      <c r="A110" s="625">
        <v>4</v>
      </c>
      <c r="B110" s="626" t="s">
        <v>551</v>
      </c>
      <c r="C110" s="626">
        <v>89301041</v>
      </c>
      <c r="D110" s="688" t="s">
        <v>5892</v>
      </c>
      <c r="E110" s="689" t="s">
        <v>3810</v>
      </c>
      <c r="F110" s="626" t="s">
        <v>3777</v>
      </c>
      <c r="G110" s="626" t="s">
        <v>3975</v>
      </c>
      <c r="H110" s="626" t="s">
        <v>550</v>
      </c>
      <c r="I110" s="626" t="s">
        <v>3976</v>
      </c>
      <c r="J110" s="626" t="s">
        <v>3730</v>
      </c>
      <c r="K110" s="626" t="s">
        <v>3977</v>
      </c>
      <c r="L110" s="627">
        <v>0</v>
      </c>
      <c r="M110" s="627">
        <v>0</v>
      </c>
      <c r="N110" s="626">
        <v>1</v>
      </c>
      <c r="O110" s="690">
        <v>0.5</v>
      </c>
      <c r="P110" s="627">
        <v>0</v>
      </c>
      <c r="Q110" s="642"/>
      <c r="R110" s="626">
        <v>1</v>
      </c>
      <c r="S110" s="642">
        <v>1</v>
      </c>
      <c r="T110" s="690">
        <v>0.5</v>
      </c>
      <c r="U110" s="672">
        <v>1</v>
      </c>
    </row>
    <row r="111" spans="1:21" ht="14.4" customHeight="1" x14ac:dyDescent="0.3">
      <c r="A111" s="625">
        <v>4</v>
      </c>
      <c r="B111" s="626" t="s">
        <v>551</v>
      </c>
      <c r="C111" s="626">
        <v>89301041</v>
      </c>
      <c r="D111" s="688" t="s">
        <v>5892</v>
      </c>
      <c r="E111" s="689" t="s">
        <v>3810</v>
      </c>
      <c r="F111" s="626" t="s">
        <v>3777</v>
      </c>
      <c r="G111" s="626" t="s">
        <v>3899</v>
      </c>
      <c r="H111" s="626" t="s">
        <v>550</v>
      </c>
      <c r="I111" s="626" t="s">
        <v>3978</v>
      </c>
      <c r="J111" s="626" t="s">
        <v>791</v>
      </c>
      <c r="K111" s="626" t="s">
        <v>3979</v>
      </c>
      <c r="L111" s="627">
        <v>0</v>
      </c>
      <c r="M111" s="627">
        <v>0</v>
      </c>
      <c r="N111" s="626">
        <v>1</v>
      </c>
      <c r="O111" s="690">
        <v>1</v>
      </c>
      <c r="P111" s="627"/>
      <c r="Q111" s="642"/>
      <c r="R111" s="626"/>
      <c r="S111" s="642">
        <v>0</v>
      </c>
      <c r="T111" s="690"/>
      <c r="U111" s="672">
        <v>0</v>
      </c>
    </row>
    <row r="112" spans="1:21" ht="14.4" customHeight="1" x14ac:dyDescent="0.3">
      <c r="A112" s="625">
        <v>4</v>
      </c>
      <c r="B112" s="626" t="s">
        <v>551</v>
      </c>
      <c r="C112" s="626">
        <v>89301041</v>
      </c>
      <c r="D112" s="688" t="s">
        <v>5892</v>
      </c>
      <c r="E112" s="689" t="s">
        <v>3811</v>
      </c>
      <c r="F112" s="626" t="s">
        <v>3777</v>
      </c>
      <c r="G112" s="626" t="s">
        <v>3882</v>
      </c>
      <c r="H112" s="626" t="s">
        <v>550</v>
      </c>
      <c r="I112" s="626" t="s">
        <v>3980</v>
      </c>
      <c r="J112" s="626" t="s">
        <v>1441</v>
      </c>
      <c r="K112" s="626" t="s">
        <v>3981</v>
      </c>
      <c r="L112" s="627">
        <v>0</v>
      </c>
      <c r="M112" s="627">
        <v>0</v>
      </c>
      <c r="N112" s="626">
        <v>1</v>
      </c>
      <c r="O112" s="690">
        <v>1</v>
      </c>
      <c r="P112" s="627">
        <v>0</v>
      </c>
      <c r="Q112" s="642"/>
      <c r="R112" s="626">
        <v>1</v>
      </c>
      <c r="S112" s="642">
        <v>1</v>
      </c>
      <c r="T112" s="690">
        <v>1</v>
      </c>
      <c r="U112" s="672">
        <v>1</v>
      </c>
    </row>
    <row r="113" spans="1:21" ht="14.4" customHeight="1" x14ac:dyDescent="0.3">
      <c r="A113" s="625">
        <v>4</v>
      </c>
      <c r="B113" s="626" t="s">
        <v>551</v>
      </c>
      <c r="C113" s="626">
        <v>89301041</v>
      </c>
      <c r="D113" s="688" t="s">
        <v>5892</v>
      </c>
      <c r="E113" s="689" t="s">
        <v>3812</v>
      </c>
      <c r="F113" s="626" t="s">
        <v>3777</v>
      </c>
      <c r="G113" s="626" t="s">
        <v>3839</v>
      </c>
      <c r="H113" s="626" t="s">
        <v>1399</v>
      </c>
      <c r="I113" s="626" t="s">
        <v>1717</v>
      </c>
      <c r="J113" s="626" t="s">
        <v>3575</v>
      </c>
      <c r="K113" s="626" t="s">
        <v>3576</v>
      </c>
      <c r="L113" s="627">
        <v>333.31</v>
      </c>
      <c r="M113" s="627">
        <v>1666.55</v>
      </c>
      <c r="N113" s="626">
        <v>5</v>
      </c>
      <c r="O113" s="690">
        <v>5</v>
      </c>
      <c r="P113" s="627">
        <v>333.31</v>
      </c>
      <c r="Q113" s="642">
        <v>0.2</v>
      </c>
      <c r="R113" s="626">
        <v>1</v>
      </c>
      <c r="S113" s="642">
        <v>0.2</v>
      </c>
      <c r="T113" s="690">
        <v>1</v>
      </c>
      <c r="U113" s="672">
        <v>0.2</v>
      </c>
    </row>
    <row r="114" spans="1:21" ht="14.4" customHeight="1" x14ac:dyDescent="0.3">
      <c r="A114" s="625">
        <v>4</v>
      </c>
      <c r="B114" s="626" t="s">
        <v>551</v>
      </c>
      <c r="C114" s="626">
        <v>89301041</v>
      </c>
      <c r="D114" s="688" t="s">
        <v>5892</v>
      </c>
      <c r="E114" s="689" t="s">
        <v>3812</v>
      </c>
      <c r="F114" s="626" t="s">
        <v>3777</v>
      </c>
      <c r="G114" s="626" t="s">
        <v>3982</v>
      </c>
      <c r="H114" s="626" t="s">
        <v>550</v>
      </c>
      <c r="I114" s="626" t="s">
        <v>678</v>
      </c>
      <c r="J114" s="626" t="s">
        <v>3983</v>
      </c>
      <c r="K114" s="626" t="s">
        <v>3984</v>
      </c>
      <c r="L114" s="627">
        <v>14.75</v>
      </c>
      <c r="M114" s="627">
        <v>14.75</v>
      </c>
      <c r="N114" s="626">
        <v>1</v>
      </c>
      <c r="O114" s="690">
        <v>1</v>
      </c>
      <c r="P114" s="627">
        <v>14.75</v>
      </c>
      <c r="Q114" s="642">
        <v>1</v>
      </c>
      <c r="R114" s="626">
        <v>1</v>
      </c>
      <c r="S114" s="642">
        <v>1</v>
      </c>
      <c r="T114" s="690">
        <v>1</v>
      </c>
      <c r="U114" s="672">
        <v>1</v>
      </c>
    </row>
    <row r="115" spans="1:21" ht="14.4" customHeight="1" x14ac:dyDescent="0.3">
      <c r="A115" s="625">
        <v>4</v>
      </c>
      <c r="B115" s="626" t="s">
        <v>551</v>
      </c>
      <c r="C115" s="626">
        <v>89301041</v>
      </c>
      <c r="D115" s="688" t="s">
        <v>5892</v>
      </c>
      <c r="E115" s="689" t="s">
        <v>3812</v>
      </c>
      <c r="F115" s="626" t="s">
        <v>3777</v>
      </c>
      <c r="G115" s="626" t="s">
        <v>3860</v>
      </c>
      <c r="H115" s="626" t="s">
        <v>550</v>
      </c>
      <c r="I115" s="626" t="s">
        <v>937</v>
      </c>
      <c r="J115" s="626" t="s">
        <v>3864</v>
      </c>
      <c r="K115" s="626" t="s">
        <v>3985</v>
      </c>
      <c r="L115" s="627">
        <v>66.599999999999994</v>
      </c>
      <c r="M115" s="627">
        <v>66.599999999999994</v>
      </c>
      <c r="N115" s="626">
        <v>1</v>
      </c>
      <c r="O115" s="690">
        <v>0.5</v>
      </c>
      <c r="P115" s="627"/>
      <c r="Q115" s="642">
        <v>0</v>
      </c>
      <c r="R115" s="626"/>
      <c r="S115" s="642">
        <v>0</v>
      </c>
      <c r="T115" s="690"/>
      <c r="U115" s="672">
        <v>0</v>
      </c>
    </row>
    <row r="116" spans="1:21" ht="14.4" customHeight="1" x14ac:dyDescent="0.3">
      <c r="A116" s="625">
        <v>4</v>
      </c>
      <c r="B116" s="626" t="s">
        <v>551</v>
      </c>
      <c r="C116" s="626">
        <v>89301041</v>
      </c>
      <c r="D116" s="688" t="s">
        <v>5892</v>
      </c>
      <c r="E116" s="689" t="s">
        <v>3812</v>
      </c>
      <c r="F116" s="626" t="s">
        <v>3777</v>
      </c>
      <c r="G116" s="626" t="s">
        <v>3842</v>
      </c>
      <c r="H116" s="626" t="s">
        <v>550</v>
      </c>
      <c r="I116" s="626" t="s">
        <v>822</v>
      </c>
      <c r="J116" s="626" t="s">
        <v>3986</v>
      </c>
      <c r="K116" s="626" t="s">
        <v>3987</v>
      </c>
      <c r="L116" s="627">
        <v>54.04</v>
      </c>
      <c r="M116" s="627">
        <v>54.04</v>
      </c>
      <c r="N116" s="626">
        <v>1</v>
      </c>
      <c r="O116" s="690">
        <v>1</v>
      </c>
      <c r="P116" s="627">
        <v>54.04</v>
      </c>
      <c r="Q116" s="642">
        <v>1</v>
      </c>
      <c r="R116" s="626">
        <v>1</v>
      </c>
      <c r="S116" s="642">
        <v>1</v>
      </c>
      <c r="T116" s="690">
        <v>1</v>
      </c>
      <c r="U116" s="672">
        <v>1</v>
      </c>
    </row>
    <row r="117" spans="1:21" ht="14.4" customHeight="1" x14ac:dyDescent="0.3">
      <c r="A117" s="625">
        <v>4</v>
      </c>
      <c r="B117" s="626" t="s">
        <v>551</v>
      </c>
      <c r="C117" s="626">
        <v>89301041</v>
      </c>
      <c r="D117" s="688" t="s">
        <v>5892</v>
      </c>
      <c r="E117" s="689" t="s">
        <v>3812</v>
      </c>
      <c r="F117" s="626" t="s">
        <v>3777</v>
      </c>
      <c r="G117" s="626" t="s">
        <v>3882</v>
      </c>
      <c r="H117" s="626" t="s">
        <v>1399</v>
      </c>
      <c r="I117" s="626" t="s">
        <v>1576</v>
      </c>
      <c r="J117" s="626" t="s">
        <v>1441</v>
      </c>
      <c r="K117" s="626" t="s">
        <v>1577</v>
      </c>
      <c r="L117" s="627">
        <v>625.29</v>
      </c>
      <c r="M117" s="627">
        <v>625.29</v>
      </c>
      <c r="N117" s="626">
        <v>1</v>
      </c>
      <c r="O117" s="690">
        <v>1</v>
      </c>
      <c r="P117" s="627"/>
      <c r="Q117" s="642">
        <v>0</v>
      </c>
      <c r="R117" s="626"/>
      <c r="S117" s="642">
        <v>0</v>
      </c>
      <c r="T117" s="690"/>
      <c r="U117" s="672">
        <v>0</v>
      </c>
    </row>
    <row r="118" spans="1:21" ht="14.4" customHeight="1" x14ac:dyDescent="0.3">
      <c r="A118" s="625">
        <v>4</v>
      </c>
      <c r="B118" s="626" t="s">
        <v>551</v>
      </c>
      <c r="C118" s="626">
        <v>89301041</v>
      </c>
      <c r="D118" s="688" t="s">
        <v>5892</v>
      </c>
      <c r="E118" s="689" t="s">
        <v>3812</v>
      </c>
      <c r="F118" s="626" t="s">
        <v>3777</v>
      </c>
      <c r="G118" s="626" t="s">
        <v>3882</v>
      </c>
      <c r="H118" s="626" t="s">
        <v>1399</v>
      </c>
      <c r="I118" s="626" t="s">
        <v>2358</v>
      </c>
      <c r="J118" s="626" t="s">
        <v>1441</v>
      </c>
      <c r="K118" s="626" t="s">
        <v>2359</v>
      </c>
      <c r="L118" s="627">
        <v>1166.47</v>
      </c>
      <c r="M118" s="627">
        <v>2332.94</v>
      </c>
      <c r="N118" s="626">
        <v>2</v>
      </c>
      <c r="O118" s="690">
        <v>2</v>
      </c>
      <c r="P118" s="627">
        <v>1166.47</v>
      </c>
      <c r="Q118" s="642">
        <v>0.5</v>
      </c>
      <c r="R118" s="626">
        <v>1</v>
      </c>
      <c r="S118" s="642">
        <v>0.5</v>
      </c>
      <c r="T118" s="690">
        <v>1</v>
      </c>
      <c r="U118" s="672">
        <v>0.5</v>
      </c>
    </row>
    <row r="119" spans="1:21" ht="14.4" customHeight="1" x14ac:dyDescent="0.3">
      <c r="A119" s="625">
        <v>4</v>
      </c>
      <c r="B119" s="626" t="s">
        <v>551</v>
      </c>
      <c r="C119" s="626">
        <v>89301041</v>
      </c>
      <c r="D119" s="688" t="s">
        <v>5892</v>
      </c>
      <c r="E119" s="689" t="s">
        <v>3812</v>
      </c>
      <c r="F119" s="626" t="s">
        <v>3777</v>
      </c>
      <c r="G119" s="626" t="s">
        <v>3893</v>
      </c>
      <c r="H119" s="626" t="s">
        <v>550</v>
      </c>
      <c r="I119" s="626" t="s">
        <v>2686</v>
      </c>
      <c r="J119" s="626" t="s">
        <v>1872</v>
      </c>
      <c r="K119" s="626" t="s">
        <v>3988</v>
      </c>
      <c r="L119" s="627">
        <v>219.94</v>
      </c>
      <c r="M119" s="627">
        <v>219.94</v>
      </c>
      <c r="N119" s="626">
        <v>1</v>
      </c>
      <c r="O119" s="690">
        <v>0.5</v>
      </c>
      <c r="P119" s="627"/>
      <c r="Q119" s="642">
        <v>0</v>
      </c>
      <c r="R119" s="626"/>
      <c r="S119" s="642">
        <v>0</v>
      </c>
      <c r="T119" s="690"/>
      <c r="U119" s="672">
        <v>0</v>
      </c>
    </row>
    <row r="120" spans="1:21" ht="14.4" customHeight="1" x14ac:dyDescent="0.3">
      <c r="A120" s="625">
        <v>4</v>
      </c>
      <c r="B120" s="626" t="s">
        <v>551</v>
      </c>
      <c r="C120" s="626">
        <v>89301041</v>
      </c>
      <c r="D120" s="688" t="s">
        <v>5892</v>
      </c>
      <c r="E120" s="689" t="s">
        <v>3812</v>
      </c>
      <c r="F120" s="626" t="s">
        <v>3777</v>
      </c>
      <c r="G120" s="626" t="s">
        <v>3895</v>
      </c>
      <c r="H120" s="626" t="s">
        <v>550</v>
      </c>
      <c r="I120" s="626" t="s">
        <v>3051</v>
      </c>
      <c r="J120" s="626" t="s">
        <v>1714</v>
      </c>
      <c r="K120" s="626" t="s">
        <v>3896</v>
      </c>
      <c r="L120" s="627">
        <v>23.46</v>
      </c>
      <c r="M120" s="627">
        <v>23.46</v>
      </c>
      <c r="N120" s="626">
        <v>1</v>
      </c>
      <c r="O120" s="690">
        <v>1</v>
      </c>
      <c r="P120" s="627"/>
      <c r="Q120" s="642">
        <v>0</v>
      </c>
      <c r="R120" s="626"/>
      <c r="S120" s="642">
        <v>0</v>
      </c>
      <c r="T120" s="690"/>
      <c r="U120" s="672">
        <v>0</v>
      </c>
    </row>
    <row r="121" spans="1:21" ht="14.4" customHeight="1" x14ac:dyDescent="0.3">
      <c r="A121" s="625">
        <v>4</v>
      </c>
      <c r="B121" s="626" t="s">
        <v>551</v>
      </c>
      <c r="C121" s="626">
        <v>89301041</v>
      </c>
      <c r="D121" s="688" t="s">
        <v>5892</v>
      </c>
      <c r="E121" s="689" t="s">
        <v>3812</v>
      </c>
      <c r="F121" s="626" t="s">
        <v>3777</v>
      </c>
      <c r="G121" s="626" t="s">
        <v>3897</v>
      </c>
      <c r="H121" s="626" t="s">
        <v>550</v>
      </c>
      <c r="I121" s="626" t="s">
        <v>2553</v>
      </c>
      <c r="J121" s="626" t="s">
        <v>1722</v>
      </c>
      <c r="K121" s="626" t="s">
        <v>3898</v>
      </c>
      <c r="L121" s="627">
        <v>210.11</v>
      </c>
      <c r="M121" s="627">
        <v>420.22</v>
      </c>
      <c r="N121" s="626">
        <v>2</v>
      </c>
      <c r="O121" s="690">
        <v>1</v>
      </c>
      <c r="P121" s="627"/>
      <c r="Q121" s="642">
        <v>0</v>
      </c>
      <c r="R121" s="626"/>
      <c r="S121" s="642">
        <v>0</v>
      </c>
      <c r="T121" s="690"/>
      <c r="U121" s="672">
        <v>0</v>
      </c>
    </row>
    <row r="122" spans="1:21" ht="14.4" customHeight="1" x14ac:dyDescent="0.3">
      <c r="A122" s="625">
        <v>4</v>
      </c>
      <c r="B122" s="626" t="s">
        <v>551</v>
      </c>
      <c r="C122" s="626">
        <v>89301041</v>
      </c>
      <c r="D122" s="688" t="s">
        <v>5892</v>
      </c>
      <c r="E122" s="689" t="s">
        <v>3813</v>
      </c>
      <c r="F122" s="626" t="s">
        <v>3777</v>
      </c>
      <c r="G122" s="626" t="s">
        <v>3857</v>
      </c>
      <c r="H122" s="626" t="s">
        <v>1399</v>
      </c>
      <c r="I122" s="626" t="s">
        <v>2452</v>
      </c>
      <c r="J122" s="626" t="s">
        <v>3657</v>
      </c>
      <c r="K122" s="626" t="s">
        <v>3658</v>
      </c>
      <c r="L122" s="627">
        <v>416.46</v>
      </c>
      <c r="M122" s="627">
        <v>2082.2999999999997</v>
      </c>
      <c r="N122" s="626">
        <v>5</v>
      </c>
      <c r="O122" s="690">
        <v>1</v>
      </c>
      <c r="P122" s="627">
        <v>2082.2999999999997</v>
      </c>
      <c r="Q122" s="642">
        <v>1</v>
      </c>
      <c r="R122" s="626">
        <v>5</v>
      </c>
      <c r="S122" s="642">
        <v>1</v>
      </c>
      <c r="T122" s="690">
        <v>1</v>
      </c>
      <c r="U122" s="672">
        <v>1</v>
      </c>
    </row>
    <row r="123" spans="1:21" ht="14.4" customHeight="1" x14ac:dyDescent="0.3">
      <c r="A123" s="625">
        <v>4</v>
      </c>
      <c r="B123" s="626" t="s">
        <v>551</v>
      </c>
      <c r="C123" s="626">
        <v>89301041</v>
      </c>
      <c r="D123" s="688" t="s">
        <v>5892</v>
      </c>
      <c r="E123" s="689" t="s">
        <v>3813</v>
      </c>
      <c r="F123" s="626" t="s">
        <v>3777</v>
      </c>
      <c r="G123" s="626" t="s">
        <v>3839</v>
      </c>
      <c r="H123" s="626" t="s">
        <v>550</v>
      </c>
      <c r="I123" s="626" t="s">
        <v>3989</v>
      </c>
      <c r="J123" s="626" t="s">
        <v>3575</v>
      </c>
      <c r="K123" s="626" t="s">
        <v>3990</v>
      </c>
      <c r="L123" s="627">
        <v>0</v>
      </c>
      <c r="M123" s="627">
        <v>0</v>
      </c>
      <c r="N123" s="626">
        <v>1</v>
      </c>
      <c r="O123" s="690">
        <v>1</v>
      </c>
      <c r="P123" s="627"/>
      <c r="Q123" s="642"/>
      <c r="R123" s="626"/>
      <c r="S123" s="642">
        <v>0</v>
      </c>
      <c r="T123" s="690"/>
      <c r="U123" s="672">
        <v>0</v>
      </c>
    </row>
    <row r="124" spans="1:21" ht="14.4" customHeight="1" x14ac:dyDescent="0.3">
      <c r="A124" s="625">
        <v>4</v>
      </c>
      <c r="B124" s="626" t="s">
        <v>551</v>
      </c>
      <c r="C124" s="626">
        <v>89301041</v>
      </c>
      <c r="D124" s="688" t="s">
        <v>5892</v>
      </c>
      <c r="E124" s="689" t="s">
        <v>3813</v>
      </c>
      <c r="F124" s="626" t="s">
        <v>3777</v>
      </c>
      <c r="G124" s="626" t="s">
        <v>3839</v>
      </c>
      <c r="H124" s="626" t="s">
        <v>1399</v>
      </c>
      <c r="I124" s="626" t="s">
        <v>1717</v>
      </c>
      <c r="J124" s="626" t="s">
        <v>3575</v>
      </c>
      <c r="K124" s="626" t="s">
        <v>3576</v>
      </c>
      <c r="L124" s="627">
        <v>333.31</v>
      </c>
      <c r="M124" s="627">
        <v>999.93000000000006</v>
      </c>
      <c r="N124" s="626">
        <v>3</v>
      </c>
      <c r="O124" s="690">
        <v>1.5</v>
      </c>
      <c r="P124" s="627">
        <v>999.93000000000006</v>
      </c>
      <c r="Q124" s="642">
        <v>1</v>
      </c>
      <c r="R124" s="626">
        <v>3</v>
      </c>
      <c r="S124" s="642">
        <v>1</v>
      </c>
      <c r="T124" s="690">
        <v>1.5</v>
      </c>
      <c r="U124" s="672">
        <v>1</v>
      </c>
    </row>
    <row r="125" spans="1:21" ht="14.4" customHeight="1" x14ac:dyDescent="0.3">
      <c r="A125" s="625">
        <v>4</v>
      </c>
      <c r="B125" s="626" t="s">
        <v>551</v>
      </c>
      <c r="C125" s="626">
        <v>89301041</v>
      </c>
      <c r="D125" s="688" t="s">
        <v>5892</v>
      </c>
      <c r="E125" s="689" t="s">
        <v>3813</v>
      </c>
      <c r="F125" s="626" t="s">
        <v>3777</v>
      </c>
      <c r="G125" s="626" t="s">
        <v>3935</v>
      </c>
      <c r="H125" s="626" t="s">
        <v>550</v>
      </c>
      <c r="I125" s="626" t="s">
        <v>2016</v>
      </c>
      <c r="J125" s="626" t="s">
        <v>2017</v>
      </c>
      <c r="K125" s="626" t="s">
        <v>2018</v>
      </c>
      <c r="L125" s="627">
        <v>20.239999999999998</v>
      </c>
      <c r="M125" s="627">
        <v>40.479999999999997</v>
      </c>
      <c r="N125" s="626">
        <v>2</v>
      </c>
      <c r="O125" s="690">
        <v>0.5</v>
      </c>
      <c r="P125" s="627"/>
      <c r="Q125" s="642">
        <v>0</v>
      </c>
      <c r="R125" s="626"/>
      <c r="S125" s="642">
        <v>0</v>
      </c>
      <c r="T125" s="690"/>
      <c r="U125" s="672">
        <v>0</v>
      </c>
    </row>
    <row r="126" spans="1:21" ht="14.4" customHeight="1" x14ac:dyDescent="0.3">
      <c r="A126" s="625">
        <v>4</v>
      </c>
      <c r="B126" s="626" t="s">
        <v>551</v>
      </c>
      <c r="C126" s="626">
        <v>89301041</v>
      </c>
      <c r="D126" s="688" t="s">
        <v>5892</v>
      </c>
      <c r="E126" s="689" t="s">
        <v>3813</v>
      </c>
      <c r="F126" s="626" t="s">
        <v>3777</v>
      </c>
      <c r="G126" s="626" t="s">
        <v>3991</v>
      </c>
      <c r="H126" s="626" t="s">
        <v>550</v>
      </c>
      <c r="I126" s="626" t="s">
        <v>2088</v>
      </c>
      <c r="J126" s="626" t="s">
        <v>2089</v>
      </c>
      <c r="K126" s="626" t="s">
        <v>3992</v>
      </c>
      <c r="L126" s="627">
        <v>63.67</v>
      </c>
      <c r="M126" s="627">
        <v>127.34</v>
      </c>
      <c r="N126" s="626">
        <v>2</v>
      </c>
      <c r="O126" s="690">
        <v>0.5</v>
      </c>
      <c r="P126" s="627">
        <v>127.34</v>
      </c>
      <c r="Q126" s="642">
        <v>1</v>
      </c>
      <c r="R126" s="626">
        <v>2</v>
      </c>
      <c r="S126" s="642">
        <v>1</v>
      </c>
      <c r="T126" s="690">
        <v>0.5</v>
      </c>
      <c r="U126" s="672">
        <v>1</v>
      </c>
    </row>
    <row r="127" spans="1:21" ht="14.4" customHeight="1" x14ac:dyDescent="0.3">
      <c r="A127" s="625">
        <v>4</v>
      </c>
      <c r="B127" s="626" t="s">
        <v>551</v>
      </c>
      <c r="C127" s="626">
        <v>89301041</v>
      </c>
      <c r="D127" s="688" t="s">
        <v>5892</v>
      </c>
      <c r="E127" s="689" t="s">
        <v>3813</v>
      </c>
      <c r="F127" s="626" t="s">
        <v>3777</v>
      </c>
      <c r="G127" s="626" t="s">
        <v>3993</v>
      </c>
      <c r="H127" s="626" t="s">
        <v>550</v>
      </c>
      <c r="I127" s="626" t="s">
        <v>911</v>
      </c>
      <c r="J127" s="626" t="s">
        <v>1928</v>
      </c>
      <c r="K127" s="626" t="s">
        <v>3994</v>
      </c>
      <c r="L127" s="627">
        <v>0</v>
      </c>
      <c r="M127" s="627">
        <v>0</v>
      </c>
      <c r="N127" s="626">
        <v>2</v>
      </c>
      <c r="O127" s="690">
        <v>0.5</v>
      </c>
      <c r="P127" s="627"/>
      <c r="Q127" s="642"/>
      <c r="R127" s="626"/>
      <c r="S127" s="642">
        <v>0</v>
      </c>
      <c r="T127" s="690"/>
      <c r="U127" s="672">
        <v>0</v>
      </c>
    </row>
    <row r="128" spans="1:21" ht="14.4" customHeight="1" x14ac:dyDescent="0.3">
      <c r="A128" s="625">
        <v>4</v>
      </c>
      <c r="B128" s="626" t="s">
        <v>551</v>
      </c>
      <c r="C128" s="626">
        <v>89301041</v>
      </c>
      <c r="D128" s="688" t="s">
        <v>5892</v>
      </c>
      <c r="E128" s="689" t="s">
        <v>3813</v>
      </c>
      <c r="F128" s="626" t="s">
        <v>3777</v>
      </c>
      <c r="G128" s="626" t="s">
        <v>3995</v>
      </c>
      <c r="H128" s="626" t="s">
        <v>550</v>
      </c>
      <c r="I128" s="626" t="s">
        <v>726</v>
      </c>
      <c r="J128" s="626" t="s">
        <v>727</v>
      </c>
      <c r="K128" s="626" t="s">
        <v>3996</v>
      </c>
      <c r="L128" s="627">
        <v>709.97</v>
      </c>
      <c r="M128" s="627">
        <v>2839.88</v>
      </c>
      <c r="N128" s="626">
        <v>4</v>
      </c>
      <c r="O128" s="690">
        <v>2</v>
      </c>
      <c r="P128" s="627">
        <v>2129.91</v>
      </c>
      <c r="Q128" s="642">
        <v>0.74999999999999989</v>
      </c>
      <c r="R128" s="626">
        <v>3</v>
      </c>
      <c r="S128" s="642">
        <v>0.75</v>
      </c>
      <c r="T128" s="690">
        <v>1.5</v>
      </c>
      <c r="U128" s="672">
        <v>0.75</v>
      </c>
    </row>
    <row r="129" spans="1:21" ht="14.4" customHeight="1" x14ac:dyDescent="0.3">
      <c r="A129" s="625">
        <v>4</v>
      </c>
      <c r="B129" s="626" t="s">
        <v>551</v>
      </c>
      <c r="C129" s="626">
        <v>89301041</v>
      </c>
      <c r="D129" s="688" t="s">
        <v>5892</v>
      </c>
      <c r="E129" s="689" t="s">
        <v>3813</v>
      </c>
      <c r="F129" s="626" t="s">
        <v>3777</v>
      </c>
      <c r="G129" s="626" t="s">
        <v>3952</v>
      </c>
      <c r="H129" s="626" t="s">
        <v>550</v>
      </c>
      <c r="I129" s="626" t="s">
        <v>2096</v>
      </c>
      <c r="J129" s="626" t="s">
        <v>2097</v>
      </c>
      <c r="K129" s="626" t="s">
        <v>1902</v>
      </c>
      <c r="L129" s="627">
        <v>0</v>
      </c>
      <c r="M129" s="627">
        <v>0</v>
      </c>
      <c r="N129" s="626">
        <v>3</v>
      </c>
      <c r="O129" s="690">
        <v>1.5</v>
      </c>
      <c r="P129" s="627">
        <v>0</v>
      </c>
      <c r="Q129" s="642"/>
      <c r="R129" s="626">
        <v>1</v>
      </c>
      <c r="S129" s="642">
        <v>0.33333333333333331</v>
      </c>
      <c r="T129" s="690">
        <v>0.5</v>
      </c>
      <c r="U129" s="672">
        <v>0.33333333333333331</v>
      </c>
    </row>
    <row r="130" spans="1:21" ht="14.4" customHeight="1" x14ac:dyDescent="0.3">
      <c r="A130" s="625">
        <v>4</v>
      </c>
      <c r="B130" s="626" t="s">
        <v>551</v>
      </c>
      <c r="C130" s="626">
        <v>89301041</v>
      </c>
      <c r="D130" s="688" t="s">
        <v>5892</v>
      </c>
      <c r="E130" s="689" t="s">
        <v>3813</v>
      </c>
      <c r="F130" s="626" t="s">
        <v>3777</v>
      </c>
      <c r="G130" s="626" t="s">
        <v>3875</v>
      </c>
      <c r="H130" s="626" t="s">
        <v>550</v>
      </c>
      <c r="I130" s="626" t="s">
        <v>904</v>
      </c>
      <c r="J130" s="626" t="s">
        <v>3876</v>
      </c>
      <c r="K130" s="626" t="s">
        <v>3877</v>
      </c>
      <c r="L130" s="627">
        <v>56.01</v>
      </c>
      <c r="M130" s="627">
        <v>56.01</v>
      </c>
      <c r="N130" s="626">
        <v>1</v>
      </c>
      <c r="O130" s="690">
        <v>1</v>
      </c>
      <c r="P130" s="627"/>
      <c r="Q130" s="642">
        <v>0</v>
      </c>
      <c r="R130" s="626"/>
      <c r="S130" s="642">
        <v>0</v>
      </c>
      <c r="T130" s="690"/>
      <c r="U130" s="672">
        <v>0</v>
      </c>
    </row>
    <row r="131" spans="1:21" ht="14.4" customHeight="1" x14ac:dyDescent="0.3">
      <c r="A131" s="625">
        <v>4</v>
      </c>
      <c r="B131" s="626" t="s">
        <v>551</v>
      </c>
      <c r="C131" s="626">
        <v>89301041</v>
      </c>
      <c r="D131" s="688" t="s">
        <v>5892</v>
      </c>
      <c r="E131" s="689" t="s">
        <v>3813</v>
      </c>
      <c r="F131" s="626" t="s">
        <v>3777</v>
      </c>
      <c r="G131" s="626" t="s">
        <v>3909</v>
      </c>
      <c r="H131" s="626" t="s">
        <v>550</v>
      </c>
      <c r="I131" s="626" t="s">
        <v>1900</v>
      </c>
      <c r="J131" s="626" t="s">
        <v>1901</v>
      </c>
      <c r="K131" s="626" t="s">
        <v>3910</v>
      </c>
      <c r="L131" s="627">
        <v>400.53</v>
      </c>
      <c r="M131" s="627">
        <v>8010.5999999999995</v>
      </c>
      <c r="N131" s="626">
        <v>20</v>
      </c>
      <c r="O131" s="690">
        <v>2.5</v>
      </c>
      <c r="P131" s="627">
        <v>1602.12</v>
      </c>
      <c r="Q131" s="642">
        <v>0.2</v>
      </c>
      <c r="R131" s="626">
        <v>4</v>
      </c>
      <c r="S131" s="642">
        <v>0.2</v>
      </c>
      <c r="T131" s="690">
        <v>0.5</v>
      </c>
      <c r="U131" s="672">
        <v>0.2</v>
      </c>
    </row>
    <row r="132" spans="1:21" ht="14.4" customHeight="1" x14ac:dyDescent="0.3">
      <c r="A132" s="625">
        <v>4</v>
      </c>
      <c r="B132" s="626" t="s">
        <v>551</v>
      </c>
      <c r="C132" s="626">
        <v>89301041</v>
      </c>
      <c r="D132" s="688" t="s">
        <v>5892</v>
      </c>
      <c r="E132" s="689" t="s">
        <v>3813</v>
      </c>
      <c r="F132" s="626" t="s">
        <v>3777</v>
      </c>
      <c r="G132" s="626" t="s">
        <v>3909</v>
      </c>
      <c r="H132" s="626" t="s">
        <v>550</v>
      </c>
      <c r="I132" s="626" t="s">
        <v>3997</v>
      </c>
      <c r="J132" s="626" t="s">
        <v>1901</v>
      </c>
      <c r="K132" s="626" t="s">
        <v>3998</v>
      </c>
      <c r="L132" s="627">
        <v>0</v>
      </c>
      <c r="M132" s="627">
        <v>0</v>
      </c>
      <c r="N132" s="626">
        <v>3</v>
      </c>
      <c r="O132" s="690">
        <v>0.5</v>
      </c>
      <c r="P132" s="627"/>
      <c r="Q132" s="642"/>
      <c r="R132" s="626"/>
      <c r="S132" s="642">
        <v>0</v>
      </c>
      <c r="T132" s="690"/>
      <c r="U132" s="672">
        <v>0</v>
      </c>
    </row>
    <row r="133" spans="1:21" ht="14.4" customHeight="1" x14ac:dyDescent="0.3">
      <c r="A133" s="625">
        <v>4</v>
      </c>
      <c r="B133" s="626" t="s">
        <v>551</v>
      </c>
      <c r="C133" s="626">
        <v>89301041</v>
      </c>
      <c r="D133" s="688" t="s">
        <v>5892</v>
      </c>
      <c r="E133" s="689" t="s">
        <v>3813</v>
      </c>
      <c r="F133" s="626" t="s">
        <v>3777</v>
      </c>
      <c r="G133" s="626" t="s">
        <v>3882</v>
      </c>
      <c r="H133" s="626" t="s">
        <v>1399</v>
      </c>
      <c r="I133" s="626" t="s">
        <v>1576</v>
      </c>
      <c r="J133" s="626" t="s">
        <v>1441</v>
      </c>
      <c r="K133" s="626" t="s">
        <v>1577</v>
      </c>
      <c r="L133" s="627">
        <v>625.29</v>
      </c>
      <c r="M133" s="627">
        <v>625.29</v>
      </c>
      <c r="N133" s="626">
        <v>1</v>
      </c>
      <c r="O133" s="690">
        <v>0.5</v>
      </c>
      <c r="P133" s="627">
        <v>625.29</v>
      </c>
      <c r="Q133" s="642">
        <v>1</v>
      </c>
      <c r="R133" s="626">
        <v>1</v>
      </c>
      <c r="S133" s="642">
        <v>1</v>
      </c>
      <c r="T133" s="690">
        <v>0.5</v>
      </c>
      <c r="U133" s="672">
        <v>1</v>
      </c>
    </row>
    <row r="134" spans="1:21" ht="14.4" customHeight="1" x14ac:dyDescent="0.3">
      <c r="A134" s="625">
        <v>4</v>
      </c>
      <c r="B134" s="626" t="s">
        <v>551</v>
      </c>
      <c r="C134" s="626">
        <v>89301041</v>
      </c>
      <c r="D134" s="688" t="s">
        <v>5892</v>
      </c>
      <c r="E134" s="689" t="s">
        <v>3813</v>
      </c>
      <c r="F134" s="626" t="s">
        <v>3777</v>
      </c>
      <c r="G134" s="626" t="s">
        <v>3999</v>
      </c>
      <c r="H134" s="626" t="s">
        <v>1399</v>
      </c>
      <c r="I134" s="626" t="s">
        <v>1411</v>
      </c>
      <c r="J134" s="626" t="s">
        <v>1412</v>
      </c>
      <c r="K134" s="626" t="s">
        <v>3610</v>
      </c>
      <c r="L134" s="627">
        <v>96.63</v>
      </c>
      <c r="M134" s="627">
        <v>96.63</v>
      </c>
      <c r="N134" s="626">
        <v>1</v>
      </c>
      <c r="O134" s="690">
        <v>0.5</v>
      </c>
      <c r="P134" s="627">
        <v>96.63</v>
      </c>
      <c r="Q134" s="642">
        <v>1</v>
      </c>
      <c r="R134" s="626">
        <v>1</v>
      </c>
      <c r="S134" s="642">
        <v>1</v>
      </c>
      <c r="T134" s="690">
        <v>0.5</v>
      </c>
      <c r="U134" s="672">
        <v>1</v>
      </c>
    </row>
    <row r="135" spans="1:21" ht="14.4" customHeight="1" x14ac:dyDescent="0.3">
      <c r="A135" s="625">
        <v>4</v>
      </c>
      <c r="B135" s="626" t="s">
        <v>551</v>
      </c>
      <c r="C135" s="626">
        <v>89301041</v>
      </c>
      <c r="D135" s="688" t="s">
        <v>5892</v>
      </c>
      <c r="E135" s="689" t="s">
        <v>3813</v>
      </c>
      <c r="F135" s="626" t="s">
        <v>3777</v>
      </c>
      <c r="G135" s="626" t="s">
        <v>3848</v>
      </c>
      <c r="H135" s="626" t="s">
        <v>550</v>
      </c>
      <c r="I135" s="626" t="s">
        <v>4000</v>
      </c>
      <c r="J135" s="626" t="s">
        <v>3885</v>
      </c>
      <c r="K135" s="626" t="s">
        <v>758</v>
      </c>
      <c r="L135" s="627">
        <v>612.26</v>
      </c>
      <c r="M135" s="627">
        <v>612.26</v>
      </c>
      <c r="N135" s="626">
        <v>1</v>
      </c>
      <c r="O135" s="690">
        <v>0.5</v>
      </c>
      <c r="P135" s="627"/>
      <c r="Q135" s="642">
        <v>0</v>
      </c>
      <c r="R135" s="626"/>
      <c r="S135" s="642">
        <v>0</v>
      </c>
      <c r="T135" s="690"/>
      <c r="U135" s="672">
        <v>0</v>
      </c>
    </row>
    <row r="136" spans="1:21" ht="14.4" customHeight="1" x14ac:dyDescent="0.3">
      <c r="A136" s="625">
        <v>4</v>
      </c>
      <c r="B136" s="626" t="s">
        <v>551</v>
      </c>
      <c r="C136" s="626">
        <v>89301041</v>
      </c>
      <c r="D136" s="688" t="s">
        <v>5892</v>
      </c>
      <c r="E136" s="689" t="s">
        <v>3813</v>
      </c>
      <c r="F136" s="626" t="s">
        <v>3777</v>
      </c>
      <c r="G136" s="626" t="s">
        <v>3848</v>
      </c>
      <c r="H136" s="626" t="s">
        <v>550</v>
      </c>
      <c r="I136" s="626" t="s">
        <v>757</v>
      </c>
      <c r="J136" s="626" t="s">
        <v>754</v>
      </c>
      <c r="K136" s="626" t="s">
        <v>758</v>
      </c>
      <c r="L136" s="627">
        <v>612.26</v>
      </c>
      <c r="M136" s="627">
        <v>3673.56</v>
      </c>
      <c r="N136" s="626">
        <v>6</v>
      </c>
      <c r="O136" s="690">
        <v>3</v>
      </c>
      <c r="P136" s="627">
        <v>1224.52</v>
      </c>
      <c r="Q136" s="642">
        <v>0.33333333333333331</v>
      </c>
      <c r="R136" s="626">
        <v>2</v>
      </c>
      <c r="S136" s="642">
        <v>0.33333333333333331</v>
      </c>
      <c r="T136" s="690">
        <v>1</v>
      </c>
      <c r="U136" s="672">
        <v>0.33333333333333331</v>
      </c>
    </row>
    <row r="137" spans="1:21" ht="14.4" customHeight="1" x14ac:dyDescent="0.3">
      <c r="A137" s="625">
        <v>4</v>
      </c>
      <c r="B137" s="626" t="s">
        <v>551</v>
      </c>
      <c r="C137" s="626">
        <v>89301041</v>
      </c>
      <c r="D137" s="688" t="s">
        <v>5892</v>
      </c>
      <c r="E137" s="689" t="s">
        <v>3813</v>
      </c>
      <c r="F137" s="626" t="s">
        <v>3777</v>
      </c>
      <c r="G137" s="626" t="s">
        <v>4001</v>
      </c>
      <c r="H137" s="626" t="s">
        <v>550</v>
      </c>
      <c r="I137" s="626" t="s">
        <v>2579</v>
      </c>
      <c r="J137" s="626" t="s">
        <v>4002</v>
      </c>
      <c r="K137" s="626" t="s">
        <v>4003</v>
      </c>
      <c r="L137" s="627">
        <v>69.86</v>
      </c>
      <c r="M137" s="627">
        <v>69.86</v>
      </c>
      <c r="N137" s="626">
        <v>1</v>
      </c>
      <c r="O137" s="690">
        <v>0.5</v>
      </c>
      <c r="P137" s="627">
        <v>69.86</v>
      </c>
      <c r="Q137" s="642">
        <v>1</v>
      </c>
      <c r="R137" s="626">
        <v>1</v>
      </c>
      <c r="S137" s="642">
        <v>1</v>
      </c>
      <c r="T137" s="690">
        <v>0.5</v>
      </c>
      <c r="U137" s="672">
        <v>1</v>
      </c>
    </row>
    <row r="138" spans="1:21" ht="14.4" customHeight="1" x14ac:dyDescent="0.3">
      <c r="A138" s="625">
        <v>4</v>
      </c>
      <c r="B138" s="626" t="s">
        <v>551</v>
      </c>
      <c r="C138" s="626">
        <v>89301041</v>
      </c>
      <c r="D138" s="688" t="s">
        <v>5892</v>
      </c>
      <c r="E138" s="689" t="s">
        <v>3813</v>
      </c>
      <c r="F138" s="626" t="s">
        <v>3777</v>
      </c>
      <c r="G138" s="626" t="s">
        <v>3886</v>
      </c>
      <c r="H138" s="626" t="s">
        <v>550</v>
      </c>
      <c r="I138" s="626" t="s">
        <v>806</v>
      </c>
      <c r="J138" s="626" t="s">
        <v>807</v>
      </c>
      <c r="K138" s="626" t="s">
        <v>808</v>
      </c>
      <c r="L138" s="627">
        <v>56.69</v>
      </c>
      <c r="M138" s="627">
        <v>56.69</v>
      </c>
      <c r="N138" s="626">
        <v>1</v>
      </c>
      <c r="O138" s="690">
        <v>0.5</v>
      </c>
      <c r="P138" s="627">
        <v>56.69</v>
      </c>
      <c r="Q138" s="642">
        <v>1</v>
      </c>
      <c r="R138" s="626">
        <v>1</v>
      </c>
      <c r="S138" s="642">
        <v>1</v>
      </c>
      <c r="T138" s="690">
        <v>0.5</v>
      </c>
      <c r="U138" s="672">
        <v>1</v>
      </c>
    </row>
    <row r="139" spans="1:21" ht="14.4" customHeight="1" x14ac:dyDescent="0.3">
      <c r="A139" s="625">
        <v>4</v>
      </c>
      <c r="B139" s="626" t="s">
        <v>551</v>
      </c>
      <c r="C139" s="626">
        <v>89301041</v>
      </c>
      <c r="D139" s="688" t="s">
        <v>5892</v>
      </c>
      <c r="E139" s="689" t="s">
        <v>3813</v>
      </c>
      <c r="F139" s="626" t="s">
        <v>3777</v>
      </c>
      <c r="G139" s="626" t="s">
        <v>3920</v>
      </c>
      <c r="H139" s="626" t="s">
        <v>1399</v>
      </c>
      <c r="I139" s="626" t="s">
        <v>1596</v>
      </c>
      <c r="J139" s="626" t="s">
        <v>1597</v>
      </c>
      <c r="K139" s="626" t="s">
        <v>1598</v>
      </c>
      <c r="L139" s="627">
        <v>140.03</v>
      </c>
      <c r="M139" s="627">
        <v>140.03</v>
      </c>
      <c r="N139" s="626">
        <v>1</v>
      </c>
      <c r="O139" s="690">
        <v>0.5</v>
      </c>
      <c r="P139" s="627"/>
      <c r="Q139" s="642">
        <v>0</v>
      </c>
      <c r="R139" s="626"/>
      <c r="S139" s="642">
        <v>0</v>
      </c>
      <c r="T139" s="690"/>
      <c r="U139" s="672">
        <v>0</v>
      </c>
    </row>
    <row r="140" spans="1:21" ht="14.4" customHeight="1" x14ac:dyDescent="0.3">
      <c r="A140" s="625">
        <v>4</v>
      </c>
      <c r="B140" s="626" t="s">
        <v>551</v>
      </c>
      <c r="C140" s="626">
        <v>89301041</v>
      </c>
      <c r="D140" s="688" t="s">
        <v>5892</v>
      </c>
      <c r="E140" s="689" t="s">
        <v>3813</v>
      </c>
      <c r="F140" s="626" t="s">
        <v>3777</v>
      </c>
      <c r="G140" s="626" t="s">
        <v>4004</v>
      </c>
      <c r="H140" s="626" t="s">
        <v>550</v>
      </c>
      <c r="I140" s="626" t="s">
        <v>1919</v>
      </c>
      <c r="J140" s="626" t="s">
        <v>1920</v>
      </c>
      <c r="K140" s="626" t="s">
        <v>4005</v>
      </c>
      <c r="L140" s="627">
        <v>116.52</v>
      </c>
      <c r="M140" s="627">
        <v>116.52</v>
      </c>
      <c r="N140" s="626">
        <v>1</v>
      </c>
      <c r="O140" s="690">
        <v>0.5</v>
      </c>
      <c r="P140" s="627"/>
      <c r="Q140" s="642">
        <v>0</v>
      </c>
      <c r="R140" s="626"/>
      <c r="S140" s="642">
        <v>0</v>
      </c>
      <c r="T140" s="690"/>
      <c r="U140" s="672">
        <v>0</v>
      </c>
    </row>
    <row r="141" spans="1:21" ht="14.4" customHeight="1" x14ac:dyDescent="0.3">
      <c r="A141" s="625">
        <v>4</v>
      </c>
      <c r="B141" s="626" t="s">
        <v>551</v>
      </c>
      <c r="C141" s="626">
        <v>89301041</v>
      </c>
      <c r="D141" s="688" t="s">
        <v>5892</v>
      </c>
      <c r="E141" s="689" t="s">
        <v>3813</v>
      </c>
      <c r="F141" s="626" t="s">
        <v>3777</v>
      </c>
      <c r="G141" s="626" t="s">
        <v>4006</v>
      </c>
      <c r="H141" s="626" t="s">
        <v>550</v>
      </c>
      <c r="I141" s="626" t="s">
        <v>1315</v>
      </c>
      <c r="J141" s="626" t="s">
        <v>1316</v>
      </c>
      <c r="K141" s="626" t="s">
        <v>1317</v>
      </c>
      <c r="L141" s="627">
        <v>92.91</v>
      </c>
      <c r="M141" s="627">
        <v>92.91</v>
      </c>
      <c r="N141" s="626">
        <v>1</v>
      </c>
      <c r="O141" s="690">
        <v>1</v>
      </c>
      <c r="P141" s="627"/>
      <c r="Q141" s="642">
        <v>0</v>
      </c>
      <c r="R141" s="626"/>
      <c r="S141" s="642">
        <v>0</v>
      </c>
      <c r="T141" s="690"/>
      <c r="U141" s="672">
        <v>0</v>
      </c>
    </row>
    <row r="142" spans="1:21" ht="14.4" customHeight="1" x14ac:dyDescent="0.3">
      <c r="A142" s="625">
        <v>4</v>
      </c>
      <c r="B142" s="626" t="s">
        <v>551</v>
      </c>
      <c r="C142" s="626">
        <v>89301041</v>
      </c>
      <c r="D142" s="688" t="s">
        <v>5892</v>
      </c>
      <c r="E142" s="689" t="s">
        <v>3813</v>
      </c>
      <c r="F142" s="626" t="s">
        <v>3777</v>
      </c>
      <c r="G142" s="626" t="s">
        <v>3854</v>
      </c>
      <c r="H142" s="626" t="s">
        <v>550</v>
      </c>
      <c r="I142" s="626" t="s">
        <v>818</v>
      </c>
      <c r="J142" s="626" t="s">
        <v>3855</v>
      </c>
      <c r="K142" s="626" t="s">
        <v>3856</v>
      </c>
      <c r="L142" s="627">
        <v>0</v>
      </c>
      <c r="M142" s="627">
        <v>0</v>
      </c>
      <c r="N142" s="626">
        <v>3</v>
      </c>
      <c r="O142" s="690">
        <v>2</v>
      </c>
      <c r="P142" s="627">
        <v>0</v>
      </c>
      <c r="Q142" s="642"/>
      <c r="R142" s="626">
        <v>2</v>
      </c>
      <c r="S142" s="642">
        <v>0.66666666666666663</v>
      </c>
      <c r="T142" s="690">
        <v>1</v>
      </c>
      <c r="U142" s="672">
        <v>0.5</v>
      </c>
    </row>
    <row r="143" spans="1:21" ht="14.4" customHeight="1" x14ac:dyDescent="0.3">
      <c r="A143" s="625">
        <v>4</v>
      </c>
      <c r="B143" s="626" t="s">
        <v>551</v>
      </c>
      <c r="C143" s="626">
        <v>89301041</v>
      </c>
      <c r="D143" s="688" t="s">
        <v>5892</v>
      </c>
      <c r="E143" s="689" t="s">
        <v>3813</v>
      </c>
      <c r="F143" s="626" t="s">
        <v>3777</v>
      </c>
      <c r="G143" s="626" t="s">
        <v>3895</v>
      </c>
      <c r="H143" s="626" t="s">
        <v>550</v>
      </c>
      <c r="I143" s="626" t="s">
        <v>1674</v>
      </c>
      <c r="J143" s="626" t="s">
        <v>1675</v>
      </c>
      <c r="K143" s="626" t="s">
        <v>3896</v>
      </c>
      <c r="L143" s="627">
        <v>38.99</v>
      </c>
      <c r="M143" s="627">
        <v>38.99</v>
      </c>
      <c r="N143" s="626">
        <v>1</v>
      </c>
      <c r="O143" s="690">
        <v>1</v>
      </c>
      <c r="P143" s="627"/>
      <c r="Q143" s="642">
        <v>0</v>
      </c>
      <c r="R143" s="626"/>
      <c r="S143" s="642">
        <v>0</v>
      </c>
      <c r="T143" s="690"/>
      <c r="U143" s="672">
        <v>0</v>
      </c>
    </row>
    <row r="144" spans="1:21" ht="14.4" customHeight="1" x14ac:dyDescent="0.3">
      <c r="A144" s="625">
        <v>4</v>
      </c>
      <c r="B144" s="626" t="s">
        <v>551</v>
      </c>
      <c r="C144" s="626">
        <v>89301041</v>
      </c>
      <c r="D144" s="688" t="s">
        <v>5892</v>
      </c>
      <c r="E144" s="689" t="s">
        <v>3813</v>
      </c>
      <c r="F144" s="626" t="s">
        <v>3777</v>
      </c>
      <c r="G144" s="626" t="s">
        <v>3899</v>
      </c>
      <c r="H144" s="626" t="s">
        <v>550</v>
      </c>
      <c r="I144" s="626" t="s">
        <v>790</v>
      </c>
      <c r="J144" s="626" t="s">
        <v>791</v>
      </c>
      <c r="K144" s="626" t="s">
        <v>3900</v>
      </c>
      <c r="L144" s="627">
        <v>110.66</v>
      </c>
      <c r="M144" s="627">
        <v>110.66</v>
      </c>
      <c r="N144" s="626">
        <v>1</v>
      </c>
      <c r="O144" s="690">
        <v>0.5</v>
      </c>
      <c r="P144" s="627"/>
      <c r="Q144" s="642">
        <v>0</v>
      </c>
      <c r="R144" s="626"/>
      <c r="S144" s="642">
        <v>0</v>
      </c>
      <c r="T144" s="690"/>
      <c r="U144" s="672">
        <v>0</v>
      </c>
    </row>
    <row r="145" spans="1:21" ht="14.4" customHeight="1" x14ac:dyDescent="0.3">
      <c r="A145" s="625">
        <v>4</v>
      </c>
      <c r="B145" s="626" t="s">
        <v>551</v>
      </c>
      <c r="C145" s="626">
        <v>89301041</v>
      </c>
      <c r="D145" s="688" t="s">
        <v>5892</v>
      </c>
      <c r="E145" s="689" t="s">
        <v>3813</v>
      </c>
      <c r="F145" s="626" t="s">
        <v>3777</v>
      </c>
      <c r="G145" s="626" t="s">
        <v>3923</v>
      </c>
      <c r="H145" s="626" t="s">
        <v>1399</v>
      </c>
      <c r="I145" s="626" t="s">
        <v>4007</v>
      </c>
      <c r="J145" s="626" t="s">
        <v>4008</v>
      </c>
      <c r="K145" s="626" t="s">
        <v>3701</v>
      </c>
      <c r="L145" s="627">
        <v>147.36000000000001</v>
      </c>
      <c r="M145" s="627">
        <v>147.36000000000001</v>
      </c>
      <c r="N145" s="626">
        <v>1</v>
      </c>
      <c r="O145" s="690">
        <v>0.5</v>
      </c>
      <c r="P145" s="627">
        <v>147.36000000000001</v>
      </c>
      <c r="Q145" s="642">
        <v>1</v>
      </c>
      <c r="R145" s="626">
        <v>1</v>
      </c>
      <c r="S145" s="642">
        <v>1</v>
      </c>
      <c r="T145" s="690">
        <v>0.5</v>
      </c>
      <c r="U145" s="672">
        <v>1</v>
      </c>
    </row>
    <row r="146" spans="1:21" ht="14.4" customHeight="1" x14ac:dyDescent="0.3">
      <c r="A146" s="625">
        <v>4</v>
      </c>
      <c r="B146" s="626" t="s">
        <v>551</v>
      </c>
      <c r="C146" s="626">
        <v>89301041</v>
      </c>
      <c r="D146" s="688" t="s">
        <v>5892</v>
      </c>
      <c r="E146" s="689" t="s">
        <v>3818</v>
      </c>
      <c r="F146" s="626" t="s">
        <v>3777</v>
      </c>
      <c r="G146" s="626" t="s">
        <v>4009</v>
      </c>
      <c r="H146" s="626" t="s">
        <v>550</v>
      </c>
      <c r="I146" s="626" t="s">
        <v>1957</v>
      </c>
      <c r="J146" s="626" t="s">
        <v>1958</v>
      </c>
      <c r="K146" s="626" t="s">
        <v>1509</v>
      </c>
      <c r="L146" s="627">
        <v>56.52</v>
      </c>
      <c r="M146" s="627">
        <v>113.04</v>
      </c>
      <c r="N146" s="626">
        <v>2</v>
      </c>
      <c r="O146" s="690">
        <v>0.5</v>
      </c>
      <c r="P146" s="627"/>
      <c r="Q146" s="642">
        <v>0</v>
      </c>
      <c r="R146" s="626"/>
      <c r="S146" s="642">
        <v>0</v>
      </c>
      <c r="T146" s="690"/>
      <c r="U146" s="672">
        <v>0</v>
      </c>
    </row>
    <row r="147" spans="1:21" ht="14.4" customHeight="1" x14ac:dyDescent="0.3">
      <c r="A147" s="625">
        <v>4</v>
      </c>
      <c r="B147" s="626" t="s">
        <v>551</v>
      </c>
      <c r="C147" s="626">
        <v>89301041</v>
      </c>
      <c r="D147" s="688" t="s">
        <v>5892</v>
      </c>
      <c r="E147" s="689" t="s">
        <v>3818</v>
      </c>
      <c r="F147" s="626" t="s">
        <v>3777</v>
      </c>
      <c r="G147" s="626" t="s">
        <v>3952</v>
      </c>
      <c r="H147" s="626" t="s">
        <v>550</v>
      </c>
      <c r="I147" s="626" t="s">
        <v>3953</v>
      </c>
      <c r="J147" s="626" t="s">
        <v>2097</v>
      </c>
      <c r="K147" s="626" t="s">
        <v>3954</v>
      </c>
      <c r="L147" s="627">
        <v>0</v>
      </c>
      <c r="M147" s="627">
        <v>0</v>
      </c>
      <c r="N147" s="626">
        <v>1</v>
      </c>
      <c r="O147" s="690">
        <v>0.5</v>
      </c>
      <c r="P147" s="627"/>
      <c r="Q147" s="642"/>
      <c r="R147" s="626"/>
      <c r="S147" s="642">
        <v>0</v>
      </c>
      <c r="T147" s="690"/>
      <c r="U147" s="672">
        <v>0</v>
      </c>
    </row>
    <row r="148" spans="1:21" ht="14.4" customHeight="1" x14ac:dyDescent="0.3">
      <c r="A148" s="625">
        <v>4</v>
      </c>
      <c r="B148" s="626" t="s">
        <v>551</v>
      </c>
      <c r="C148" s="626">
        <v>89301041</v>
      </c>
      <c r="D148" s="688" t="s">
        <v>5892</v>
      </c>
      <c r="E148" s="689" t="s">
        <v>3818</v>
      </c>
      <c r="F148" s="626" t="s">
        <v>3777</v>
      </c>
      <c r="G148" s="626" t="s">
        <v>3848</v>
      </c>
      <c r="H148" s="626" t="s">
        <v>550</v>
      </c>
      <c r="I148" s="626" t="s">
        <v>753</v>
      </c>
      <c r="J148" s="626" t="s">
        <v>754</v>
      </c>
      <c r="K148" s="626" t="s">
        <v>755</v>
      </c>
      <c r="L148" s="627">
        <v>190.48</v>
      </c>
      <c r="M148" s="627">
        <v>190.48</v>
      </c>
      <c r="N148" s="626">
        <v>1</v>
      </c>
      <c r="O148" s="690">
        <v>0.5</v>
      </c>
      <c r="P148" s="627"/>
      <c r="Q148" s="642">
        <v>0</v>
      </c>
      <c r="R148" s="626"/>
      <c r="S148" s="642">
        <v>0</v>
      </c>
      <c r="T148" s="690"/>
      <c r="U148" s="672">
        <v>0</v>
      </c>
    </row>
    <row r="149" spans="1:21" ht="14.4" customHeight="1" x14ac:dyDescent="0.3">
      <c r="A149" s="625">
        <v>4</v>
      </c>
      <c r="B149" s="626" t="s">
        <v>551</v>
      </c>
      <c r="C149" s="626">
        <v>89301041</v>
      </c>
      <c r="D149" s="688" t="s">
        <v>5892</v>
      </c>
      <c r="E149" s="689" t="s">
        <v>3818</v>
      </c>
      <c r="F149" s="626" t="s">
        <v>3777</v>
      </c>
      <c r="G149" s="626" t="s">
        <v>4010</v>
      </c>
      <c r="H149" s="626" t="s">
        <v>550</v>
      </c>
      <c r="I149" s="626" t="s">
        <v>4011</v>
      </c>
      <c r="J149" s="626" t="s">
        <v>2793</v>
      </c>
      <c r="K149" s="626" t="s">
        <v>732</v>
      </c>
      <c r="L149" s="627">
        <v>0</v>
      </c>
      <c r="M149" s="627">
        <v>0</v>
      </c>
      <c r="N149" s="626">
        <v>1</v>
      </c>
      <c r="O149" s="690">
        <v>0.5</v>
      </c>
      <c r="P149" s="627"/>
      <c r="Q149" s="642"/>
      <c r="R149" s="626"/>
      <c r="S149" s="642">
        <v>0</v>
      </c>
      <c r="T149" s="690"/>
      <c r="U149" s="672">
        <v>0</v>
      </c>
    </row>
    <row r="150" spans="1:21" ht="14.4" customHeight="1" x14ac:dyDescent="0.3">
      <c r="A150" s="625">
        <v>4</v>
      </c>
      <c r="B150" s="626" t="s">
        <v>551</v>
      </c>
      <c r="C150" s="626">
        <v>89301041</v>
      </c>
      <c r="D150" s="688" t="s">
        <v>5892</v>
      </c>
      <c r="E150" s="689" t="s">
        <v>3819</v>
      </c>
      <c r="F150" s="626" t="s">
        <v>3777</v>
      </c>
      <c r="G150" s="626" t="s">
        <v>4010</v>
      </c>
      <c r="H150" s="626" t="s">
        <v>550</v>
      </c>
      <c r="I150" s="626" t="s">
        <v>4012</v>
      </c>
      <c r="J150" s="626" t="s">
        <v>4013</v>
      </c>
      <c r="K150" s="626" t="s">
        <v>3977</v>
      </c>
      <c r="L150" s="627">
        <v>102.89</v>
      </c>
      <c r="M150" s="627">
        <v>102.89</v>
      </c>
      <c r="N150" s="626">
        <v>1</v>
      </c>
      <c r="O150" s="690">
        <v>1</v>
      </c>
      <c r="P150" s="627"/>
      <c r="Q150" s="642">
        <v>0</v>
      </c>
      <c r="R150" s="626"/>
      <c r="S150" s="642">
        <v>0</v>
      </c>
      <c r="T150" s="690"/>
      <c r="U150" s="672">
        <v>0</v>
      </c>
    </row>
    <row r="151" spans="1:21" ht="14.4" customHeight="1" x14ac:dyDescent="0.3">
      <c r="A151" s="625">
        <v>4</v>
      </c>
      <c r="B151" s="626" t="s">
        <v>551</v>
      </c>
      <c r="C151" s="626">
        <v>89301041</v>
      </c>
      <c r="D151" s="688" t="s">
        <v>5892</v>
      </c>
      <c r="E151" s="689" t="s">
        <v>3820</v>
      </c>
      <c r="F151" s="626" t="s">
        <v>3777</v>
      </c>
      <c r="G151" s="626" t="s">
        <v>3839</v>
      </c>
      <c r="H151" s="626" t="s">
        <v>1399</v>
      </c>
      <c r="I151" s="626" t="s">
        <v>1717</v>
      </c>
      <c r="J151" s="626" t="s">
        <v>3575</v>
      </c>
      <c r="K151" s="626" t="s">
        <v>3576</v>
      </c>
      <c r="L151" s="627">
        <v>333.31</v>
      </c>
      <c r="M151" s="627">
        <v>666.62</v>
      </c>
      <c r="N151" s="626">
        <v>2</v>
      </c>
      <c r="O151" s="690">
        <v>2</v>
      </c>
      <c r="P151" s="627"/>
      <c r="Q151" s="642">
        <v>0</v>
      </c>
      <c r="R151" s="626"/>
      <c r="S151" s="642">
        <v>0</v>
      </c>
      <c r="T151" s="690"/>
      <c r="U151" s="672">
        <v>0</v>
      </c>
    </row>
    <row r="152" spans="1:21" ht="14.4" customHeight="1" x14ac:dyDescent="0.3">
      <c r="A152" s="625">
        <v>4</v>
      </c>
      <c r="B152" s="626" t="s">
        <v>551</v>
      </c>
      <c r="C152" s="626">
        <v>89301041</v>
      </c>
      <c r="D152" s="688" t="s">
        <v>5892</v>
      </c>
      <c r="E152" s="689" t="s">
        <v>3820</v>
      </c>
      <c r="F152" s="626" t="s">
        <v>3777</v>
      </c>
      <c r="G152" s="626" t="s">
        <v>3839</v>
      </c>
      <c r="H152" s="626" t="s">
        <v>1399</v>
      </c>
      <c r="I152" s="626" t="s">
        <v>1748</v>
      </c>
      <c r="J152" s="626" t="s">
        <v>3579</v>
      </c>
      <c r="K152" s="626" t="s">
        <v>3580</v>
      </c>
      <c r="L152" s="627">
        <v>333.31</v>
      </c>
      <c r="M152" s="627">
        <v>333.31</v>
      </c>
      <c r="N152" s="626">
        <v>1</v>
      </c>
      <c r="O152" s="690">
        <v>1</v>
      </c>
      <c r="P152" s="627">
        <v>333.31</v>
      </c>
      <c r="Q152" s="642">
        <v>1</v>
      </c>
      <c r="R152" s="626">
        <v>1</v>
      </c>
      <c r="S152" s="642">
        <v>1</v>
      </c>
      <c r="T152" s="690">
        <v>1</v>
      </c>
      <c r="U152" s="672">
        <v>1</v>
      </c>
    </row>
    <row r="153" spans="1:21" ht="14.4" customHeight="1" x14ac:dyDescent="0.3">
      <c r="A153" s="625">
        <v>4</v>
      </c>
      <c r="B153" s="626" t="s">
        <v>551</v>
      </c>
      <c r="C153" s="626">
        <v>89301041</v>
      </c>
      <c r="D153" s="688" t="s">
        <v>5892</v>
      </c>
      <c r="E153" s="689" t="s">
        <v>3820</v>
      </c>
      <c r="F153" s="626" t="s">
        <v>3777</v>
      </c>
      <c r="G153" s="626" t="s">
        <v>4014</v>
      </c>
      <c r="H153" s="626" t="s">
        <v>1399</v>
      </c>
      <c r="I153" s="626" t="s">
        <v>2594</v>
      </c>
      <c r="J153" s="626" t="s">
        <v>2595</v>
      </c>
      <c r="K153" s="626" t="s">
        <v>3600</v>
      </c>
      <c r="L153" s="627">
        <v>184.22</v>
      </c>
      <c r="M153" s="627">
        <v>184.22</v>
      </c>
      <c r="N153" s="626">
        <v>1</v>
      </c>
      <c r="O153" s="690">
        <v>1</v>
      </c>
      <c r="P153" s="627">
        <v>184.22</v>
      </c>
      <c r="Q153" s="642">
        <v>1</v>
      </c>
      <c r="R153" s="626">
        <v>1</v>
      </c>
      <c r="S153" s="642">
        <v>1</v>
      </c>
      <c r="T153" s="690">
        <v>1</v>
      </c>
      <c r="U153" s="672">
        <v>1</v>
      </c>
    </row>
    <row r="154" spans="1:21" ht="14.4" customHeight="1" x14ac:dyDescent="0.3">
      <c r="A154" s="625">
        <v>4</v>
      </c>
      <c r="B154" s="626" t="s">
        <v>551</v>
      </c>
      <c r="C154" s="626">
        <v>89301041</v>
      </c>
      <c r="D154" s="688" t="s">
        <v>5892</v>
      </c>
      <c r="E154" s="689" t="s">
        <v>3820</v>
      </c>
      <c r="F154" s="626" t="s">
        <v>3777</v>
      </c>
      <c r="G154" s="626" t="s">
        <v>3932</v>
      </c>
      <c r="H154" s="626" t="s">
        <v>550</v>
      </c>
      <c r="I154" s="626" t="s">
        <v>2120</v>
      </c>
      <c r="J154" s="626" t="s">
        <v>3933</v>
      </c>
      <c r="K154" s="626" t="s">
        <v>3934</v>
      </c>
      <c r="L154" s="627">
        <v>0</v>
      </c>
      <c r="M154" s="627">
        <v>0</v>
      </c>
      <c r="N154" s="626">
        <v>4</v>
      </c>
      <c r="O154" s="690">
        <v>2.5</v>
      </c>
      <c r="P154" s="627">
        <v>0</v>
      </c>
      <c r="Q154" s="642"/>
      <c r="R154" s="626">
        <v>3</v>
      </c>
      <c r="S154" s="642">
        <v>0.75</v>
      </c>
      <c r="T154" s="690">
        <v>1.5</v>
      </c>
      <c r="U154" s="672">
        <v>0.6</v>
      </c>
    </row>
    <row r="155" spans="1:21" ht="14.4" customHeight="1" x14ac:dyDescent="0.3">
      <c r="A155" s="625">
        <v>4</v>
      </c>
      <c r="B155" s="626" t="s">
        <v>551</v>
      </c>
      <c r="C155" s="626">
        <v>89301041</v>
      </c>
      <c r="D155" s="688" t="s">
        <v>5892</v>
      </c>
      <c r="E155" s="689" t="s">
        <v>3820</v>
      </c>
      <c r="F155" s="626" t="s">
        <v>3777</v>
      </c>
      <c r="G155" s="626" t="s">
        <v>3935</v>
      </c>
      <c r="H155" s="626" t="s">
        <v>550</v>
      </c>
      <c r="I155" s="626" t="s">
        <v>4015</v>
      </c>
      <c r="J155" s="626" t="s">
        <v>743</v>
      </c>
      <c r="K155" s="626" t="s">
        <v>4016</v>
      </c>
      <c r="L155" s="627">
        <v>0</v>
      </c>
      <c r="M155" s="627">
        <v>0</v>
      </c>
      <c r="N155" s="626">
        <v>1</v>
      </c>
      <c r="O155" s="690">
        <v>1</v>
      </c>
      <c r="P155" s="627">
        <v>0</v>
      </c>
      <c r="Q155" s="642"/>
      <c r="R155" s="626">
        <v>1</v>
      </c>
      <c r="S155" s="642">
        <v>1</v>
      </c>
      <c r="T155" s="690">
        <v>1</v>
      </c>
      <c r="U155" s="672">
        <v>1</v>
      </c>
    </row>
    <row r="156" spans="1:21" ht="14.4" customHeight="1" x14ac:dyDescent="0.3">
      <c r="A156" s="625">
        <v>4</v>
      </c>
      <c r="B156" s="626" t="s">
        <v>551</v>
      </c>
      <c r="C156" s="626">
        <v>89301041</v>
      </c>
      <c r="D156" s="688" t="s">
        <v>5892</v>
      </c>
      <c r="E156" s="689" t="s">
        <v>3820</v>
      </c>
      <c r="F156" s="626" t="s">
        <v>3777</v>
      </c>
      <c r="G156" s="626" t="s">
        <v>3935</v>
      </c>
      <c r="H156" s="626" t="s">
        <v>550</v>
      </c>
      <c r="I156" s="626" t="s">
        <v>742</v>
      </c>
      <c r="J156" s="626" t="s">
        <v>743</v>
      </c>
      <c r="K156" s="626" t="s">
        <v>3936</v>
      </c>
      <c r="L156" s="627">
        <v>50.6</v>
      </c>
      <c r="M156" s="627">
        <v>50.6</v>
      </c>
      <c r="N156" s="626">
        <v>1</v>
      </c>
      <c r="O156" s="690">
        <v>0.5</v>
      </c>
      <c r="P156" s="627">
        <v>50.6</v>
      </c>
      <c r="Q156" s="642">
        <v>1</v>
      </c>
      <c r="R156" s="626">
        <v>1</v>
      </c>
      <c r="S156" s="642">
        <v>1</v>
      </c>
      <c r="T156" s="690">
        <v>0.5</v>
      </c>
      <c r="U156" s="672">
        <v>1</v>
      </c>
    </row>
    <row r="157" spans="1:21" ht="14.4" customHeight="1" x14ac:dyDescent="0.3">
      <c r="A157" s="625">
        <v>4</v>
      </c>
      <c r="B157" s="626" t="s">
        <v>551</v>
      </c>
      <c r="C157" s="626">
        <v>89301041</v>
      </c>
      <c r="D157" s="688" t="s">
        <v>5892</v>
      </c>
      <c r="E157" s="689" t="s">
        <v>3820</v>
      </c>
      <c r="F157" s="626" t="s">
        <v>3777</v>
      </c>
      <c r="G157" s="626" t="s">
        <v>4017</v>
      </c>
      <c r="H157" s="626" t="s">
        <v>550</v>
      </c>
      <c r="I157" s="626" t="s">
        <v>2165</v>
      </c>
      <c r="J157" s="626" t="s">
        <v>2166</v>
      </c>
      <c r="K157" s="626" t="s">
        <v>4018</v>
      </c>
      <c r="L157" s="627">
        <v>1207.0899999999999</v>
      </c>
      <c r="M157" s="627">
        <v>2414.1799999999998</v>
      </c>
      <c r="N157" s="626">
        <v>2</v>
      </c>
      <c r="O157" s="690">
        <v>1</v>
      </c>
      <c r="P157" s="627"/>
      <c r="Q157" s="642">
        <v>0</v>
      </c>
      <c r="R157" s="626"/>
      <c r="S157" s="642">
        <v>0</v>
      </c>
      <c r="T157" s="690"/>
      <c r="U157" s="672">
        <v>0</v>
      </c>
    </row>
    <row r="158" spans="1:21" ht="14.4" customHeight="1" x14ac:dyDescent="0.3">
      <c r="A158" s="625">
        <v>4</v>
      </c>
      <c r="B158" s="626" t="s">
        <v>551</v>
      </c>
      <c r="C158" s="626">
        <v>89301041</v>
      </c>
      <c r="D158" s="688" t="s">
        <v>5892</v>
      </c>
      <c r="E158" s="689" t="s">
        <v>3820</v>
      </c>
      <c r="F158" s="626" t="s">
        <v>3777</v>
      </c>
      <c r="G158" s="626" t="s">
        <v>3840</v>
      </c>
      <c r="H158" s="626" t="s">
        <v>550</v>
      </c>
      <c r="I158" s="626" t="s">
        <v>973</v>
      </c>
      <c r="J158" s="626" t="s">
        <v>974</v>
      </c>
      <c r="K158" s="626" t="s">
        <v>975</v>
      </c>
      <c r="L158" s="627">
        <v>0</v>
      </c>
      <c r="M158" s="627">
        <v>0</v>
      </c>
      <c r="N158" s="626">
        <v>2</v>
      </c>
      <c r="O158" s="690">
        <v>0.5</v>
      </c>
      <c r="P158" s="627"/>
      <c r="Q158" s="642"/>
      <c r="R158" s="626"/>
      <c r="S158" s="642">
        <v>0</v>
      </c>
      <c r="T158" s="690"/>
      <c r="U158" s="672">
        <v>0</v>
      </c>
    </row>
    <row r="159" spans="1:21" ht="14.4" customHeight="1" x14ac:dyDescent="0.3">
      <c r="A159" s="625">
        <v>4</v>
      </c>
      <c r="B159" s="626" t="s">
        <v>551</v>
      </c>
      <c r="C159" s="626">
        <v>89301041</v>
      </c>
      <c r="D159" s="688" t="s">
        <v>5892</v>
      </c>
      <c r="E159" s="689" t="s">
        <v>3820</v>
      </c>
      <c r="F159" s="626" t="s">
        <v>3777</v>
      </c>
      <c r="G159" s="626" t="s">
        <v>3869</v>
      </c>
      <c r="H159" s="626" t="s">
        <v>550</v>
      </c>
      <c r="I159" s="626" t="s">
        <v>3870</v>
      </c>
      <c r="J159" s="626" t="s">
        <v>3871</v>
      </c>
      <c r="K159" s="626" t="s">
        <v>3610</v>
      </c>
      <c r="L159" s="627">
        <v>0</v>
      </c>
      <c r="M159" s="627">
        <v>0</v>
      </c>
      <c r="N159" s="626">
        <v>1</v>
      </c>
      <c r="O159" s="690">
        <v>1</v>
      </c>
      <c r="P159" s="627">
        <v>0</v>
      </c>
      <c r="Q159" s="642"/>
      <c r="R159" s="626">
        <v>1</v>
      </c>
      <c r="S159" s="642">
        <v>1</v>
      </c>
      <c r="T159" s="690">
        <v>1</v>
      </c>
      <c r="U159" s="672">
        <v>1</v>
      </c>
    </row>
    <row r="160" spans="1:21" ht="14.4" customHeight="1" x14ac:dyDescent="0.3">
      <c r="A160" s="625">
        <v>4</v>
      </c>
      <c r="B160" s="626" t="s">
        <v>551</v>
      </c>
      <c r="C160" s="626">
        <v>89301041</v>
      </c>
      <c r="D160" s="688" t="s">
        <v>5892</v>
      </c>
      <c r="E160" s="689" t="s">
        <v>3820</v>
      </c>
      <c r="F160" s="626" t="s">
        <v>3777</v>
      </c>
      <c r="G160" s="626" t="s">
        <v>3846</v>
      </c>
      <c r="H160" s="626" t="s">
        <v>550</v>
      </c>
      <c r="I160" s="626" t="s">
        <v>833</v>
      </c>
      <c r="J160" s="626" t="s">
        <v>834</v>
      </c>
      <c r="K160" s="626" t="s">
        <v>3847</v>
      </c>
      <c r="L160" s="627">
        <v>242.93</v>
      </c>
      <c r="M160" s="627">
        <v>242.93</v>
      </c>
      <c r="N160" s="626">
        <v>1</v>
      </c>
      <c r="O160" s="690">
        <v>1</v>
      </c>
      <c r="P160" s="627">
        <v>242.93</v>
      </c>
      <c r="Q160" s="642">
        <v>1</v>
      </c>
      <c r="R160" s="626">
        <v>1</v>
      </c>
      <c r="S160" s="642">
        <v>1</v>
      </c>
      <c r="T160" s="690">
        <v>1</v>
      </c>
      <c r="U160" s="672">
        <v>1</v>
      </c>
    </row>
    <row r="161" spans="1:21" ht="14.4" customHeight="1" x14ac:dyDescent="0.3">
      <c r="A161" s="625">
        <v>4</v>
      </c>
      <c r="B161" s="626" t="s">
        <v>551</v>
      </c>
      <c r="C161" s="626">
        <v>89301041</v>
      </c>
      <c r="D161" s="688" t="s">
        <v>5892</v>
      </c>
      <c r="E161" s="689" t="s">
        <v>3820</v>
      </c>
      <c r="F161" s="626" t="s">
        <v>3777</v>
      </c>
      <c r="G161" s="626" t="s">
        <v>4019</v>
      </c>
      <c r="H161" s="626" t="s">
        <v>550</v>
      </c>
      <c r="I161" s="626" t="s">
        <v>2825</v>
      </c>
      <c r="J161" s="626" t="s">
        <v>4020</v>
      </c>
      <c r="K161" s="626" t="s">
        <v>3621</v>
      </c>
      <c r="L161" s="627">
        <v>810.99</v>
      </c>
      <c r="M161" s="627">
        <v>810.99</v>
      </c>
      <c r="N161" s="626">
        <v>1</v>
      </c>
      <c r="O161" s="690">
        <v>1</v>
      </c>
      <c r="P161" s="627">
        <v>810.99</v>
      </c>
      <c r="Q161" s="642">
        <v>1</v>
      </c>
      <c r="R161" s="626">
        <v>1</v>
      </c>
      <c r="S161" s="642">
        <v>1</v>
      </c>
      <c r="T161" s="690">
        <v>1</v>
      </c>
      <c r="U161" s="672">
        <v>1</v>
      </c>
    </row>
    <row r="162" spans="1:21" ht="14.4" customHeight="1" x14ac:dyDescent="0.3">
      <c r="A162" s="625">
        <v>4</v>
      </c>
      <c r="B162" s="626" t="s">
        <v>551</v>
      </c>
      <c r="C162" s="626">
        <v>89301041</v>
      </c>
      <c r="D162" s="688" t="s">
        <v>5892</v>
      </c>
      <c r="E162" s="689" t="s">
        <v>3820</v>
      </c>
      <c r="F162" s="626" t="s">
        <v>3777</v>
      </c>
      <c r="G162" s="626" t="s">
        <v>3882</v>
      </c>
      <c r="H162" s="626" t="s">
        <v>1399</v>
      </c>
      <c r="I162" s="626" t="s">
        <v>1576</v>
      </c>
      <c r="J162" s="626" t="s">
        <v>1441</v>
      </c>
      <c r="K162" s="626" t="s">
        <v>1577</v>
      </c>
      <c r="L162" s="627">
        <v>625.29</v>
      </c>
      <c r="M162" s="627">
        <v>625.29</v>
      </c>
      <c r="N162" s="626">
        <v>1</v>
      </c>
      <c r="O162" s="690">
        <v>1</v>
      </c>
      <c r="P162" s="627"/>
      <c r="Q162" s="642">
        <v>0</v>
      </c>
      <c r="R162" s="626"/>
      <c r="S162" s="642">
        <v>0</v>
      </c>
      <c r="T162" s="690"/>
      <c r="U162" s="672">
        <v>0</v>
      </c>
    </row>
    <row r="163" spans="1:21" ht="14.4" customHeight="1" x14ac:dyDescent="0.3">
      <c r="A163" s="625">
        <v>4</v>
      </c>
      <c r="B163" s="626" t="s">
        <v>551</v>
      </c>
      <c r="C163" s="626">
        <v>89301041</v>
      </c>
      <c r="D163" s="688" t="s">
        <v>5892</v>
      </c>
      <c r="E163" s="689" t="s">
        <v>3820</v>
      </c>
      <c r="F163" s="626" t="s">
        <v>3777</v>
      </c>
      <c r="G163" s="626" t="s">
        <v>3882</v>
      </c>
      <c r="H163" s="626" t="s">
        <v>1399</v>
      </c>
      <c r="I163" s="626" t="s">
        <v>2382</v>
      </c>
      <c r="J163" s="626" t="s">
        <v>1479</v>
      </c>
      <c r="K163" s="626" t="s">
        <v>2359</v>
      </c>
      <c r="L163" s="627">
        <v>2332.92</v>
      </c>
      <c r="M163" s="627">
        <v>2332.92</v>
      </c>
      <c r="N163" s="626">
        <v>1</v>
      </c>
      <c r="O163" s="690">
        <v>1</v>
      </c>
      <c r="P163" s="627">
        <v>2332.92</v>
      </c>
      <c r="Q163" s="642">
        <v>1</v>
      </c>
      <c r="R163" s="626">
        <v>1</v>
      </c>
      <c r="S163" s="642">
        <v>1</v>
      </c>
      <c r="T163" s="690">
        <v>1</v>
      </c>
      <c r="U163" s="672">
        <v>1</v>
      </c>
    </row>
    <row r="164" spans="1:21" ht="14.4" customHeight="1" x14ac:dyDescent="0.3">
      <c r="A164" s="625">
        <v>4</v>
      </c>
      <c r="B164" s="626" t="s">
        <v>551</v>
      </c>
      <c r="C164" s="626">
        <v>89301041</v>
      </c>
      <c r="D164" s="688" t="s">
        <v>5892</v>
      </c>
      <c r="E164" s="689" t="s">
        <v>3820</v>
      </c>
      <c r="F164" s="626" t="s">
        <v>3777</v>
      </c>
      <c r="G164" s="626" t="s">
        <v>3926</v>
      </c>
      <c r="H164" s="626" t="s">
        <v>550</v>
      </c>
      <c r="I164" s="626" t="s">
        <v>2209</v>
      </c>
      <c r="J164" s="626" t="s">
        <v>1032</v>
      </c>
      <c r="K164" s="626" t="s">
        <v>3927</v>
      </c>
      <c r="L164" s="627">
        <v>105.94</v>
      </c>
      <c r="M164" s="627">
        <v>211.88</v>
      </c>
      <c r="N164" s="626">
        <v>2</v>
      </c>
      <c r="O164" s="690">
        <v>0.5</v>
      </c>
      <c r="P164" s="627"/>
      <c r="Q164" s="642">
        <v>0</v>
      </c>
      <c r="R164" s="626"/>
      <c r="S164" s="642">
        <v>0</v>
      </c>
      <c r="T164" s="690"/>
      <c r="U164" s="672">
        <v>0</v>
      </c>
    </row>
    <row r="165" spans="1:21" ht="14.4" customHeight="1" x14ac:dyDescent="0.3">
      <c r="A165" s="625">
        <v>4</v>
      </c>
      <c r="B165" s="626" t="s">
        <v>551</v>
      </c>
      <c r="C165" s="626">
        <v>89301041</v>
      </c>
      <c r="D165" s="688" t="s">
        <v>5892</v>
      </c>
      <c r="E165" s="689" t="s">
        <v>3820</v>
      </c>
      <c r="F165" s="626" t="s">
        <v>3777</v>
      </c>
      <c r="G165" s="626" t="s">
        <v>3848</v>
      </c>
      <c r="H165" s="626" t="s">
        <v>550</v>
      </c>
      <c r="I165" s="626" t="s">
        <v>3884</v>
      </c>
      <c r="J165" s="626" t="s">
        <v>3885</v>
      </c>
      <c r="K165" s="626" t="s">
        <v>755</v>
      </c>
      <c r="L165" s="627">
        <v>190.48</v>
      </c>
      <c r="M165" s="627">
        <v>380.96</v>
      </c>
      <c r="N165" s="626">
        <v>2</v>
      </c>
      <c r="O165" s="690">
        <v>0.5</v>
      </c>
      <c r="P165" s="627">
        <v>380.96</v>
      </c>
      <c r="Q165" s="642">
        <v>1</v>
      </c>
      <c r="R165" s="626">
        <v>2</v>
      </c>
      <c r="S165" s="642">
        <v>1</v>
      </c>
      <c r="T165" s="690">
        <v>0.5</v>
      </c>
      <c r="U165" s="672">
        <v>1</v>
      </c>
    </row>
    <row r="166" spans="1:21" ht="14.4" customHeight="1" x14ac:dyDescent="0.3">
      <c r="A166" s="625">
        <v>4</v>
      </c>
      <c r="B166" s="626" t="s">
        <v>551</v>
      </c>
      <c r="C166" s="626">
        <v>89301041</v>
      </c>
      <c r="D166" s="688" t="s">
        <v>5892</v>
      </c>
      <c r="E166" s="689" t="s">
        <v>3820</v>
      </c>
      <c r="F166" s="626" t="s">
        <v>3777</v>
      </c>
      <c r="G166" s="626" t="s">
        <v>3848</v>
      </c>
      <c r="H166" s="626" t="s">
        <v>550</v>
      </c>
      <c r="I166" s="626" t="s">
        <v>753</v>
      </c>
      <c r="J166" s="626" t="s">
        <v>754</v>
      </c>
      <c r="K166" s="626" t="s">
        <v>755</v>
      </c>
      <c r="L166" s="627">
        <v>190.48</v>
      </c>
      <c r="M166" s="627">
        <v>190.48</v>
      </c>
      <c r="N166" s="626">
        <v>1</v>
      </c>
      <c r="O166" s="690">
        <v>1</v>
      </c>
      <c r="P166" s="627"/>
      <c r="Q166" s="642">
        <v>0</v>
      </c>
      <c r="R166" s="626"/>
      <c r="S166" s="642">
        <v>0</v>
      </c>
      <c r="T166" s="690"/>
      <c r="U166" s="672">
        <v>0</v>
      </c>
    </row>
    <row r="167" spans="1:21" ht="14.4" customHeight="1" x14ac:dyDescent="0.3">
      <c r="A167" s="625">
        <v>4</v>
      </c>
      <c r="B167" s="626" t="s">
        <v>551</v>
      </c>
      <c r="C167" s="626">
        <v>89301041</v>
      </c>
      <c r="D167" s="688" t="s">
        <v>5892</v>
      </c>
      <c r="E167" s="689" t="s">
        <v>3820</v>
      </c>
      <c r="F167" s="626" t="s">
        <v>3777</v>
      </c>
      <c r="G167" s="626" t="s">
        <v>3848</v>
      </c>
      <c r="H167" s="626" t="s">
        <v>550</v>
      </c>
      <c r="I167" s="626" t="s">
        <v>757</v>
      </c>
      <c r="J167" s="626" t="s">
        <v>754</v>
      </c>
      <c r="K167" s="626" t="s">
        <v>758</v>
      </c>
      <c r="L167" s="627">
        <v>612.26</v>
      </c>
      <c r="M167" s="627">
        <v>612.26</v>
      </c>
      <c r="N167" s="626">
        <v>1</v>
      </c>
      <c r="O167" s="690">
        <v>1</v>
      </c>
      <c r="P167" s="627"/>
      <c r="Q167" s="642">
        <v>0</v>
      </c>
      <c r="R167" s="626"/>
      <c r="S167" s="642">
        <v>0</v>
      </c>
      <c r="T167" s="690"/>
      <c r="U167" s="672">
        <v>0</v>
      </c>
    </row>
    <row r="168" spans="1:21" ht="14.4" customHeight="1" x14ac:dyDescent="0.3">
      <c r="A168" s="625">
        <v>4</v>
      </c>
      <c r="B168" s="626" t="s">
        <v>551</v>
      </c>
      <c r="C168" s="626">
        <v>89301041</v>
      </c>
      <c r="D168" s="688" t="s">
        <v>5892</v>
      </c>
      <c r="E168" s="689" t="s">
        <v>3820</v>
      </c>
      <c r="F168" s="626" t="s">
        <v>3777</v>
      </c>
      <c r="G168" s="626" t="s">
        <v>3958</v>
      </c>
      <c r="H168" s="626" t="s">
        <v>550</v>
      </c>
      <c r="I168" s="626" t="s">
        <v>635</v>
      </c>
      <c r="J168" s="626" t="s">
        <v>4021</v>
      </c>
      <c r="K168" s="626" t="s">
        <v>3984</v>
      </c>
      <c r="L168" s="627">
        <v>22.88</v>
      </c>
      <c r="M168" s="627">
        <v>22.88</v>
      </c>
      <c r="N168" s="626">
        <v>1</v>
      </c>
      <c r="O168" s="690">
        <v>0.5</v>
      </c>
      <c r="P168" s="627">
        <v>22.88</v>
      </c>
      <c r="Q168" s="642">
        <v>1</v>
      </c>
      <c r="R168" s="626">
        <v>1</v>
      </c>
      <c r="S168" s="642">
        <v>1</v>
      </c>
      <c r="T168" s="690">
        <v>0.5</v>
      </c>
      <c r="U168" s="672">
        <v>1</v>
      </c>
    </row>
    <row r="169" spans="1:21" ht="14.4" customHeight="1" x14ac:dyDescent="0.3">
      <c r="A169" s="625">
        <v>4</v>
      </c>
      <c r="B169" s="626" t="s">
        <v>551</v>
      </c>
      <c r="C169" s="626">
        <v>89301041</v>
      </c>
      <c r="D169" s="688" t="s">
        <v>5892</v>
      </c>
      <c r="E169" s="689" t="s">
        <v>3820</v>
      </c>
      <c r="F169" s="626" t="s">
        <v>3777</v>
      </c>
      <c r="G169" s="626" t="s">
        <v>3961</v>
      </c>
      <c r="H169" s="626" t="s">
        <v>550</v>
      </c>
      <c r="I169" s="626" t="s">
        <v>2926</v>
      </c>
      <c r="J169" s="626" t="s">
        <v>2927</v>
      </c>
      <c r="K169" s="626" t="s">
        <v>2277</v>
      </c>
      <c r="L169" s="627">
        <v>0</v>
      </c>
      <c r="M169" s="627">
        <v>0</v>
      </c>
      <c r="N169" s="626">
        <v>2</v>
      </c>
      <c r="O169" s="690">
        <v>1.5</v>
      </c>
      <c r="P169" s="627">
        <v>0</v>
      </c>
      <c r="Q169" s="642"/>
      <c r="R169" s="626">
        <v>2</v>
      </c>
      <c r="S169" s="642">
        <v>1</v>
      </c>
      <c r="T169" s="690">
        <v>1.5</v>
      </c>
      <c r="U169" s="672">
        <v>1</v>
      </c>
    </row>
    <row r="170" spans="1:21" ht="14.4" customHeight="1" x14ac:dyDescent="0.3">
      <c r="A170" s="625">
        <v>4</v>
      </c>
      <c r="B170" s="626" t="s">
        <v>551</v>
      </c>
      <c r="C170" s="626">
        <v>89301041</v>
      </c>
      <c r="D170" s="688" t="s">
        <v>5892</v>
      </c>
      <c r="E170" s="689" t="s">
        <v>3820</v>
      </c>
      <c r="F170" s="626" t="s">
        <v>3777</v>
      </c>
      <c r="G170" s="626" t="s">
        <v>3854</v>
      </c>
      <c r="H170" s="626" t="s">
        <v>550</v>
      </c>
      <c r="I170" s="626" t="s">
        <v>818</v>
      </c>
      <c r="J170" s="626" t="s">
        <v>3855</v>
      </c>
      <c r="K170" s="626" t="s">
        <v>3856</v>
      </c>
      <c r="L170" s="627">
        <v>0</v>
      </c>
      <c r="M170" s="627">
        <v>0</v>
      </c>
      <c r="N170" s="626">
        <v>3</v>
      </c>
      <c r="O170" s="690">
        <v>2.5</v>
      </c>
      <c r="P170" s="627">
        <v>0</v>
      </c>
      <c r="Q170" s="642"/>
      <c r="R170" s="626">
        <v>1</v>
      </c>
      <c r="S170" s="642">
        <v>0.33333333333333331</v>
      </c>
      <c r="T170" s="690">
        <v>1</v>
      </c>
      <c r="U170" s="672">
        <v>0.4</v>
      </c>
    </row>
    <row r="171" spans="1:21" ht="14.4" customHeight="1" x14ac:dyDescent="0.3">
      <c r="A171" s="625">
        <v>4</v>
      </c>
      <c r="B171" s="626" t="s">
        <v>551</v>
      </c>
      <c r="C171" s="626">
        <v>89301041</v>
      </c>
      <c r="D171" s="688" t="s">
        <v>5892</v>
      </c>
      <c r="E171" s="689" t="s">
        <v>3820</v>
      </c>
      <c r="F171" s="626" t="s">
        <v>3777</v>
      </c>
      <c r="G171" s="626" t="s">
        <v>3895</v>
      </c>
      <c r="H171" s="626" t="s">
        <v>550</v>
      </c>
      <c r="I171" s="626" t="s">
        <v>3051</v>
      </c>
      <c r="J171" s="626" t="s">
        <v>1714</v>
      </c>
      <c r="K171" s="626" t="s">
        <v>3896</v>
      </c>
      <c r="L171" s="627">
        <v>38.99</v>
      </c>
      <c r="M171" s="627">
        <v>77.98</v>
      </c>
      <c r="N171" s="626">
        <v>2</v>
      </c>
      <c r="O171" s="690">
        <v>0.5</v>
      </c>
      <c r="P171" s="627">
        <v>77.98</v>
      </c>
      <c r="Q171" s="642">
        <v>1</v>
      </c>
      <c r="R171" s="626">
        <v>2</v>
      </c>
      <c r="S171" s="642">
        <v>1</v>
      </c>
      <c r="T171" s="690">
        <v>0.5</v>
      </c>
      <c r="U171" s="672">
        <v>1</v>
      </c>
    </row>
    <row r="172" spans="1:21" ht="14.4" customHeight="1" x14ac:dyDescent="0.3">
      <c r="A172" s="625">
        <v>4</v>
      </c>
      <c r="B172" s="626" t="s">
        <v>551</v>
      </c>
      <c r="C172" s="626">
        <v>89301041</v>
      </c>
      <c r="D172" s="688" t="s">
        <v>5892</v>
      </c>
      <c r="E172" s="689" t="s">
        <v>3820</v>
      </c>
      <c r="F172" s="626" t="s">
        <v>3777</v>
      </c>
      <c r="G172" s="626" t="s">
        <v>3923</v>
      </c>
      <c r="H172" s="626" t="s">
        <v>550</v>
      </c>
      <c r="I172" s="626" t="s">
        <v>4022</v>
      </c>
      <c r="J172" s="626" t="s">
        <v>4023</v>
      </c>
      <c r="K172" s="626" t="s">
        <v>3618</v>
      </c>
      <c r="L172" s="627">
        <v>98.23</v>
      </c>
      <c r="M172" s="627">
        <v>98.23</v>
      </c>
      <c r="N172" s="626">
        <v>1</v>
      </c>
      <c r="O172" s="690">
        <v>1</v>
      </c>
      <c r="P172" s="627"/>
      <c r="Q172" s="642">
        <v>0</v>
      </c>
      <c r="R172" s="626"/>
      <c r="S172" s="642">
        <v>0</v>
      </c>
      <c r="T172" s="690"/>
      <c r="U172" s="672">
        <v>0</v>
      </c>
    </row>
    <row r="173" spans="1:21" ht="14.4" customHeight="1" x14ac:dyDescent="0.3">
      <c r="A173" s="625">
        <v>4</v>
      </c>
      <c r="B173" s="626" t="s">
        <v>551</v>
      </c>
      <c r="C173" s="626">
        <v>89301041</v>
      </c>
      <c r="D173" s="688" t="s">
        <v>5892</v>
      </c>
      <c r="E173" s="689" t="s">
        <v>3820</v>
      </c>
      <c r="F173" s="626" t="s">
        <v>3777</v>
      </c>
      <c r="G173" s="626" t="s">
        <v>3923</v>
      </c>
      <c r="H173" s="626" t="s">
        <v>1399</v>
      </c>
      <c r="I173" s="626" t="s">
        <v>2483</v>
      </c>
      <c r="J173" s="626" t="s">
        <v>2484</v>
      </c>
      <c r="K173" s="626" t="s">
        <v>3698</v>
      </c>
      <c r="L173" s="627">
        <v>32.74</v>
      </c>
      <c r="M173" s="627">
        <v>65.48</v>
      </c>
      <c r="N173" s="626">
        <v>2</v>
      </c>
      <c r="O173" s="690">
        <v>1</v>
      </c>
      <c r="P173" s="627">
        <v>65.48</v>
      </c>
      <c r="Q173" s="642">
        <v>1</v>
      </c>
      <c r="R173" s="626">
        <v>2</v>
      </c>
      <c r="S173" s="642">
        <v>1</v>
      </c>
      <c r="T173" s="690">
        <v>1</v>
      </c>
      <c r="U173" s="672">
        <v>1</v>
      </c>
    </row>
    <row r="174" spans="1:21" ht="14.4" customHeight="1" x14ac:dyDescent="0.3">
      <c r="A174" s="625">
        <v>4</v>
      </c>
      <c r="B174" s="626" t="s">
        <v>551</v>
      </c>
      <c r="C174" s="626">
        <v>89301041</v>
      </c>
      <c r="D174" s="688" t="s">
        <v>5892</v>
      </c>
      <c r="E174" s="689" t="s">
        <v>3820</v>
      </c>
      <c r="F174" s="626" t="s">
        <v>3777</v>
      </c>
      <c r="G174" s="626" t="s">
        <v>3923</v>
      </c>
      <c r="H174" s="626" t="s">
        <v>1399</v>
      </c>
      <c r="I174" s="626" t="s">
        <v>4024</v>
      </c>
      <c r="J174" s="626" t="s">
        <v>1475</v>
      </c>
      <c r="K174" s="626" t="s">
        <v>4025</v>
      </c>
      <c r="L174" s="627">
        <v>207.53</v>
      </c>
      <c r="M174" s="627">
        <v>415.06</v>
      </c>
      <c r="N174" s="626">
        <v>2</v>
      </c>
      <c r="O174" s="690">
        <v>0.5</v>
      </c>
      <c r="P174" s="627"/>
      <c r="Q174" s="642">
        <v>0</v>
      </c>
      <c r="R174" s="626"/>
      <c r="S174" s="642">
        <v>0</v>
      </c>
      <c r="T174" s="690"/>
      <c r="U174" s="672">
        <v>0</v>
      </c>
    </row>
    <row r="175" spans="1:21" ht="14.4" customHeight="1" x14ac:dyDescent="0.3">
      <c r="A175" s="625">
        <v>4</v>
      </c>
      <c r="B175" s="626" t="s">
        <v>551</v>
      </c>
      <c r="C175" s="626">
        <v>89301041</v>
      </c>
      <c r="D175" s="688" t="s">
        <v>5892</v>
      </c>
      <c r="E175" s="689" t="s">
        <v>3820</v>
      </c>
      <c r="F175" s="626" t="s">
        <v>3778</v>
      </c>
      <c r="G175" s="626" t="s">
        <v>3904</v>
      </c>
      <c r="H175" s="626" t="s">
        <v>550</v>
      </c>
      <c r="I175" s="626" t="s">
        <v>4026</v>
      </c>
      <c r="J175" s="626" t="s">
        <v>3806</v>
      </c>
      <c r="K175" s="626"/>
      <c r="L175" s="627">
        <v>0</v>
      </c>
      <c r="M175" s="627">
        <v>0</v>
      </c>
      <c r="N175" s="626">
        <v>1</v>
      </c>
      <c r="O175" s="690">
        <v>1</v>
      </c>
      <c r="P175" s="627">
        <v>0</v>
      </c>
      <c r="Q175" s="642"/>
      <c r="R175" s="626">
        <v>1</v>
      </c>
      <c r="S175" s="642">
        <v>1</v>
      </c>
      <c r="T175" s="690">
        <v>1</v>
      </c>
      <c r="U175" s="672">
        <v>1</v>
      </c>
    </row>
    <row r="176" spans="1:21" ht="14.4" customHeight="1" x14ac:dyDescent="0.3">
      <c r="A176" s="625">
        <v>4</v>
      </c>
      <c r="B176" s="626" t="s">
        <v>551</v>
      </c>
      <c r="C176" s="626">
        <v>89301041</v>
      </c>
      <c r="D176" s="688" t="s">
        <v>5892</v>
      </c>
      <c r="E176" s="689" t="s">
        <v>3820</v>
      </c>
      <c r="F176" s="626" t="s">
        <v>3779</v>
      </c>
      <c r="G176" s="626" t="s">
        <v>4027</v>
      </c>
      <c r="H176" s="626" t="s">
        <v>550</v>
      </c>
      <c r="I176" s="626" t="s">
        <v>4028</v>
      </c>
      <c r="J176" s="626" t="s">
        <v>4029</v>
      </c>
      <c r="K176" s="626" t="s">
        <v>4030</v>
      </c>
      <c r="L176" s="627">
        <v>900</v>
      </c>
      <c r="M176" s="627">
        <v>900</v>
      </c>
      <c r="N176" s="626">
        <v>1</v>
      </c>
      <c r="O176" s="690">
        <v>1</v>
      </c>
      <c r="P176" s="627">
        <v>900</v>
      </c>
      <c r="Q176" s="642">
        <v>1</v>
      </c>
      <c r="R176" s="626">
        <v>1</v>
      </c>
      <c r="S176" s="642">
        <v>1</v>
      </c>
      <c r="T176" s="690">
        <v>1</v>
      </c>
      <c r="U176" s="672">
        <v>1</v>
      </c>
    </row>
    <row r="177" spans="1:21" ht="14.4" customHeight="1" x14ac:dyDescent="0.3">
      <c r="A177" s="625">
        <v>4</v>
      </c>
      <c r="B177" s="626" t="s">
        <v>551</v>
      </c>
      <c r="C177" s="626">
        <v>89301041</v>
      </c>
      <c r="D177" s="688" t="s">
        <v>5892</v>
      </c>
      <c r="E177" s="689" t="s">
        <v>3821</v>
      </c>
      <c r="F177" s="626" t="s">
        <v>3777</v>
      </c>
      <c r="G177" s="626" t="s">
        <v>4031</v>
      </c>
      <c r="H177" s="626" t="s">
        <v>550</v>
      </c>
      <c r="I177" s="626" t="s">
        <v>861</v>
      </c>
      <c r="J177" s="626" t="s">
        <v>4032</v>
      </c>
      <c r="K177" s="626" t="s">
        <v>998</v>
      </c>
      <c r="L177" s="627">
        <v>44.89</v>
      </c>
      <c r="M177" s="627">
        <v>44.89</v>
      </c>
      <c r="N177" s="626">
        <v>1</v>
      </c>
      <c r="O177" s="690">
        <v>0.5</v>
      </c>
      <c r="P177" s="627">
        <v>44.89</v>
      </c>
      <c r="Q177" s="642">
        <v>1</v>
      </c>
      <c r="R177" s="626">
        <v>1</v>
      </c>
      <c r="S177" s="642">
        <v>1</v>
      </c>
      <c r="T177" s="690">
        <v>0.5</v>
      </c>
      <c r="U177" s="672">
        <v>1</v>
      </c>
    </row>
    <row r="178" spans="1:21" ht="14.4" customHeight="1" x14ac:dyDescent="0.3">
      <c r="A178" s="625">
        <v>4</v>
      </c>
      <c r="B178" s="626" t="s">
        <v>551</v>
      </c>
      <c r="C178" s="626">
        <v>89301041</v>
      </c>
      <c r="D178" s="688" t="s">
        <v>5892</v>
      </c>
      <c r="E178" s="689" t="s">
        <v>3821</v>
      </c>
      <c r="F178" s="626" t="s">
        <v>3777</v>
      </c>
      <c r="G178" s="626" t="s">
        <v>3839</v>
      </c>
      <c r="H178" s="626" t="s">
        <v>1399</v>
      </c>
      <c r="I178" s="626" t="s">
        <v>1717</v>
      </c>
      <c r="J178" s="626" t="s">
        <v>3575</v>
      </c>
      <c r="K178" s="626" t="s">
        <v>3576</v>
      </c>
      <c r="L178" s="627">
        <v>333.31</v>
      </c>
      <c r="M178" s="627">
        <v>333.31</v>
      </c>
      <c r="N178" s="626">
        <v>1</v>
      </c>
      <c r="O178" s="690">
        <v>1</v>
      </c>
      <c r="P178" s="627">
        <v>333.31</v>
      </c>
      <c r="Q178" s="642">
        <v>1</v>
      </c>
      <c r="R178" s="626">
        <v>1</v>
      </c>
      <c r="S178" s="642">
        <v>1</v>
      </c>
      <c r="T178" s="690">
        <v>1</v>
      </c>
      <c r="U178" s="672">
        <v>1</v>
      </c>
    </row>
    <row r="179" spans="1:21" ht="14.4" customHeight="1" x14ac:dyDescent="0.3">
      <c r="A179" s="625">
        <v>4</v>
      </c>
      <c r="B179" s="626" t="s">
        <v>551</v>
      </c>
      <c r="C179" s="626">
        <v>89301041</v>
      </c>
      <c r="D179" s="688" t="s">
        <v>5892</v>
      </c>
      <c r="E179" s="689" t="s">
        <v>3821</v>
      </c>
      <c r="F179" s="626" t="s">
        <v>3777</v>
      </c>
      <c r="G179" s="626" t="s">
        <v>3839</v>
      </c>
      <c r="H179" s="626" t="s">
        <v>1399</v>
      </c>
      <c r="I179" s="626" t="s">
        <v>1748</v>
      </c>
      <c r="J179" s="626" t="s">
        <v>3579</v>
      </c>
      <c r="K179" s="626" t="s">
        <v>3580</v>
      </c>
      <c r="L179" s="627">
        <v>333.31</v>
      </c>
      <c r="M179" s="627">
        <v>1333.24</v>
      </c>
      <c r="N179" s="626">
        <v>4</v>
      </c>
      <c r="O179" s="690">
        <v>4</v>
      </c>
      <c r="P179" s="627"/>
      <c r="Q179" s="642">
        <v>0</v>
      </c>
      <c r="R179" s="626"/>
      <c r="S179" s="642">
        <v>0</v>
      </c>
      <c r="T179" s="690"/>
      <c r="U179" s="672">
        <v>0</v>
      </c>
    </row>
    <row r="180" spans="1:21" ht="14.4" customHeight="1" x14ac:dyDescent="0.3">
      <c r="A180" s="625">
        <v>4</v>
      </c>
      <c r="B180" s="626" t="s">
        <v>551</v>
      </c>
      <c r="C180" s="626">
        <v>89301041</v>
      </c>
      <c r="D180" s="688" t="s">
        <v>5892</v>
      </c>
      <c r="E180" s="689" t="s">
        <v>3821</v>
      </c>
      <c r="F180" s="626" t="s">
        <v>3777</v>
      </c>
      <c r="G180" s="626" t="s">
        <v>4033</v>
      </c>
      <c r="H180" s="626" t="s">
        <v>550</v>
      </c>
      <c r="I180" s="626" t="s">
        <v>1838</v>
      </c>
      <c r="J180" s="626" t="s">
        <v>4034</v>
      </c>
      <c r="K180" s="626" t="s">
        <v>3894</v>
      </c>
      <c r="L180" s="627">
        <v>19.059999999999999</v>
      </c>
      <c r="M180" s="627">
        <v>19.059999999999999</v>
      </c>
      <c r="N180" s="626">
        <v>1</v>
      </c>
      <c r="O180" s="690">
        <v>0.5</v>
      </c>
      <c r="P180" s="627">
        <v>19.059999999999999</v>
      </c>
      <c r="Q180" s="642">
        <v>1</v>
      </c>
      <c r="R180" s="626">
        <v>1</v>
      </c>
      <c r="S180" s="642">
        <v>1</v>
      </c>
      <c r="T180" s="690">
        <v>0.5</v>
      </c>
      <c r="U180" s="672">
        <v>1</v>
      </c>
    </row>
    <row r="181" spans="1:21" ht="14.4" customHeight="1" x14ac:dyDescent="0.3">
      <c r="A181" s="625">
        <v>4</v>
      </c>
      <c r="B181" s="626" t="s">
        <v>551</v>
      </c>
      <c r="C181" s="626">
        <v>89301041</v>
      </c>
      <c r="D181" s="688" t="s">
        <v>5892</v>
      </c>
      <c r="E181" s="689" t="s">
        <v>3821</v>
      </c>
      <c r="F181" s="626" t="s">
        <v>3777</v>
      </c>
      <c r="G181" s="626" t="s">
        <v>3935</v>
      </c>
      <c r="H181" s="626" t="s">
        <v>550</v>
      </c>
      <c r="I181" s="626" t="s">
        <v>2016</v>
      </c>
      <c r="J181" s="626" t="s">
        <v>2017</v>
      </c>
      <c r="K181" s="626" t="s">
        <v>2018</v>
      </c>
      <c r="L181" s="627">
        <v>20.239999999999998</v>
      </c>
      <c r="M181" s="627">
        <v>20.239999999999998</v>
      </c>
      <c r="N181" s="626">
        <v>1</v>
      </c>
      <c r="O181" s="690">
        <v>1</v>
      </c>
      <c r="P181" s="627"/>
      <c r="Q181" s="642">
        <v>0</v>
      </c>
      <c r="R181" s="626"/>
      <c r="S181" s="642">
        <v>0</v>
      </c>
      <c r="T181" s="690"/>
      <c r="U181" s="672">
        <v>0</v>
      </c>
    </row>
    <row r="182" spans="1:21" ht="14.4" customHeight="1" x14ac:dyDescent="0.3">
      <c r="A182" s="625">
        <v>4</v>
      </c>
      <c r="B182" s="626" t="s">
        <v>551</v>
      </c>
      <c r="C182" s="626">
        <v>89301041</v>
      </c>
      <c r="D182" s="688" t="s">
        <v>5892</v>
      </c>
      <c r="E182" s="689" t="s">
        <v>3821</v>
      </c>
      <c r="F182" s="626" t="s">
        <v>3777</v>
      </c>
      <c r="G182" s="626" t="s">
        <v>3935</v>
      </c>
      <c r="H182" s="626" t="s">
        <v>550</v>
      </c>
      <c r="I182" s="626" t="s">
        <v>742</v>
      </c>
      <c r="J182" s="626" t="s">
        <v>743</v>
      </c>
      <c r="K182" s="626" t="s">
        <v>3936</v>
      </c>
      <c r="L182" s="627">
        <v>50.6</v>
      </c>
      <c r="M182" s="627">
        <v>101.2</v>
      </c>
      <c r="N182" s="626">
        <v>2</v>
      </c>
      <c r="O182" s="690">
        <v>1</v>
      </c>
      <c r="P182" s="627">
        <v>50.6</v>
      </c>
      <c r="Q182" s="642">
        <v>0.5</v>
      </c>
      <c r="R182" s="626">
        <v>1</v>
      </c>
      <c r="S182" s="642">
        <v>0.5</v>
      </c>
      <c r="T182" s="690">
        <v>0.5</v>
      </c>
      <c r="U182" s="672">
        <v>0.5</v>
      </c>
    </row>
    <row r="183" spans="1:21" ht="14.4" customHeight="1" x14ac:dyDescent="0.3">
      <c r="A183" s="625">
        <v>4</v>
      </c>
      <c r="B183" s="626" t="s">
        <v>551</v>
      </c>
      <c r="C183" s="626">
        <v>89301041</v>
      </c>
      <c r="D183" s="688" t="s">
        <v>5892</v>
      </c>
      <c r="E183" s="689" t="s">
        <v>3821</v>
      </c>
      <c r="F183" s="626" t="s">
        <v>3777</v>
      </c>
      <c r="G183" s="626" t="s">
        <v>4035</v>
      </c>
      <c r="H183" s="626" t="s">
        <v>550</v>
      </c>
      <c r="I183" s="626" t="s">
        <v>2124</v>
      </c>
      <c r="J183" s="626" t="s">
        <v>2125</v>
      </c>
      <c r="K183" s="626" t="s">
        <v>4036</v>
      </c>
      <c r="L183" s="627">
        <v>113.19</v>
      </c>
      <c r="M183" s="627">
        <v>226.38</v>
      </c>
      <c r="N183" s="626">
        <v>2</v>
      </c>
      <c r="O183" s="690">
        <v>1</v>
      </c>
      <c r="P183" s="627"/>
      <c r="Q183" s="642">
        <v>0</v>
      </c>
      <c r="R183" s="626"/>
      <c r="S183" s="642">
        <v>0</v>
      </c>
      <c r="T183" s="690"/>
      <c r="U183" s="672">
        <v>0</v>
      </c>
    </row>
    <row r="184" spans="1:21" ht="14.4" customHeight="1" x14ac:dyDescent="0.3">
      <c r="A184" s="625">
        <v>4</v>
      </c>
      <c r="B184" s="626" t="s">
        <v>551</v>
      </c>
      <c r="C184" s="626">
        <v>89301041</v>
      </c>
      <c r="D184" s="688" t="s">
        <v>5892</v>
      </c>
      <c r="E184" s="689" t="s">
        <v>3821</v>
      </c>
      <c r="F184" s="626" t="s">
        <v>3777</v>
      </c>
      <c r="G184" s="626" t="s">
        <v>3845</v>
      </c>
      <c r="H184" s="626" t="s">
        <v>1399</v>
      </c>
      <c r="I184" s="626" t="s">
        <v>1556</v>
      </c>
      <c r="J184" s="626" t="s">
        <v>1449</v>
      </c>
      <c r="K184" s="626" t="s">
        <v>1557</v>
      </c>
      <c r="L184" s="627">
        <v>0</v>
      </c>
      <c r="M184" s="627">
        <v>0</v>
      </c>
      <c r="N184" s="626">
        <v>1</v>
      </c>
      <c r="O184" s="690">
        <v>0.5</v>
      </c>
      <c r="P184" s="627">
        <v>0</v>
      </c>
      <c r="Q184" s="642"/>
      <c r="R184" s="626">
        <v>1</v>
      </c>
      <c r="S184" s="642">
        <v>1</v>
      </c>
      <c r="T184" s="690">
        <v>0.5</v>
      </c>
      <c r="U184" s="672">
        <v>1</v>
      </c>
    </row>
    <row r="185" spans="1:21" ht="14.4" customHeight="1" x14ac:dyDescent="0.3">
      <c r="A185" s="625">
        <v>4</v>
      </c>
      <c r="B185" s="626" t="s">
        <v>551</v>
      </c>
      <c r="C185" s="626">
        <v>89301041</v>
      </c>
      <c r="D185" s="688" t="s">
        <v>5892</v>
      </c>
      <c r="E185" s="689" t="s">
        <v>3821</v>
      </c>
      <c r="F185" s="626" t="s">
        <v>3777</v>
      </c>
      <c r="G185" s="626" t="s">
        <v>3952</v>
      </c>
      <c r="H185" s="626" t="s">
        <v>550</v>
      </c>
      <c r="I185" s="626" t="s">
        <v>2096</v>
      </c>
      <c r="J185" s="626" t="s">
        <v>2097</v>
      </c>
      <c r="K185" s="626" t="s">
        <v>1902</v>
      </c>
      <c r="L185" s="627">
        <v>0</v>
      </c>
      <c r="M185" s="627">
        <v>0</v>
      </c>
      <c r="N185" s="626">
        <v>3</v>
      </c>
      <c r="O185" s="690">
        <v>1.5</v>
      </c>
      <c r="P185" s="627"/>
      <c r="Q185" s="642"/>
      <c r="R185" s="626"/>
      <c r="S185" s="642">
        <v>0</v>
      </c>
      <c r="T185" s="690"/>
      <c r="U185" s="672">
        <v>0</v>
      </c>
    </row>
    <row r="186" spans="1:21" ht="14.4" customHeight="1" x14ac:dyDescent="0.3">
      <c r="A186" s="625">
        <v>4</v>
      </c>
      <c r="B186" s="626" t="s">
        <v>551</v>
      </c>
      <c r="C186" s="626">
        <v>89301041</v>
      </c>
      <c r="D186" s="688" t="s">
        <v>5892</v>
      </c>
      <c r="E186" s="689" t="s">
        <v>3821</v>
      </c>
      <c r="F186" s="626" t="s">
        <v>3777</v>
      </c>
      <c r="G186" s="626" t="s">
        <v>4037</v>
      </c>
      <c r="H186" s="626" t="s">
        <v>550</v>
      </c>
      <c r="I186" s="626" t="s">
        <v>1896</v>
      </c>
      <c r="J186" s="626" t="s">
        <v>1897</v>
      </c>
      <c r="K186" s="626" t="s">
        <v>1898</v>
      </c>
      <c r="L186" s="627">
        <v>0</v>
      </c>
      <c r="M186" s="627">
        <v>0</v>
      </c>
      <c r="N186" s="626">
        <v>2</v>
      </c>
      <c r="O186" s="690">
        <v>0.5</v>
      </c>
      <c r="P186" s="627"/>
      <c r="Q186" s="642"/>
      <c r="R186" s="626"/>
      <c r="S186" s="642">
        <v>0</v>
      </c>
      <c r="T186" s="690"/>
      <c r="U186" s="672">
        <v>0</v>
      </c>
    </row>
    <row r="187" spans="1:21" ht="14.4" customHeight="1" x14ac:dyDescent="0.3">
      <c r="A187" s="625">
        <v>4</v>
      </c>
      <c r="B187" s="626" t="s">
        <v>551</v>
      </c>
      <c r="C187" s="626">
        <v>89301041</v>
      </c>
      <c r="D187" s="688" t="s">
        <v>5892</v>
      </c>
      <c r="E187" s="689" t="s">
        <v>3821</v>
      </c>
      <c r="F187" s="626" t="s">
        <v>3777</v>
      </c>
      <c r="G187" s="626" t="s">
        <v>3875</v>
      </c>
      <c r="H187" s="626" t="s">
        <v>550</v>
      </c>
      <c r="I187" s="626" t="s">
        <v>904</v>
      </c>
      <c r="J187" s="626" t="s">
        <v>3876</v>
      </c>
      <c r="K187" s="626" t="s">
        <v>3877</v>
      </c>
      <c r="L187" s="627">
        <v>56.01</v>
      </c>
      <c r="M187" s="627">
        <v>56.01</v>
      </c>
      <c r="N187" s="626">
        <v>1</v>
      </c>
      <c r="O187" s="690">
        <v>0.5</v>
      </c>
      <c r="P187" s="627"/>
      <c r="Q187" s="642">
        <v>0</v>
      </c>
      <c r="R187" s="626"/>
      <c r="S187" s="642">
        <v>0</v>
      </c>
      <c r="T187" s="690"/>
      <c r="U187" s="672">
        <v>0</v>
      </c>
    </row>
    <row r="188" spans="1:21" ht="14.4" customHeight="1" x14ac:dyDescent="0.3">
      <c r="A188" s="625">
        <v>4</v>
      </c>
      <c r="B188" s="626" t="s">
        <v>551</v>
      </c>
      <c r="C188" s="626">
        <v>89301041</v>
      </c>
      <c r="D188" s="688" t="s">
        <v>5892</v>
      </c>
      <c r="E188" s="689" t="s">
        <v>3821</v>
      </c>
      <c r="F188" s="626" t="s">
        <v>3777</v>
      </c>
      <c r="G188" s="626" t="s">
        <v>3909</v>
      </c>
      <c r="H188" s="626" t="s">
        <v>550</v>
      </c>
      <c r="I188" s="626" t="s">
        <v>1900</v>
      </c>
      <c r="J188" s="626" t="s">
        <v>1901</v>
      </c>
      <c r="K188" s="626" t="s">
        <v>3910</v>
      </c>
      <c r="L188" s="627">
        <v>400.53</v>
      </c>
      <c r="M188" s="627">
        <v>801.06</v>
      </c>
      <c r="N188" s="626">
        <v>2</v>
      </c>
      <c r="O188" s="690">
        <v>0.5</v>
      </c>
      <c r="P188" s="627"/>
      <c r="Q188" s="642">
        <v>0</v>
      </c>
      <c r="R188" s="626"/>
      <c r="S188" s="642">
        <v>0</v>
      </c>
      <c r="T188" s="690"/>
      <c r="U188" s="672">
        <v>0</v>
      </c>
    </row>
    <row r="189" spans="1:21" ht="14.4" customHeight="1" x14ac:dyDescent="0.3">
      <c r="A189" s="625">
        <v>4</v>
      </c>
      <c r="B189" s="626" t="s">
        <v>551</v>
      </c>
      <c r="C189" s="626">
        <v>89301041</v>
      </c>
      <c r="D189" s="688" t="s">
        <v>5892</v>
      </c>
      <c r="E189" s="689" t="s">
        <v>3821</v>
      </c>
      <c r="F189" s="626" t="s">
        <v>3777</v>
      </c>
      <c r="G189" s="626" t="s">
        <v>3882</v>
      </c>
      <c r="H189" s="626" t="s">
        <v>1399</v>
      </c>
      <c r="I189" s="626" t="s">
        <v>1576</v>
      </c>
      <c r="J189" s="626" t="s">
        <v>1441</v>
      </c>
      <c r="K189" s="626" t="s">
        <v>1577</v>
      </c>
      <c r="L189" s="627">
        <v>625.29</v>
      </c>
      <c r="M189" s="627">
        <v>1875.87</v>
      </c>
      <c r="N189" s="626">
        <v>3</v>
      </c>
      <c r="O189" s="690">
        <v>0.5</v>
      </c>
      <c r="P189" s="627">
        <v>1875.87</v>
      </c>
      <c r="Q189" s="642">
        <v>1</v>
      </c>
      <c r="R189" s="626">
        <v>3</v>
      </c>
      <c r="S189" s="642">
        <v>1</v>
      </c>
      <c r="T189" s="690">
        <v>0.5</v>
      </c>
      <c r="U189" s="672">
        <v>1</v>
      </c>
    </row>
    <row r="190" spans="1:21" ht="14.4" customHeight="1" x14ac:dyDescent="0.3">
      <c r="A190" s="625">
        <v>4</v>
      </c>
      <c r="B190" s="626" t="s">
        <v>551</v>
      </c>
      <c r="C190" s="626">
        <v>89301041</v>
      </c>
      <c r="D190" s="688" t="s">
        <v>5892</v>
      </c>
      <c r="E190" s="689" t="s">
        <v>3821</v>
      </c>
      <c r="F190" s="626" t="s">
        <v>3777</v>
      </c>
      <c r="G190" s="626" t="s">
        <v>3882</v>
      </c>
      <c r="H190" s="626" t="s">
        <v>1399</v>
      </c>
      <c r="I190" s="626" t="s">
        <v>1440</v>
      </c>
      <c r="J190" s="626" t="s">
        <v>1441</v>
      </c>
      <c r="K190" s="626" t="s">
        <v>1442</v>
      </c>
      <c r="L190" s="627">
        <v>937.93</v>
      </c>
      <c r="M190" s="627">
        <v>1875.86</v>
      </c>
      <c r="N190" s="626">
        <v>2</v>
      </c>
      <c r="O190" s="690">
        <v>0.5</v>
      </c>
      <c r="P190" s="627">
        <v>1875.86</v>
      </c>
      <c r="Q190" s="642">
        <v>1</v>
      </c>
      <c r="R190" s="626">
        <v>2</v>
      </c>
      <c r="S190" s="642">
        <v>1</v>
      </c>
      <c r="T190" s="690">
        <v>0.5</v>
      </c>
      <c r="U190" s="672">
        <v>1</v>
      </c>
    </row>
    <row r="191" spans="1:21" ht="14.4" customHeight="1" x14ac:dyDescent="0.3">
      <c r="A191" s="625">
        <v>4</v>
      </c>
      <c r="B191" s="626" t="s">
        <v>551</v>
      </c>
      <c r="C191" s="626">
        <v>89301041</v>
      </c>
      <c r="D191" s="688" t="s">
        <v>5892</v>
      </c>
      <c r="E191" s="689" t="s">
        <v>3821</v>
      </c>
      <c r="F191" s="626" t="s">
        <v>3777</v>
      </c>
      <c r="G191" s="626" t="s">
        <v>3848</v>
      </c>
      <c r="H191" s="626" t="s">
        <v>550</v>
      </c>
      <c r="I191" s="626" t="s">
        <v>753</v>
      </c>
      <c r="J191" s="626" t="s">
        <v>754</v>
      </c>
      <c r="K191" s="626" t="s">
        <v>755</v>
      </c>
      <c r="L191" s="627">
        <v>190.48</v>
      </c>
      <c r="M191" s="627">
        <v>571.43999999999994</v>
      </c>
      <c r="N191" s="626">
        <v>3</v>
      </c>
      <c r="O191" s="690">
        <v>1.5</v>
      </c>
      <c r="P191" s="627">
        <v>380.96</v>
      </c>
      <c r="Q191" s="642">
        <v>0.66666666666666674</v>
      </c>
      <c r="R191" s="626">
        <v>2</v>
      </c>
      <c r="S191" s="642">
        <v>0.66666666666666663</v>
      </c>
      <c r="T191" s="690">
        <v>1</v>
      </c>
      <c r="U191" s="672">
        <v>0.66666666666666663</v>
      </c>
    </row>
    <row r="192" spans="1:21" ht="14.4" customHeight="1" x14ac:dyDescent="0.3">
      <c r="A192" s="625">
        <v>4</v>
      </c>
      <c r="B192" s="626" t="s">
        <v>551</v>
      </c>
      <c r="C192" s="626">
        <v>89301041</v>
      </c>
      <c r="D192" s="688" t="s">
        <v>5892</v>
      </c>
      <c r="E192" s="689" t="s">
        <v>3821</v>
      </c>
      <c r="F192" s="626" t="s">
        <v>3777</v>
      </c>
      <c r="G192" s="626" t="s">
        <v>4038</v>
      </c>
      <c r="H192" s="626" t="s">
        <v>550</v>
      </c>
      <c r="I192" s="626" t="s">
        <v>714</v>
      </c>
      <c r="J192" s="626" t="s">
        <v>715</v>
      </c>
      <c r="K192" s="626" t="s">
        <v>4039</v>
      </c>
      <c r="L192" s="627">
        <v>0</v>
      </c>
      <c r="M192" s="627">
        <v>0</v>
      </c>
      <c r="N192" s="626">
        <v>2</v>
      </c>
      <c r="O192" s="690">
        <v>1</v>
      </c>
      <c r="P192" s="627">
        <v>0</v>
      </c>
      <c r="Q192" s="642"/>
      <c r="R192" s="626">
        <v>1</v>
      </c>
      <c r="S192" s="642">
        <v>0.5</v>
      </c>
      <c r="T192" s="690">
        <v>0.5</v>
      </c>
      <c r="U192" s="672">
        <v>0.5</v>
      </c>
    </row>
    <row r="193" spans="1:21" ht="14.4" customHeight="1" x14ac:dyDescent="0.3">
      <c r="A193" s="625">
        <v>4</v>
      </c>
      <c r="B193" s="626" t="s">
        <v>551</v>
      </c>
      <c r="C193" s="626">
        <v>89301041</v>
      </c>
      <c r="D193" s="688" t="s">
        <v>5892</v>
      </c>
      <c r="E193" s="689" t="s">
        <v>3821</v>
      </c>
      <c r="F193" s="626" t="s">
        <v>3777</v>
      </c>
      <c r="G193" s="626" t="s">
        <v>4001</v>
      </c>
      <c r="H193" s="626" t="s">
        <v>550</v>
      </c>
      <c r="I193" s="626" t="s">
        <v>2579</v>
      </c>
      <c r="J193" s="626" t="s">
        <v>4002</v>
      </c>
      <c r="K193" s="626" t="s">
        <v>4003</v>
      </c>
      <c r="L193" s="627">
        <v>69.86</v>
      </c>
      <c r="M193" s="627">
        <v>69.86</v>
      </c>
      <c r="N193" s="626">
        <v>1</v>
      </c>
      <c r="O193" s="690">
        <v>1</v>
      </c>
      <c r="P193" s="627"/>
      <c r="Q193" s="642">
        <v>0</v>
      </c>
      <c r="R193" s="626"/>
      <c r="S193" s="642">
        <v>0</v>
      </c>
      <c r="T193" s="690"/>
      <c r="U193" s="672">
        <v>0</v>
      </c>
    </row>
    <row r="194" spans="1:21" ht="14.4" customHeight="1" x14ac:dyDescent="0.3">
      <c r="A194" s="625">
        <v>4</v>
      </c>
      <c r="B194" s="626" t="s">
        <v>551</v>
      </c>
      <c r="C194" s="626">
        <v>89301041</v>
      </c>
      <c r="D194" s="688" t="s">
        <v>5892</v>
      </c>
      <c r="E194" s="689" t="s">
        <v>3821</v>
      </c>
      <c r="F194" s="626" t="s">
        <v>3777</v>
      </c>
      <c r="G194" s="626" t="s">
        <v>3920</v>
      </c>
      <c r="H194" s="626" t="s">
        <v>1399</v>
      </c>
      <c r="I194" s="626" t="s">
        <v>1596</v>
      </c>
      <c r="J194" s="626" t="s">
        <v>1597</v>
      </c>
      <c r="K194" s="626" t="s">
        <v>1598</v>
      </c>
      <c r="L194" s="627">
        <v>140.03</v>
      </c>
      <c r="M194" s="627">
        <v>140.03</v>
      </c>
      <c r="N194" s="626">
        <v>1</v>
      </c>
      <c r="O194" s="690">
        <v>1</v>
      </c>
      <c r="P194" s="627"/>
      <c r="Q194" s="642">
        <v>0</v>
      </c>
      <c r="R194" s="626"/>
      <c r="S194" s="642">
        <v>0</v>
      </c>
      <c r="T194" s="690"/>
      <c r="U194" s="672">
        <v>0</v>
      </c>
    </row>
    <row r="195" spans="1:21" ht="14.4" customHeight="1" x14ac:dyDescent="0.3">
      <c r="A195" s="625">
        <v>4</v>
      </c>
      <c r="B195" s="626" t="s">
        <v>551</v>
      </c>
      <c r="C195" s="626">
        <v>89301041</v>
      </c>
      <c r="D195" s="688" t="s">
        <v>5892</v>
      </c>
      <c r="E195" s="689" t="s">
        <v>3821</v>
      </c>
      <c r="F195" s="626" t="s">
        <v>3777</v>
      </c>
      <c r="G195" s="626" t="s">
        <v>4040</v>
      </c>
      <c r="H195" s="626" t="s">
        <v>550</v>
      </c>
      <c r="I195" s="626" t="s">
        <v>4041</v>
      </c>
      <c r="J195" s="626" t="s">
        <v>4042</v>
      </c>
      <c r="K195" s="626" t="s">
        <v>3759</v>
      </c>
      <c r="L195" s="627">
        <v>140.25</v>
      </c>
      <c r="M195" s="627">
        <v>140.25</v>
      </c>
      <c r="N195" s="626">
        <v>1</v>
      </c>
      <c r="O195" s="690">
        <v>0.5</v>
      </c>
      <c r="P195" s="627">
        <v>140.25</v>
      </c>
      <c r="Q195" s="642">
        <v>1</v>
      </c>
      <c r="R195" s="626">
        <v>1</v>
      </c>
      <c r="S195" s="642">
        <v>1</v>
      </c>
      <c r="T195" s="690">
        <v>0.5</v>
      </c>
      <c r="U195" s="672">
        <v>1</v>
      </c>
    </row>
    <row r="196" spans="1:21" ht="14.4" customHeight="1" x14ac:dyDescent="0.3">
      <c r="A196" s="625">
        <v>4</v>
      </c>
      <c r="B196" s="626" t="s">
        <v>551</v>
      </c>
      <c r="C196" s="626">
        <v>89301041</v>
      </c>
      <c r="D196" s="688" t="s">
        <v>5892</v>
      </c>
      <c r="E196" s="689" t="s">
        <v>3821</v>
      </c>
      <c r="F196" s="626" t="s">
        <v>3777</v>
      </c>
      <c r="G196" s="626" t="s">
        <v>3961</v>
      </c>
      <c r="H196" s="626" t="s">
        <v>550</v>
      </c>
      <c r="I196" s="626" t="s">
        <v>2926</v>
      </c>
      <c r="J196" s="626" t="s">
        <v>2927</v>
      </c>
      <c r="K196" s="626" t="s">
        <v>2277</v>
      </c>
      <c r="L196" s="627">
        <v>0</v>
      </c>
      <c r="M196" s="627">
        <v>0</v>
      </c>
      <c r="N196" s="626">
        <v>2</v>
      </c>
      <c r="O196" s="690">
        <v>2</v>
      </c>
      <c r="P196" s="627">
        <v>0</v>
      </c>
      <c r="Q196" s="642"/>
      <c r="R196" s="626">
        <v>1</v>
      </c>
      <c r="S196" s="642">
        <v>0.5</v>
      </c>
      <c r="T196" s="690">
        <v>1</v>
      </c>
      <c r="U196" s="672">
        <v>0.5</v>
      </c>
    </row>
    <row r="197" spans="1:21" ht="14.4" customHeight="1" x14ac:dyDescent="0.3">
      <c r="A197" s="625">
        <v>4</v>
      </c>
      <c r="B197" s="626" t="s">
        <v>551</v>
      </c>
      <c r="C197" s="626">
        <v>89301041</v>
      </c>
      <c r="D197" s="688" t="s">
        <v>5892</v>
      </c>
      <c r="E197" s="689" t="s">
        <v>3821</v>
      </c>
      <c r="F197" s="626" t="s">
        <v>3777</v>
      </c>
      <c r="G197" s="626" t="s">
        <v>3854</v>
      </c>
      <c r="H197" s="626" t="s">
        <v>550</v>
      </c>
      <c r="I197" s="626" t="s">
        <v>818</v>
      </c>
      <c r="J197" s="626" t="s">
        <v>3855</v>
      </c>
      <c r="K197" s="626" t="s">
        <v>3856</v>
      </c>
      <c r="L197" s="627">
        <v>0</v>
      </c>
      <c r="M197" s="627">
        <v>0</v>
      </c>
      <c r="N197" s="626">
        <v>3</v>
      </c>
      <c r="O197" s="690">
        <v>1.5</v>
      </c>
      <c r="P197" s="627"/>
      <c r="Q197" s="642"/>
      <c r="R197" s="626"/>
      <c r="S197" s="642">
        <v>0</v>
      </c>
      <c r="T197" s="690"/>
      <c r="U197" s="672">
        <v>0</v>
      </c>
    </row>
    <row r="198" spans="1:21" ht="14.4" customHeight="1" x14ac:dyDescent="0.3">
      <c r="A198" s="625">
        <v>4</v>
      </c>
      <c r="B198" s="626" t="s">
        <v>551</v>
      </c>
      <c r="C198" s="626">
        <v>89301041</v>
      </c>
      <c r="D198" s="688" t="s">
        <v>5892</v>
      </c>
      <c r="E198" s="689" t="s">
        <v>3821</v>
      </c>
      <c r="F198" s="626" t="s">
        <v>3777</v>
      </c>
      <c r="G198" s="626" t="s">
        <v>3895</v>
      </c>
      <c r="H198" s="626" t="s">
        <v>550</v>
      </c>
      <c r="I198" s="626" t="s">
        <v>3051</v>
      </c>
      <c r="J198" s="626" t="s">
        <v>1714</v>
      </c>
      <c r="K198" s="626" t="s">
        <v>3896</v>
      </c>
      <c r="L198" s="627">
        <v>38.99</v>
      </c>
      <c r="M198" s="627">
        <v>38.99</v>
      </c>
      <c r="N198" s="626">
        <v>1</v>
      </c>
      <c r="O198" s="690">
        <v>1</v>
      </c>
      <c r="P198" s="627">
        <v>38.99</v>
      </c>
      <c r="Q198" s="642">
        <v>1</v>
      </c>
      <c r="R198" s="626">
        <v>1</v>
      </c>
      <c r="S198" s="642">
        <v>1</v>
      </c>
      <c r="T198" s="690">
        <v>1</v>
      </c>
      <c r="U198" s="672">
        <v>1</v>
      </c>
    </row>
    <row r="199" spans="1:21" ht="14.4" customHeight="1" x14ac:dyDescent="0.3">
      <c r="A199" s="625">
        <v>4</v>
      </c>
      <c r="B199" s="626" t="s">
        <v>551</v>
      </c>
      <c r="C199" s="626">
        <v>89301041</v>
      </c>
      <c r="D199" s="688" t="s">
        <v>5892</v>
      </c>
      <c r="E199" s="689" t="s">
        <v>3821</v>
      </c>
      <c r="F199" s="626" t="s">
        <v>3777</v>
      </c>
      <c r="G199" s="626" t="s">
        <v>3923</v>
      </c>
      <c r="H199" s="626" t="s">
        <v>1399</v>
      </c>
      <c r="I199" s="626" t="s">
        <v>4043</v>
      </c>
      <c r="J199" s="626" t="s">
        <v>4044</v>
      </c>
      <c r="K199" s="626" t="s">
        <v>4045</v>
      </c>
      <c r="L199" s="627">
        <v>49.12</v>
      </c>
      <c r="M199" s="627">
        <v>49.12</v>
      </c>
      <c r="N199" s="626">
        <v>1</v>
      </c>
      <c r="O199" s="690">
        <v>0.5</v>
      </c>
      <c r="P199" s="627">
        <v>49.12</v>
      </c>
      <c r="Q199" s="642">
        <v>1</v>
      </c>
      <c r="R199" s="626">
        <v>1</v>
      </c>
      <c r="S199" s="642">
        <v>1</v>
      </c>
      <c r="T199" s="690">
        <v>0.5</v>
      </c>
      <c r="U199" s="672">
        <v>1</v>
      </c>
    </row>
    <row r="200" spans="1:21" ht="14.4" customHeight="1" x14ac:dyDescent="0.3">
      <c r="A200" s="625">
        <v>4</v>
      </c>
      <c r="B200" s="626" t="s">
        <v>551</v>
      </c>
      <c r="C200" s="626">
        <v>89301041</v>
      </c>
      <c r="D200" s="688" t="s">
        <v>5892</v>
      </c>
      <c r="E200" s="689" t="s">
        <v>3821</v>
      </c>
      <c r="F200" s="626" t="s">
        <v>3777</v>
      </c>
      <c r="G200" s="626" t="s">
        <v>4046</v>
      </c>
      <c r="H200" s="626" t="s">
        <v>1399</v>
      </c>
      <c r="I200" s="626" t="s">
        <v>4047</v>
      </c>
      <c r="J200" s="626" t="s">
        <v>3545</v>
      </c>
      <c r="K200" s="626" t="s">
        <v>4048</v>
      </c>
      <c r="L200" s="627">
        <v>526.27</v>
      </c>
      <c r="M200" s="627">
        <v>526.27</v>
      </c>
      <c r="N200" s="626">
        <v>1</v>
      </c>
      <c r="O200" s="690">
        <v>1</v>
      </c>
      <c r="P200" s="627">
        <v>526.27</v>
      </c>
      <c r="Q200" s="642">
        <v>1</v>
      </c>
      <c r="R200" s="626">
        <v>1</v>
      </c>
      <c r="S200" s="642">
        <v>1</v>
      </c>
      <c r="T200" s="690">
        <v>1</v>
      </c>
      <c r="U200" s="672">
        <v>1</v>
      </c>
    </row>
    <row r="201" spans="1:21" ht="14.4" customHeight="1" x14ac:dyDescent="0.3">
      <c r="A201" s="625">
        <v>4</v>
      </c>
      <c r="B201" s="626" t="s">
        <v>551</v>
      </c>
      <c r="C201" s="626">
        <v>89301041</v>
      </c>
      <c r="D201" s="688" t="s">
        <v>5892</v>
      </c>
      <c r="E201" s="689" t="s">
        <v>3821</v>
      </c>
      <c r="F201" s="626" t="s">
        <v>3777</v>
      </c>
      <c r="G201" s="626" t="s">
        <v>3962</v>
      </c>
      <c r="H201" s="626" t="s">
        <v>550</v>
      </c>
      <c r="I201" s="626" t="s">
        <v>4049</v>
      </c>
      <c r="J201" s="626" t="s">
        <v>4050</v>
      </c>
      <c r="K201" s="626" t="s">
        <v>920</v>
      </c>
      <c r="L201" s="627">
        <v>0</v>
      </c>
      <c r="M201" s="627">
        <v>0</v>
      </c>
      <c r="N201" s="626">
        <v>1</v>
      </c>
      <c r="O201" s="690">
        <v>0.5</v>
      </c>
      <c r="P201" s="627">
        <v>0</v>
      </c>
      <c r="Q201" s="642"/>
      <c r="R201" s="626">
        <v>1</v>
      </c>
      <c r="S201" s="642">
        <v>1</v>
      </c>
      <c r="T201" s="690">
        <v>0.5</v>
      </c>
      <c r="U201" s="672">
        <v>1</v>
      </c>
    </row>
    <row r="202" spans="1:21" ht="14.4" customHeight="1" x14ac:dyDescent="0.3">
      <c r="A202" s="625">
        <v>4</v>
      </c>
      <c r="B202" s="626" t="s">
        <v>551</v>
      </c>
      <c r="C202" s="626">
        <v>89301041</v>
      </c>
      <c r="D202" s="688" t="s">
        <v>5892</v>
      </c>
      <c r="E202" s="689" t="s">
        <v>3823</v>
      </c>
      <c r="F202" s="626" t="s">
        <v>3777</v>
      </c>
      <c r="G202" s="626" t="s">
        <v>3839</v>
      </c>
      <c r="H202" s="626" t="s">
        <v>1399</v>
      </c>
      <c r="I202" s="626" t="s">
        <v>1717</v>
      </c>
      <c r="J202" s="626" t="s">
        <v>3575</v>
      </c>
      <c r="K202" s="626" t="s">
        <v>3576</v>
      </c>
      <c r="L202" s="627">
        <v>333.31</v>
      </c>
      <c r="M202" s="627">
        <v>333.31</v>
      </c>
      <c r="N202" s="626">
        <v>1</v>
      </c>
      <c r="O202" s="690">
        <v>0.5</v>
      </c>
      <c r="P202" s="627"/>
      <c r="Q202" s="642">
        <v>0</v>
      </c>
      <c r="R202" s="626"/>
      <c r="S202" s="642">
        <v>0</v>
      </c>
      <c r="T202" s="690"/>
      <c r="U202" s="672">
        <v>0</v>
      </c>
    </row>
    <row r="203" spans="1:21" ht="14.4" customHeight="1" x14ac:dyDescent="0.3">
      <c r="A203" s="625">
        <v>4</v>
      </c>
      <c r="B203" s="626" t="s">
        <v>551</v>
      </c>
      <c r="C203" s="626">
        <v>89301041</v>
      </c>
      <c r="D203" s="688" t="s">
        <v>5892</v>
      </c>
      <c r="E203" s="689" t="s">
        <v>3823</v>
      </c>
      <c r="F203" s="626" t="s">
        <v>3777</v>
      </c>
      <c r="G203" s="626" t="s">
        <v>3932</v>
      </c>
      <c r="H203" s="626" t="s">
        <v>550</v>
      </c>
      <c r="I203" s="626" t="s">
        <v>2120</v>
      </c>
      <c r="J203" s="626" t="s">
        <v>4051</v>
      </c>
      <c r="K203" s="626" t="s">
        <v>3934</v>
      </c>
      <c r="L203" s="627">
        <v>0</v>
      </c>
      <c r="M203" s="627">
        <v>0</v>
      </c>
      <c r="N203" s="626">
        <v>1</v>
      </c>
      <c r="O203" s="690">
        <v>0.5</v>
      </c>
      <c r="P203" s="627"/>
      <c r="Q203" s="642"/>
      <c r="R203" s="626"/>
      <c r="S203" s="642">
        <v>0</v>
      </c>
      <c r="T203" s="690"/>
      <c r="U203" s="672">
        <v>0</v>
      </c>
    </row>
    <row r="204" spans="1:21" ht="14.4" customHeight="1" x14ac:dyDescent="0.3">
      <c r="A204" s="625">
        <v>4</v>
      </c>
      <c r="B204" s="626" t="s">
        <v>551</v>
      </c>
      <c r="C204" s="626">
        <v>89301041</v>
      </c>
      <c r="D204" s="688" t="s">
        <v>5892</v>
      </c>
      <c r="E204" s="689" t="s">
        <v>3823</v>
      </c>
      <c r="F204" s="626" t="s">
        <v>3777</v>
      </c>
      <c r="G204" s="626" t="s">
        <v>3932</v>
      </c>
      <c r="H204" s="626" t="s">
        <v>550</v>
      </c>
      <c r="I204" s="626" t="s">
        <v>2120</v>
      </c>
      <c r="J204" s="626" t="s">
        <v>3933</v>
      </c>
      <c r="K204" s="626" t="s">
        <v>3934</v>
      </c>
      <c r="L204" s="627">
        <v>0</v>
      </c>
      <c r="M204" s="627">
        <v>0</v>
      </c>
      <c r="N204" s="626">
        <v>2</v>
      </c>
      <c r="O204" s="690">
        <v>1</v>
      </c>
      <c r="P204" s="627"/>
      <c r="Q204" s="642"/>
      <c r="R204" s="626"/>
      <c r="S204" s="642">
        <v>0</v>
      </c>
      <c r="T204" s="690"/>
      <c r="U204" s="672">
        <v>0</v>
      </c>
    </row>
    <row r="205" spans="1:21" ht="14.4" customHeight="1" x14ac:dyDescent="0.3">
      <c r="A205" s="625">
        <v>4</v>
      </c>
      <c r="B205" s="626" t="s">
        <v>551</v>
      </c>
      <c r="C205" s="626">
        <v>89301041</v>
      </c>
      <c r="D205" s="688" t="s">
        <v>5892</v>
      </c>
      <c r="E205" s="689" t="s">
        <v>3823</v>
      </c>
      <c r="F205" s="626" t="s">
        <v>3777</v>
      </c>
      <c r="G205" s="626" t="s">
        <v>3935</v>
      </c>
      <c r="H205" s="626" t="s">
        <v>550</v>
      </c>
      <c r="I205" s="626" t="s">
        <v>4015</v>
      </c>
      <c r="J205" s="626" t="s">
        <v>743</v>
      </c>
      <c r="K205" s="626" t="s">
        <v>4016</v>
      </c>
      <c r="L205" s="627">
        <v>0</v>
      </c>
      <c r="M205" s="627">
        <v>0</v>
      </c>
      <c r="N205" s="626">
        <v>1</v>
      </c>
      <c r="O205" s="690">
        <v>0.5</v>
      </c>
      <c r="P205" s="627"/>
      <c r="Q205" s="642"/>
      <c r="R205" s="626"/>
      <c r="S205" s="642">
        <v>0</v>
      </c>
      <c r="T205" s="690"/>
      <c r="U205" s="672">
        <v>0</v>
      </c>
    </row>
    <row r="206" spans="1:21" ht="14.4" customHeight="1" x14ac:dyDescent="0.3">
      <c r="A206" s="625">
        <v>4</v>
      </c>
      <c r="B206" s="626" t="s">
        <v>551</v>
      </c>
      <c r="C206" s="626">
        <v>89301041</v>
      </c>
      <c r="D206" s="688" t="s">
        <v>5892</v>
      </c>
      <c r="E206" s="689" t="s">
        <v>3823</v>
      </c>
      <c r="F206" s="626" t="s">
        <v>3777</v>
      </c>
      <c r="G206" s="626" t="s">
        <v>3935</v>
      </c>
      <c r="H206" s="626" t="s">
        <v>550</v>
      </c>
      <c r="I206" s="626" t="s">
        <v>742</v>
      </c>
      <c r="J206" s="626" t="s">
        <v>743</v>
      </c>
      <c r="K206" s="626" t="s">
        <v>3936</v>
      </c>
      <c r="L206" s="627">
        <v>50.6</v>
      </c>
      <c r="M206" s="627">
        <v>50.6</v>
      </c>
      <c r="N206" s="626">
        <v>1</v>
      </c>
      <c r="O206" s="690">
        <v>1</v>
      </c>
      <c r="P206" s="627"/>
      <c r="Q206" s="642">
        <v>0</v>
      </c>
      <c r="R206" s="626"/>
      <c r="S206" s="642">
        <v>0</v>
      </c>
      <c r="T206" s="690"/>
      <c r="U206" s="672">
        <v>0</v>
      </c>
    </row>
    <row r="207" spans="1:21" ht="14.4" customHeight="1" x14ac:dyDescent="0.3">
      <c r="A207" s="625">
        <v>4</v>
      </c>
      <c r="B207" s="626" t="s">
        <v>551</v>
      </c>
      <c r="C207" s="626">
        <v>89301041</v>
      </c>
      <c r="D207" s="688" t="s">
        <v>5892</v>
      </c>
      <c r="E207" s="689" t="s">
        <v>3823</v>
      </c>
      <c r="F207" s="626" t="s">
        <v>3777</v>
      </c>
      <c r="G207" s="626" t="s">
        <v>3869</v>
      </c>
      <c r="H207" s="626" t="s">
        <v>550</v>
      </c>
      <c r="I207" s="626" t="s">
        <v>4052</v>
      </c>
      <c r="J207" s="626" t="s">
        <v>2029</v>
      </c>
      <c r="K207" s="626" t="s">
        <v>2036</v>
      </c>
      <c r="L207" s="627">
        <v>12.26</v>
      </c>
      <c r="M207" s="627">
        <v>12.26</v>
      </c>
      <c r="N207" s="626">
        <v>1</v>
      </c>
      <c r="O207" s="690">
        <v>1</v>
      </c>
      <c r="P207" s="627"/>
      <c r="Q207" s="642">
        <v>0</v>
      </c>
      <c r="R207" s="626"/>
      <c r="S207" s="642">
        <v>0</v>
      </c>
      <c r="T207" s="690"/>
      <c r="U207" s="672">
        <v>0</v>
      </c>
    </row>
    <row r="208" spans="1:21" ht="14.4" customHeight="1" x14ac:dyDescent="0.3">
      <c r="A208" s="625">
        <v>4</v>
      </c>
      <c r="B208" s="626" t="s">
        <v>551</v>
      </c>
      <c r="C208" s="626">
        <v>89301041</v>
      </c>
      <c r="D208" s="688" t="s">
        <v>5892</v>
      </c>
      <c r="E208" s="689" t="s">
        <v>3823</v>
      </c>
      <c r="F208" s="626" t="s">
        <v>3777</v>
      </c>
      <c r="G208" s="626" t="s">
        <v>3845</v>
      </c>
      <c r="H208" s="626" t="s">
        <v>1399</v>
      </c>
      <c r="I208" s="626" t="s">
        <v>1556</v>
      </c>
      <c r="J208" s="626" t="s">
        <v>1449</v>
      </c>
      <c r="K208" s="626" t="s">
        <v>1557</v>
      </c>
      <c r="L208" s="627">
        <v>0</v>
      </c>
      <c r="M208" s="627">
        <v>0</v>
      </c>
      <c r="N208" s="626">
        <v>1</v>
      </c>
      <c r="O208" s="690">
        <v>0.5</v>
      </c>
      <c r="P208" s="627"/>
      <c r="Q208" s="642"/>
      <c r="R208" s="626"/>
      <c r="S208" s="642">
        <v>0</v>
      </c>
      <c r="T208" s="690"/>
      <c r="U208" s="672">
        <v>0</v>
      </c>
    </row>
    <row r="209" spans="1:21" ht="14.4" customHeight="1" x14ac:dyDescent="0.3">
      <c r="A209" s="625">
        <v>4</v>
      </c>
      <c r="B209" s="626" t="s">
        <v>551</v>
      </c>
      <c r="C209" s="626">
        <v>89301041</v>
      </c>
      <c r="D209" s="688" t="s">
        <v>5892</v>
      </c>
      <c r="E209" s="689" t="s">
        <v>3823</v>
      </c>
      <c r="F209" s="626" t="s">
        <v>3777</v>
      </c>
      <c r="G209" s="626" t="s">
        <v>3845</v>
      </c>
      <c r="H209" s="626" t="s">
        <v>550</v>
      </c>
      <c r="I209" s="626" t="s">
        <v>4053</v>
      </c>
      <c r="J209" s="626" t="s">
        <v>4054</v>
      </c>
      <c r="K209" s="626" t="s">
        <v>4055</v>
      </c>
      <c r="L209" s="627">
        <v>0</v>
      </c>
      <c r="M209" s="627">
        <v>0</v>
      </c>
      <c r="N209" s="626">
        <v>1</v>
      </c>
      <c r="O209" s="690">
        <v>0.5</v>
      </c>
      <c r="P209" s="627"/>
      <c r="Q209" s="642"/>
      <c r="R209" s="626"/>
      <c r="S209" s="642">
        <v>0</v>
      </c>
      <c r="T209" s="690"/>
      <c r="U209" s="672">
        <v>0</v>
      </c>
    </row>
    <row r="210" spans="1:21" ht="14.4" customHeight="1" x14ac:dyDescent="0.3">
      <c r="A210" s="625">
        <v>4</v>
      </c>
      <c r="B210" s="626" t="s">
        <v>551</v>
      </c>
      <c r="C210" s="626">
        <v>89301041</v>
      </c>
      <c r="D210" s="688" t="s">
        <v>5892</v>
      </c>
      <c r="E210" s="689" t="s">
        <v>3823</v>
      </c>
      <c r="F210" s="626" t="s">
        <v>3777</v>
      </c>
      <c r="G210" s="626" t="s">
        <v>3882</v>
      </c>
      <c r="H210" s="626" t="s">
        <v>1399</v>
      </c>
      <c r="I210" s="626" t="s">
        <v>4056</v>
      </c>
      <c r="J210" s="626" t="s">
        <v>1479</v>
      </c>
      <c r="K210" s="626" t="s">
        <v>4057</v>
      </c>
      <c r="L210" s="627">
        <v>466.58</v>
      </c>
      <c r="M210" s="627">
        <v>1399.74</v>
      </c>
      <c r="N210" s="626">
        <v>3</v>
      </c>
      <c r="O210" s="690">
        <v>0.5</v>
      </c>
      <c r="P210" s="627"/>
      <c r="Q210" s="642">
        <v>0</v>
      </c>
      <c r="R210" s="626"/>
      <c r="S210" s="642">
        <v>0</v>
      </c>
      <c r="T210" s="690"/>
      <c r="U210" s="672">
        <v>0</v>
      </c>
    </row>
    <row r="211" spans="1:21" ht="14.4" customHeight="1" x14ac:dyDescent="0.3">
      <c r="A211" s="625">
        <v>4</v>
      </c>
      <c r="B211" s="626" t="s">
        <v>551</v>
      </c>
      <c r="C211" s="626">
        <v>89301041</v>
      </c>
      <c r="D211" s="688" t="s">
        <v>5892</v>
      </c>
      <c r="E211" s="689" t="s">
        <v>3824</v>
      </c>
      <c r="F211" s="626" t="s">
        <v>3777</v>
      </c>
      <c r="G211" s="626" t="s">
        <v>3857</v>
      </c>
      <c r="H211" s="626" t="s">
        <v>1399</v>
      </c>
      <c r="I211" s="626" t="s">
        <v>2452</v>
      </c>
      <c r="J211" s="626" t="s">
        <v>3657</v>
      </c>
      <c r="K211" s="626" t="s">
        <v>3658</v>
      </c>
      <c r="L211" s="627">
        <v>416.46</v>
      </c>
      <c r="M211" s="627">
        <v>416.46</v>
      </c>
      <c r="N211" s="626">
        <v>1</v>
      </c>
      <c r="O211" s="690">
        <v>0.5</v>
      </c>
      <c r="P211" s="627"/>
      <c r="Q211" s="642">
        <v>0</v>
      </c>
      <c r="R211" s="626"/>
      <c r="S211" s="642">
        <v>0</v>
      </c>
      <c r="T211" s="690"/>
      <c r="U211" s="672">
        <v>0</v>
      </c>
    </row>
    <row r="212" spans="1:21" ht="14.4" customHeight="1" x14ac:dyDescent="0.3">
      <c r="A212" s="625">
        <v>4</v>
      </c>
      <c r="B212" s="626" t="s">
        <v>551</v>
      </c>
      <c r="C212" s="626">
        <v>89301041</v>
      </c>
      <c r="D212" s="688" t="s">
        <v>5892</v>
      </c>
      <c r="E212" s="689" t="s">
        <v>3824</v>
      </c>
      <c r="F212" s="626" t="s">
        <v>3777</v>
      </c>
      <c r="G212" s="626" t="s">
        <v>3839</v>
      </c>
      <c r="H212" s="626" t="s">
        <v>1399</v>
      </c>
      <c r="I212" s="626" t="s">
        <v>1717</v>
      </c>
      <c r="J212" s="626" t="s">
        <v>3575</v>
      </c>
      <c r="K212" s="626" t="s">
        <v>3576</v>
      </c>
      <c r="L212" s="627">
        <v>333.31</v>
      </c>
      <c r="M212" s="627">
        <v>1333.24</v>
      </c>
      <c r="N212" s="626">
        <v>4</v>
      </c>
      <c r="O212" s="690">
        <v>3</v>
      </c>
      <c r="P212" s="627">
        <v>999.93000000000006</v>
      </c>
      <c r="Q212" s="642">
        <v>0.75</v>
      </c>
      <c r="R212" s="626">
        <v>3</v>
      </c>
      <c r="S212" s="642">
        <v>0.75</v>
      </c>
      <c r="T212" s="690">
        <v>2</v>
      </c>
      <c r="U212" s="672">
        <v>0.66666666666666663</v>
      </c>
    </row>
    <row r="213" spans="1:21" ht="14.4" customHeight="1" x14ac:dyDescent="0.3">
      <c r="A213" s="625">
        <v>4</v>
      </c>
      <c r="B213" s="626" t="s">
        <v>551</v>
      </c>
      <c r="C213" s="626">
        <v>89301041</v>
      </c>
      <c r="D213" s="688" t="s">
        <v>5892</v>
      </c>
      <c r="E213" s="689" t="s">
        <v>3824</v>
      </c>
      <c r="F213" s="626" t="s">
        <v>3777</v>
      </c>
      <c r="G213" s="626" t="s">
        <v>4014</v>
      </c>
      <c r="H213" s="626" t="s">
        <v>1399</v>
      </c>
      <c r="I213" s="626" t="s">
        <v>2594</v>
      </c>
      <c r="J213" s="626" t="s">
        <v>2595</v>
      </c>
      <c r="K213" s="626" t="s">
        <v>3600</v>
      </c>
      <c r="L213" s="627">
        <v>184.22</v>
      </c>
      <c r="M213" s="627">
        <v>184.22</v>
      </c>
      <c r="N213" s="626">
        <v>1</v>
      </c>
      <c r="O213" s="690">
        <v>1</v>
      </c>
      <c r="P213" s="627"/>
      <c r="Q213" s="642">
        <v>0</v>
      </c>
      <c r="R213" s="626"/>
      <c r="S213" s="642">
        <v>0</v>
      </c>
      <c r="T213" s="690"/>
      <c r="U213" s="672">
        <v>0</v>
      </c>
    </row>
    <row r="214" spans="1:21" ht="14.4" customHeight="1" x14ac:dyDescent="0.3">
      <c r="A214" s="625">
        <v>4</v>
      </c>
      <c r="B214" s="626" t="s">
        <v>551</v>
      </c>
      <c r="C214" s="626">
        <v>89301041</v>
      </c>
      <c r="D214" s="688" t="s">
        <v>5892</v>
      </c>
      <c r="E214" s="689" t="s">
        <v>3824</v>
      </c>
      <c r="F214" s="626" t="s">
        <v>3777</v>
      </c>
      <c r="G214" s="626" t="s">
        <v>4058</v>
      </c>
      <c r="H214" s="626" t="s">
        <v>550</v>
      </c>
      <c r="I214" s="626" t="s">
        <v>703</v>
      </c>
      <c r="J214" s="626" t="s">
        <v>4059</v>
      </c>
      <c r="K214" s="626" t="s">
        <v>3625</v>
      </c>
      <c r="L214" s="627">
        <v>29.48</v>
      </c>
      <c r="M214" s="627">
        <v>29.48</v>
      </c>
      <c r="N214" s="626">
        <v>1</v>
      </c>
      <c r="O214" s="690">
        <v>1</v>
      </c>
      <c r="P214" s="627"/>
      <c r="Q214" s="642">
        <v>0</v>
      </c>
      <c r="R214" s="626"/>
      <c r="S214" s="642">
        <v>0</v>
      </c>
      <c r="T214" s="690"/>
      <c r="U214" s="672">
        <v>0</v>
      </c>
    </row>
    <row r="215" spans="1:21" ht="14.4" customHeight="1" x14ac:dyDescent="0.3">
      <c r="A215" s="625">
        <v>4</v>
      </c>
      <c r="B215" s="626" t="s">
        <v>551</v>
      </c>
      <c r="C215" s="626">
        <v>89301041</v>
      </c>
      <c r="D215" s="688" t="s">
        <v>5892</v>
      </c>
      <c r="E215" s="689" t="s">
        <v>3824</v>
      </c>
      <c r="F215" s="626" t="s">
        <v>3777</v>
      </c>
      <c r="G215" s="626" t="s">
        <v>4009</v>
      </c>
      <c r="H215" s="626" t="s">
        <v>550</v>
      </c>
      <c r="I215" s="626" t="s">
        <v>4060</v>
      </c>
      <c r="J215" s="626" t="s">
        <v>4061</v>
      </c>
      <c r="K215" s="626" t="s">
        <v>3867</v>
      </c>
      <c r="L215" s="627">
        <v>75.36</v>
      </c>
      <c r="M215" s="627">
        <v>301.44</v>
      </c>
      <c r="N215" s="626">
        <v>4</v>
      </c>
      <c r="O215" s="690">
        <v>3.5</v>
      </c>
      <c r="P215" s="627">
        <v>150.72</v>
      </c>
      <c r="Q215" s="642">
        <v>0.5</v>
      </c>
      <c r="R215" s="626">
        <v>2</v>
      </c>
      <c r="S215" s="642">
        <v>0.5</v>
      </c>
      <c r="T215" s="690">
        <v>1.5</v>
      </c>
      <c r="U215" s="672">
        <v>0.42857142857142855</v>
      </c>
    </row>
    <row r="216" spans="1:21" ht="14.4" customHeight="1" x14ac:dyDescent="0.3">
      <c r="A216" s="625">
        <v>4</v>
      </c>
      <c r="B216" s="626" t="s">
        <v>551</v>
      </c>
      <c r="C216" s="626">
        <v>89301041</v>
      </c>
      <c r="D216" s="688" t="s">
        <v>5892</v>
      </c>
      <c r="E216" s="689" t="s">
        <v>3824</v>
      </c>
      <c r="F216" s="626" t="s">
        <v>3777</v>
      </c>
      <c r="G216" s="626" t="s">
        <v>3935</v>
      </c>
      <c r="H216" s="626" t="s">
        <v>550</v>
      </c>
      <c r="I216" s="626" t="s">
        <v>4015</v>
      </c>
      <c r="J216" s="626" t="s">
        <v>743</v>
      </c>
      <c r="K216" s="626" t="s">
        <v>4016</v>
      </c>
      <c r="L216" s="627">
        <v>0</v>
      </c>
      <c r="M216" s="627">
        <v>0</v>
      </c>
      <c r="N216" s="626">
        <v>1</v>
      </c>
      <c r="O216" s="690">
        <v>0.5</v>
      </c>
      <c r="P216" s="627">
        <v>0</v>
      </c>
      <c r="Q216" s="642"/>
      <c r="R216" s="626">
        <v>1</v>
      </c>
      <c r="S216" s="642">
        <v>1</v>
      </c>
      <c r="T216" s="690">
        <v>0.5</v>
      </c>
      <c r="U216" s="672">
        <v>1</v>
      </c>
    </row>
    <row r="217" spans="1:21" ht="14.4" customHeight="1" x14ac:dyDescent="0.3">
      <c r="A217" s="625">
        <v>4</v>
      </c>
      <c r="B217" s="626" t="s">
        <v>551</v>
      </c>
      <c r="C217" s="626">
        <v>89301041</v>
      </c>
      <c r="D217" s="688" t="s">
        <v>5892</v>
      </c>
      <c r="E217" s="689" t="s">
        <v>3824</v>
      </c>
      <c r="F217" s="626" t="s">
        <v>3777</v>
      </c>
      <c r="G217" s="626" t="s">
        <v>3991</v>
      </c>
      <c r="H217" s="626" t="s">
        <v>550</v>
      </c>
      <c r="I217" s="626" t="s">
        <v>2088</v>
      </c>
      <c r="J217" s="626" t="s">
        <v>2089</v>
      </c>
      <c r="K217" s="626" t="s">
        <v>3992</v>
      </c>
      <c r="L217" s="627">
        <v>63.67</v>
      </c>
      <c r="M217" s="627">
        <v>63.67</v>
      </c>
      <c r="N217" s="626">
        <v>1</v>
      </c>
      <c r="O217" s="690">
        <v>1</v>
      </c>
      <c r="P217" s="627"/>
      <c r="Q217" s="642">
        <v>0</v>
      </c>
      <c r="R217" s="626"/>
      <c r="S217" s="642">
        <v>0</v>
      </c>
      <c r="T217" s="690"/>
      <c r="U217" s="672">
        <v>0</v>
      </c>
    </row>
    <row r="218" spans="1:21" ht="14.4" customHeight="1" x14ac:dyDescent="0.3">
      <c r="A218" s="625">
        <v>4</v>
      </c>
      <c r="B218" s="626" t="s">
        <v>551</v>
      </c>
      <c r="C218" s="626">
        <v>89301041</v>
      </c>
      <c r="D218" s="688" t="s">
        <v>5892</v>
      </c>
      <c r="E218" s="689" t="s">
        <v>3824</v>
      </c>
      <c r="F218" s="626" t="s">
        <v>3777</v>
      </c>
      <c r="G218" s="626" t="s">
        <v>4062</v>
      </c>
      <c r="H218" s="626" t="s">
        <v>550</v>
      </c>
      <c r="I218" s="626" t="s">
        <v>4063</v>
      </c>
      <c r="J218" s="626" t="s">
        <v>4064</v>
      </c>
      <c r="K218" s="626" t="s">
        <v>2239</v>
      </c>
      <c r="L218" s="627">
        <v>886.91</v>
      </c>
      <c r="M218" s="627">
        <v>886.91</v>
      </c>
      <c r="N218" s="626">
        <v>1</v>
      </c>
      <c r="O218" s="690">
        <v>1</v>
      </c>
      <c r="P218" s="627">
        <v>886.91</v>
      </c>
      <c r="Q218" s="642">
        <v>1</v>
      </c>
      <c r="R218" s="626">
        <v>1</v>
      </c>
      <c r="S218" s="642">
        <v>1</v>
      </c>
      <c r="T218" s="690">
        <v>1</v>
      </c>
      <c r="U218" s="672">
        <v>1</v>
      </c>
    </row>
    <row r="219" spans="1:21" ht="14.4" customHeight="1" x14ac:dyDescent="0.3">
      <c r="A219" s="625">
        <v>4</v>
      </c>
      <c r="B219" s="626" t="s">
        <v>551</v>
      </c>
      <c r="C219" s="626">
        <v>89301041</v>
      </c>
      <c r="D219" s="688" t="s">
        <v>5892</v>
      </c>
      <c r="E219" s="689" t="s">
        <v>3824</v>
      </c>
      <c r="F219" s="626" t="s">
        <v>3777</v>
      </c>
      <c r="G219" s="626" t="s">
        <v>3995</v>
      </c>
      <c r="H219" s="626" t="s">
        <v>550</v>
      </c>
      <c r="I219" s="626" t="s">
        <v>4065</v>
      </c>
      <c r="J219" s="626" t="s">
        <v>727</v>
      </c>
      <c r="K219" s="626" t="s">
        <v>4066</v>
      </c>
      <c r="L219" s="627">
        <v>0</v>
      </c>
      <c r="M219" s="627">
        <v>0</v>
      </c>
      <c r="N219" s="626">
        <v>1</v>
      </c>
      <c r="O219" s="690">
        <v>0.5</v>
      </c>
      <c r="P219" s="627"/>
      <c r="Q219" s="642"/>
      <c r="R219" s="626"/>
      <c r="S219" s="642">
        <v>0</v>
      </c>
      <c r="T219" s="690"/>
      <c r="U219" s="672">
        <v>0</v>
      </c>
    </row>
    <row r="220" spans="1:21" ht="14.4" customHeight="1" x14ac:dyDescent="0.3">
      <c r="A220" s="625">
        <v>4</v>
      </c>
      <c r="B220" s="626" t="s">
        <v>551</v>
      </c>
      <c r="C220" s="626">
        <v>89301041</v>
      </c>
      <c r="D220" s="688" t="s">
        <v>5892</v>
      </c>
      <c r="E220" s="689" t="s">
        <v>3824</v>
      </c>
      <c r="F220" s="626" t="s">
        <v>3777</v>
      </c>
      <c r="G220" s="626" t="s">
        <v>4067</v>
      </c>
      <c r="H220" s="626" t="s">
        <v>550</v>
      </c>
      <c r="I220" s="626" t="s">
        <v>4068</v>
      </c>
      <c r="J220" s="626" t="s">
        <v>4069</v>
      </c>
      <c r="K220" s="626" t="s">
        <v>4070</v>
      </c>
      <c r="L220" s="627">
        <v>115.18</v>
      </c>
      <c r="M220" s="627">
        <v>115.18</v>
      </c>
      <c r="N220" s="626">
        <v>1</v>
      </c>
      <c r="O220" s="690">
        <v>0.5</v>
      </c>
      <c r="P220" s="627">
        <v>115.18</v>
      </c>
      <c r="Q220" s="642">
        <v>1</v>
      </c>
      <c r="R220" s="626">
        <v>1</v>
      </c>
      <c r="S220" s="642">
        <v>1</v>
      </c>
      <c r="T220" s="690">
        <v>0.5</v>
      </c>
      <c r="U220" s="672">
        <v>1</v>
      </c>
    </row>
    <row r="221" spans="1:21" ht="14.4" customHeight="1" x14ac:dyDescent="0.3">
      <c r="A221" s="625">
        <v>4</v>
      </c>
      <c r="B221" s="626" t="s">
        <v>551</v>
      </c>
      <c r="C221" s="626">
        <v>89301041</v>
      </c>
      <c r="D221" s="688" t="s">
        <v>5892</v>
      </c>
      <c r="E221" s="689" t="s">
        <v>3824</v>
      </c>
      <c r="F221" s="626" t="s">
        <v>3777</v>
      </c>
      <c r="G221" s="626" t="s">
        <v>3909</v>
      </c>
      <c r="H221" s="626" t="s">
        <v>550</v>
      </c>
      <c r="I221" s="626" t="s">
        <v>1900</v>
      </c>
      <c r="J221" s="626" t="s">
        <v>1901</v>
      </c>
      <c r="K221" s="626" t="s">
        <v>3910</v>
      </c>
      <c r="L221" s="627">
        <v>400.53</v>
      </c>
      <c r="M221" s="627">
        <v>400.53</v>
      </c>
      <c r="N221" s="626">
        <v>1</v>
      </c>
      <c r="O221" s="690">
        <v>1</v>
      </c>
      <c r="P221" s="627"/>
      <c r="Q221" s="642">
        <v>0</v>
      </c>
      <c r="R221" s="626"/>
      <c r="S221" s="642">
        <v>0</v>
      </c>
      <c r="T221" s="690"/>
      <c r="U221" s="672">
        <v>0</v>
      </c>
    </row>
    <row r="222" spans="1:21" ht="14.4" customHeight="1" x14ac:dyDescent="0.3">
      <c r="A222" s="625">
        <v>4</v>
      </c>
      <c r="B222" s="626" t="s">
        <v>551</v>
      </c>
      <c r="C222" s="626">
        <v>89301041</v>
      </c>
      <c r="D222" s="688" t="s">
        <v>5892</v>
      </c>
      <c r="E222" s="689" t="s">
        <v>3824</v>
      </c>
      <c r="F222" s="626" t="s">
        <v>3777</v>
      </c>
      <c r="G222" s="626" t="s">
        <v>3882</v>
      </c>
      <c r="H222" s="626" t="s">
        <v>1399</v>
      </c>
      <c r="I222" s="626" t="s">
        <v>4071</v>
      </c>
      <c r="J222" s="626" t="s">
        <v>1441</v>
      </c>
      <c r="K222" s="626" t="s">
        <v>4072</v>
      </c>
      <c r="L222" s="627">
        <v>187.59</v>
      </c>
      <c r="M222" s="627">
        <v>375.18</v>
      </c>
      <c r="N222" s="626">
        <v>2</v>
      </c>
      <c r="O222" s="690">
        <v>1</v>
      </c>
      <c r="P222" s="627"/>
      <c r="Q222" s="642">
        <v>0</v>
      </c>
      <c r="R222" s="626"/>
      <c r="S222" s="642">
        <v>0</v>
      </c>
      <c r="T222" s="690"/>
      <c r="U222" s="672">
        <v>0</v>
      </c>
    </row>
    <row r="223" spans="1:21" ht="14.4" customHeight="1" x14ac:dyDescent="0.3">
      <c r="A223" s="625">
        <v>4</v>
      </c>
      <c r="B223" s="626" t="s">
        <v>551</v>
      </c>
      <c r="C223" s="626">
        <v>89301041</v>
      </c>
      <c r="D223" s="688" t="s">
        <v>5892</v>
      </c>
      <c r="E223" s="689" t="s">
        <v>3824</v>
      </c>
      <c r="F223" s="626" t="s">
        <v>3777</v>
      </c>
      <c r="G223" s="626" t="s">
        <v>3882</v>
      </c>
      <c r="H223" s="626" t="s">
        <v>1399</v>
      </c>
      <c r="I223" s="626" t="s">
        <v>1440</v>
      </c>
      <c r="J223" s="626" t="s">
        <v>1441</v>
      </c>
      <c r="K223" s="626" t="s">
        <v>1442</v>
      </c>
      <c r="L223" s="627">
        <v>937.93</v>
      </c>
      <c r="M223" s="627">
        <v>1875.86</v>
      </c>
      <c r="N223" s="626">
        <v>2</v>
      </c>
      <c r="O223" s="690">
        <v>1.5</v>
      </c>
      <c r="P223" s="627">
        <v>937.93</v>
      </c>
      <c r="Q223" s="642">
        <v>0.5</v>
      </c>
      <c r="R223" s="626">
        <v>1</v>
      </c>
      <c r="S223" s="642">
        <v>0.5</v>
      </c>
      <c r="T223" s="690">
        <v>0.5</v>
      </c>
      <c r="U223" s="672">
        <v>0.33333333333333331</v>
      </c>
    </row>
    <row r="224" spans="1:21" ht="14.4" customHeight="1" x14ac:dyDescent="0.3">
      <c r="A224" s="625">
        <v>4</v>
      </c>
      <c r="B224" s="626" t="s">
        <v>551</v>
      </c>
      <c r="C224" s="626">
        <v>89301041</v>
      </c>
      <c r="D224" s="688" t="s">
        <v>5892</v>
      </c>
      <c r="E224" s="689" t="s">
        <v>3824</v>
      </c>
      <c r="F224" s="626" t="s">
        <v>3777</v>
      </c>
      <c r="G224" s="626" t="s">
        <v>3882</v>
      </c>
      <c r="H224" s="626" t="s">
        <v>1399</v>
      </c>
      <c r="I224" s="626" t="s">
        <v>2358</v>
      </c>
      <c r="J224" s="626" t="s">
        <v>1441</v>
      </c>
      <c r="K224" s="626" t="s">
        <v>2359</v>
      </c>
      <c r="L224" s="627">
        <v>1166.47</v>
      </c>
      <c r="M224" s="627">
        <v>1166.47</v>
      </c>
      <c r="N224" s="626">
        <v>1</v>
      </c>
      <c r="O224" s="690">
        <v>0.5</v>
      </c>
      <c r="P224" s="627">
        <v>1166.47</v>
      </c>
      <c r="Q224" s="642">
        <v>1</v>
      </c>
      <c r="R224" s="626">
        <v>1</v>
      </c>
      <c r="S224" s="642">
        <v>1</v>
      </c>
      <c r="T224" s="690">
        <v>0.5</v>
      </c>
      <c r="U224" s="672">
        <v>1</v>
      </c>
    </row>
    <row r="225" spans="1:21" ht="14.4" customHeight="1" x14ac:dyDescent="0.3">
      <c r="A225" s="625">
        <v>4</v>
      </c>
      <c r="B225" s="626" t="s">
        <v>551</v>
      </c>
      <c r="C225" s="626">
        <v>89301041</v>
      </c>
      <c r="D225" s="688" t="s">
        <v>5892</v>
      </c>
      <c r="E225" s="689" t="s">
        <v>3824</v>
      </c>
      <c r="F225" s="626" t="s">
        <v>3777</v>
      </c>
      <c r="G225" s="626" t="s">
        <v>3848</v>
      </c>
      <c r="H225" s="626" t="s">
        <v>550</v>
      </c>
      <c r="I225" s="626" t="s">
        <v>4073</v>
      </c>
      <c r="J225" s="626" t="s">
        <v>4074</v>
      </c>
      <c r="K225" s="626" t="s">
        <v>4075</v>
      </c>
      <c r="L225" s="627">
        <v>441.83</v>
      </c>
      <c r="M225" s="627">
        <v>883.66</v>
      </c>
      <c r="N225" s="626">
        <v>2</v>
      </c>
      <c r="O225" s="690">
        <v>0.5</v>
      </c>
      <c r="P225" s="627">
        <v>883.66</v>
      </c>
      <c r="Q225" s="642">
        <v>1</v>
      </c>
      <c r="R225" s="626">
        <v>2</v>
      </c>
      <c r="S225" s="642">
        <v>1</v>
      </c>
      <c r="T225" s="690">
        <v>0.5</v>
      </c>
      <c r="U225" s="672">
        <v>1</v>
      </c>
    </row>
    <row r="226" spans="1:21" ht="14.4" customHeight="1" x14ac:dyDescent="0.3">
      <c r="A226" s="625">
        <v>4</v>
      </c>
      <c r="B226" s="626" t="s">
        <v>551</v>
      </c>
      <c r="C226" s="626">
        <v>89301041</v>
      </c>
      <c r="D226" s="688" t="s">
        <v>5892</v>
      </c>
      <c r="E226" s="689" t="s">
        <v>3824</v>
      </c>
      <c r="F226" s="626" t="s">
        <v>3777</v>
      </c>
      <c r="G226" s="626" t="s">
        <v>3848</v>
      </c>
      <c r="H226" s="626" t="s">
        <v>550</v>
      </c>
      <c r="I226" s="626" t="s">
        <v>1294</v>
      </c>
      <c r="J226" s="626" t="s">
        <v>754</v>
      </c>
      <c r="K226" s="626" t="s">
        <v>1295</v>
      </c>
      <c r="L226" s="627">
        <v>95.24</v>
      </c>
      <c r="M226" s="627">
        <v>95.24</v>
      </c>
      <c r="N226" s="626">
        <v>1</v>
      </c>
      <c r="O226" s="690">
        <v>1</v>
      </c>
      <c r="P226" s="627"/>
      <c r="Q226" s="642">
        <v>0</v>
      </c>
      <c r="R226" s="626"/>
      <c r="S226" s="642">
        <v>0</v>
      </c>
      <c r="T226" s="690"/>
      <c r="U226" s="672">
        <v>0</v>
      </c>
    </row>
    <row r="227" spans="1:21" ht="14.4" customHeight="1" x14ac:dyDescent="0.3">
      <c r="A227" s="625">
        <v>4</v>
      </c>
      <c r="B227" s="626" t="s">
        <v>551</v>
      </c>
      <c r="C227" s="626">
        <v>89301041</v>
      </c>
      <c r="D227" s="688" t="s">
        <v>5892</v>
      </c>
      <c r="E227" s="689" t="s">
        <v>3824</v>
      </c>
      <c r="F227" s="626" t="s">
        <v>3777</v>
      </c>
      <c r="G227" s="626" t="s">
        <v>3848</v>
      </c>
      <c r="H227" s="626" t="s">
        <v>550</v>
      </c>
      <c r="I227" s="626" t="s">
        <v>753</v>
      </c>
      <c r="J227" s="626" t="s">
        <v>754</v>
      </c>
      <c r="K227" s="626" t="s">
        <v>755</v>
      </c>
      <c r="L227" s="627">
        <v>190.48</v>
      </c>
      <c r="M227" s="627">
        <v>190.48</v>
      </c>
      <c r="N227" s="626">
        <v>1</v>
      </c>
      <c r="O227" s="690">
        <v>1</v>
      </c>
      <c r="P227" s="627"/>
      <c r="Q227" s="642">
        <v>0</v>
      </c>
      <c r="R227" s="626"/>
      <c r="S227" s="642">
        <v>0</v>
      </c>
      <c r="T227" s="690"/>
      <c r="U227" s="672">
        <v>0</v>
      </c>
    </row>
    <row r="228" spans="1:21" ht="14.4" customHeight="1" x14ac:dyDescent="0.3">
      <c r="A228" s="625">
        <v>4</v>
      </c>
      <c r="B228" s="626" t="s">
        <v>551</v>
      </c>
      <c r="C228" s="626">
        <v>89301041</v>
      </c>
      <c r="D228" s="688" t="s">
        <v>5892</v>
      </c>
      <c r="E228" s="689" t="s">
        <v>3824</v>
      </c>
      <c r="F228" s="626" t="s">
        <v>3777</v>
      </c>
      <c r="G228" s="626" t="s">
        <v>3886</v>
      </c>
      <c r="H228" s="626" t="s">
        <v>550</v>
      </c>
      <c r="I228" s="626" t="s">
        <v>806</v>
      </c>
      <c r="J228" s="626" t="s">
        <v>807</v>
      </c>
      <c r="K228" s="626" t="s">
        <v>808</v>
      </c>
      <c r="L228" s="627">
        <v>56.69</v>
      </c>
      <c r="M228" s="627">
        <v>56.69</v>
      </c>
      <c r="N228" s="626">
        <v>1</v>
      </c>
      <c r="O228" s="690">
        <v>1</v>
      </c>
      <c r="P228" s="627">
        <v>56.69</v>
      </c>
      <c r="Q228" s="642">
        <v>1</v>
      </c>
      <c r="R228" s="626">
        <v>1</v>
      </c>
      <c r="S228" s="642">
        <v>1</v>
      </c>
      <c r="T228" s="690">
        <v>1</v>
      </c>
      <c r="U228" s="672">
        <v>1</v>
      </c>
    </row>
    <row r="229" spans="1:21" ht="14.4" customHeight="1" x14ac:dyDescent="0.3">
      <c r="A229" s="625">
        <v>4</v>
      </c>
      <c r="B229" s="626" t="s">
        <v>551</v>
      </c>
      <c r="C229" s="626">
        <v>89301041</v>
      </c>
      <c r="D229" s="688" t="s">
        <v>5892</v>
      </c>
      <c r="E229" s="689" t="s">
        <v>3824</v>
      </c>
      <c r="F229" s="626" t="s">
        <v>3777</v>
      </c>
      <c r="G229" s="626" t="s">
        <v>3906</v>
      </c>
      <c r="H229" s="626" t="s">
        <v>1399</v>
      </c>
      <c r="I229" s="626" t="s">
        <v>3043</v>
      </c>
      <c r="J229" s="626" t="s">
        <v>3044</v>
      </c>
      <c r="K229" s="626" t="s">
        <v>3045</v>
      </c>
      <c r="L229" s="627">
        <v>189.56</v>
      </c>
      <c r="M229" s="627">
        <v>568.68000000000006</v>
      </c>
      <c r="N229" s="626">
        <v>3</v>
      </c>
      <c r="O229" s="690">
        <v>0.5</v>
      </c>
      <c r="P229" s="627"/>
      <c r="Q229" s="642">
        <v>0</v>
      </c>
      <c r="R229" s="626"/>
      <c r="S229" s="642">
        <v>0</v>
      </c>
      <c r="T229" s="690"/>
      <c r="U229" s="672">
        <v>0</v>
      </c>
    </row>
    <row r="230" spans="1:21" ht="14.4" customHeight="1" x14ac:dyDescent="0.3">
      <c r="A230" s="625">
        <v>4</v>
      </c>
      <c r="B230" s="626" t="s">
        <v>551</v>
      </c>
      <c r="C230" s="626">
        <v>89301041</v>
      </c>
      <c r="D230" s="688" t="s">
        <v>5892</v>
      </c>
      <c r="E230" s="689" t="s">
        <v>3824</v>
      </c>
      <c r="F230" s="626" t="s">
        <v>3777</v>
      </c>
      <c r="G230" s="626" t="s">
        <v>3958</v>
      </c>
      <c r="H230" s="626" t="s">
        <v>550</v>
      </c>
      <c r="I230" s="626" t="s">
        <v>1170</v>
      </c>
      <c r="J230" s="626" t="s">
        <v>3959</v>
      </c>
      <c r="K230" s="626" t="s">
        <v>3960</v>
      </c>
      <c r="L230" s="627">
        <v>91.52</v>
      </c>
      <c r="M230" s="627">
        <v>91.52</v>
      </c>
      <c r="N230" s="626">
        <v>1</v>
      </c>
      <c r="O230" s="690">
        <v>1</v>
      </c>
      <c r="P230" s="627"/>
      <c r="Q230" s="642">
        <v>0</v>
      </c>
      <c r="R230" s="626"/>
      <c r="S230" s="642">
        <v>0</v>
      </c>
      <c r="T230" s="690"/>
      <c r="U230" s="672">
        <v>0</v>
      </c>
    </row>
    <row r="231" spans="1:21" ht="14.4" customHeight="1" x14ac:dyDescent="0.3">
      <c r="A231" s="625">
        <v>4</v>
      </c>
      <c r="B231" s="626" t="s">
        <v>551</v>
      </c>
      <c r="C231" s="626">
        <v>89301041</v>
      </c>
      <c r="D231" s="688" t="s">
        <v>5892</v>
      </c>
      <c r="E231" s="689" t="s">
        <v>3824</v>
      </c>
      <c r="F231" s="626" t="s">
        <v>3777</v>
      </c>
      <c r="G231" s="626" t="s">
        <v>3920</v>
      </c>
      <c r="H231" s="626" t="s">
        <v>1399</v>
      </c>
      <c r="I231" s="626" t="s">
        <v>1596</v>
      </c>
      <c r="J231" s="626" t="s">
        <v>1597</v>
      </c>
      <c r="K231" s="626" t="s">
        <v>1598</v>
      </c>
      <c r="L231" s="627">
        <v>140.03</v>
      </c>
      <c r="M231" s="627">
        <v>280.06</v>
      </c>
      <c r="N231" s="626">
        <v>2</v>
      </c>
      <c r="O231" s="690">
        <v>0.5</v>
      </c>
      <c r="P231" s="627">
        <v>280.06</v>
      </c>
      <c r="Q231" s="642">
        <v>1</v>
      </c>
      <c r="R231" s="626">
        <v>2</v>
      </c>
      <c r="S231" s="642">
        <v>1</v>
      </c>
      <c r="T231" s="690">
        <v>0.5</v>
      </c>
      <c r="U231" s="672">
        <v>1</v>
      </c>
    </row>
    <row r="232" spans="1:21" ht="14.4" customHeight="1" x14ac:dyDescent="0.3">
      <c r="A232" s="625">
        <v>4</v>
      </c>
      <c r="B232" s="626" t="s">
        <v>551</v>
      </c>
      <c r="C232" s="626">
        <v>89301041</v>
      </c>
      <c r="D232" s="688" t="s">
        <v>5892</v>
      </c>
      <c r="E232" s="689" t="s">
        <v>3824</v>
      </c>
      <c r="F232" s="626" t="s">
        <v>3777</v>
      </c>
      <c r="G232" s="626" t="s">
        <v>3849</v>
      </c>
      <c r="H232" s="626" t="s">
        <v>550</v>
      </c>
      <c r="I232" s="626" t="s">
        <v>718</v>
      </c>
      <c r="J232" s="626" t="s">
        <v>719</v>
      </c>
      <c r="K232" s="626" t="s">
        <v>4076</v>
      </c>
      <c r="L232" s="627">
        <v>0</v>
      </c>
      <c r="M232" s="627">
        <v>0</v>
      </c>
      <c r="N232" s="626">
        <v>1</v>
      </c>
      <c r="O232" s="690">
        <v>0.5</v>
      </c>
      <c r="P232" s="627"/>
      <c r="Q232" s="642"/>
      <c r="R232" s="626"/>
      <c r="S232" s="642">
        <v>0</v>
      </c>
      <c r="T232" s="690"/>
      <c r="U232" s="672">
        <v>0</v>
      </c>
    </row>
    <row r="233" spans="1:21" ht="14.4" customHeight="1" x14ac:dyDescent="0.3">
      <c r="A233" s="625">
        <v>4</v>
      </c>
      <c r="B233" s="626" t="s">
        <v>551</v>
      </c>
      <c r="C233" s="626">
        <v>89301041</v>
      </c>
      <c r="D233" s="688" t="s">
        <v>5892</v>
      </c>
      <c r="E233" s="689" t="s">
        <v>3824</v>
      </c>
      <c r="F233" s="626" t="s">
        <v>3777</v>
      </c>
      <c r="G233" s="626" t="s">
        <v>3854</v>
      </c>
      <c r="H233" s="626" t="s">
        <v>550</v>
      </c>
      <c r="I233" s="626" t="s">
        <v>818</v>
      </c>
      <c r="J233" s="626" t="s">
        <v>3855</v>
      </c>
      <c r="K233" s="626" t="s">
        <v>3856</v>
      </c>
      <c r="L233" s="627">
        <v>0</v>
      </c>
      <c r="M233" s="627">
        <v>0</v>
      </c>
      <c r="N233" s="626">
        <v>2</v>
      </c>
      <c r="O233" s="690">
        <v>2</v>
      </c>
      <c r="P233" s="627">
        <v>0</v>
      </c>
      <c r="Q233" s="642"/>
      <c r="R233" s="626">
        <v>1</v>
      </c>
      <c r="S233" s="642">
        <v>0.5</v>
      </c>
      <c r="T233" s="690">
        <v>1</v>
      </c>
      <c r="U233" s="672">
        <v>0.5</v>
      </c>
    </row>
    <row r="234" spans="1:21" ht="14.4" customHeight="1" x14ac:dyDescent="0.3">
      <c r="A234" s="625">
        <v>4</v>
      </c>
      <c r="B234" s="626" t="s">
        <v>551</v>
      </c>
      <c r="C234" s="626">
        <v>89301041</v>
      </c>
      <c r="D234" s="688" t="s">
        <v>5892</v>
      </c>
      <c r="E234" s="689" t="s">
        <v>3824</v>
      </c>
      <c r="F234" s="626" t="s">
        <v>3777</v>
      </c>
      <c r="G234" s="626" t="s">
        <v>3895</v>
      </c>
      <c r="H234" s="626" t="s">
        <v>550</v>
      </c>
      <c r="I234" s="626" t="s">
        <v>3051</v>
      </c>
      <c r="J234" s="626" t="s">
        <v>1714</v>
      </c>
      <c r="K234" s="626" t="s">
        <v>3896</v>
      </c>
      <c r="L234" s="627">
        <v>38.99</v>
      </c>
      <c r="M234" s="627">
        <v>77.98</v>
      </c>
      <c r="N234" s="626">
        <v>2</v>
      </c>
      <c r="O234" s="690">
        <v>2</v>
      </c>
      <c r="P234" s="627">
        <v>77.98</v>
      </c>
      <c r="Q234" s="642">
        <v>1</v>
      </c>
      <c r="R234" s="626">
        <v>2</v>
      </c>
      <c r="S234" s="642">
        <v>1</v>
      </c>
      <c r="T234" s="690">
        <v>2</v>
      </c>
      <c r="U234" s="672">
        <v>1</v>
      </c>
    </row>
    <row r="235" spans="1:21" ht="14.4" customHeight="1" x14ac:dyDescent="0.3">
      <c r="A235" s="625">
        <v>4</v>
      </c>
      <c r="B235" s="626" t="s">
        <v>551</v>
      </c>
      <c r="C235" s="626">
        <v>89301041</v>
      </c>
      <c r="D235" s="688" t="s">
        <v>5892</v>
      </c>
      <c r="E235" s="689" t="s">
        <v>3824</v>
      </c>
      <c r="F235" s="626" t="s">
        <v>3777</v>
      </c>
      <c r="G235" s="626" t="s">
        <v>4010</v>
      </c>
      <c r="H235" s="626" t="s">
        <v>550</v>
      </c>
      <c r="I235" s="626" t="s">
        <v>4012</v>
      </c>
      <c r="J235" s="626" t="s">
        <v>4013</v>
      </c>
      <c r="K235" s="626" t="s">
        <v>3977</v>
      </c>
      <c r="L235" s="627">
        <v>102.89</v>
      </c>
      <c r="M235" s="627">
        <v>102.89</v>
      </c>
      <c r="N235" s="626">
        <v>1</v>
      </c>
      <c r="O235" s="690">
        <v>0.5</v>
      </c>
      <c r="P235" s="627">
        <v>102.89</v>
      </c>
      <c r="Q235" s="642">
        <v>1</v>
      </c>
      <c r="R235" s="626">
        <v>1</v>
      </c>
      <c r="S235" s="642">
        <v>1</v>
      </c>
      <c r="T235" s="690">
        <v>0.5</v>
      </c>
      <c r="U235" s="672">
        <v>1</v>
      </c>
    </row>
    <row r="236" spans="1:21" ht="14.4" customHeight="1" x14ac:dyDescent="0.3">
      <c r="A236" s="625">
        <v>4</v>
      </c>
      <c r="B236" s="626" t="s">
        <v>551</v>
      </c>
      <c r="C236" s="626">
        <v>89301041</v>
      </c>
      <c r="D236" s="688" t="s">
        <v>5892</v>
      </c>
      <c r="E236" s="689" t="s">
        <v>3824</v>
      </c>
      <c r="F236" s="626" t="s">
        <v>3777</v>
      </c>
      <c r="G236" s="626" t="s">
        <v>4077</v>
      </c>
      <c r="H236" s="626" t="s">
        <v>1399</v>
      </c>
      <c r="I236" s="626" t="s">
        <v>4078</v>
      </c>
      <c r="J236" s="626" t="s">
        <v>4079</v>
      </c>
      <c r="K236" s="626" t="s">
        <v>4080</v>
      </c>
      <c r="L236" s="627">
        <v>156.25</v>
      </c>
      <c r="M236" s="627">
        <v>156.25</v>
      </c>
      <c r="N236" s="626">
        <v>1</v>
      </c>
      <c r="O236" s="690">
        <v>1</v>
      </c>
      <c r="P236" s="627"/>
      <c r="Q236" s="642">
        <v>0</v>
      </c>
      <c r="R236" s="626"/>
      <c r="S236" s="642">
        <v>0</v>
      </c>
      <c r="T236" s="690"/>
      <c r="U236" s="672">
        <v>0</v>
      </c>
    </row>
    <row r="237" spans="1:21" ht="14.4" customHeight="1" x14ac:dyDescent="0.3">
      <c r="A237" s="625">
        <v>4</v>
      </c>
      <c r="B237" s="626" t="s">
        <v>551</v>
      </c>
      <c r="C237" s="626">
        <v>89301041</v>
      </c>
      <c r="D237" s="688" t="s">
        <v>5892</v>
      </c>
      <c r="E237" s="689" t="s">
        <v>3826</v>
      </c>
      <c r="F237" s="626" t="s">
        <v>3777</v>
      </c>
      <c r="G237" s="626" t="s">
        <v>4081</v>
      </c>
      <c r="H237" s="626" t="s">
        <v>1399</v>
      </c>
      <c r="I237" s="626" t="s">
        <v>1415</v>
      </c>
      <c r="J237" s="626" t="s">
        <v>1416</v>
      </c>
      <c r="K237" s="626" t="s">
        <v>3530</v>
      </c>
      <c r="L237" s="627">
        <v>121.16</v>
      </c>
      <c r="M237" s="627">
        <v>121.16</v>
      </c>
      <c r="N237" s="626">
        <v>1</v>
      </c>
      <c r="O237" s="690">
        <v>0.5</v>
      </c>
      <c r="P237" s="627">
        <v>121.16</v>
      </c>
      <c r="Q237" s="642">
        <v>1</v>
      </c>
      <c r="R237" s="626">
        <v>1</v>
      </c>
      <c r="S237" s="642">
        <v>1</v>
      </c>
      <c r="T237" s="690">
        <v>0.5</v>
      </c>
      <c r="U237" s="672">
        <v>1</v>
      </c>
    </row>
    <row r="238" spans="1:21" ht="14.4" customHeight="1" x14ac:dyDescent="0.3">
      <c r="A238" s="625">
        <v>4</v>
      </c>
      <c r="B238" s="626" t="s">
        <v>551</v>
      </c>
      <c r="C238" s="626">
        <v>89301041</v>
      </c>
      <c r="D238" s="688" t="s">
        <v>5892</v>
      </c>
      <c r="E238" s="689" t="s">
        <v>3826</v>
      </c>
      <c r="F238" s="626" t="s">
        <v>3777</v>
      </c>
      <c r="G238" s="626" t="s">
        <v>3860</v>
      </c>
      <c r="H238" s="626" t="s">
        <v>550</v>
      </c>
      <c r="I238" s="626" t="s">
        <v>3863</v>
      </c>
      <c r="J238" s="626" t="s">
        <v>3864</v>
      </c>
      <c r="K238" s="626" t="s">
        <v>3862</v>
      </c>
      <c r="L238" s="627">
        <v>0</v>
      </c>
      <c r="M238" s="627">
        <v>0</v>
      </c>
      <c r="N238" s="626">
        <v>1</v>
      </c>
      <c r="O238" s="690">
        <v>0.5</v>
      </c>
      <c r="P238" s="627"/>
      <c r="Q238" s="642"/>
      <c r="R238" s="626"/>
      <c r="S238" s="642">
        <v>0</v>
      </c>
      <c r="T238" s="690"/>
      <c r="U238" s="672">
        <v>0</v>
      </c>
    </row>
    <row r="239" spans="1:21" ht="14.4" customHeight="1" x14ac:dyDescent="0.3">
      <c r="A239" s="625">
        <v>4</v>
      </c>
      <c r="B239" s="626" t="s">
        <v>551</v>
      </c>
      <c r="C239" s="626">
        <v>89301041</v>
      </c>
      <c r="D239" s="688" t="s">
        <v>5892</v>
      </c>
      <c r="E239" s="689" t="s">
        <v>3826</v>
      </c>
      <c r="F239" s="626" t="s">
        <v>3777</v>
      </c>
      <c r="G239" s="626" t="s">
        <v>4082</v>
      </c>
      <c r="H239" s="626" t="s">
        <v>550</v>
      </c>
      <c r="I239" s="626" t="s">
        <v>662</v>
      </c>
      <c r="J239" s="626" t="s">
        <v>663</v>
      </c>
      <c r="K239" s="626" t="s">
        <v>4083</v>
      </c>
      <c r="L239" s="627">
        <v>99</v>
      </c>
      <c r="M239" s="627">
        <v>99</v>
      </c>
      <c r="N239" s="626">
        <v>1</v>
      </c>
      <c r="O239" s="690">
        <v>1</v>
      </c>
      <c r="P239" s="627">
        <v>99</v>
      </c>
      <c r="Q239" s="642">
        <v>1</v>
      </c>
      <c r="R239" s="626">
        <v>1</v>
      </c>
      <c r="S239" s="642">
        <v>1</v>
      </c>
      <c r="T239" s="690">
        <v>1</v>
      </c>
      <c r="U239" s="672">
        <v>1</v>
      </c>
    </row>
    <row r="240" spans="1:21" ht="14.4" customHeight="1" x14ac:dyDescent="0.3">
      <c r="A240" s="625">
        <v>4</v>
      </c>
      <c r="B240" s="626" t="s">
        <v>551</v>
      </c>
      <c r="C240" s="626">
        <v>89301041</v>
      </c>
      <c r="D240" s="688" t="s">
        <v>5892</v>
      </c>
      <c r="E240" s="689" t="s">
        <v>3826</v>
      </c>
      <c r="F240" s="626" t="s">
        <v>3777</v>
      </c>
      <c r="G240" s="626" t="s">
        <v>3868</v>
      </c>
      <c r="H240" s="626" t="s">
        <v>550</v>
      </c>
      <c r="I240" s="626" t="s">
        <v>4084</v>
      </c>
      <c r="J240" s="626" t="s">
        <v>4085</v>
      </c>
      <c r="K240" s="626" t="s">
        <v>2992</v>
      </c>
      <c r="L240" s="627">
        <v>497.53</v>
      </c>
      <c r="M240" s="627">
        <v>497.53</v>
      </c>
      <c r="N240" s="626">
        <v>1</v>
      </c>
      <c r="O240" s="690">
        <v>0.5</v>
      </c>
      <c r="P240" s="627"/>
      <c r="Q240" s="642">
        <v>0</v>
      </c>
      <c r="R240" s="626"/>
      <c r="S240" s="642">
        <v>0</v>
      </c>
      <c r="T240" s="690"/>
      <c r="U240" s="672">
        <v>0</v>
      </c>
    </row>
    <row r="241" spans="1:21" ht="14.4" customHeight="1" x14ac:dyDescent="0.3">
      <c r="A241" s="625">
        <v>4</v>
      </c>
      <c r="B241" s="626" t="s">
        <v>551</v>
      </c>
      <c r="C241" s="626">
        <v>89301041</v>
      </c>
      <c r="D241" s="688" t="s">
        <v>5892</v>
      </c>
      <c r="E241" s="689" t="s">
        <v>3826</v>
      </c>
      <c r="F241" s="626" t="s">
        <v>3777</v>
      </c>
      <c r="G241" s="626" t="s">
        <v>4086</v>
      </c>
      <c r="H241" s="626" t="s">
        <v>550</v>
      </c>
      <c r="I241" s="626" t="s">
        <v>853</v>
      </c>
      <c r="J241" s="626" t="s">
        <v>854</v>
      </c>
      <c r="K241" s="626" t="s">
        <v>4087</v>
      </c>
      <c r="L241" s="627">
        <v>91.14</v>
      </c>
      <c r="M241" s="627">
        <v>91.14</v>
      </c>
      <c r="N241" s="626">
        <v>1</v>
      </c>
      <c r="O241" s="690">
        <v>1</v>
      </c>
      <c r="P241" s="627"/>
      <c r="Q241" s="642">
        <v>0</v>
      </c>
      <c r="R241" s="626"/>
      <c r="S241" s="642">
        <v>0</v>
      </c>
      <c r="T241" s="690"/>
      <c r="U241" s="672">
        <v>0</v>
      </c>
    </row>
    <row r="242" spans="1:21" ht="14.4" customHeight="1" x14ac:dyDescent="0.3">
      <c r="A242" s="625">
        <v>4</v>
      </c>
      <c r="B242" s="626" t="s">
        <v>551</v>
      </c>
      <c r="C242" s="626">
        <v>89301041</v>
      </c>
      <c r="D242" s="688" t="s">
        <v>5892</v>
      </c>
      <c r="E242" s="689" t="s">
        <v>3826</v>
      </c>
      <c r="F242" s="626" t="s">
        <v>3777</v>
      </c>
      <c r="G242" s="626" t="s">
        <v>3875</v>
      </c>
      <c r="H242" s="626" t="s">
        <v>550</v>
      </c>
      <c r="I242" s="626" t="s">
        <v>904</v>
      </c>
      <c r="J242" s="626" t="s">
        <v>3876</v>
      </c>
      <c r="K242" s="626" t="s">
        <v>3877</v>
      </c>
      <c r="L242" s="627">
        <v>56.01</v>
      </c>
      <c r="M242" s="627">
        <v>56.01</v>
      </c>
      <c r="N242" s="626">
        <v>1</v>
      </c>
      <c r="O242" s="690">
        <v>0.5</v>
      </c>
      <c r="P242" s="627">
        <v>56.01</v>
      </c>
      <c r="Q242" s="642">
        <v>1</v>
      </c>
      <c r="R242" s="626">
        <v>1</v>
      </c>
      <c r="S242" s="642">
        <v>1</v>
      </c>
      <c r="T242" s="690">
        <v>0.5</v>
      </c>
      <c r="U242" s="672">
        <v>1</v>
      </c>
    </row>
    <row r="243" spans="1:21" ht="14.4" customHeight="1" x14ac:dyDescent="0.3">
      <c r="A243" s="625">
        <v>4</v>
      </c>
      <c r="B243" s="626" t="s">
        <v>551</v>
      </c>
      <c r="C243" s="626">
        <v>89301041</v>
      </c>
      <c r="D243" s="688" t="s">
        <v>5892</v>
      </c>
      <c r="E243" s="689" t="s">
        <v>3826</v>
      </c>
      <c r="F243" s="626" t="s">
        <v>3777</v>
      </c>
      <c r="G243" s="626" t="s">
        <v>3882</v>
      </c>
      <c r="H243" s="626" t="s">
        <v>1399</v>
      </c>
      <c r="I243" s="626" t="s">
        <v>1440</v>
      </c>
      <c r="J243" s="626" t="s">
        <v>1441</v>
      </c>
      <c r="K243" s="626" t="s">
        <v>1442</v>
      </c>
      <c r="L243" s="627">
        <v>937.93</v>
      </c>
      <c r="M243" s="627">
        <v>937.93</v>
      </c>
      <c r="N243" s="626">
        <v>1</v>
      </c>
      <c r="O243" s="690">
        <v>0.5</v>
      </c>
      <c r="P243" s="627">
        <v>937.93</v>
      </c>
      <c r="Q243" s="642">
        <v>1</v>
      </c>
      <c r="R243" s="626">
        <v>1</v>
      </c>
      <c r="S243" s="642">
        <v>1</v>
      </c>
      <c r="T243" s="690">
        <v>0.5</v>
      </c>
      <c r="U243" s="672">
        <v>1</v>
      </c>
    </row>
    <row r="244" spans="1:21" ht="14.4" customHeight="1" x14ac:dyDescent="0.3">
      <c r="A244" s="625">
        <v>4</v>
      </c>
      <c r="B244" s="626" t="s">
        <v>551</v>
      </c>
      <c r="C244" s="626">
        <v>89301041</v>
      </c>
      <c r="D244" s="688" t="s">
        <v>5892</v>
      </c>
      <c r="E244" s="689" t="s">
        <v>3826</v>
      </c>
      <c r="F244" s="626" t="s">
        <v>3777</v>
      </c>
      <c r="G244" s="626" t="s">
        <v>3848</v>
      </c>
      <c r="H244" s="626" t="s">
        <v>550</v>
      </c>
      <c r="I244" s="626" t="s">
        <v>3884</v>
      </c>
      <c r="J244" s="626" t="s">
        <v>3885</v>
      </c>
      <c r="K244" s="626" t="s">
        <v>755</v>
      </c>
      <c r="L244" s="627">
        <v>190.48</v>
      </c>
      <c r="M244" s="627">
        <v>380.96</v>
      </c>
      <c r="N244" s="626">
        <v>2</v>
      </c>
      <c r="O244" s="690">
        <v>1.5</v>
      </c>
      <c r="P244" s="627"/>
      <c r="Q244" s="642">
        <v>0</v>
      </c>
      <c r="R244" s="626"/>
      <c r="S244" s="642">
        <v>0</v>
      </c>
      <c r="T244" s="690"/>
      <c r="U244" s="672">
        <v>0</v>
      </c>
    </row>
    <row r="245" spans="1:21" ht="14.4" customHeight="1" x14ac:dyDescent="0.3">
      <c r="A245" s="625">
        <v>4</v>
      </c>
      <c r="B245" s="626" t="s">
        <v>551</v>
      </c>
      <c r="C245" s="626">
        <v>89301041</v>
      </c>
      <c r="D245" s="688" t="s">
        <v>5892</v>
      </c>
      <c r="E245" s="689" t="s">
        <v>3826</v>
      </c>
      <c r="F245" s="626" t="s">
        <v>3777</v>
      </c>
      <c r="G245" s="626" t="s">
        <v>3848</v>
      </c>
      <c r="H245" s="626" t="s">
        <v>550</v>
      </c>
      <c r="I245" s="626" t="s">
        <v>753</v>
      </c>
      <c r="J245" s="626" t="s">
        <v>754</v>
      </c>
      <c r="K245" s="626" t="s">
        <v>755</v>
      </c>
      <c r="L245" s="627">
        <v>190.48</v>
      </c>
      <c r="M245" s="627">
        <v>190.48</v>
      </c>
      <c r="N245" s="626">
        <v>1</v>
      </c>
      <c r="O245" s="690">
        <v>0.5</v>
      </c>
      <c r="P245" s="627">
        <v>190.48</v>
      </c>
      <c r="Q245" s="642">
        <v>1</v>
      </c>
      <c r="R245" s="626">
        <v>1</v>
      </c>
      <c r="S245" s="642">
        <v>1</v>
      </c>
      <c r="T245" s="690">
        <v>0.5</v>
      </c>
      <c r="U245" s="672">
        <v>1</v>
      </c>
    </row>
    <row r="246" spans="1:21" ht="14.4" customHeight="1" x14ac:dyDescent="0.3">
      <c r="A246" s="625">
        <v>4</v>
      </c>
      <c r="B246" s="626" t="s">
        <v>551</v>
      </c>
      <c r="C246" s="626">
        <v>89301041</v>
      </c>
      <c r="D246" s="688" t="s">
        <v>5892</v>
      </c>
      <c r="E246" s="689" t="s">
        <v>3826</v>
      </c>
      <c r="F246" s="626" t="s">
        <v>3777</v>
      </c>
      <c r="G246" s="626" t="s">
        <v>4001</v>
      </c>
      <c r="H246" s="626" t="s">
        <v>550</v>
      </c>
      <c r="I246" s="626" t="s">
        <v>2579</v>
      </c>
      <c r="J246" s="626" t="s">
        <v>4002</v>
      </c>
      <c r="K246" s="626" t="s">
        <v>4003</v>
      </c>
      <c r="L246" s="627">
        <v>69.86</v>
      </c>
      <c r="M246" s="627">
        <v>69.86</v>
      </c>
      <c r="N246" s="626">
        <v>1</v>
      </c>
      <c r="O246" s="690">
        <v>1</v>
      </c>
      <c r="P246" s="627"/>
      <c r="Q246" s="642">
        <v>0</v>
      </c>
      <c r="R246" s="626"/>
      <c r="S246" s="642">
        <v>0</v>
      </c>
      <c r="T246" s="690"/>
      <c r="U246" s="672">
        <v>0</v>
      </c>
    </row>
    <row r="247" spans="1:21" ht="14.4" customHeight="1" x14ac:dyDescent="0.3">
      <c r="A247" s="625">
        <v>4</v>
      </c>
      <c r="B247" s="626" t="s">
        <v>551</v>
      </c>
      <c r="C247" s="626">
        <v>89301041</v>
      </c>
      <c r="D247" s="688" t="s">
        <v>5892</v>
      </c>
      <c r="E247" s="689" t="s">
        <v>3826</v>
      </c>
      <c r="F247" s="626" t="s">
        <v>3777</v>
      </c>
      <c r="G247" s="626" t="s">
        <v>4088</v>
      </c>
      <c r="H247" s="626" t="s">
        <v>550</v>
      </c>
      <c r="I247" s="626" t="s">
        <v>2244</v>
      </c>
      <c r="J247" s="626" t="s">
        <v>2245</v>
      </c>
      <c r="K247" s="626" t="s">
        <v>2246</v>
      </c>
      <c r="L247" s="627">
        <v>816.44</v>
      </c>
      <c r="M247" s="627">
        <v>816.44</v>
      </c>
      <c r="N247" s="626">
        <v>1</v>
      </c>
      <c r="O247" s="690">
        <v>0.5</v>
      </c>
      <c r="P247" s="627"/>
      <c r="Q247" s="642">
        <v>0</v>
      </c>
      <c r="R247" s="626"/>
      <c r="S247" s="642">
        <v>0</v>
      </c>
      <c r="T247" s="690"/>
      <c r="U247" s="672">
        <v>0</v>
      </c>
    </row>
    <row r="248" spans="1:21" ht="14.4" customHeight="1" x14ac:dyDescent="0.3">
      <c r="A248" s="625">
        <v>4</v>
      </c>
      <c r="B248" s="626" t="s">
        <v>551</v>
      </c>
      <c r="C248" s="626">
        <v>89301041</v>
      </c>
      <c r="D248" s="688" t="s">
        <v>5892</v>
      </c>
      <c r="E248" s="689" t="s">
        <v>3826</v>
      </c>
      <c r="F248" s="626" t="s">
        <v>3777</v>
      </c>
      <c r="G248" s="626" t="s">
        <v>4089</v>
      </c>
      <c r="H248" s="626" t="s">
        <v>1399</v>
      </c>
      <c r="I248" s="626" t="s">
        <v>1539</v>
      </c>
      <c r="J248" s="626" t="s">
        <v>1540</v>
      </c>
      <c r="K248" s="626" t="s">
        <v>975</v>
      </c>
      <c r="L248" s="627">
        <v>119.41</v>
      </c>
      <c r="M248" s="627">
        <v>119.41</v>
      </c>
      <c r="N248" s="626">
        <v>1</v>
      </c>
      <c r="O248" s="690">
        <v>0.5</v>
      </c>
      <c r="P248" s="627"/>
      <c r="Q248" s="642">
        <v>0</v>
      </c>
      <c r="R248" s="626"/>
      <c r="S248" s="642">
        <v>0</v>
      </c>
      <c r="T248" s="690"/>
      <c r="U248" s="672">
        <v>0</v>
      </c>
    </row>
    <row r="249" spans="1:21" ht="14.4" customHeight="1" x14ac:dyDescent="0.3">
      <c r="A249" s="625">
        <v>4</v>
      </c>
      <c r="B249" s="626" t="s">
        <v>551</v>
      </c>
      <c r="C249" s="626">
        <v>89301041</v>
      </c>
      <c r="D249" s="688" t="s">
        <v>5892</v>
      </c>
      <c r="E249" s="689" t="s">
        <v>3826</v>
      </c>
      <c r="F249" s="626" t="s">
        <v>3777</v>
      </c>
      <c r="G249" s="626" t="s">
        <v>3899</v>
      </c>
      <c r="H249" s="626" t="s">
        <v>550</v>
      </c>
      <c r="I249" s="626" t="s">
        <v>790</v>
      </c>
      <c r="J249" s="626" t="s">
        <v>791</v>
      </c>
      <c r="K249" s="626" t="s">
        <v>3900</v>
      </c>
      <c r="L249" s="627">
        <v>110.66</v>
      </c>
      <c r="M249" s="627">
        <v>110.66</v>
      </c>
      <c r="N249" s="626">
        <v>1</v>
      </c>
      <c r="O249" s="690">
        <v>0.5</v>
      </c>
      <c r="P249" s="627"/>
      <c r="Q249" s="642">
        <v>0</v>
      </c>
      <c r="R249" s="626"/>
      <c r="S249" s="642">
        <v>0</v>
      </c>
      <c r="T249" s="690"/>
      <c r="U249" s="672">
        <v>0</v>
      </c>
    </row>
    <row r="250" spans="1:21" ht="14.4" customHeight="1" x14ac:dyDescent="0.3">
      <c r="A250" s="625">
        <v>4</v>
      </c>
      <c r="B250" s="626" t="s">
        <v>551</v>
      </c>
      <c r="C250" s="626">
        <v>89301041</v>
      </c>
      <c r="D250" s="688" t="s">
        <v>5892</v>
      </c>
      <c r="E250" s="689" t="s">
        <v>3826</v>
      </c>
      <c r="F250" s="626" t="s">
        <v>3777</v>
      </c>
      <c r="G250" s="626" t="s">
        <v>4046</v>
      </c>
      <c r="H250" s="626" t="s">
        <v>1399</v>
      </c>
      <c r="I250" s="626" t="s">
        <v>1579</v>
      </c>
      <c r="J250" s="626" t="s">
        <v>3545</v>
      </c>
      <c r="K250" s="626" t="s">
        <v>3546</v>
      </c>
      <c r="L250" s="627">
        <v>94.41</v>
      </c>
      <c r="M250" s="627">
        <v>94.41</v>
      </c>
      <c r="N250" s="626">
        <v>1</v>
      </c>
      <c r="O250" s="690">
        <v>0.5</v>
      </c>
      <c r="P250" s="627"/>
      <c r="Q250" s="642">
        <v>0</v>
      </c>
      <c r="R250" s="626"/>
      <c r="S250" s="642">
        <v>0</v>
      </c>
      <c r="T250" s="690"/>
      <c r="U250" s="672">
        <v>0</v>
      </c>
    </row>
    <row r="251" spans="1:21" ht="14.4" customHeight="1" x14ac:dyDescent="0.3">
      <c r="A251" s="625">
        <v>4</v>
      </c>
      <c r="B251" s="626" t="s">
        <v>551</v>
      </c>
      <c r="C251" s="626">
        <v>89301041</v>
      </c>
      <c r="D251" s="688" t="s">
        <v>5892</v>
      </c>
      <c r="E251" s="689" t="s">
        <v>3826</v>
      </c>
      <c r="F251" s="626" t="s">
        <v>3777</v>
      </c>
      <c r="G251" s="626" t="s">
        <v>4090</v>
      </c>
      <c r="H251" s="626" t="s">
        <v>550</v>
      </c>
      <c r="I251" s="626" t="s">
        <v>1182</v>
      </c>
      <c r="J251" s="626" t="s">
        <v>1183</v>
      </c>
      <c r="K251" s="626" t="s">
        <v>1184</v>
      </c>
      <c r="L251" s="627">
        <v>190.98</v>
      </c>
      <c r="M251" s="627">
        <v>190.98</v>
      </c>
      <c r="N251" s="626">
        <v>1</v>
      </c>
      <c r="O251" s="690">
        <v>0.5</v>
      </c>
      <c r="P251" s="627"/>
      <c r="Q251" s="642">
        <v>0</v>
      </c>
      <c r="R251" s="626"/>
      <c r="S251" s="642">
        <v>0</v>
      </c>
      <c r="T251" s="690"/>
      <c r="U251" s="672">
        <v>0</v>
      </c>
    </row>
    <row r="252" spans="1:21" ht="14.4" customHeight="1" x14ac:dyDescent="0.3">
      <c r="A252" s="625">
        <v>4</v>
      </c>
      <c r="B252" s="626" t="s">
        <v>551</v>
      </c>
      <c r="C252" s="626">
        <v>89301041</v>
      </c>
      <c r="D252" s="688" t="s">
        <v>5892</v>
      </c>
      <c r="E252" s="689" t="s">
        <v>3827</v>
      </c>
      <c r="F252" s="626" t="s">
        <v>3777</v>
      </c>
      <c r="G252" s="626" t="s">
        <v>3839</v>
      </c>
      <c r="H252" s="626" t="s">
        <v>1399</v>
      </c>
      <c r="I252" s="626" t="s">
        <v>1717</v>
      </c>
      <c r="J252" s="626" t="s">
        <v>3575</v>
      </c>
      <c r="K252" s="626" t="s">
        <v>3576</v>
      </c>
      <c r="L252" s="627">
        <v>333.31</v>
      </c>
      <c r="M252" s="627">
        <v>333.31</v>
      </c>
      <c r="N252" s="626">
        <v>1</v>
      </c>
      <c r="O252" s="690">
        <v>1</v>
      </c>
      <c r="P252" s="627">
        <v>333.31</v>
      </c>
      <c r="Q252" s="642">
        <v>1</v>
      </c>
      <c r="R252" s="626">
        <v>1</v>
      </c>
      <c r="S252" s="642">
        <v>1</v>
      </c>
      <c r="T252" s="690">
        <v>1</v>
      </c>
      <c r="U252" s="672">
        <v>1</v>
      </c>
    </row>
    <row r="253" spans="1:21" ht="14.4" customHeight="1" x14ac:dyDescent="0.3">
      <c r="A253" s="625">
        <v>4</v>
      </c>
      <c r="B253" s="626" t="s">
        <v>551</v>
      </c>
      <c r="C253" s="626">
        <v>89301041</v>
      </c>
      <c r="D253" s="688" t="s">
        <v>5892</v>
      </c>
      <c r="E253" s="689" t="s">
        <v>3827</v>
      </c>
      <c r="F253" s="626" t="s">
        <v>3777</v>
      </c>
      <c r="G253" s="626" t="s">
        <v>3991</v>
      </c>
      <c r="H253" s="626" t="s">
        <v>550</v>
      </c>
      <c r="I253" s="626" t="s">
        <v>2088</v>
      </c>
      <c r="J253" s="626" t="s">
        <v>2089</v>
      </c>
      <c r="K253" s="626" t="s">
        <v>3992</v>
      </c>
      <c r="L253" s="627">
        <v>63.67</v>
      </c>
      <c r="M253" s="627">
        <v>127.34</v>
      </c>
      <c r="N253" s="626">
        <v>2</v>
      </c>
      <c r="O253" s="690">
        <v>1</v>
      </c>
      <c r="P253" s="627">
        <v>127.34</v>
      </c>
      <c r="Q253" s="642">
        <v>1</v>
      </c>
      <c r="R253" s="626">
        <v>2</v>
      </c>
      <c r="S253" s="642">
        <v>1</v>
      </c>
      <c r="T253" s="690">
        <v>1</v>
      </c>
      <c r="U253" s="672">
        <v>1</v>
      </c>
    </row>
    <row r="254" spans="1:21" ht="14.4" customHeight="1" x14ac:dyDescent="0.3">
      <c r="A254" s="625">
        <v>4</v>
      </c>
      <c r="B254" s="626" t="s">
        <v>551</v>
      </c>
      <c r="C254" s="626">
        <v>89301041</v>
      </c>
      <c r="D254" s="688" t="s">
        <v>5892</v>
      </c>
      <c r="E254" s="689" t="s">
        <v>3827</v>
      </c>
      <c r="F254" s="626" t="s">
        <v>3777</v>
      </c>
      <c r="G254" s="626" t="s">
        <v>4091</v>
      </c>
      <c r="H254" s="626" t="s">
        <v>1399</v>
      </c>
      <c r="I254" s="626" t="s">
        <v>2608</v>
      </c>
      <c r="J254" s="626" t="s">
        <v>2609</v>
      </c>
      <c r="K254" s="626" t="s">
        <v>2610</v>
      </c>
      <c r="L254" s="627">
        <v>154.01</v>
      </c>
      <c r="M254" s="627">
        <v>154.01</v>
      </c>
      <c r="N254" s="626">
        <v>1</v>
      </c>
      <c r="O254" s="690">
        <v>1</v>
      </c>
      <c r="P254" s="627"/>
      <c r="Q254" s="642">
        <v>0</v>
      </c>
      <c r="R254" s="626"/>
      <c r="S254" s="642">
        <v>0</v>
      </c>
      <c r="T254" s="690"/>
      <c r="U254" s="672">
        <v>0</v>
      </c>
    </row>
    <row r="255" spans="1:21" ht="14.4" customHeight="1" x14ac:dyDescent="0.3">
      <c r="A255" s="625">
        <v>4</v>
      </c>
      <c r="B255" s="626" t="s">
        <v>551</v>
      </c>
      <c r="C255" s="626">
        <v>89301041</v>
      </c>
      <c r="D255" s="688" t="s">
        <v>5892</v>
      </c>
      <c r="E255" s="689" t="s">
        <v>3827</v>
      </c>
      <c r="F255" s="626" t="s">
        <v>3777</v>
      </c>
      <c r="G255" s="626" t="s">
        <v>3995</v>
      </c>
      <c r="H255" s="626" t="s">
        <v>550</v>
      </c>
      <c r="I255" s="626" t="s">
        <v>726</v>
      </c>
      <c r="J255" s="626" t="s">
        <v>727</v>
      </c>
      <c r="K255" s="626" t="s">
        <v>3996</v>
      </c>
      <c r="L255" s="627">
        <v>709.97</v>
      </c>
      <c r="M255" s="627">
        <v>1419.94</v>
      </c>
      <c r="N255" s="626">
        <v>2</v>
      </c>
      <c r="O255" s="690">
        <v>1.5</v>
      </c>
      <c r="P255" s="627">
        <v>1419.94</v>
      </c>
      <c r="Q255" s="642">
        <v>1</v>
      </c>
      <c r="R255" s="626">
        <v>2</v>
      </c>
      <c r="S255" s="642">
        <v>1</v>
      </c>
      <c r="T255" s="690">
        <v>1.5</v>
      </c>
      <c r="U255" s="672">
        <v>1</v>
      </c>
    </row>
    <row r="256" spans="1:21" ht="14.4" customHeight="1" x14ac:dyDescent="0.3">
      <c r="A256" s="625">
        <v>4</v>
      </c>
      <c r="B256" s="626" t="s">
        <v>551</v>
      </c>
      <c r="C256" s="626">
        <v>89301041</v>
      </c>
      <c r="D256" s="688" t="s">
        <v>5892</v>
      </c>
      <c r="E256" s="689" t="s">
        <v>3827</v>
      </c>
      <c r="F256" s="626" t="s">
        <v>3777</v>
      </c>
      <c r="G256" s="626" t="s">
        <v>3952</v>
      </c>
      <c r="H256" s="626" t="s">
        <v>550</v>
      </c>
      <c r="I256" s="626" t="s">
        <v>3953</v>
      </c>
      <c r="J256" s="626" t="s">
        <v>2097</v>
      </c>
      <c r="K256" s="626" t="s">
        <v>3954</v>
      </c>
      <c r="L256" s="627">
        <v>0</v>
      </c>
      <c r="M256" s="627">
        <v>0</v>
      </c>
      <c r="N256" s="626">
        <v>1</v>
      </c>
      <c r="O256" s="690">
        <v>0.5</v>
      </c>
      <c r="P256" s="627">
        <v>0</v>
      </c>
      <c r="Q256" s="642"/>
      <c r="R256" s="626">
        <v>1</v>
      </c>
      <c r="S256" s="642">
        <v>1</v>
      </c>
      <c r="T256" s="690">
        <v>0.5</v>
      </c>
      <c r="U256" s="672">
        <v>1</v>
      </c>
    </row>
    <row r="257" spans="1:21" ht="14.4" customHeight="1" x14ac:dyDescent="0.3">
      <c r="A257" s="625">
        <v>4</v>
      </c>
      <c r="B257" s="626" t="s">
        <v>551</v>
      </c>
      <c r="C257" s="626">
        <v>89301041</v>
      </c>
      <c r="D257" s="688" t="s">
        <v>5892</v>
      </c>
      <c r="E257" s="689" t="s">
        <v>3827</v>
      </c>
      <c r="F257" s="626" t="s">
        <v>3777</v>
      </c>
      <c r="G257" s="626" t="s">
        <v>3875</v>
      </c>
      <c r="H257" s="626" t="s">
        <v>550</v>
      </c>
      <c r="I257" s="626" t="s">
        <v>904</v>
      </c>
      <c r="J257" s="626" t="s">
        <v>3876</v>
      </c>
      <c r="K257" s="626" t="s">
        <v>3877</v>
      </c>
      <c r="L257" s="627">
        <v>56.01</v>
      </c>
      <c r="M257" s="627">
        <v>168.03</v>
      </c>
      <c r="N257" s="626">
        <v>3</v>
      </c>
      <c r="O257" s="690">
        <v>0.5</v>
      </c>
      <c r="P257" s="627">
        <v>168.03</v>
      </c>
      <c r="Q257" s="642">
        <v>1</v>
      </c>
      <c r="R257" s="626">
        <v>3</v>
      </c>
      <c r="S257" s="642">
        <v>1</v>
      </c>
      <c r="T257" s="690">
        <v>0.5</v>
      </c>
      <c r="U257" s="672">
        <v>1</v>
      </c>
    </row>
    <row r="258" spans="1:21" ht="14.4" customHeight="1" x14ac:dyDescent="0.3">
      <c r="A258" s="625">
        <v>4</v>
      </c>
      <c r="B258" s="626" t="s">
        <v>551</v>
      </c>
      <c r="C258" s="626">
        <v>89301041</v>
      </c>
      <c r="D258" s="688" t="s">
        <v>5892</v>
      </c>
      <c r="E258" s="689" t="s">
        <v>3827</v>
      </c>
      <c r="F258" s="626" t="s">
        <v>3777</v>
      </c>
      <c r="G258" s="626" t="s">
        <v>3909</v>
      </c>
      <c r="H258" s="626" t="s">
        <v>550</v>
      </c>
      <c r="I258" s="626" t="s">
        <v>1900</v>
      </c>
      <c r="J258" s="626" t="s">
        <v>1901</v>
      </c>
      <c r="K258" s="626" t="s">
        <v>3910</v>
      </c>
      <c r="L258" s="627">
        <v>400.53</v>
      </c>
      <c r="M258" s="627">
        <v>1602.12</v>
      </c>
      <c r="N258" s="626">
        <v>4</v>
      </c>
      <c r="O258" s="690">
        <v>1</v>
      </c>
      <c r="P258" s="627">
        <v>1602.12</v>
      </c>
      <c r="Q258" s="642">
        <v>1</v>
      </c>
      <c r="R258" s="626">
        <v>4</v>
      </c>
      <c r="S258" s="642">
        <v>1</v>
      </c>
      <c r="T258" s="690">
        <v>1</v>
      </c>
      <c r="U258" s="672">
        <v>1</v>
      </c>
    </row>
    <row r="259" spans="1:21" ht="14.4" customHeight="1" x14ac:dyDescent="0.3">
      <c r="A259" s="625">
        <v>4</v>
      </c>
      <c r="B259" s="626" t="s">
        <v>551</v>
      </c>
      <c r="C259" s="626">
        <v>89301041</v>
      </c>
      <c r="D259" s="688" t="s">
        <v>5892</v>
      </c>
      <c r="E259" s="689" t="s">
        <v>3827</v>
      </c>
      <c r="F259" s="626" t="s">
        <v>3777</v>
      </c>
      <c r="G259" s="626" t="s">
        <v>3882</v>
      </c>
      <c r="H259" s="626" t="s">
        <v>1399</v>
      </c>
      <c r="I259" s="626" t="s">
        <v>2358</v>
      </c>
      <c r="J259" s="626" t="s">
        <v>1441</v>
      </c>
      <c r="K259" s="626" t="s">
        <v>2359</v>
      </c>
      <c r="L259" s="627">
        <v>1166.47</v>
      </c>
      <c r="M259" s="627">
        <v>1166.47</v>
      </c>
      <c r="N259" s="626">
        <v>1</v>
      </c>
      <c r="O259" s="690">
        <v>1</v>
      </c>
      <c r="P259" s="627">
        <v>1166.47</v>
      </c>
      <c r="Q259" s="642">
        <v>1</v>
      </c>
      <c r="R259" s="626">
        <v>1</v>
      </c>
      <c r="S259" s="642">
        <v>1</v>
      </c>
      <c r="T259" s="690">
        <v>1</v>
      </c>
      <c r="U259" s="672">
        <v>1</v>
      </c>
    </row>
    <row r="260" spans="1:21" ht="14.4" customHeight="1" x14ac:dyDescent="0.3">
      <c r="A260" s="625">
        <v>4</v>
      </c>
      <c r="B260" s="626" t="s">
        <v>551</v>
      </c>
      <c r="C260" s="626">
        <v>89301041</v>
      </c>
      <c r="D260" s="688" t="s">
        <v>5892</v>
      </c>
      <c r="E260" s="689" t="s">
        <v>3827</v>
      </c>
      <c r="F260" s="626" t="s">
        <v>3777</v>
      </c>
      <c r="G260" s="626" t="s">
        <v>3848</v>
      </c>
      <c r="H260" s="626" t="s">
        <v>550</v>
      </c>
      <c r="I260" s="626" t="s">
        <v>757</v>
      </c>
      <c r="J260" s="626" t="s">
        <v>754</v>
      </c>
      <c r="K260" s="626" t="s">
        <v>758</v>
      </c>
      <c r="L260" s="627">
        <v>612.26</v>
      </c>
      <c r="M260" s="627">
        <v>612.26</v>
      </c>
      <c r="N260" s="626">
        <v>1</v>
      </c>
      <c r="O260" s="690">
        <v>0.5</v>
      </c>
      <c r="P260" s="627">
        <v>612.26</v>
      </c>
      <c r="Q260" s="642">
        <v>1</v>
      </c>
      <c r="R260" s="626">
        <v>1</v>
      </c>
      <c r="S260" s="642">
        <v>1</v>
      </c>
      <c r="T260" s="690">
        <v>0.5</v>
      </c>
      <c r="U260" s="672">
        <v>1</v>
      </c>
    </row>
    <row r="261" spans="1:21" ht="14.4" customHeight="1" x14ac:dyDescent="0.3">
      <c r="A261" s="625">
        <v>4</v>
      </c>
      <c r="B261" s="626" t="s">
        <v>551</v>
      </c>
      <c r="C261" s="626">
        <v>89301041</v>
      </c>
      <c r="D261" s="688" t="s">
        <v>5892</v>
      </c>
      <c r="E261" s="689" t="s">
        <v>3829</v>
      </c>
      <c r="F261" s="626" t="s">
        <v>3777</v>
      </c>
      <c r="G261" s="626" t="s">
        <v>4092</v>
      </c>
      <c r="H261" s="626" t="s">
        <v>550</v>
      </c>
      <c r="I261" s="626" t="s">
        <v>4093</v>
      </c>
      <c r="J261" s="626" t="s">
        <v>2434</v>
      </c>
      <c r="K261" s="626" t="s">
        <v>4094</v>
      </c>
      <c r="L261" s="627">
        <v>0</v>
      </c>
      <c r="M261" s="627">
        <v>0</v>
      </c>
      <c r="N261" s="626">
        <v>1</v>
      </c>
      <c r="O261" s="690">
        <v>0.5</v>
      </c>
      <c r="P261" s="627">
        <v>0</v>
      </c>
      <c r="Q261" s="642"/>
      <c r="R261" s="626">
        <v>1</v>
      </c>
      <c r="S261" s="642">
        <v>1</v>
      </c>
      <c r="T261" s="690">
        <v>0.5</v>
      </c>
      <c r="U261" s="672">
        <v>1</v>
      </c>
    </row>
    <row r="262" spans="1:21" ht="14.4" customHeight="1" x14ac:dyDescent="0.3">
      <c r="A262" s="625">
        <v>4</v>
      </c>
      <c r="B262" s="626" t="s">
        <v>551</v>
      </c>
      <c r="C262" s="626">
        <v>89301041</v>
      </c>
      <c r="D262" s="688" t="s">
        <v>5892</v>
      </c>
      <c r="E262" s="689" t="s">
        <v>3829</v>
      </c>
      <c r="F262" s="626" t="s">
        <v>3777</v>
      </c>
      <c r="G262" s="626" t="s">
        <v>4095</v>
      </c>
      <c r="H262" s="626" t="s">
        <v>550</v>
      </c>
      <c r="I262" s="626" t="s">
        <v>4096</v>
      </c>
      <c r="J262" s="626" t="s">
        <v>4097</v>
      </c>
      <c r="K262" s="626" t="s">
        <v>4098</v>
      </c>
      <c r="L262" s="627">
        <v>53.67</v>
      </c>
      <c r="M262" s="627">
        <v>53.67</v>
      </c>
      <c r="N262" s="626">
        <v>1</v>
      </c>
      <c r="O262" s="690">
        <v>0.5</v>
      </c>
      <c r="P262" s="627">
        <v>53.67</v>
      </c>
      <c r="Q262" s="642">
        <v>1</v>
      </c>
      <c r="R262" s="626">
        <v>1</v>
      </c>
      <c r="S262" s="642">
        <v>1</v>
      </c>
      <c r="T262" s="690">
        <v>0.5</v>
      </c>
      <c r="U262" s="672">
        <v>1</v>
      </c>
    </row>
    <row r="263" spans="1:21" ht="14.4" customHeight="1" x14ac:dyDescent="0.3">
      <c r="A263" s="625">
        <v>4</v>
      </c>
      <c r="B263" s="626" t="s">
        <v>551</v>
      </c>
      <c r="C263" s="626">
        <v>89301041</v>
      </c>
      <c r="D263" s="688" t="s">
        <v>5892</v>
      </c>
      <c r="E263" s="689" t="s">
        <v>3829</v>
      </c>
      <c r="F263" s="626" t="s">
        <v>3777</v>
      </c>
      <c r="G263" s="626" t="s">
        <v>4082</v>
      </c>
      <c r="H263" s="626" t="s">
        <v>550</v>
      </c>
      <c r="I263" s="626" t="s">
        <v>662</v>
      </c>
      <c r="J263" s="626" t="s">
        <v>663</v>
      </c>
      <c r="K263" s="626" t="s">
        <v>4083</v>
      </c>
      <c r="L263" s="627">
        <v>99</v>
      </c>
      <c r="M263" s="627">
        <v>99</v>
      </c>
      <c r="N263" s="626">
        <v>1</v>
      </c>
      <c r="O263" s="690">
        <v>0.5</v>
      </c>
      <c r="P263" s="627">
        <v>99</v>
      </c>
      <c r="Q263" s="642">
        <v>1</v>
      </c>
      <c r="R263" s="626">
        <v>1</v>
      </c>
      <c r="S263" s="642">
        <v>1</v>
      </c>
      <c r="T263" s="690">
        <v>0.5</v>
      </c>
      <c r="U263" s="672">
        <v>1</v>
      </c>
    </row>
    <row r="264" spans="1:21" ht="14.4" customHeight="1" x14ac:dyDescent="0.3">
      <c r="A264" s="625">
        <v>4</v>
      </c>
      <c r="B264" s="626" t="s">
        <v>551</v>
      </c>
      <c r="C264" s="626">
        <v>89301041</v>
      </c>
      <c r="D264" s="688" t="s">
        <v>5892</v>
      </c>
      <c r="E264" s="689" t="s">
        <v>3829</v>
      </c>
      <c r="F264" s="626" t="s">
        <v>3777</v>
      </c>
      <c r="G264" s="626" t="s">
        <v>3932</v>
      </c>
      <c r="H264" s="626" t="s">
        <v>550</v>
      </c>
      <c r="I264" s="626" t="s">
        <v>2120</v>
      </c>
      <c r="J264" s="626" t="s">
        <v>3933</v>
      </c>
      <c r="K264" s="626" t="s">
        <v>3934</v>
      </c>
      <c r="L264" s="627">
        <v>0</v>
      </c>
      <c r="M264" s="627">
        <v>0</v>
      </c>
      <c r="N264" s="626">
        <v>1</v>
      </c>
      <c r="O264" s="690">
        <v>0.5</v>
      </c>
      <c r="P264" s="627">
        <v>0</v>
      </c>
      <c r="Q264" s="642"/>
      <c r="R264" s="626">
        <v>1</v>
      </c>
      <c r="S264" s="642">
        <v>1</v>
      </c>
      <c r="T264" s="690">
        <v>0.5</v>
      </c>
      <c r="U264" s="672">
        <v>1</v>
      </c>
    </row>
    <row r="265" spans="1:21" ht="14.4" customHeight="1" x14ac:dyDescent="0.3">
      <c r="A265" s="625">
        <v>4</v>
      </c>
      <c r="B265" s="626" t="s">
        <v>551</v>
      </c>
      <c r="C265" s="626">
        <v>89301041</v>
      </c>
      <c r="D265" s="688" t="s">
        <v>5892</v>
      </c>
      <c r="E265" s="689" t="s">
        <v>3829</v>
      </c>
      <c r="F265" s="626" t="s">
        <v>3777</v>
      </c>
      <c r="G265" s="626" t="s">
        <v>4086</v>
      </c>
      <c r="H265" s="626" t="s">
        <v>550</v>
      </c>
      <c r="I265" s="626" t="s">
        <v>853</v>
      </c>
      <c r="J265" s="626" t="s">
        <v>4099</v>
      </c>
      <c r="K265" s="626" t="s">
        <v>4087</v>
      </c>
      <c r="L265" s="627">
        <v>91.14</v>
      </c>
      <c r="M265" s="627">
        <v>182.28</v>
      </c>
      <c r="N265" s="626">
        <v>2</v>
      </c>
      <c r="O265" s="690">
        <v>0.5</v>
      </c>
      <c r="P265" s="627">
        <v>182.28</v>
      </c>
      <c r="Q265" s="642">
        <v>1</v>
      </c>
      <c r="R265" s="626">
        <v>2</v>
      </c>
      <c r="S265" s="642">
        <v>1</v>
      </c>
      <c r="T265" s="690">
        <v>0.5</v>
      </c>
      <c r="U265" s="672">
        <v>1</v>
      </c>
    </row>
    <row r="266" spans="1:21" ht="14.4" customHeight="1" x14ac:dyDescent="0.3">
      <c r="A266" s="625">
        <v>4</v>
      </c>
      <c r="B266" s="626" t="s">
        <v>551</v>
      </c>
      <c r="C266" s="626">
        <v>89301041</v>
      </c>
      <c r="D266" s="688" t="s">
        <v>5892</v>
      </c>
      <c r="E266" s="689" t="s">
        <v>3829</v>
      </c>
      <c r="F266" s="626" t="s">
        <v>3777</v>
      </c>
      <c r="G266" s="626" t="s">
        <v>3848</v>
      </c>
      <c r="H266" s="626" t="s">
        <v>550</v>
      </c>
      <c r="I266" s="626" t="s">
        <v>4000</v>
      </c>
      <c r="J266" s="626" t="s">
        <v>3885</v>
      </c>
      <c r="K266" s="626" t="s">
        <v>758</v>
      </c>
      <c r="L266" s="627">
        <v>612.26</v>
      </c>
      <c r="M266" s="627">
        <v>612.26</v>
      </c>
      <c r="N266" s="626">
        <v>1</v>
      </c>
      <c r="O266" s="690">
        <v>1</v>
      </c>
      <c r="P266" s="627"/>
      <c r="Q266" s="642">
        <v>0</v>
      </c>
      <c r="R266" s="626"/>
      <c r="S266" s="642">
        <v>0</v>
      </c>
      <c r="T266" s="690"/>
      <c r="U266" s="672">
        <v>0</v>
      </c>
    </row>
    <row r="267" spans="1:21" ht="14.4" customHeight="1" x14ac:dyDescent="0.3">
      <c r="A267" s="625">
        <v>4</v>
      </c>
      <c r="B267" s="626" t="s">
        <v>551</v>
      </c>
      <c r="C267" s="626">
        <v>89301041</v>
      </c>
      <c r="D267" s="688" t="s">
        <v>5892</v>
      </c>
      <c r="E267" s="689" t="s">
        <v>3829</v>
      </c>
      <c r="F267" s="626" t="s">
        <v>3777</v>
      </c>
      <c r="G267" s="626" t="s">
        <v>3961</v>
      </c>
      <c r="H267" s="626" t="s">
        <v>550</v>
      </c>
      <c r="I267" s="626" t="s">
        <v>2926</v>
      </c>
      <c r="J267" s="626" t="s">
        <v>2927</v>
      </c>
      <c r="K267" s="626" t="s">
        <v>2277</v>
      </c>
      <c r="L267" s="627">
        <v>0</v>
      </c>
      <c r="M267" s="627">
        <v>0</v>
      </c>
      <c r="N267" s="626">
        <v>2</v>
      </c>
      <c r="O267" s="690">
        <v>0.5</v>
      </c>
      <c r="P267" s="627">
        <v>0</v>
      </c>
      <c r="Q267" s="642"/>
      <c r="R267" s="626">
        <v>2</v>
      </c>
      <c r="S267" s="642">
        <v>1</v>
      </c>
      <c r="T267" s="690">
        <v>0.5</v>
      </c>
      <c r="U267" s="672">
        <v>1</v>
      </c>
    </row>
    <row r="268" spans="1:21" ht="14.4" customHeight="1" x14ac:dyDescent="0.3">
      <c r="A268" s="625">
        <v>4</v>
      </c>
      <c r="B268" s="626" t="s">
        <v>551</v>
      </c>
      <c r="C268" s="626">
        <v>89301041</v>
      </c>
      <c r="D268" s="688" t="s">
        <v>5892</v>
      </c>
      <c r="E268" s="689" t="s">
        <v>3830</v>
      </c>
      <c r="F268" s="626" t="s">
        <v>3777</v>
      </c>
      <c r="G268" s="626" t="s">
        <v>3839</v>
      </c>
      <c r="H268" s="626" t="s">
        <v>1399</v>
      </c>
      <c r="I268" s="626" t="s">
        <v>1717</v>
      </c>
      <c r="J268" s="626" t="s">
        <v>3575</v>
      </c>
      <c r="K268" s="626" t="s">
        <v>3576</v>
      </c>
      <c r="L268" s="627">
        <v>333.31</v>
      </c>
      <c r="M268" s="627">
        <v>1333.24</v>
      </c>
      <c r="N268" s="626">
        <v>4</v>
      </c>
      <c r="O268" s="690">
        <v>3</v>
      </c>
      <c r="P268" s="627">
        <v>999.93000000000006</v>
      </c>
      <c r="Q268" s="642">
        <v>0.75</v>
      </c>
      <c r="R268" s="626">
        <v>3</v>
      </c>
      <c r="S268" s="642">
        <v>0.75</v>
      </c>
      <c r="T268" s="690">
        <v>2</v>
      </c>
      <c r="U268" s="672">
        <v>0.66666666666666663</v>
      </c>
    </row>
    <row r="269" spans="1:21" ht="14.4" customHeight="1" x14ac:dyDescent="0.3">
      <c r="A269" s="625">
        <v>4</v>
      </c>
      <c r="B269" s="626" t="s">
        <v>551</v>
      </c>
      <c r="C269" s="626">
        <v>89301041</v>
      </c>
      <c r="D269" s="688" t="s">
        <v>5892</v>
      </c>
      <c r="E269" s="689" t="s">
        <v>3830</v>
      </c>
      <c r="F269" s="626" t="s">
        <v>3777</v>
      </c>
      <c r="G269" s="626" t="s">
        <v>3841</v>
      </c>
      <c r="H269" s="626" t="s">
        <v>1399</v>
      </c>
      <c r="I269" s="626" t="s">
        <v>1733</v>
      </c>
      <c r="J269" s="626" t="s">
        <v>1734</v>
      </c>
      <c r="K269" s="626" t="s">
        <v>3596</v>
      </c>
      <c r="L269" s="627">
        <v>399.92</v>
      </c>
      <c r="M269" s="627">
        <v>799.84</v>
      </c>
      <c r="N269" s="626">
        <v>2</v>
      </c>
      <c r="O269" s="690">
        <v>1</v>
      </c>
      <c r="P269" s="627">
        <v>799.84</v>
      </c>
      <c r="Q269" s="642">
        <v>1</v>
      </c>
      <c r="R269" s="626">
        <v>2</v>
      </c>
      <c r="S269" s="642">
        <v>1</v>
      </c>
      <c r="T269" s="690">
        <v>1</v>
      </c>
      <c r="U269" s="672">
        <v>1</v>
      </c>
    </row>
    <row r="270" spans="1:21" ht="14.4" customHeight="1" x14ac:dyDescent="0.3">
      <c r="A270" s="625">
        <v>4</v>
      </c>
      <c r="B270" s="626" t="s">
        <v>551</v>
      </c>
      <c r="C270" s="626">
        <v>89301041</v>
      </c>
      <c r="D270" s="688" t="s">
        <v>5892</v>
      </c>
      <c r="E270" s="689" t="s">
        <v>3830</v>
      </c>
      <c r="F270" s="626" t="s">
        <v>3777</v>
      </c>
      <c r="G270" s="626" t="s">
        <v>3882</v>
      </c>
      <c r="H270" s="626" t="s">
        <v>1399</v>
      </c>
      <c r="I270" s="626" t="s">
        <v>1576</v>
      </c>
      <c r="J270" s="626" t="s">
        <v>1441</v>
      </c>
      <c r="K270" s="626" t="s">
        <v>1577</v>
      </c>
      <c r="L270" s="627">
        <v>625.29</v>
      </c>
      <c r="M270" s="627">
        <v>625.29</v>
      </c>
      <c r="N270" s="626">
        <v>1</v>
      </c>
      <c r="O270" s="690">
        <v>1</v>
      </c>
      <c r="P270" s="627"/>
      <c r="Q270" s="642">
        <v>0</v>
      </c>
      <c r="R270" s="626"/>
      <c r="S270" s="642">
        <v>0</v>
      </c>
      <c r="T270" s="690"/>
      <c r="U270" s="672">
        <v>0</v>
      </c>
    </row>
    <row r="271" spans="1:21" ht="14.4" customHeight="1" x14ac:dyDescent="0.3">
      <c r="A271" s="625">
        <v>4</v>
      </c>
      <c r="B271" s="626" t="s">
        <v>551</v>
      </c>
      <c r="C271" s="626">
        <v>89301041</v>
      </c>
      <c r="D271" s="688" t="s">
        <v>5892</v>
      </c>
      <c r="E271" s="689" t="s">
        <v>3830</v>
      </c>
      <c r="F271" s="626" t="s">
        <v>3777</v>
      </c>
      <c r="G271" s="626" t="s">
        <v>3882</v>
      </c>
      <c r="H271" s="626" t="s">
        <v>1399</v>
      </c>
      <c r="I271" s="626" t="s">
        <v>4056</v>
      </c>
      <c r="J271" s="626" t="s">
        <v>1479</v>
      </c>
      <c r="K271" s="626" t="s">
        <v>4057</v>
      </c>
      <c r="L271" s="627">
        <v>466.58</v>
      </c>
      <c r="M271" s="627">
        <v>933.16</v>
      </c>
      <c r="N271" s="626">
        <v>2</v>
      </c>
      <c r="O271" s="690">
        <v>1</v>
      </c>
      <c r="P271" s="627"/>
      <c r="Q271" s="642">
        <v>0</v>
      </c>
      <c r="R271" s="626"/>
      <c r="S271" s="642">
        <v>0</v>
      </c>
      <c r="T271" s="690"/>
      <c r="U271" s="672">
        <v>0</v>
      </c>
    </row>
    <row r="272" spans="1:21" ht="14.4" customHeight="1" x14ac:dyDescent="0.3">
      <c r="A272" s="625">
        <v>4</v>
      </c>
      <c r="B272" s="626" t="s">
        <v>551</v>
      </c>
      <c r="C272" s="626">
        <v>89301041</v>
      </c>
      <c r="D272" s="688" t="s">
        <v>5892</v>
      </c>
      <c r="E272" s="689" t="s">
        <v>3830</v>
      </c>
      <c r="F272" s="626" t="s">
        <v>3777</v>
      </c>
      <c r="G272" s="626" t="s">
        <v>3849</v>
      </c>
      <c r="H272" s="626" t="s">
        <v>550</v>
      </c>
      <c r="I272" s="626" t="s">
        <v>718</v>
      </c>
      <c r="J272" s="626" t="s">
        <v>719</v>
      </c>
      <c r="K272" s="626" t="s">
        <v>4076</v>
      </c>
      <c r="L272" s="627">
        <v>0</v>
      </c>
      <c r="M272" s="627">
        <v>0</v>
      </c>
      <c r="N272" s="626">
        <v>2</v>
      </c>
      <c r="O272" s="690">
        <v>0.5</v>
      </c>
      <c r="P272" s="627"/>
      <c r="Q272" s="642"/>
      <c r="R272" s="626"/>
      <c r="S272" s="642">
        <v>0</v>
      </c>
      <c r="T272" s="690"/>
      <c r="U272" s="672">
        <v>0</v>
      </c>
    </row>
    <row r="273" spans="1:21" ht="14.4" customHeight="1" x14ac:dyDescent="0.3">
      <c r="A273" s="625">
        <v>4</v>
      </c>
      <c r="B273" s="626" t="s">
        <v>551</v>
      </c>
      <c r="C273" s="626">
        <v>89301041</v>
      </c>
      <c r="D273" s="688" t="s">
        <v>5892</v>
      </c>
      <c r="E273" s="689" t="s">
        <v>3830</v>
      </c>
      <c r="F273" s="626" t="s">
        <v>3777</v>
      </c>
      <c r="G273" s="626" t="s">
        <v>4100</v>
      </c>
      <c r="H273" s="626" t="s">
        <v>550</v>
      </c>
      <c r="I273" s="626" t="s">
        <v>1945</v>
      </c>
      <c r="J273" s="626" t="s">
        <v>1946</v>
      </c>
      <c r="K273" s="626" t="s">
        <v>4101</v>
      </c>
      <c r="L273" s="627">
        <v>0</v>
      </c>
      <c r="M273" s="627">
        <v>0</v>
      </c>
      <c r="N273" s="626">
        <v>1</v>
      </c>
      <c r="O273" s="690">
        <v>0.5</v>
      </c>
      <c r="P273" s="627"/>
      <c r="Q273" s="642"/>
      <c r="R273" s="626"/>
      <c r="S273" s="642">
        <v>0</v>
      </c>
      <c r="T273" s="690"/>
      <c r="U273" s="672">
        <v>0</v>
      </c>
    </row>
    <row r="274" spans="1:21" ht="14.4" customHeight="1" x14ac:dyDescent="0.3">
      <c r="A274" s="625">
        <v>4</v>
      </c>
      <c r="B274" s="626" t="s">
        <v>551</v>
      </c>
      <c r="C274" s="626">
        <v>89301041</v>
      </c>
      <c r="D274" s="688" t="s">
        <v>5892</v>
      </c>
      <c r="E274" s="689" t="s">
        <v>3830</v>
      </c>
      <c r="F274" s="626" t="s">
        <v>3777</v>
      </c>
      <c r="G274" s="626" t="s">
        <v>3854</v>
      </c>
      <c r="H274" s="626" t="s">
        <v>550</v>
      </c>
      <c r="I274" s="626" t="s">
        <v>818</v>
      </c>
      <c r="J274" s="626" t="s">
        <v>3855</v>
      </c>
      <c r="K274" s="626" t="s">
        <v>3856</v>
      </c>
      <c r="L274" s="627">
        <v>0</v>
      </c>
      <c r="M274" s="627">
        <v>0</v>
      </c>
      <c r="N274" s="626">
        <v>3</v>
      </c>
      <c r="O274" s="690">
        <v>3</v>
      </c>
      <c r="P274" s="627">
        <v>0</v>
      </c>
      <c r="Q274" s="642"/>
      <c r="R274" s="626">
        <v>1</v>
      </c>
      <c r="S274" s="642">
        <v>0.33333333333333331</v>
      </c>
      <c r="T274" s="690">
        <v>1</v>
      </c>
      <c r="U274" s="672">
        <v>0.33333333333333331</v>
      </c>
    </row>
    <row r="275" spans="1:21" ht="14.4" customHeight="1" x14ac:dyDescent="0.3">
      <c r="A275" s="625">
        <v>4</v>
      </c>
      <c r="B275" s="626" t="s">
        <v>551</v>
      </c>
      <c r="C275" s="626">
        <v>89301041</v>
      </c>
      <c r="D275" s="688" t="s">
        <v>5892</v>
      </c>
      <c r="E275" s="689" t="s">
        <v>3830</v>
      </c>
      <c r="F275" s="626" t="s">
        <v>3777</v>
      </c>
      <c r="G275" s="626" t="s">
        <v>3895</v>
      </c>
      <c r="H275" s="626" t="s">
        <v>550</v>
      </c>
      <c r="I275" s="626" t="s">
        <v>3051</v>
      </c>
      <c r="J275" s="626" t="s">
        <v>1714</v>
      </c>
      <c r="K275" s="626" t="s">
        <v>3896</v>
      </c>
      <c r="L275" s="627">
        <v>38.99</v>
      </c>
      <c r="M275" s="627">
        <v>38.99</v>
      </c>
      <c r="N275" s="626">
        <v>1</v>
      </c>
      <c r="O275" s="690">
        <v>1</v>
      </c>
      <c r="P275" s="627"/>
      <c r="Q275" s="642">
        <v>0</v>
      </c>
      <c r="R275" s="626"/>
      <c r="S275" s="642">
        <v>0</v>
      </c>
      <c r="T275" s="690"/>
      <c r="U275" s="672">
        <v>0</v>
      </c>
    </row>
    <row r="276" spans="1:21" ht="14.4" customHeight="1" x14ac:dyDescent="0.3">
      <c r="A276" s="625">
        <v>4</v>
      </c>
      <c r="B276" s="626" t="s">
        <v>551</v>
      </c>
      <c r="C276" s="626">
        <v>89301041</v>
      </c>
      <c r="D276" s="688" t="s">
        <v>5892</v>
      </c>
      <c r="E276" s="689" t="s">
        <v>3831</v>
      </c>
      <c r="F276" s="626" t="s">
        <v>3777</v>
      </c>
      <c r="G276" s="626" t="s">
        <v>4102</v>
      </c>
      <c r="H276" s="626" t="s">
        <v>550</v>
      </c>
      <c r="I276" s="626" t="s">
        <v>4103</v>
      </c>
      <c r="J276" s="626" t="s">
        <v>4104</v>
      </c>
      <c r="K276" s="626" t="s">
        <v>4105</v>
      </c>
      <c r="L276" s="627">
        <v>153.37</v>
      </c>
      <c r="M276" s="627">
        <v>306.74</v>
      </c>
      <c r="N276" s="626">
        <v>2</v>
      </c>
      <c r="O276" s="690">
        <v>1</v>
      </c>
      <c r="P276" s="627"/>
      <c r="Q276" s="642">
        <v>0</v>
      </c>
      <c r="R276" s="626"/>
      <c r="S276" s="642">
        <v>0</v>
      </c>
      <c r="T276" s="690"/>
      <c r="U276" s="672">
        <v>0</v>
      </c>
    </row>
    <row r="277" spans="1:21" ht="14.4" customHeight="1" x14ac:dyDescent="0.3">
      <c r="A277" s="625">
        <v>4</v>
      </c>
      <c r="B277" s="626" t="s">
        <v>551</v>
      </c>
      <c r="C277" s="626">
        <v>89301041</v>
      </c>
      <c r="D277" s="688" t="s">
        <v>5892</v>
      </c>
      <c r="E277" s="689" t="s">
        <v>3831</v>
      </c>
      <c r="F277" s="626" t="s">
        <v>3777</v>
      </c>
      <c r="G277" s="626" t="s">
        <v>3875</v>
      </c>
      <c r="H277" s="626" t="s">
        <v>550</v>
      </c>
      <c r="I277" s="626" t="s">
        <v>904</v>
      </c>
      <c r="J277" s="626" t="s">
        <v>3876</v>
      </c>
      <c r="K277" s="626" t="s">
        <v>3877</v>
      </c>
      <c r="L277" s="627">
        <v>56.01</v>
      </c>
      <c r="M277" s="627">
        <v>168.03</v>
      </c>
      <c r="N277" s="626">
        <v>3</v>
      </c>
      <c r="O277" s="690">
        <v>1.5</v>
      </c>
      <c r="P277" s="627"/>
      <c r="Q277" s="642">
        <v>0</v>
      </c>
      <c r="R277" s="626"/>
      <c r="S277" s="642">
        <v>0</v>
      </c>
      <c r="T277" s="690"/>
      <c r="U277" s="672">
        <v>0</v>
      </c>
    </row>
    <row r="278" spans="1:21" ht="14.4" customHeight="1" x14ac:dyDescent="0.3">
      <c r="A278" s="625">
        <v>4</v>
      </c>
      <c r="B278" s="626" t="s">
        <v>551</v>
      </c>
      <c r="C278" s="626">
        <v>89301041</v>
      </c>
      <c r="D278" s="688" t="s">
        <v>5892</v>
      </c>
      <c r="E278" s="689" t="s">
        <v>3831</v>
      </c>
      <c r="F278" s="626" t="s">
        <v>3777</v>
      </c>
      <c r="G278" s="626" t="s">
        <v>3882</v>
      </c>
      <c r="H278" s="626" t="s">
        <v>1399</v>
      </c>
      <c r="I278" s="626" t="s">
        <v>2460</v>
      </c>
      <c r="J278" s="626" t="s">
        <v>1441</v>
      </c>
      <c r="K278" s="626" t="s">
        <v>2461</v>
      </c>
      <c r="L278" s="627">
        <v>468.96</v>
      </c>
      <c r="M278" s="627">
        <v>468.96</v>
      </c>
      <c r="N278" s="626">
        <v>1</v>
      </c>
      <c r="O278" s="690">
        <v>1</v>
      </c>
      <c r="P278" s="627">
        <v>468.96</v>
      </c>
      <c r="Q278" s="642">
        <v>1</v>
      </c>
      <c r="R278" s="626">
        <v>1</v>
      </c>
      <c r="S278" s="642">
        <v>1</v>
      </c>
      <c r="T278" s="690">
        <v>1</v>
      </c>
      <c r="U278" s="672">
        <v>1</v>
      </c>
    </row>
    <row r="279" spans="1:21" ht="14.4" customHeight="1" x14ac:dyDescent="0.3">
      <c r="A279" s="625">
        <v>4</v>
      </c>
      <c r="B279" s="626" t="s">
        <v>551</v>
      </c>
      <c r="C279" s="626">
        <v>89301041</v>
      </c>
      <c r="D279" s="688" t="s">
        <v>5892</v>
      </c>
      <c r="E279" s="689" t="s">
        <v>3831</v>
      </c>
      <c r="F279" s="626" t="s">
        <v>3777</v>
      </c>
      <c r="G279" s="626" t="s">
        <v>3882</v>
      </c>
      <c r="H279" s="626" t="s">
        <v>1399</v>
      </c>
      <c r="I279" s="626" t="s">
        <v>1576</v>
      </c>
      <c r="J279" s="626" t="s">
        <v>1441</v>
      </c>
      <c r="K279" s="626" t="s">
        <v>1577</v>
      </c>
      <c r="L279" s="627">
        <v>625.29</v>
      </c>
      <c r="M279" s="627">
        <v>625.29</v>
      </c>
      <c r="N279" s="626">
        <v>1</v>
      </c>
      <c r="O279" s="690">
        <v>1</v>
      </c>
      <c r="P279" s="627"/>
      <c r="Q279" s="642">
        <v>0</v>
      </c>
      <c r="R279" s="626"/>
      <c r="S279" s="642">
        <v>0</v>
      </c>
      <c r="T279" s="690"/>
      <c r="U279" s="672">
        <v>0</v>
      </c>
    </row>
    <row r="280" spans="1:21" ht="14.4" customHeight="1" x14ac:dyDescent="0.3">
      <c r="A280" s="625">
        <v>4</v>
      </c>
      <c r="B280" s="626" t="s">
        <v>551</v>
      </c>
      <c r="C280" s="626">
        <v>89301041</v>
      </c>
      <c r="D280" s="688" t="s">
        <v>5892</v>
      </c>
      <c r="E280" s="689" t="s">
        <v>3831</v>
      </c>
      <c r="F280" s="626" t="s">
        <v>3777</v>
      </c>
      <c r="G280" s="626" t="s">
        <v>3882</v>
      </c>
      <c r="H280" s="626" t="s">
        <v>1399</v>
      </c>
      <c r="I280" s="626" t="s">
        <v>2358</v>
      </c>
      <c r="J280" s="626" t="s">
        <v>1441</v>
      </c>
      <c r="K280" s="626" t="s">
        <v>2359</v>
      </c>
      <c r="L280" s="627">
        <v>1166.47</v>
      </c>
      <c r="M280" s="627">
        <v>2332.94</v>
      </c>
      <c r="N280" s="626">
        <v>2</v>
      </c>
      <c r="O280" s="690">
        <v>1</v>
      </c>
      <c r="P280" s="627">
        <v>2332.94</v>
      </c>
      <c r="Q280" s="642">
        <v>1</v>
      </c>
      <c r="R280" s="626">
        <v>2</v>
      </c>
      <c r="S280" s="642">
        <v>1</v>
      </c>
      <c r="T280" s="690">
        <v>1</v>
      </c>
      <c r="U280" s="672">
        <v>1</v>
      </c>
    </row>
    <row r="281" spans="1:21" ht="14.4" customHeight="1" x14ac:dyDescent="0.3">
      <c r="A281" s="625">
        <v>4</v>
      </c>
      <c r="B281" s="626" t="s">
        <v>551</v>
      </c>
      <c r="C281" s="626">
        <v>89301041</v>
      </c>
      <c r="D281" s="688" t="s">
        <v>5892</v>
      </c>
      <c r="E281" s="689" t="s">
        <v>3831</v>
      </c>
      <c r="F281" s="626" t="s">
        <v>3777</v>
      </c>
      <c r="G281" s="626" t="s">
        <v>3882</v>
      </c>
      <c r="H281" s="626" t="s">
        <v>1399</v>
      </c>
      <c r="I281" s="626" t="s">
        <v>3915</v>
      </c>
      <c r="J281" s="626" t="s">
        <v>1441</v>
      </c>
      <c r="K281" s="626" t="s">
        <v>3661</v>
      </c>
      <c r="L281" s="627">
        <v>1458.07</v>
      </c>
      <c r="M281" s="627">
        <v>1458.07</v>
      </c>
      <c r="N281" s="626">
        <v>1</v>
      </c>
      <c r="O281" s="690">
        <v>1</v>
      </c>
      <c r="P281" s="627"/>
      <c r="Q281" s="642">
        <v>0</v>
      </c>
      <c r="R281" s="626"/>
      <c r="S281" s="642">
        <v>0</v>
      </c>
      <c r="T281" s="690"/>
      <c r="U281" s="672">
        <v>0</v>
      </c>
    </row>
    <row r="282" spans="1:21" ht="14.4" customHeight="1" x14ac:dyDescent="0.3">
      <c r="A282" s="625">
        <v>4</v>
      </c>
      <c r="B282" s="626" t="s">
        <v>551</v>
      </c>
      <c r="C282" s="626">
        <v>89301041</v>
      </c>
      <c r="D282" s="688" t="s">
        <v>5892</v>
      </c>
      <c r="E282" s="689" t="s">
        <v>3831</v>
      </c>
      <c r="F282" s="626" t="s">
        <v>3777</v>
      </c>
      <c r="G282" s="626" t="s">
        <v>3848</v>
      </c>
      <c r="H282" s="626" t="s">
        <v>550</v>
      </c>
      <c r="I282" s="626" t="s">
        <v>757</v>
      </c>
      <c r="J282" s="626" t="s">
        <v>754</v>
      </c>
      <c r="K282" s="626" t="s">
        <v>758</v>
      </c>
      <c r="L282" s="627">
        <v>612.26</v>
      </c>
      <c r="M282" s="627">
        <v>1224.52</v>
      </c>
      <c r="N282" s="626">
        <v>2</v>
      </c>
      <c r="O282" s="690">
        <v>0.5</v>
      </c>
      <c r="P282" s="627"/>
      <c r="Q282" s="642">
        <v>0</v>
      </c>
      <c r="R282" s="626"/>
      <c r="S282" s="642">
        <v>0</v>
      </c>
      <c r="T282" s="690"/>
      <c r="U282" s="672">
        <v>0</v>
      </c>
    </row>
    <row r="283" spans="1:21" ht="14.4" customHeight="1" x14ac:dyDescent="0.3">
      <c r="A283" s="625">
        <v>4</v>
      </c>
      <c r="B283" s="626" t="s">
        <v>551</v>
      </c>
      <c r="C283" s="626">
        <v>89301041</v>
      </c>
      <c r="D283" s="688" t="s">
        <v>5892</v>
      </c>
      <c r="E283" s="689" t="s">
        <v>3831</v>
      </c>
      <c r="F283" s="626" t="s">
        <v>3777</v>
      </c>
      <c r="G283" s="626" t="s">
        <v>3854</v>
      </c>
      <c r="H283" s="626" t="s">
        <v>550</v>
      </c>
      <c r="I283" s="626" t="s">
        <v>818</v>
      </c>
      <c r="J283" s="626" t="s">
        <v>3855</v>
      </c>
      <c r="K283" s="626" t="s">
        <v>3856</v>
      </c>
      <c r="L283" s="627">
        <v>0</v>
      </c>
      <c r="M283" s="627">
        <v>0</v>
      </c>
      <c r="N283" s="626">
        <v>3</v>
      </c>
      <c r="O283" s="690">
        <v>2.5</v>
      </c>
      <c r="P283" s="627">
        <v>0</v>
      </c>
      <c r="Q283" s="642"/>
      <c r="R283" s="626">
        <v>3</v>
      </c>
      <c r="S283" s="642">
        <v>1</v>
      </c>
      <c r="T283" s="690">
        <v>2.5</v>
      </c>
      <c r="U283" s="672">
        <v>1</v>
      </c>
    </row>
    <row r="284" spans="1:21" ht="14.4" customHeight="1" x14ac:dyDescent="0.3">
      <c r="A284" s="625">
        <v>4</v>
      </c>
      <c r="B284" s="626" t="s">
        <v>551</v>
      </c>
      <c r="C284" s="626">
        <v>89301041</v>
      </c>
      <c r="D284" s="688" t="s">
        <v>5892</v>
      </c>
      <c r="E284" s="689" t="s">
        <v>3831</v>
      </c>
      <c r="F284" s="626" t="s">
        <v>3777</v>
      </c>
      <c r="G284" s="626" t="s">
        <v>3895</v>
      </c>
      <c r="H284" s="626" t="s">
        <v>550</v>
      </c>
      <c r="I284" s="626" t="s">
        <v>3051</v>
      </c>
      <c r="J284" s="626" t="s">
        <v>1714</v>
      </c>
      <c r="K284" s="626" t="s">
        <v>3896</v>
      </c>
      <c r="L284" s="627">
        <v>38.99</v>
      </c>
      <c r="M284" s="627">
        <v>38.99</v>
      </c>
      <c r="N284" s="626">
        <v>1</v>
      </c>
      <c r="O284" s="690">
        <v>1</v>
      </c>
      <c r="P284" s="627">
        <v>38.99</v>
      </c>
      <c r="Q284" s="642">
        <v>1</v>
      </c>
      <c r="R284" s="626">
        <v>1</v>
      </c>
      <c r="S284" s="642">
        <v>1</v>
      </c>
      <c r="T284" s="690">
        <v>1</v>
      </c>
      <c r="U284" s="672">
        <v>1</v>
      </c>
    </row>
    <row r="285" spans="1:21" ht="14.4" customHeight="1" x14ac:dyDescent="0.3">
      <c r="A285" s="625">
        <v>4</v>
      </c>
      <c r="B285" s="626" t="s">
        <v>551</v>
      </c>
      <c r="C285" s="626">
        <v>89301041</v>
      </c>
      <c r="D285" s="688" t="s">
        <v>5892</v>
      </c>
      <c r="E285" s="689" t="s">
        <v>3831</v>
      </c>
      <c r="F285" s="626" t="s">
        <v>3777</v>
      </c>
      <c r="G285" s="626" t="s">
        <v>3923</v>
      </c>
      <c r="H285" s="626" t="s">
        <v>1399</v>
      </c>
      <c r="I285" s="626" t="s">
        <v>3924</v>
      </c>
      <c r="J285" s="626" t="s">
        <v>2484</v>
      </c>
      <c r="K285" s="626" t="s">
        <v>3925</v>
      </c>
      <c r="L285" s="627">
        <v>314.35000000000002</v>
      </c>
      <c r="M285" s="627">
        <v>314.35000000000002</v>
      </c>
      <c r="N285" s="626">
        <v>1</v>
      </c>
      <c r="O285" s="690">
        <v>0.5</v>
      </c>
      <c r="P285" s="627">
        <v>314.35000000000002</v>
      </c>
      <c r="Q285" s="642">
        <v>1</v>
      </c>
      <c r="R285" s="626">
        <v>1</v>
      </c>
      <c r="S285" s="642">
        <v>1</v>
      </c>
      <c r="T285" s="690">
        <v>0.5</v>
      </c>
      <c r="U285" s="672">
        <v>1</v>
      </c>
    </row>
    <row r="286" spans="1:21" ht="14.4" customHeight="1" x14ac:dyDescent="0.3">
      <c r="A286" s="625">
        <v>4</v>
      </c>
      <c r="B286" s="626" t="s">
        <v>551</v>
      </c>
      <c r="C286" s="626">
        <v>89301041</v>
      </c>
      <c r="D286" s="688" t="s">
        <v>5892</v>
      </c>
      <c r="E286" s="689" t="s">
        <v>3833</v>
      </c>
      <c r="F286" s="626" t="s">
        <v>3777</v>
      </c>
      <c r="G286" s="626" t="s">
        <v>4106</v>
      </c>
      <c r="H286" s="626" t="s">
        <v>550</v>
      </c>
      <c r="I286" s="626" t="s">
        <v>4107</v>
      </c>
      <c r="J286" s="626" t="s">
        <v>4108</v>
      </c>
      <c r="K286" s="626" t="s">
        <v>4109</v>
      </c>
      <c r="L286" s="627">
        <v>64.23</v>
      </c>
      <c r="M286" s="627">
        <v>64.23</v>
      </c>
      <c r="N286" s="626">
        <v>1</v>
      </c>
      <c r="O286" s="690">
        <v>0.5</v>
      </c>
      <c r="P286" s="627"/>
      <c r="Q286" s="642">
        <v>0</v>
      </c>
      <c r="R286" s="626"/>
      <c r="S286" s="642">
        <v>0</v>
      </c>
      <c r="T286" s="690"/>
      <c r="U286" s="672">
        <v>0</v>
      </c>
    </row>
    <row r="287" spans="1:21" ht="14.4" customHeight="1" x14ac:dyDescent="0.3">
      <c r="A287" s="625">
        <v>4</v>
      </c>
      <c r="B287" s="626" t="s">
        <v>551</v>
      </c>
      <c r="C287" s="626">
        <v>89301041</v>
      </c>
      <c r="D287" s="688" t="s">
        <v>5892</v>
      </c>
      <c r="E287" s="689" t="s">
        <v>3833</v>
      </c>
      <c r="F287" s="626" t="s">
        <v>3777</v>
      </c>
      <c r="G287" s="626" t="s">
        <v>3839</v>
      </c>
      <c r="H287" s="626" t="s">
        <v>1399</v>
      </c>
      <c r="I287" s="626" t="s">
        <v>1717</v>
      </c>
      <c r="J287" s="626" t="s">
        <v>3575</v>
      </c>
      <c r="K287" s="626" t="s">
        <v>3576</v>
      </c>
      <c r="L287" s="627">
        <v>333.31</v>
      </c>
      <c r="M287" s="627">
        <v>333.31</v>
      </c>
      <c r="N287" s="626">
        <v>1</v>
      </c>
      <c r="O287" s="690">
        <v>1</v>
      </c>
      <c r="P287" s="627">
        <v>333.31</v>
      </c>
      <c r="Q287" s="642">
        <v>1</v>
      </c>
      <c r="R287" s="626">
        <v>1</v>
      </c>
      <c r="S287" s="642">
        <v>1</v>
      </c>
      <c r="T287" s="690">
        <v>1</v>
      </c>
      <c r="U287" s="672">
        <v>1</v>
      </c>
    </row>
    <row r="288" spans="1:21" ht="14.4" customHeight="1" x14ac:dyDescent="0.3">
      <c r="A288" s="625">
        <v>4</v>
      </c>
      <c r="B288" s="626" t="s">
        <v>551</v>
      </c>
      <c r="C288" s="626">
        <v>89301041</v>
      </c>
      <c r="D288" s="688" t="s">
        <v>5892</v>
      </c>
      <c r="E288" s="689" t="s">
        <v>3833</v>
      </c>
      <c r="F288" s="626" t="s">
        <v>3777</v>
      </c>
      <c r="G288" s="626" t="s">
        <v>4110</v>
      </c>
      <c r="H288" s="626" t="s">
        <v>1399</v>
      </c>
      <c r="I288" s="626" t="s">
        <v>1570</v>
      </c>
      <c r="J288" s="626" t="s">
        <v>1571</v>
      </c>
      <c r="K288" s="626" t="s">
        <v>1457</v>
      </c>
      <c r="L288" s="627">
        <v>232.44</v>
      </c>
      <c r="M288" s="627">
        <v>232.44</v>
      </c>
      <c r="N288" s="626">
        <v>1</v>
      </c>
      <c r="O288" s="690">
        <v>1</v>
      </c>
      <c r="P288" s="627"/>
      <c r="Q288" s="642">
        <v>0</v>
      </c>
      <c r="R288" s="626"/>
      <c r="S288" s="642">
        <v>0</v>
      </c>
      <c r="T288" s="690"/>
      <c r="U288" s="672">
        <v>0</v>
      </c>
    </row>
    <row r="289" spans="1:21" ht="14.4" customHeight="1" x14ac:dyDescent="0.3">
      <c r="A289" s="625">
        <v>4</v>
      </c>
      <c r="B289" s="626" t="s">
        <v>551</v>
      </c>
      <c r="C289" s="626">
        <v>89301041</v>
      </c>
      <c r="D289" s="688" t="s">
        <v>5892</v>
      </c>
      <c r="E289" s="689" t="s">
        <v>3833</v>
      </c>
      <c r="F289" s="626" t="s">
        <v>3777</v>
      </c>
      <c r="G289" s="626" t="s">
        <v>3841</v>
      </c>
      <c r="H289" s="626" t="s">
        <v>1399</v>
      </c>
      <c r="I289" s="626" t="s">
        <v>1733</v>
      </c>
      <c r="J289" s="626" t="s">
        <v>1734</v>
      </c>
      <c r="K289" s="626" t="s">
        <v>3596</v>
      </c>
      <c r="L289" s="627">
        <v>399.92</v>
      </c>
      <c r="M289" s="627">
        <v>399.92</v>
      </c>
      <c r="N289" s="626">
        <v>1</v>
      </c>
      <c r="O289" s="690">
        <v>0.5</v>
      </c>
      <c r="P289" s="627"/>
      <c r="Q289" s="642">
        <v>0</v>
      </c>
      <c r="R289" s="626"/>
      <c r="S289" s="642">
        <v>0</v>
      </c>
      <c r="T289" s="690"/>
      <c r="U289" s="672">
        <v>0</v>
      </c>
    </row>
    <row r="290" spans="1:21" ht="14.4" customHeight="1" x14ac:dyDescent="0.3">
      <c r="A290" s="625">
        <v>4</v>
      </c>
      <c r="B290" s="626" t="s">
        <v>551</v>
      </c>
      <c r="C290" s="626">
        <v>89301041</v>
      </c>
      <c r="D290" s="688" t="s">
        <v>5892</v>
      </c>
      <c r="E290" s="689" t="s">
        <v>3833</v>
      </c>
      <c r="F290" s="626" t="s">
        <v>3777</v>
      </c>
      <c r="G290" s="626" t="s">
        <v>3846</v>
      </c>
      <c r="H290" s="626" t="s">
        <v>550</v>
      </c>
      <c r="I290" s="626" t="s">
        <v>833</v>
      </c>
      <c r="J290" s="626" t="s">
        <v>834</v>
      </c>
      <c r="K290" s="626" t="s">
        <v>3847</v>
      </c>
      <c r="L290" s="627">
        <v>242.93</v>
      </c>
      <c r="M290" s="627">
        <v>242.93</v>
      </c>
      <c r="N290" s="626">
        <v>1</v>
      </c>
      <c r="O290" s="690">
        <v>1</v>
      </c>
      <c r="P290" s="627"/>
      <c r="Q290" s="642">
        <v>0</v>
      </c>
      <c r="R290" s="626"/>
      <c r="S290" s="642">
        <v>0</v>
      </c>
      <c r="T290" s="690"/>
      <c r="U290" s="672">
        <v>0</v>
      </c>
    </row>
    <row r="291" spans="1:21" ht="14.4" customHeight="1" x14ac:dyDescent="0.3">
      <c r="A291" s="625">
        <v>4</v>
      </c>
      <c r="B291" s="626" t="s">
        <v>551</v>
      </c>
      <c r="C291" s="626">
        <v>89301041</v>
      </c>
      <c r="D291" s="688" t="s">
        <v>5892</v>
      </c>
      <c r="E291" s="689" t="s">
        <v>3833</v>
      </c>
      <c r="F291" s="626" t="s">
        <v>3777</v>
      </c>
      <c r="G291" s="626" t="s">
        <v>3882</v>
      </c>
      <c r="H291" s="626" t="s">
        <v>1399</v>
      </c>
      <c r="I291" s="626" t="s">
        <v>2382</v>
      </c>
      <c r="J291" s="626" t="s">
        <v>1479</v>
      </c>
      <c r="K291" s="626" t="s">
        <v>2359</v>
      </c>
      <c r="L291" s="627">
        <v>2332.92</v>
      </c>
      <c r="M291" s="627">
        <v>2332.92</v>
      </c>
      <c r="N291" s="626">
        <v>1</v>
      </c>
      <c r="O291" s="690">
        <v>1</v>
      </c>
      <c r="P291" s="627">
        <v>2332.92</v>
      </c>
      <c r="Q291" s="642">
        <v>1</v>
      </c>
      <c r="R291" s="626">
        <v>1</v>
      </c>
      <c r="S291" s="642">
        <v>1</v>
      </c>
      <c r="T291" s="690">
        <v>1</v>
      </c>
      <c r="U291" s="672">
        <v>1</v>
      </c>
    </row>
    <row r="292" spans="1:21" ht="14.4" customHeight="1" x14ac:dyDescent="0.3">
      <c r="A292" s="625">
        <v>4</v>
      </c>
      <c r="B292" s="626" t="s">
        <v>551</v>
      </c>
      <c r="C292" s="626">
        <v>89301041</v>
      </c>
      <c r="D292" s="688" t="s">
        <v>5892</v>
      </c>
      <c r="E292" s="689" t="s">
        <v>3833</v>
      </c>
      <c r="F292" s="626" t="s">
        <v>3777</v>
      </c>
      <c r="G292" s="626" t="s">
        <v>3848</v>
      </c>
      <c r="H292" s="626" t="s">
        <v>550</v>
      </c>
      <c r="I292" s="626" t="s">
        <v>757</v>
      </c>
      <c r="J292" s="626" t="s">
        <v>754</v>
      </c>
      <c r="K292" s="626" t="s">
        <v>758</v>
      </c>
      <c r="L292" s="627">
        <v>612.26</v>
      </c>
      <c r="M292" s="627">
        <v>1836.78</v>
      </c>
      <c r="N292" s="626">
        <v>3</v>
      </c>
      <c r="O292" s="690">
        <v>2.5</v>
      </c>
      <c r="P292" s="627">
        <v>612.26</v>
      </c>
      <c r="Q292" s="642">
        <v>0.33333333333333331</v>
      </c>
      <c r="R292" s="626">
        <v>1</v>
      </c>
      <c r="S292" s="642">
        <v>0.33333333333333331</v>
      </c>
      <c r="T292" s="690">
        <v>0.5</v>
      </c>
      <c r="U292" s="672">
        <v>0.2</v>
      </c>
    </row>
    <row r="293" spans="1:21" ht="14.4" customHeight="1" x14ac:dyDescent="0.3">
      <c r="A293" s="625">
        <v>4</v>
      </c>
      <c r="B293" s="626" t="s">
        <v>551</v>
      </c>
      <c r="C293" s="626">
        <v>89301041</v>
      </c>
      <c r="D293" s="688" t="s">
        <v>5892</v>
      </c>
      <c r="E293" s="689" t="s">
        <v>3833</v>
      </c>
      <c r="F293" s="626" t="s">
        <v>3777</v>
      </c>
      <c r="G293" s="626" t="s">
        <v>3920</v>
      </c>
      <c r="H293" s="626" t="s">
        <v>1399</v>
      </c>
      <c r="I293" s="626" t="s">
        <v>1596</v>
      </c>
      <c r="J293" s="626" t="s">
        <v>1597</v>
      </c>
      <c r="K293" s="626" t="s">
        <v>1598</v>
      </c>
      <c r="L293" s="627">
        <v>140.03</v>
      </c>
      <c r="M293" s="627">
        <v>140.03</v>
      </c>
      <c r="N293" s="626">
        <v>1</v>
      </c>
      <c r="O293" s="690">
        <v>0.5</v>
      </c>
      <c r="P293" s="627">
        <v>140.03</v>
      </c>
      <c r="Q293" s="642">
        <v>1</v>
      </c>
      <c r="R293" s="626">
        <v>1</v>
      </c>
      <c r="S293" s="642">
        <v>1</v>
      </c>
      <c r="T293" s="690">
        <v>0.5</v>
      </c>
      <c r="U293" s="672">
        <v>1</v>
      </c>
    </row>
    <row r="294" spans="1:21" ht="14.4" customHeight="1" x14ac:dyDescent="0.3">
      <c r="A294" s="625">
        <v>4</v>
      </c>
      <c r="B294" s="626" t="s">
        <v>551</v>
      </c>
      <c r="C294" s="626">
        <v>89301041</v>
      </c>
      <c r="D294" s="688" t="s">
        <v>5892</v>
      </c>
      <c r="E294" s="689" t="s">
        <v>3833</v>
      </c>
      <c r="F294" s="626" t="s">
        <v>3777</v>
      </c>
      <c r="G294" s="626" t="s">
        <v>3961</v>
      </c>
      <c r="H294" s="626" t="s">
        <v>550</v>
      </c>
      <c r="I294" s="626" t="s">
        <v>2926</v>
      </c>
      <c r="J294" s="626" t="s">
        <v>2927</v>
      </c>
      <c r="K294" s="626" t="s">
        <v>2277</v>
      </c>
      <c r="L294" s="627">
        <v>0</v>
      </c>
      <c r="M294" s="627">
        <v>0</v>
      </c>
      <c r="N294" s="626">
        <v>4</v>
      </c>
      <c r="O294" s="690">
        <v>2</v>
      </c>
      <c r="P294" s="627">
        <v>0</v>
      </c>
      <c r="Q294" s="642"/>
      <c r="R294" s="626">
        <v>4</v>
      </c>
      <c r="S294" s="642">
        <v>1</v>
      </c>
      <c r="T294" s="690">
        <v>2</v>
      </c>
      <c r="U294" s="672">
        <v>1</v>
      </c>
    </row>
    <row r="295" spans="1:21" ht="14.4" customHeight="1" x14ac:dyDescent="0.3">
      <c r="A295" s="625">
        <v>4</v>
      </c>
      <c r="B295" s="626" t="s">
        <v>551</v>
      </c>
      <c r="C295" s="626">
        <v>89301041</v>
      </c>
      <c r="D295" s="688" t="s">
        <v>5892</v>
      </c>
      <c r="E295" s="689" t="s">
        <v>3833</v>
      </c>
      <c r="F295" s="626" t="s">
        <v>3777</v>
      </c>
      <c r="G295" s="626" t="s">
        <v>3923</v>
      </c>
      <c r="H295" s="626" t="s">
        <v>1399</v>
      </c>
      <c r="I295" s="626" t="s">
        <v>4007</v>
      </c>
      <c r="J295" s="626" t="s">
        <v>4008</v>
      </c>
      <c r="K295" s="626" t="s">
        <v>3701</v>
      </c>
      <c r="L295" s="627">
        <v>147.36000000000001</v>
      </c>
      <c r="M295" s="627">
        <v>147.36000000000001</v>
      </c>
      <c r="N295" s="626">
        <v>1</v>
      </c>
      <c r="O295" s="690">
        <v>1</v>
      </c>
      <c r="P295" s="627">
        <v>147.36000000000001</v>
      </c>
      <c r="Q295" s="642">
        <v>1</v>
      </c>
      <c r="R295" s="626">
        <v>1</v>
      </c>
      <c r="S295" s="642">
        <v>1</v>
      </c>
      <c r="T295" s="690">
        <v>1</v>
      </c>
      <c r="U295" s="672">
        <v>1</v>
      </c>
    </row>
    <row r="296" spans="1:21" ht="14.4" customHeight="1" x14ac:dyDescent="0.3">
      <c r="A296" s="625">
        <v>4</v>
      </c>
      <c r="B296" s="626" t="s">
        <v>551</v>
      </c>
      <c r="C296" s="626">
        <v>89301041</v>
      </c>
      <c r="D296" s="688" t="s">
        <v>5892</v>
      </c>
      <c r="E296" s="689" t="s">
        <v>3833</v>
      </c>
      <c r="F296" s="626" t="s">
        <v>3777</v>
      </c>
      <c r="G296" s="626" t="s">
        <v>4010</v>
      </c>
      <c r="H296" s="626" t="s">
        <v>550</v>
      </c>
      <c r="I296" s="626" t="s">
        <v>4111</v>
      </c>
      <c r="J296" s="626" t="s">
        <v>4112</v>
      </c>
      <c r="K296" s="626" t="s">
        <v>4113</v>
      </c>
      <c r="L296" s="627">
        <v>0</v>
      </c>
      <c r="M296" s="627">
        <v>0</v>
      </c>
      <c r="N296" s="626">
        <v>1</v>
      </c>
      <c r="O296" s="690">
        <v>1</v>
      </c>
      <c r="P296" s="627"/>
      <c r="Q296" s="642"/>
      <c r="R296" s="626"/>
      <c r="S296" s="642">
        <v>0</v>
      </c>
      <c r="T296" s="690"/>
      <c r="U296" s="672">
        <v>0</v>
      </c>
    </row>
    <row r="297" spans="1:21" ht="14.4" customHeight="1" x14ac:dyDescent="0.3">
      <c r="A297" s="625">
        <v>4</v>
      </c>
      <c r="B297" s="626" t="s">
        <v>551</v>
      </c>
      <c r="C297" s="626">
        <v>89301041</v>
      </c>
      <c r="D297" s="688" t="s">
        <v>5892</v>
      </c>
      <c r="E297" s="689" t="s">
        <v>3833</v>
      </c>
      <c r="F297" s="626" t="s">
        <v>3778</v>
      </c>
      <c r="G297" s="626" t="s">
        <v>3904</v>
      </c>
      <c r="H297" s="626" t="s">
        <v>550</v>
      </c>
      <c r="I297" s="626" t="s">
        <v>4026</v>
      </c>
      <c r="J297" s="626" t="s">
        <v>3806</v>
      </c>
      <c r="K297" s="626"/>
      <c r="L297" s="627">
        <v>0</v>
      </c>
      <c r="M297" s="627">
        <v>0</v>
      </c>
      <c r="N297" s="626">
        <v>1</v>
      </c>
      <c r="O297" s="690">
        <v>1</v>
      </c>
      <c r="P297" s="627">
        <v>0</v>
      </c>
      <c r="Q297" s="642"/>
      <c r="R297" s="626">
        <v>1</v>
      </c>
      <c r="S297" s="642">
        <v>1</v>
      </c>
      <c r="T297" s="690">
        <v>1</v>
      </c>
      <c r="U297" s="672">
        <v>1</v>
      </c>
    </row>
    <row r="298" spans="1:21" ht="14.4" customHeight="1" x14ac:dyDescent="0.3">
      <c r="A298" s="625">
        <v>4</v>
      </c>
      <c r="B298" s="626" t="s">
        <v>551</v>
      </c>
      <c r="C298" s="626">
        <v>89301041</v>
      </c>
      <c r="D298" s="688" t="s">
        <v>5892</v>
      </c>
      <c r="E298" s="689" t="s">
        <v>3835</v>
      </c>
      <c r="F298" s="626" t="s">
        <v>3777</v>
      </c>
      <c r="G298" s="626" t="s">
        <v>3839</v>
      </c>
      <c r="H298" s="626" t="s">
        <v>550</v>
      </c>
      <c r="I298" s="626" t="s">
        <v>3989</v>
      </c>
      <c r="J298" s="626" t="s">
        <v>3575</v>
      </c>
      <c r="K298" s="626" t="s">
        <v>3990</v>
      </c>
      <c r="L298" s="627">
        <v>0</v>
      </c>
      <c r="M298" s="627">
        <v>0</v>
      </c>
      <c r="N298" s="626">
        <v>2</v>
      </c>
      <c r="O298" s="690">
        <v>2</v>
      </c>
      <c r="P298" s="627">
        <v>0</v>
      </c>
      <c r="Q298" s="642"/>
      <c r="R298" s="626">
        <v>2</v>
      </c>
      <c r="S298" s="642">
        <v>1</v>
      </c>
      <c r="T298" s="690">
        <v>2</v>
      </c>
      <c r="U298" s="672">
        <v>1</v>
      </c>
    </row>
    <row r="299" spans="1:21" ht="14.4" customHeight="1" x14ac:dyDescent="0.3">
      <c r="A299" s="625">
        <v>4</v>
      </c>
      <c r="B299" s="626" t="s">
        <v>551</v>
      </c>
      <c r="C299" s="626">
        <v>89301041</v>
      </c>
      <c r="D299" s="688" t="s">
        <v>5892</v>
      </c>
      <c r="E299" s="689" t="s">
        <v>3835</v>
      </c>
      <c r="F299" s="626" t="s">
        <v>3777</v>
      </c>
      <c r="G299" s="626" t="s">
        <v>3882</v>
      </c>
      <c r="H299" s="626" t="s">
        <v>1399</v>
      </c>
      <c r="I299" s="626" t="s">
        <v>1576</v>
      </c>
      <c r="J299" s="626" t="s">
        <v>1441</v>
      </c>
      <c r="K299" s="626" t="s">
        <v>1577</v>
      </c>
      <c r="L299" s="627">
        <v>625.29</v>
      </c>
      <c r="M299" s="627">
        <v>1250.58</v>
      </c>
      <c r="N299" s="626">
        <v>2</v>
      </c>
      <c r="O299" s="690">
        <v>0.5</v>
      </c>
      <c r="P299" s="627">
        <v>1250.58</v>
      </c>
      <c r="Q299" s="642">
        <v>1</v>
      </c>
      <c r="R299" s="626">
        <v>2</v>
      </c>
      <c r="S299" s="642">
        <v>1</v>
      </c>
      <c r="T299" s="690">
        <v>0.5</v>
      </c>
      <c r="U299" s="672">
        <v>1</v>
      </c>
    </row>
    <row r="300" spans="1:21" ht="14.4" customHeight="1" x14ac:dyDescent="0.3">
      <c r="A300" s="625">
        <v>4</v>
      </c>
      <c r="B300" s="626" t="s">
        <v>551</v>
      </c>
      <c r="C300" s="626">
        <v>89301041</v>
      </c>
      <c r="D300" s="688" t="s">
        <v>5892</v>
      </c>
      <c r="E300" s="689" t="s">
        <v>3835</v>
      </c>
      <c r="F300" s="626" t="s">
        <v>3777</v>
      </c>
      <c r="G300" s="626" t="s">
        <v>3882</v>
      </c>
      <c r="H300" s="626" t="s">
        <v>1399</v>
      </c>
      <c r="I300" s="626" t="s">
        <v>4071</v>
      </c>
      <c r="J300" s="626" t="s">
        <v>1441</v>
      </c>
      <c r="K300" s="626" t="s">
        <v>4072</v>
      </c>
      <c r="L300" s="627">
        <v>187.59</v>
      </c>
      <c r="M300" s="627">
        <v>375.18</v>
      </c>
      <c r="N300" s="626">
        <v>2</v>
      </c>
      <c r="O300" s="690">
        <v>1</v>
      </c>
      <c r="P300" s="627">
        <v>375.18</v>
      </c>
      <c r="Q300" s="642">
        <v>1</v>
      </c>
      <c r="R300" s="626">
        <v>2</v>
      </c>
      <c r="S300" s="642">
        <v>1</v>
      </c>
      <c r="T300" s="690">
        <v>1</v>
      </c>
      <c r="U300" s="672">
        <v>1</v>
      </c>
    </row>
    <row r="301" spans="1:21" ht="14.4" customHeight="1" x14ac:dyDescent="0.3">
      <c r="A301" s="625">
        <v>4</v>
      </c>
      <c r="B301" s="626" t="s">
        <v>551</v>
      </c>
      <c r="C301" s="626">
        <v>89301041</v>
      </c>
      <c r="D301" s="688" t="s">
        <v>5892</v>
      </c>
      <c r="E301" s="689" t="s">
        <v>3835</v>
      </c>
      <c r="F301" s="626" t="s">
        <v>3777</v>
      </c>
      <c r="G301" s="626" t="s">
        <v>3848</v>
      </c>
      <c r="H301" s="626" t="s">
        <v>550</v>
      </c>
      <c r="I301" s="626" t="s">
        <v>4114</v>
      </c>
      <c r="J301" s="626" t="s">
        <v>4115</v>
      </c>
      <c r="K301" s="626" t="s">
        <v>2075</v>
      </c>
      <c r="L301" s="627">
        <v>0</v>
      </c>
      <c r="M301" s="627">
        <v>0</v>
      </c>
      <c r="N301" s="626">
        <v>1</v>
      </c>
      <c r="O301" s="690">
        <v>1</v>
      </c>
      <c r="P301" s="627"/>
      <c r="Q301" s="642"/>
      <c r="R301" s="626"/>
      <c r="S301" s="642">
        <v>0</v>
      </c>
      <c r="T301" s="690"/>
      <c r="U301" s="672">
        <v>0</v>
      </c>
    </row>
    <row r="302" spans="1:21" ht="14.4" customHeight="1" x14ac:dyDescent="0.3">
      <c r="A302" s="625">
        <v>4</v>
      </c>
      <c r="B302" s="626" t="s">
        <v>551</v>
      </c>
      <c r="C302" s="626">
        <v>89301041</v>
      </c>
      <c r="D302" s="688" t="s">
        <v>5892</v>
      </c>
      <c r="E302" s="689" t="s">
        <v>3835</v>
      </c>
      <c r="F302" s="626" t="s">
        <v>3777</v>
      </c>
      <c r="G302" s="626" t="s">
        <v>3848</v>
      </c>
      <c r="H302" s="626" t="s">
        <v>550</v>
      </c>
      <c r="I302" s="626" t="s">
        <v>753</v>
      </c>
      <c r="J302" s="626" t="s">
        <v>754</v>
      </c>
      <c r="K302" s="626" t="s">
        <v>755</v>
      </c>
      <c r="L302" s="627">
        <v>190.48</v>
      </c>
      <c r="M302" s="627">
        <v>190.48</v>
      </c>
      <c r="N302" s="626">
        <v>1</v>
      </c>
      <c r="O302" s="690">
        <v>0.5</v>
      </c>
      <c r="P302" s="627"/>
      <c r="Q302" s="642">
        <v>0</v>
      </c>
      <c r="R302" s="626"/>
      <c r="S302" s="642">
        <v>0</v>
      </c>
      <c r="T302" s="690"/>
      <c r="U302" s="672">
        <v>0</v>
      </c>
    </row>
    <row r="303" spans="1:21" ht="14.4" customHeight="1" x14ac:dyDescent="0.3">
      <c r="A303" s="625">
        <v>4</v>
      </c>
      <c r="B303" s="626" t="s">
        <v>551</v>
      </c>
      <c r="C303" s="626">
        <v>89301041</v>
      </c>
      <c r="D303" s="688" t="s">
        <v>5892</v>
      </c>
      <c r="E303" s="689" t="s">
        <v>3835</v>
      </c>
      <c r="F303" s="626" t="s">
        <v>3777</v>
      </c>
      <c r="G303" s="626" t="s">
        <v>3886</v>
      </c>
      <c r="H303" s="626" t="s">
        <v>550</v>
      </c>
      <c r="I303" s="626" t="s">
        <v>806</v>
      </c>
      <c r="J303" s="626" t="s">
        <v>807</v>
      </c>
      <c r="K303" s="626" t="s">
        <v>808</v>
      </c>
      <c r="L303" s="627">
        <v>56.69</v>
      </c>
      <c r="M303" s="627">
        <v>56.69</v>
      </c>
      <c r="N303" s="626">
        <v>1</v>
      </c>
      <c r="O303" s="690">
        <v>1</v>
      </c>
      <c r="P303" s="627">
        <v>56.69</v>
      </c>
      <c r="Q303" s="642">
        <v>1</v>
      </c>
      <c r="R303" s="626">
        <v>1</v>
      </c>
      <c r="S303" s="642">
        <v>1</v>
      </c>
      <c r="T303" s="690">
        <v>1</v>
      </c>
      <c r="U303" s="672">
        <v>1</v>
      </c>
    </row>
    <row r="304" spans="1:21" ht="14.4" customHeight="1" x14ac:dyDescent="0.3">
      <c r="A304" s="625">
        <v>4</v>
      </c>
      <c r="B304" s="626" t="s">
        <v>551</v>
      </c>
      <c r="C304" s="626">
        <v>89301041</v>
      </c>
      <c r="D304" s="688" t="s">
        <v>5892</v>
      </c>
      <c r="E304" s="689" t="s">
        <v>3835</v>
      </c>
      <c r="F304" s="626" t="s">
        <v>3777</v>
      </c>
      <c r="G304" s="626" t="s">
        <v>3920</v>
      </c>
      <c r="H304" s="626" t="s">
        <v>1399</v>
      </c>
      <c r="I304" s="626" t="s">
        <v>2390</v>
      </c>
      <c r="J304" s="626" t="s">
        <v>1597</v>
      </c>
      <c r="K304" s="626" t="s">
        <v>2391</v>
      </c>
      <c r="L304" s="627">
        <v>56.01</v>
      </c>
      <c r="M304" s="627">
        <v>56.01</v>
      </c>
      <c r="N304" s="626">
        <v>1</v>
      </c>
      <c r="O304" s="690">
        <v>0.5</v>
      </c>
      <c r="P304" s="627"/>
      <c r="Q304" s="642">
        <v>0</v>
      </c>
      <c r="R304" s="626"/>
      <c r="S304" s="642">
        <v>0</v>
      </c>
      <c r="T304" s="690"/>
      <c r="U304" s="672">
        <v>0</v>
      </c>
    </row>
    <row r="305" spans="1:21" ht="14.4" customHeight="1" x14ac:dyDescent="0.3">
      <c r="A305" s="625">
        <v>4</v>
      </c>
      <c r="B305" s="626" t="s">
        <v>551</v>
      </c>
      <c r="C305" s="626">
        <v>89301041</v>
      </c>
      <c r="D305" s="688" t="s">
        <v>5892</v>
      </c>
      <c r="E305" s="689" t="s">
        <v>3835</v>
      </c>
      <c r="F305" s="626" t="s">
        <v>3777</v>
      </c>
      <c r="G305" s="626" t="s">
        <v>3854</v>
      </c>
      <c r="H305" s="626" t="s">
        <v>550</v>
      </c>
      <c r="I305" s="626" t="s">
        <v>818</v>
      </c>
      <c r="J305" s="626" t="s">
        <v>3855</v>
      </c>
      <c r="K305" s="626" t="s">
        <v>3856</v>
      </c>
      <c r="L305" s="627">
        <v>0</v>
      </c>
      <c r="M305" s="627">
        <v>0</v>
      </c>
      <c r="N305" s="626">
        <v>7</v>
      </c>
      <c r="O305" s="690">
        <v>4.5</v>
      </c>
      <c r="P305" s="627">
        <v>0</v>
      </c>
      <c r="Q305" s="642"/>
      <c r="R305" s="626">
        <v>5</v>
      </c>
      <c r="S305" s="642">
        <v>0.7142857142857143</v>
      </c>
      <c r="T305" s="690">
        <v>2.5</v>
      </c>
      <c r="U305" s="672">
        <v>0.55555555555555558</v>
      </c>
    </row>
    <row r="306" spans="1:21" ht="14.4" customHeight="1" x14ac:dyDescent="0.3">
      <c r="A306" s="625">
        <v>4</v>
      </c>
      <c r="B306" s="626" t="s">
        <v>551</v>
      </c>
      <c r="C306" s="626">
        <v>89301041</v>
      </c>
      <c r="D306" s="688" t="s">
        <v>5892</v>
      </c>
      <c r="E306" s="689" t="s">
        <v>3835</v>
      </c>
      <c r="F306" s="626" t="s">
        <v>3779</v>
      </c>
      <c r="G306" s="626" t="s">
        <v>4027</v>
      </c>
      <c r="H306" s="626" t="s">
        <v>550</v>
      </c>
      <c r="I306" s="626" t="s">
        <v>4028</v>
      </c>
      <c r="J306" s="626" t="s">
        <v>4029</v>
      </c>
      <c r="K306" s="626" t="s">
        <v>4030</v>
      </c>
      <c r="L306" s="627">
        <v>900</v>
      </c>
      <c r="M306" s="627">
        <v>1800</v>
      </c>
      <c r="N306" s="626">
        <v>2</v>
      </c>
      <c r="O306" s="690">
        <v>2</v>
      </c>
      <c r="P306" s="627">
        <v>1800</v>
      </c>
      <c r="Q306" s="642">
        <v>1</v>
      </c>
      <c r="R306" s="626">
        <v>2</v>
      </c>
      <c r="S306" s="642">
        <v>1</v>
      </c>
      <c r="T306" s="690">
        <v>2</v>
      </c>
      <c r="U306" s="672">
        <v>1</v>
      </c>
    </row>
    <row r="307" spans="1:21" ht="14.4" customHeight="1" x14ac:dyDescent="0.3">
      <c r="A307" s="625">
        <v>4</v>
      </c>
      <c r="B307" s="626" t="s">
        <v>551</v>
      </c>
      <c r="C307" s="626">
        <v>89301041</v>
      </c>
      <c r="D307" s="688" t="s">
        <v>5892</v>
      </c>
      <c r="E307" s="689" t="s">
        <v>3835</v>
      </c>
      <c r="F307" s="626" t="s">
        <v>3779</v>
      </c>
      <c r="G307" s="626" t="s">
        <v>4027</v>
      </c>
      <c r="H307" s="626" t="s">
        <v>550</v>
      </c>
      <c r="I307" s="626" t="s">
        <v>4116</v>
      </c>
      <c r="J307" s="626" t="s">
        <v>4117</v>
      </c>
      <c r="K307" s="626" t="s">
        <v>4118</v>
      </c>
      <c r="L307" s="627">
        <v>378.48</v>
      </c>
      <c r="M307" s="627">
        <v>378.48</v>
      </c>
      <c r="N307" s="626">
        <v>1</v>
      </c>
      <c r="O307" s="690">
        <v>1</v>
      </c>
      <c r="P307" s="627">
        <v>378.48</v>
      </c>
      <c r="Q307" s="642">
        <v>1</v>
      </c>
      <c r="R307" s="626">
        <v>1</v>
      </c>
      <c r="S307" s="642">
        <v>1</v>
      </c>
      <c r="T307" s="690">
        <v>1</v>
      </c>
      <c r="U307" s="672">
        <v>1</v>
      </c>
    </row>
    <row r="308" spans="1:21" ht="14.4" customHeight="1" x14ac:dyDescent="0.3">
      <c r="A308" s="625">
        <v>4</v>
      </c>
      <c r="B308" s="626" t="s">
        <v>551</v>
      </c>
      <c r="C308" s="626">
        <v>89301041</v>
      </c>
      <c r="D308" s="688" t="s">
        <v>5892</v>
      </c>
      <c r="E308" s="689" t="s">
        <v>3836</v>
      </c>
      <c r="F308" s="626" t="s">
        <v>3777</v>
      </c>
      <c r="G308" s="626" t="s">
        <v>3839</v>
      </c>
      <c r="H308" s="626" t="s">
        <v>1399</v>
      </c>
      <c r="I308" s="626" t="s">
        <v>1717</v>
      </c>
      <c r="J308" s="626" t="s">
        <v>3575</v>
      </c>
      <c r="K308" s="626" t="s">
        <v>3576</v>
      </c>
      <c r="L308" s="627">
        <v>333.31</v>
      </c>
      <c r="M308" s="627">
        <v>666.62</v>
      </c>
      <c r="N308" s="626">
        <v>2</v>
      </c>
      <c r="O308" s="690">
        <v>2</v>
      </c>
      <c r="P308" s="627">
        <v>333.31</v>
      </c>
      <c r="Q308" s="642">
        <v>0.5</v>
      </c>
      <c r="R308" s="626">
        <v>1</v>
      </c>
      <c r="S308" s="642">
        <v>0.5</v>
      </c>
      <c r="T308" s="690">
        <v>1</v>
      </c>
      <c r="U308" s="672">
        <v>0.5</v>
      </c>
    </row>
    <row r="309" spans="1:21" ht="14.4" customHeight="1" x14ac:dyDescent="0.3">
      <c r="A309" s="625">
        <v>4</v>
      </c>
      <c r="B309" s="626" t="s">
        <v>551</v>
      </c>
      <c r="C309" s="626">
        <v>89301041</v>
      </c>
      <c r="D309" s="688" t="s">
        <v>5892</v>
      </c>
      <c r="E309" s="689" t="s">
        <v>3836</v>
      </c>
      <c r="F309" s="626" t="s">
        <v>3777</v>
      </c>
      <c r="G309" s="626" t="s">
        <v>3839</v>
      </c>
      <c r="H309" s="626" t="s">
        <v>1399</v>
      </c>
      <c r="I309" s="626" t="s">
        <v>1748</v>
      </c>
      <c r="J309" s="626" t="s">
        <v>3579</v>
      </c>
      <c r="K309" s="626" t="s">
        <v>3580</v>
      </c>
      <c r="L309" s="627">
        <v>333.31</v>
      </c>
      <c r="M309" s="627">
        <v>333.31</v>
      </c>
      <c r="N309" s="626">
        <v>1</v>
      </c>
      <c r="O309" s="690"/>
      <c r="P309" s="627">
        <v>333.31</v>
      </c>
      <c r="Q309" s="642">
        <v>1</v>
      </c>
      <c r="R309" s="626">
        <v>1</v>
      </c>
      <c r="S309" s="642">
        <v>1</v>
      </c>
      <c r="T309" s="690"/>
      <c r="U309" s="672"/>
    </row>
    <row r="310" spans="1:21" ht="14.4" customHeight="1" x14ac:dyDescent="0.3">
      <c r="A310" s="625">
        <v>4</v>
      </c>
      <c r="B310" s="626" t="s">
        <v>551</v>
      </c>
      <c r="C310" s="626">
        <v>89301041</v>
      </c>
      <c r="D310" s="688" t="s">
        <v>5892</v>
      </c>
      <c r="E310" s="689" t="s">
        <v>3836</v>
      </c>
      <c r="F310" s="626" t="s">
        <v>3777</v>
      </c>
      <c r="G310" s="626" t="s">
        <v>3869</v>
      </c>
      <c r="H310" s="626" t="s">
        <v>550</v>
      </c>
      <c r="I310" s="626" t="s">
        <v>4119</v>
      </c>
      <c r="J310" s="626" t="s">
        <v>3871</v>
      </c>
      <c r="K310" s="626" t="s">
        <v>4120</v>
      </c>
      <c r="L310" s="627">
        <v>34.31</v>
      </c>
      <c r="M310" s="627">
        <v>34.31</v>
      </c>
      <c r="N310" s="626">
        <v>1</v>
      </c>
      <c r="O310" s="690">
        <v>1</v>
      </c>
      <c r="P310" s="627">
        <v>34.31</v>
      </c>
      <c r="Q310" s="642">
        <v>1</v>
      </c>
      <c r="R310" s="626">
        <v>1</v>
      </c>
      <c r="S310" s="642">
        <v>1</v>
      </c>
      <c r="T310" s="690">
        <v>1</v>
      </c>
      <c r="U310" s="672">
        <v>1</v>
      </c>
    </row>
    <row r="311" spans="1:21" ht="14.4" customHeight="1" x14ac:dyDescent="0.3">
      <c r="A311" s="625">
        <v>4</v>
      </c>
      <c r="B311" s="626" t="s">
        <v>551</v>
      </c>
      <c r="C311" s="626">
        <v>89301041</v>
      </c>
      <c r="D311" s="688" t="s">
        <v>5892</v>
      </c>
      <c r="E311" s="689" t="s">
        <v>3836</v>
      </c>
      <c r="F311" s="626" t="s">
        <v>3777</v>
      </c>
      <c r="G311" s="626" t="s">
        <v>3995</v>
      </c>
      <c r="H311" s="626" t="s">
        <v>550</v>
      </c>
      <c r="I311" s="626" t="s">
        <v>726</v>
      </c>
      <c r="J311" s="626" t="s">
        <v>727</v>
      </c>
      <c r="K311" s="626" t="s">
        <v>3996</v>
      </c>
      <c r="L311" s="627">
        <v>709.97</v>
      </c>
      <c r="M311" s="627">
        <v>709.97</v>
      </c>
      <c r="N311" s="626">
        <v>1</v>
      </c>
      <c r="O311" s="690">
        <v>0.5</v>
      </c>
      <c r="P311" s="627">
        <v>709.97</v>
      </c>
      <c r="Q311" s="642">
        <v>1</v>
      </c>
      <c r="R311" s="626">
        <v>1</v>
      </c>
      <c r="S311" s="642">
        <v>1</v>
      </c>
      <c r="T311" s="690">
        <v>0.5</v>
      </c>
      <c r="U311" s="672">
        <v>1</v>
      </c>
    </row>
    <row r="312" spans="1:21" ht="14.4" customHeight="1" x14ac:dyDescent="0.3">
      <c r="A312" s="625">
        <v>4</v>
      </c>
      <c r="B312" s="626" t="s">
        <v>551</v>
      </c>
      <c r="C312" s="626">
        <v>89301041</v>
      </c>
      <c r="D312" s="688" t="s">
        <v>5892</v>
      </c>
      <c r="E312" s="689" t="s">
        <v>3836</v>
      </c>
      <c r="F312" s="626" t="s">
        <v>3777</v>
      </c>
      <c r="G312" s="626" t="s">
        <v>3952</v>
      </c>
      <c r="H312" s="626" t="s">
        <v>550</v>
      </c>
      <c r="I312" s="626" t="s">
        <v>3953</v>
      </c>
      <c r="J312" s="626" t="s">
        <v>2097</v>
      </c>
      <c r="K312" s="626" t="s">
        <v>3954</v>
      </c>
      <c r="L312" s="627">
        <v>0</v>
      </c>
      <c r="M312" s="627">
        <v>0</v>
      </c>
      <c r="N312" s="626">
        <v>1</v>
      </c>
      <c r="O312" s="690">
        <v>0.5</v>
      </c>
      <c r="P312" s="627">
        <v>0</v>
      </c>
      <c r="Q312" s="642"/>
      <c r="R312" s="626">
        <v>1</v>
      </c>
      <c r="S312" s="642">
        <v>1</v>
      </c>
      <c r="T312" s="690">
        <v>0.5</v>
      </c>
      <c r="U312" s="672">
        <v>1</v>
      </c>
    </row>
    <row r="313" spans="1:21" ht="14.4" customHeight="1" x14ac:dyDescent="0.3">
      <c r="A313" s="625">
        <v>4</v>
      </c>
      <c r="B313" s="626" t="s">
        <v>551</v>
      </c>
      <c r="C313" s="626">
        <v>89301041</v>
      </c>
      <c r="D313" s="688" t="s">
        <v>5892</v>
      </c>
      <c r="E313" s="689" t="s">
        <v>3836</v>
      </c>
      <c r="F313" s="626" t="s">
        <v>3777</v>
      </c>
      <c r="G313" s="626" t="s">
        <v>3882</v>
      </c>
      <c r="H313" s="626" t="s">
        <v>1399</v>
      </c>
      <c r="I313" s="626" t="s">
        <v>1440</v>
      </c>
      <c r="J313" s="626" t="s">
        <v>1441</v>
      </c>
      <c r="K313" s="626" t="s">
        <v>1442</v>
      </c>
      <c r="L313" s="627">
        <v>937.93</v>
      </c>
      <c r="M313" s="627">
        <v>937.93</v>
      </c>
      <c r="N313" s="626">
        <v>1</v>
      </c>
      <c r="O313" s="690"/>
      <c r="P313" s="627">
        <v>937.93</v>
      </c>
      <c r="Q313" s="642">
        <v>1</v>
      </c>
      <c r="R313" s="626">
        <v>1</v>
      </c>
      <c r="S313" s="642">
        <v>1</v>
      </c>
      <c r="T313" s="690"/>
      <c r="U313" s="672"/>
    </row>
    <row r="314" spans="1:21" ht="14.4" customHeight="1" x14ac:dyDescent="0.3">
      <c r="A314" s="625">
        <v>4</v>
      </c>
      <c r="B314" s="626" t="s">
        <v>551</v>
      </c>
      <c r="C314" s="626">
        <v>89301041</v>
      </c>
      <c r="D314" s="688" t="s">
        <v>5892</v>
      </c>
      <c r="E314" s="689" t="s">
        <v>3836</v>
      </c>
      <c r="F314" s="626" t="s">
        <v>3777</v>
      </c>
      <c r="G314" s="626" t="s">
        <v>3848</v>
      </c>
      <c r="H314" s="626" t="s">
        <v>550</v>
      </c>
      <c r="I314" s="626" t="s">
        <v>4121</v>
      </c>
      <c r="J314" s="626" t="s">
        <v>4074</v>
      </c>
      <c r="K314" s="626" t="s">
        <v>755</v>
      </c>
      <c r="L314" s="627">
        <v>123.72</v>
      </c>
      <c r="M314" s="627">
        <v>123.72</v>
      </c>
      <c r="N314" s="626">
        <v>1</v>
      </c>
      <c r="O314" s="690">
        <v>1</v>
      </c>
      <c r="P314" s="627">
        <v>123.72</v>
      </c>
      <c r="Q314" s="642">
        <v>1</v>
      </c>
      <c r="R314" s="626">
        <v>1</v>
      </c>
      <c r="S314" s="642">
        <v>1</v>
      </c>
      <c r="T314" s="690">
        <v>1</v>
      </c>
      <c r="U314" s="672">
        <v>1</v>
      </c>
    </row>
    <row r="315" spans="1:21" ht="14.4" customHeight="1" x14ac:dyDescent="0.3">
      <c r="A315" s="625">
        <v>4</v>
      </c>
      <c r="B315" s="626" t="s">
        <v>551</v>
      </c>
      <c r="C315" s="626">
        <v>89301041</v>
      </c>
      <c r="D315" s="688" t="s">
        <v>5892</v>
      </c>
      <c r="E315" s="689" t="s">
        <v>3836</v>
      </c>
      <c r="F315" s="626" t="s">
        <v>3777</v>
      </c>
      <c r="G315" s="626" t="s">
        <v>3854</v>
      </c>
      <c r="H315" s="626" t="s">
        <v>550</v>
      </c>
      <c r="I315" s="626" t="s">
        <v>818</v>
      </c>
      <c r="J315" s="626" t="s">
        <v>3855</v>
      </c>
      <c r="K315" s="626" t="s">
        <v>3856</v>
      </c>
      <c r="L315" s="627">
        <v>0</v>
      </c>
      <c r="M315" s="627">
        <v>0</v>
      </c>
      <c r="N315" s="626">
        <v>1</v>
      </c>
      <c r="O315" s="690">
        <v>1</v>
      </c>
      <c r="P315" s="627"/>
      <c r="Q315" s="642"/>
      <c r="R315" s="626"/>
      <c r="S315" s="642">
        <v>0</v>
      </c>
      <c r="T315" s="690"/>
      <c r="U315" s="672">
        <v>0</v>
      </c>
    </row>
    <row r="316" spans="1:21" ht="14.4" customHeight="1" x14ac:dyDescent="0.3">
      <c r="A316" s="625">
        <v>4</v>
      </c>
      <c r="B316" s="626" t="s">
        <v>551</v>
      </c>
      <c r="C316" s="626">
        <v>89301042</v>
      </c>
      <c r="D316" s="688" t="s">
        <v>5893</v>
      </c>
      <c r="E316" s="689" t="s">
        <v>3793</v>
      </c>
      <c r="F316" s="626" t="s">
        <v>3777</v>
      </c>
      <c r="G316" s="626" t="s">
        <v>3929</v>
      </c>
      <c r="H316" s="626" t="s">
        <v>1399</v>
      </c>
      <c r="I316" s="626" t="s">
        <v>4122</v>
      </c>
      <c r="J316" s="626" t="s">
        <v>2988</v>
      </c>
      <c r="K316" s="626" t="s">
        <v>4123</v>
      </c>
      <c r="L316" s="627">
        <v>270.69</v>
      </c>
      <c r="M316" s="627">
        <v>541.38</v>
      </c>
      <c r="N316" s="626">
        <v>2</v>
      </c>
      <c r="O316" s="690">
        <v>0.5</v>
      </c>
      <c r="P316" s="627">
        <v>541.38</v>
      </c>
      <c r="Q316" s="642">
        <v>1</v>
      </c>
      <c r="R316" s="626">
        <v>2</v>
      </c>
      <c r="S316" s="642">
        <v>1</v>
      </c>
      <c r="T316" s="690">
        <v>0.5</v>
      </c>
      <c r="U316" s="672">
        <v>1</v>
      </c>
    </row>
    <row r="317" spans="1:21" ht="14.4" customHeight="1" x14ac:dyDescent="0.3">
      <c r="A317" s="625">
        <v>4</v>
      </c>
      <c r="B317" s="626" t="s">
        <v>551</v>
      </c>
      <c r="C317" s="626">
        <v>89301042</v>
      </c>
      <c r="D317" s="688" t="s">
        <v>5893</v>
      </c>
      <c r="E317" s="689" t="s">
        <v>3793</v>
      </c>
      <c r="F317" s="626" t="s">
        <v>3777</v>
      </c>
      <c r="G317" s="626" t="s">
        <v>3839</v>
      </c>
      <c r="H317" s="626" t="s">
        <v>1399</v>
      </c>
      <c r="I317" s="626" t="s">
        <v>1717</v>
      </c>
      <c r="J317" s="626" t="s">
        <v>3575</v>
      </c>
      <c r="K317" s="626" t="s">
        <v>3576</v>
      </c>
      <c r="L317" s="627">
        <v>333.31</v>
      </c>
      <c r="M317" s="627">
        <v>666.62</v>
      </c>
      <c r="N317" s="626">
        <v>2</v>
      </c>
      <c r="O317" s="690">
        <v>0.5</v>
      </c>
      <c r="P317" s="627">
        <v>666.62</v>
      </c>
      <c r="Q317" s="642">
        <v>1</v>
      </c>
      <c r="R317" s="626">
        <v>2</v>
      </c>
      <c r="S317" s="642">
        <v>1</v>
      </c>
      <c r="T317" s="690">
        <v>0.5</v>
      </c>
      <c r="U317" s="672">
        <v>1</v>
      </c>
    </row>
    <row r="318" spans="1:21" ht="14.4" customHeight="1" x14ac:dyDescent="0.3">
      <c r="A318" s="625">
        <v>4</v>
      </c>
      <c r="B318" s="626" t="s">
        <v>551</v>
      </c>
      <c r="C318" s="626">
        <v>89301042</v>
      </c>
      <c r="D318" s="688" t="s">
        <v>5893</v>
      </c>
      <c r="E318" s="689" t="s">
        <v>3793</v>
      </c>
      <c r="F318" s="626" t="s">
        <v>3777</v>
      </c>
      <c r="G318" s="626" t="s">
        <v>4124</v>
      </c>
      <c r="H318" s="626" t="s">
        <v>550</v>
      </c>
      <c r="I318" s="626" t="s">
        <v>2920</v>
      </c>
      <c r="J318" s="626" t="s">
        <v>2921</v>
      </c>
      <c r="K318" s="626" t="s">
        <v>4125</v>
      </c>
      <c r="L318" s="627">
        <v>45.75</v>
      </c>
      <c r="M318" s="627">
        <v>45.75</v>
      </c>
      <c r="N318" s="626">
        <v>1</v>
      </c>
      <c r="O318" s="690">
        <v>1</v>
      </c>
      <c r="P318" s="627"/>
      <c r="Q318" s="642">
        <v>0</v>
      </c>
      <c r="R318" s="626"/>
      <c r="S318" s="642">
        <v>0</v>
      </c>
      <c r="T318" s="690"/>
      <c r="U318" s="672">
        <v>0</v>
      </c>
    </row>
    <row r="319" spans="1:21" ht="14.4" customHeight="1" x14ac:dyDescent="0.3">
      <c r="A319" s="625">
        <v>4</v>
      </c>
      <c r="B319" s="626" t="s">
        <v>551</v>
      </c>
      <c r="C319" s="626">
        <v>89301042</v>
      </c>
      <c r="D319" s="688" t="s">
        <v>5893</v>
      </c>
      <c r="E319" s="689" t="s">
        <v>3793</v>
      </c>
      <c r="F319" s="626" t="s">
        <v>3777</v>
      </c>
      <c r="G319" s="626" t="s">
        <v>4126</v>
      </c>
      <c r="H319" s="626" t="s">
        <v>550</v>
      </c>
      <c r="I319" s="626" t="s">
        <v>4127</v>
      </c>
      <c r="J319" s="626" t="s">
        <v>4128</v>
      </c>
      <c r="K319" s="626" t="s">
        <v>4129</v>
      </c>
      <c r="L319" s="627">
        <v>58</v>
      </c>
      <c r="M319" s="627">
        <v>58</v>
      </c>
      <c r="N319" s="626">
        <v>1</v>
      </c>
      <c r="O319" s="690">
        <v>1</v>
      </c>
      <c r="P319" s="627">
        <v>58</v>
      </c>
      <c r="Q319" s="642">
        <v>1</v>
      </c>
      <c r="R319" s="626">
        <v>1</v>
      </c>
      <c r="S319" s="642">
        <v>1</v>
      </c>
      <c r="T319" s="690">
        <v>1</v>
      </c>
      <c r="U319" s="672">
        <v>1</v>
      </c>
    </row>
    <row r="320" spans="1:21" ht="14.4" customHeight="1" x14ac:dyDescent="0.3">
      <c r="A320" s="625">
        <v>4</v>
      </c>
      <c r="B320" s="626" t="s">
        <v>551</v>
      </c>
      <c r="C320" s="626">
        <v>89301042</v>
      </c>
      <c r="D320" s="688" t="s">
        <v>5893</v>
      </c>
      <c r="E320" s="689" t="s">
        <v>3793</v>
      </c>
      <c r="F320" s="626" t="s">
        <v>3777</v>
      </c>
      <c r="G320" s="626" t="s">
        <v>3948</v>
      </c>
      <c r="H320" s="626" t="s">
        <v>550</v>
      </c>
      <c r="I320" s="626" t="s">
        <v>4130</v>
      </c>
      <c r="J320" s="626" t="s">
        <v>4131</v>
      </c>
      <c r="K320" s="626" t="s">
        <v>4132</v>
      </c>
      <c r="L320" s="627">
        <v>83.09</v>
      </c>
      <c r="M320" s="627">
        <v>166.18</v>
      </c>
      <c r="N320" s="626">
        <v>2</v>
      </c>
      <c r="O320" s="690">
        <v>0.5</v>
      </c>
      <c r="P320" s="627">
        <v>166.18</v>
      </c>
      <c r="Q320" s="642">
        <v>1</v>
      </c>
      <c r="R320" s="626">
        <v>2</v>
      </c>
      <c r="S320" s="642">
        <v>1</v>
      </c>
      <c r="T320" s="690">
        <v>0.5</v>
      </c>
      <c r="U320" s="672">
        <v>1</v>
      </c>
    </row>
    <row r="321" spans="1:21" ht="14.4" customHeight="1" x14ac:dyDescent="0.3">
      <c r="A321" s="625">
        <v>4</v>
      </c>
      <c r="B321" s="626" t="s">
        <v>551</v>
      </c>
      <c r="C321" s="626">
        <v>89301042</v>
      </c>
      <c r="D321" s="688" t="s">
        <v>5893</v>
      </c>
      <c r="E321" s="689" t="s">
        <v>3793</v>
      </c>
      <c r="F321" s="626" t="s">
        <v>3777</v>
      </c>
      <c r="G321" s="626" t="s">
        <v>4102</v>
      </c>
      <c r="H321" s="626" t="s">
        <v>550</v>
      </c>
      <c r="I321" s="626" t="s">
        <v>4103</v>
      </c>
      <c r="J321" s="626" t="s">
        <v>4104</v>
      </c>
      <c r="K321" s="626" t="s">
        <v>4105</v>
      </c>
      <c r="L321" s="627">
        <v>153.37</v>
      </c>
      <c r="M321" s="627">
        <v>613.48</v>
      </c>
      <c r="N321" s="626">
        <v>4</v>
      </c>
      <c r="O321" s="690">
        <v>2</v>
      </c>
      <c r="P321" s="627">
        <v>613.48</v>
      </c>
      <c r="Q321" s="642">
        <v>1</v>
      </c>
      <c r="R321" s="626">
        <v>4</v>
      </c>
      <c r="S321" s="642">
        <v>1</v>
      </c>
      <c r="T321" s="690">
        <v>2</v>
      </c>
      <c r="U321" s="672">
        <v>1</v>
      </c>
    </row>
    <row r="322" spans="1:21" ht="14.4" customHeight="1" x14ac:dyDescent="0.3">
      <c r="A322" s="625">
        <v>4</v>
      </c>
      <c r="B322" s="626" t="s">
        <v>551</v>
      </c>
      <c r="C322" s="626">
        <v>89301042</v>
      </c>
      <c r="D322" s="688" t="s">
        <v>5893</v>
      </c>
      <c r="E322" s="689" t="s">
        <v>3793</v>
      </c>
      <c r="F322" s="626" t="s">
        <v>3777</v>
      </c>
      <c r="G322" s="626" t="s">
        <v>3991</v>
      </c>
      <c r="H322" s="626" t="s">
        <v>550</v>
      </c>
      <c r="I322" s="626" t="s">
        <v>3227</v>
      </c>
      <c r="J322" s="626" t="s">
        <v>3228</v>
      </c>
      <c r="K322" s="626" t="s">
        <v>4133</v>
      </c>
      <c r="L322" s="627">
        <v>31.84</v>
      </c>
      <c r="M322" s="627">
        <v>31.84</v>
      </c>
      <c r="N322" s="626">
        <v>1</v>
      </c>
      <c r="O322" s="690">
        <v>0.5</v>
      </c>
      <c r="P322" s="627">
        <v>31.84</v>
      </c>
      <c r="Q322" s="642">
        <v>1</v>
      </c>
      <c r="R322" s="626">
        <v>1</v>
      </c>
      <c r="S322" s="642">
        <v>1</v>
      </c>
      <c r="T322" s="690">
        <v>0.5</v>
      </c>
      <c r="U322" s="672">
        <v>1</v>
      </c>
    </row>
    <row r="323" spans="1:21" ht="14.4" customHeight="1" x14ac:dyDescent="0.3">
      <c r="A323" s="625">
        <v>4</v>
      </c>
      <c r="B323" s="626" t="s">
        <v>551</v>
      </c>
      <c r="C323" s="626">
        <v>89301042</v>
      </c>
      <c r="D323" s="688" t="s">
        <v>5893</v>
      </c>
      <c r="E323" s="689" t="s">
        <v>3793</v>
      </c>
      <c r="F323" s="626" t="s">
        <v>3777</v>
      </c>
      <c r="G323" s="626" t="s">
        <v>3841</v>
      </c>
      <c r="H323" s="626" t="s">
        <v>1399</v>
      </c>
      <c r="I323" s="626" t="s">
        <v>1733</v>
      </c>
      <c r="J323" s="626" t="s">
        <v>1734</v>
      </c>
      <c r="K323" s="626" t="s">
        <v>3596</v>
      </c>
      <c r="L323" s="627">
        <v>116.8</v>
      </c>
      <c r="M323" s="627">
        <v>116.8</v>
      </c>
      <c r="N323" s="626">
        <v>1</v>
      </c>
      <c r="O323" s="690">
        <v>0.5</v>
      </c>
      <c r="P323" s="627">
        <v>116.8</v>
      </c>
      <c r="Q323" s="642">
        <v>1</v>
      </c>
      <c r="R323" s="626">
        <v>1</v>
      </c>
      <c r="S323" s="642">
        <v>1</v>
      </c>
      <c r="T323" s="690">
        <v>0.5</v>
      </c>
      <c r="U323" s="672">
        <v>1</v>
      </c>
    </row>
    <row r="324" spans="1:21" ht="14.4" customHeight="1" x14ac:dyDescent="0.3">
      <c r="A324" s="625">
        <v>4</v>
      </c>
      <c r="B324" s="626" t="s">
        <v>551</v>
      </c>
      <c r="C324" s="626">
        <v>89301042</v>
      </c>
      <c r="D324" s="688" t="s">
        <v>5893</v>
      </c>
      <c r="E324" s="689" t="s">
        <v>3793</v>
      </c>
      <c r="F324" s="626" t="s">
        <v>3777</v>
      </c>
      <c r="G324" s="626" t="s">
        <v>4134</v>
      </c>
      <c r="H324" s="626" t="s">
        <v>1399</v>
      </c>
      <c r="I324" s="626" t="s">
        <v>4135</v>
      </c>
      <c r="J324" s="626" t="s">
        <v>4136</v>
      </c>
      <c r="K324" s="626" t="s">
        <v>4137</v>
      </c>
      <c r="L324" s="627">
        <v>386.51</v>
      </c>
      <c r="M324" s="627">
        <v>386.51</v>
      </c>
      <c r="N324" s="626">
        <v>1</v>
      </c>
      <c r="O324" s="690">
        <v>1</v>
      </c>
      <c r="P324" s="627">
        <v>386.51</v>
      </c>
      <c r="Q324" s="642">
        <v>1</v>
      </c>
      <c r="R324" s="626">
        <v>1</v>
      </c>
      <c r="S324" s="642">
        <v>1</v>
      </c>
      <c r="T324" s="690">
        <v>1</v>
      </c>
      <c r="U324" s="672">
        <v>1</v>
      </c>
    </row>
    <row r="325" spans="1:21" ht="14.4" customHeight="1" x14ac:dyDescent="0.3">
      <c r="A325" s="625">
        <v>4</v>
      </c>
      <c r="B325" s="626" t="s">
        <v>551</v>
      </c>
      <c r="C325" s="626">
        <v>89301042</v>
      </c>
      <c r="D325" s="688" t="s">
        <v>5893</v>
      </c>
      <c r="E325" s="689" t="s">
        <v>3793</v>
      </c>
      <c r="F325" s="626" t="s">
        <v>3777</v>
      </c>
      <c r="G325" s="626" t="s">
        <v>4138</v>
      </c>
      <c r="H325" s="626" t="s">
        <v>550</v>
      </c>
      <c r="I325" s="626" t="s">
        <v>4139</v>
      </c>
      <c r="J325" s="626" t="s">
        <v>4140</v>
      </c>
      <c r="K325" s="626" t="s">
        <v>4141</v>
      </c>
      <c r="L325" s="627">
        <v>120.37</v>
      </c>
      <c r="M325" s="627">
        <v>240.74</v>
      </c>
      <c r="N325" s="626">
        <v>2</v>
      </c>
      <c r="O325" s="690">
        <v>0.5</v>
      </c>
      <c r="P325" s="627">
        <v>240.74</v>
      </c>
      <c r="Q325" s="642">
        <v>1</v>
      </c>
      <c r="R325" s="626">
        <v>2</v>
      </c>
      <c r="S325" s="642">
        <v>1</v>
      </c>
      <c r="T325" s="690">
        <v>0.5</v>
      </c>
      <c r="U325" s="672">
        <v>1</v>
      </c>
    </row>
    <row r="326" spans="1:21" ht="14.4" customHeight="1" x14ac:dyDescent="0.3">
      <c r="A326" s="625">
        <v>4</v>
      </c>
      <c r="B326" s="626" t="s">
        <v>551</v>
      </c>
      <c r="C326" s="626">
        <v>89301042</v>
      </c>
      <c r="D326" s="688" t="s">
        <v>5893</v>
      </c>
      <c r="E326" s="689" t="s">
        <v>3793</v>
      </c>
      <c r="F326" s="626" t="s">
        <v>3777</v>
      </c>
      <c r="G326" s="626" t="s">
        <v>3848</v>
      </c>
      <c r="H326" s="626" t="s">
        <v>550</v>
      </c>
      <c r="I326" s="626" t="s">
        <v>757</v>
      </c>
      <c r="J326" s="626" t="s">
        <v>754</v>
      </c>
      <c r="K326" s="626" t="s">
        <v>758</v>
      </c>
      <c r="L326" s="627">
        <v>612.26</v>
      </c>
      <c r="M326" s="627">
        <v>1224.52</v>
      </c>
      <c r="N326" s="626">
        <v>2</v>
      </c>
      <c r="O326" s="690">
        <v>1</v>
      </c>
      <c r="P326" s="627">
        <v>1224.52</v>
      </c>
      <c r="Q326" s="642">
        <v>1</v>
      </c>
      <c r="R326" s="626">
        <v>2</v>
      </c>
      <c r="S326" s="642">
        <v>1</v>
      </c>
      <c r="T326" s="690">
        <v>1</v>
      </c>
      <c r="U326" s="672">
        <v>1</v>
      </c>
    </row>
    <row r="327" spans="1:21" ht="14.4" customHeight="1" x14ac:dyDescent="0.3">
      <c r="A327" s="625">
        <v>4</v>
      </c>
      <c r="B327" s="626" t="s">
        <v>551</v>
      </c>
      <c r="C327" s="626">
        <v>89301042</v>
      </c>
      <c r="D327" s="688" t="s">
        <v>5893</v>
      </c>
      <c r="E327" s="689" t="s">
        <v>3793</v>
      </c>
      <c r="F327" s="626" t="s">
        <v>3777</v>
      </c>
      <c r="G327" s="626" t="s">
        <v>3849</v>
      </c>
      <c r="H327" s="626" t="s">
        <v>550</v>
      </c>
      <c r="I327" s="626" t="s">
        <v>718</v>
      </c>
      <c r="J327" s="626" t="s">
        <v>719</v>
      </c>
      <c r="K327" s="626" t="s">
        <v>4076</v>
      </c>
      <c r="L327" s="627">
        <v>0</v>
      </c>
      <c r="M327" s="627">
        <v>0</v>
      </c>
      <c r="N327" s="626">
        <v>2</v>
      </c>
      <c r="O327" s="690">
        <v>0.5</v>
      </c>
      <c r="P327" s="627">
        <v>0</v>
      </c>
      <c r="Q327" s="642"/>
      <c r="R327" s="626">
        <v>2</v>
      </c>
      <c r="S327" s="642">
        <v>1</v>
      </c>
      <c r="T327" s="690">
        <v>0.5</v>
      </c>
      <c r="U327" s="672">
        <v>1</v>
      </c>
    </row>
    <row r="328" spans="1:21" ht="14.4" customHeight="1" x14ac:dyDescent="0.3">
      <c r="A328" s="625">
        <v>4</v>
      </c>
      <c r="B328" s="626" t="s">
        <v>551</v>
      </c>
      <c r="C328" s="626">
        <v>89301042</v>
      </c>
      <c r="D328" s="688" t="s">
        <v>5893</v>
      </c>
      <c r="E328" s="689" t="s">
        <v>3793</v>
      </c>
      <c r="F328" s="626" t="s">
        <v>3777</v>
      </c>
      <c r="G328" s="626" t="s">
        <v>4142</v>
      </c>
      <c r="H328" s="626" t="s">
        <v>550</v>
      </c>
      <c r="I328" s="626" t="s">
        <v>4143</v>
      </c>
      <c r="J328" s="626" t="s">
        <v>4144</v>
      </c>
      <c r="K328" s="626" t="s">
        <v>4145</v>
      </c>
      <c r="L328" s="627">
        <v>0</v>
      </c>
      <c r="M328" s="627">
        <v>0</v>
      </c>
      <c r="N328" s="626">
        <v>1</v>
      </c>
      <c r="O328" s="690">
        <v>1</v>
      </c>
      <c r="P328" s="627"/>
      <c r="Q328" s="642"/>
      <c r="R328" s="626"/>
      <c r="S328" s="642">
        <v>0</v>
      </c>
      <c r="T328" s="690"/>
      <c r="U328" s="672">
        <v>0</v>
      </c>
    </row>
    <row r="329" spans="1:21" ht="14.4" customHeight="1" x14ac:dyDescent="0.3">
      <c r="A329" s="625">
        <v>4</v>
      </c>
      <c r="B329" s="626" t="s">
        <v>551</v>
      </c>
      <c r="C329" s="626">
        <v>89301042</v>
      </c>
      <c r="D329" s="688" t="s">
        <v>5893</v>
      </c>
      <c r="E329" s="689" t="s">
        <v>3793</v>
      </c>
      <c r="F329" s="626" t="s">
        <v>3777</v>
      </c>
      <c r="G329" s="626" t="s">
        <v>4146</v>
      </c>
      <c r="H329" s="626" t="s">
        <v>550</v>
      </c>
      <c r="I329" s="626" t="s">
        <v>4147</v>
      </c>
      <c r="J329" s="626" t="s">
        <v>4148</v>
      </c>
      <c r="K329" s="626" t="s">
        <v>4149</v>
      </c>
      <c r="L329" s="627">
        <v>0</v>
      </c>
      <c r="M329" s="627">
        <v>0</v>
      </c>
      <c r="N329" s="626">
        <v>2</v>
      </c>
      <c r="O329" s="690">
        <v>1.5</v>
      </c>
      <c r="P329" s="627">
        <v>0</v>
      </c>
      <c r="Q329" s="642"/>
      <c r="R329" s="626">
        <v>1</v>
      </c>
      <c r="S329" s="642">
        <v>0.5</v>
      </c>
      <c r="T329" s="690">
        <v>0.5</v>
      </c>
      <c r="U329" s="672">
        <v>0.33333333333333331</v>
      </c>
    </row>
    <row r="330" spans="1:21" ht="14.4" customHeight="1" x14ac:dyDescent="0.3">
      <c r="A330" s="625">
        <v>4</v>
      </c>
      <c r="B330" s="626" t="s">
        <v>551</v>
      </c>
      <c r="C330" s="626">
        <v>89301042</v>
      </c>
      <c r="D330" s="688" t="s">
        <v>5893</v>
      </c>
      <c r="E330" s="689" t="s">
        <v>3793</v>
      </c>
      <c r="F330" s="626" t="s">
        <v>3777</v>
      </c>
      <c r="G330" s="626" t="s">
        <v>4146</v>
      </c>
      <c r="H330" s="626" t="s">
        <v>550</v>
      </c>
      <c r="I330" s="626" t="s">
        <v>4150</v>
      </c>
      <c r="J330" s="626" t="s">
        <v>4148</v>
      </c>
      <c r="K330" s="626" t="s">
        <v>4151</v>
      </c>
      <c r="L330" s="627">
        <v>0</v>
      </c>
      <c r="M330" s="627">
        <v>0</v>
      </c>
      <c r="N330" s="626">
        <v>1</v>
      </c>
      <c r="O330" s="690">
        <v>1</v>
      </c>
      <c r="P330" s="627">
        <v>0</v>
      </c>
      <c r="Q330" s="642"/>
      <c r="R330" s="626">
        <v>1</v>
      </c>
      <c r="S330" s="642">
        <v>1</v>
      </c>
      <c r="T330" s="690">
        <v>1</v>
      </c>
      <c r="U330" s="672">
        <v>1</v>
      </c>
    </row>
    <row r="331" spans="1:21" ht="14.4" customHeight="1" x14ac:dyDescent="0.3">
      <c r="A331" s="625">
        <v>4</v>
      </c>
      <c r="B331" s="626" t="s">
        <v>551</v>
      </c>
      <c r="C331" s="626">
        <v>89301042</v>
      </c>
      <c r="D331" s="688" t="s">
        <v>5893</v>
      </c>
      <c r="E331" s="689" t="s">
        <v>3793</v>
      </c>
      <c r="F331" s="626" t="s">
        <v>3779</v>
      </c>
      <c r="G331" s="626" t="s">
        <v>4152</v>
      </c>
      <c r="H331" s="626" t="s">
        <v>550</v>
      </c>
      <c r="I331" s="626" t="s">
        <v>4153</v>
      </c>
      <c r="J331" s="626" t="s">
        <v>4154</v>
      </c>
      <c r="K331" s="626" t="s">
        <v>4155</v>
      </c>
      <c r="L331" s="627">
        <v>410</v>
      </c>
      <c r="M331" s="627">
        <v>410</v>
      </c>
      <c r="N331" s="626">
        <v>1</v>
      </c>
      <c r="O331" s="690">
        <v>1</v>
      </c>
      <c r="P331" s="627">
        <v>410</v>
      </c>
      <c r="Q331" s="642">
        <v>1</v>
      </c>
      <c r="R331" s="626">
        <v>1</v>
      </c>
      <c r="S331" s="642">
        <v>1</v>
      </c>
      <c r="T331" s="690">
        <v>1</v>
      </c>
      <c r="U331" s="672">
        <v>1</v>
      </c>
    </row>
    <row r="332" spans="1:21" ht="14.4" customHeight="1" x14ac:dyDescent="0.3">
      <c r="A332" s="625">
        <v>4</v>
      </c>
      <c r="B332" s="626" t="s">
        <v>551</v>
      </c>
      <c r="C332" s="626">
        <v>89301042</v>
      </c>
      <c r="D332" s="688" t="s">
        <v>5893</v>
      </c>
      <c r="E332" s="689" t="s">
        <v>3793</v>
      </c>
      <c r="F332" s="626" t="s">
        <v>3779</v>
      </c>
      <c r="G332" s="626" t="s">
        <v>4027</v>
      </c>
      <c r="H332" s="626" t="s">
        <v>550</v>
      </c>
      <c r="I332" s="626" t="s">
        <v>4116</v>
      </c>
      <c r="J332" s="626" t="s">
        <v>4117</v>
      </c>
      <c r="K332" s="626" t="s">
        <v>4118</v>
      </c>
      <c r="L332" s="627">
        <v>378.48</v>
      </c>
      <c r="M332" s="627">
        <v>378.48</v>
      </c>
      <c r="N332" s="626">
        <v>1</v>
      </c>
      <c r="O332" s="690">
        <v>1</v>
      </c>
      <c r="P332" s="627">
        <v>378.48</v>
      </c>
      <c r="Q332" s="642">
        <v>1</v>
      </c>
      <c r="R332" s="626">
        <v>1</v>
      </c>
      <c r="S332" s="642">
        <v>1</v>
      </c>
      <c r="T332" s="690">
        <v>1</v>
      </c>
      <c r="U332" s="672">
        <v>1</v>
      </c>
    </row>
    <row r="333" spans="1:21" ht="14.4" customHeight="1" x14ac:dyDescent="0.3">
      <c r="A333" s="625">
        <v>4</v>
      </c>
      <c r="B333" s="626" t="s">
        <v>551</v>
      </c>
      <c r="C333" s="626">
        <v>89301042</v>
      </c>
      <c r="D333" s="688" t="s">
        <v>5893</v>
      </c>
      <c r="E333" s="689" t="s">
        <v>3794</v>
      </c>
      <c r="F333" s="626" t="s">
        <v>3777</v>
      </c>
      <c r="G333" s="626" t="s">
        <v>3839</v>
      </c>
      <c r="H333" s="626" t="s">
        <v>1399</v>
      </c>
      <c r="I333" s="626" t="s">
        <v>1717</v>
      </c>
      <c r="J333" s="626" t="s">
        <v>3575</v>
      </c>
      <c r="K333" s="626" t="s">
        <v>3576</v>
      </c>
      <c r="L333" s="627">
        <v>333.31</v>
      </c>
      <c r="M333" s="627">
        <v>1999.8600000000001</v>
      </c>
      <c r="N333" s="626">
        <v>6</v>
      </c>
      <c r="O333" s="690">
        <v>4</v>
      </c>
      <c r="P333" s="627">
        <v>666.62</v>
      </c>
      <c r="Q333" s="642">
        <v>0.33333333333333331</v>
      </c>
      <c r="R333" s="626">
        <v>2</v>
      </c>
      <c r="S333" s="642">
        <v>0.33333333333333331</v>
      </c>
      <c r="T333" s="690">
        <v>1.5</v>
      </c>
      <c r="U333" s="672">
        <v>0.375</v>
      </c>
    </row>
    <row r="334" spans="1:21" ht="14.4" customHeight="1" x14ac:dyDescent="0.3">
      <c r="A334" s="625">
        <v>4</v>
      </c>
      <c r="B334" s="626" t="s">
        <v>551</v>
      </c>
      <c r="C334" s="626">
        <v>89301042</v>
      </c>
      <c r="D334" s="688" t="s">
        <v>5893</v>
      </c>
      <c r="E334" s="689" t="s">
        <v>3794</v>
      </c>
      <c r="F334" s="626" t="s">
        <v>3777</v>
      </c>
      <c r="G334" s="626" t="s">
        <v>4156</v>
      </c>
      <c r="H334" s="626" t="s">
        <v>550</v>
      </c>
      <c r="I334" s="626" t="s">
        <v>4157</v>
      </c>
      <c r="J334" s="626" t="s">
        <v>4158</v>
      </c>
      <c r="K334" s="626" t="s">
        <v>3066</v>
      </c>
      <c r="L334" s="627">
        <v>222.25</v>
      </c>
      <c r="M334" s="627">
        <v>444.5</v>
      </c>
      <c r="N334" s="626">
        <v>2</v>
      </c>
      <c r="O334" s="690">
        <v>1</v>
      </c>
      <c r="P334" s="627">
        <v>444.5</v>
      </c>
      <c r="Q334" s="642">
        <v>1</v>
      </c>
      <c r="R334" s="626">
        <v>2</v>
      </c>
      <c r="S334" s="642">
        <v>1</v>
      </c>
      <c r="T334" s="690">
        <v>1</v>
      </c>
      <c r="U334" s="672">
        <v>1</v>
      </c>
    </row>
    <row r="335" spans="1:21" ht="14.4" customHeight="1" x14ac:dyDescent="0.3">
      <c r="A335" s="625">
        <v>4</v>
      </c>
      <c r="B335" s="626" t="s">
        <v>551</v>
      </c>
      <c r="C335" s="626">
        <v>89301042</v>
      </c>
      <c r="D335" s="688" t="s">
        <v>5893</v>
      </c>
      <c r="E335" s="689" t="s">
        <v>3794</v>
      </c>
      <c r="F335" s="626" t="s">
        <v>3777</v>
      </c>
      <c r="G335" s="626" t="s">
        <v>4156</v>
      </c>
      <c r="H335" s="626" t="s">
        <v>1399</v>
      </c>
      <c r="I335" s="626" t="s">
        <v>3064</v>
      </c>
      <c r="J335" s="626" t="s">
        <v>3065</v>
      </c>
      <c r="K335" s="626" t="s">
        <v>3066</v>
      </c>
      <c r="L335" s="627">
        <v>222.25</v>
      </c>
      <c r="M335" s="627">
        <v>222.25</v>
      </c>
      <c r="N335" s="626">
        <v>1</v>
      </c>
      <c r="O335" s="690">
        <v>1</v>
      </c>
      <c r="P335" s="627">
        <v>222.25</v>
      </c>
      <c r="Q335" s="642">
        <v>1</v>
      </c>
      <c r="R335" s="626">
        <v>1</v>
      </c>
      <c r="S335" s="642">
        <v>1</v>
      </c>
      <c r="T335" s="690">
        <v>1</v>
      </c>
      <c r="U335" s="672">
        <v>1</v>
      </c>
    </row>
    <row r="336" spans="1:21" ht="14.4" customHeight="1" x14ac:dyDescent="0.3">
      <c r="A336" s="625">
        <v>4</v>
      </c>
      <c r="B336" s="626" t="s">
        <v>551</v>
      </c>
      <c r="C336" s="626">
        <v>89301042</v>
      </c>
      <c r="D336" s="688" t="s">
        <v>5893</v>
      </c>
      <c r="E336" s="689" t="s">
        <v>3794</v>
      </c>
      <c r="F336" s="626" t="s">
        <v>3777</v>
      </c>
      <c r="G336" s="626" t="s">
        <v>4159</v>
      </c>
      <c r="H336" s="626" t="s">
        <v>550</v>
      </c>
      <c r="I336" s="626" t="s">
        <v>4160</v>
      </c>
      <c r="J336" s="626" t="s">
        <v>4161</v>
      </c>
      <c r="K336" s="626" t="s">
        <v>3693</v>
      </c>
      <c r="L336" s="627">
        <v>138.16</v>
      </c>
      <c r="M336" s="627">
        <v>276.32</v>
      </c>
      <c r="N336" s="626">
        <v>2</v>
      </c>
      <c r="O336" s="690">
        <v>1</v>
      </c>
      <c r="P336" s="627"/>
      <c r="Q336" s="642">
        <v>0</v>
      </c>
      <c r="R336" s="626"/>
      <c r="S336" s="642">
        <v>0</v>
      </c>
      <c r="T336" s="690"/>
      <c r="U336" s="672">
        <v>0</v>
      </c>
    </row>
    <row r="337" spans="1:21" ht="14.4" customHeight="1" x14ac:dyDescent="0.3">
      <c r="A337" s="625">
        <v>4</v>
      </c>
      <c r="B337" s="626" t="s">
        <v>551</v>
      </c>
      <c r="C337" s="626">
        <v>89301042</v>
      </c>
      <c r="D337" s="688" t="s">
        <v>5893</v>
      </c>
      <c r="E337" s="689" t="s">
        <v>3794</v>
      </c>
      <c r="F337" s="626" t="s">
        <v>3777</v>
      </c>
      <c r="G337" s="626" t="s">
        <v>4159</v>
      </c>
      <c r="H337" s="626" t="s">
        <v>550</v>
      </c>
      <c r="I337" s="626" t="s">
        <v>4162</v>
      </c>
      <c r="J337" s="626" t="s">
        <v>4163</v>
      </c>
      <c r="K337" s="626" t="s">
        <v>3600</v>
      </c>
      <c r="L337" s="627">
        <v>184.22</v>
      </c>
      <c r="M337" s="627">
        <v>184.22</v>
      </c>
      <c r="N337" s="626">
        <v>1</v>
      </c>
      <c r="O337" s="690">
        <v>0.5</v>
      </c>
      <c r="P337" s="627"/>
      <c r="Q337" s="642">
        <v>0</v>
      </c>
      <c r="R337" s="626"/>
      <c r="S337" s="642">
        <v>0</v>
      </c>
      <c r="T337" s="690"/>
      <c r="U337" s="672">
        <v>0</v>
      </c>
    </row>
    <row r="338" spans="1:21" ht="14.4" customHeight="1" x14ac:dyDescent="0.3">
      <c r="A338" s="625">
        <v>4</v>
      </c>
      <c r="B338" s="626" t="s">
        <v>551</v>
      </c>
      <c r="C338" s="626">
        <v>89301042</v>
      </c>
      <c r="D338" s="688" t="s">
        <v>5893</v>
      </c>
      <c r="E338" s="689" t="s">
        <v>3794</v>
      </c>
      <c r="F338" s="626" t="s">
        <v>3777</v>
      </c>
      <c r="G338" s="626" t="s">
        <v>4159</v>
      </c>
      <c r="H338" s="626" t="s">
        <v>550</v>
      </c>
      <c r="I338" s="626" t="s">
        <v>4164</v>
      </c>
      <c r="J338" s="626" t="s">
        <v>4163</v>
      </c>
      <c r="K338" s="626" t="s">
        <v>3856</v>
      </c>
      <c r="L338" s="627">
        <v>0</v>
      </c>
      <c r="M338" s="627">
        <v>0</v>
      </c>
      <c r="N338" s="626">
        <v>1</v>
      </c>
      <c r="O338" s="690">
        <v>1</v>
      </c>
      <c r="P338" s="627">
        <v>0</v>
      </c>
      <c r="Q338" s="642"/>
      <c r="R338" s="626">
        <v>1</v>
      </c>
      <c r="S338" s="642">
        <v>1</v>
      </c>
      <c r="T338" s="690">
        <v>1</v>
      </c>
      <c r="U338" s="672">
        <v>1</v>
      </c>
    </row>
    <row r="339" spans="1:21" ht="14.4" customHeight="1" x14ac:dyDescent="0.3">
      <c r="A339" s="625">
        <v>4</v>
      </c>
      <c r="B339" s="626" t="s">
        <v>551</v>
      </c>
      <c r="C339" s="626">
        <v>89301042</v>
      </c>
      <c r="D339" s="688" t="s">
        <v>5893</v>
      </c>
      <c r="E339" s="689" t="s">
        <v>3794</v>
      </c>
      <c r="F339" s="626" t="s">
        <v>3777</v>
      </c>
      <c r="G339" s="626" t="s">
        <v>4126</v>
      </c>
      <c r="H339" s="626" t="s">
        <v>550</v>
      </c>
      <c r="I339" s="626" t="s">
        <v>4165</v>
      </c>
      <c r="J339" s="626" t="s">
        <v>4166</v>
      </c>
      <c r="K339" s="626" t="s">
        <v>4016</v>
      </c>
      <c r="L339" s="627">
        <v>349.29</v>
      </c>
      <c r="M339" s="627">
        <v>349.29</v>
      </c>
      <c r="N339" s="626">
        <v>1</v>
      </c>
      <c r="O339" s="690">
        <v>1</v>
      </c>
      <c r="P339" s="627">
        <v>349.29</v>
      </c>
      <c r="Q339" s="642">
        <v>1</v>
      </c>
      <c r="R339" s="626">
        <v>1</v>
      </c>
      <c r="S339" s="642">
        <v>1</v>
      </c>
      <c r="T339" s="690">
        <v>1</v>
      </c>
      <c r="U339" s="672">
        <v>1</v>
      </c>
    </row>
    <row r="340" spans="1:21" ht="14.4" customHeight="1" x14ac:dyDescent="0.3">
      <c r="A340" s="625">
        <v>4</v>
      </c>
      <c r="B340" s="626" t="s">
        <v>551</v>
      </c>
      <c r="C340" s="626">
        <v>89301042</v>
      </c>
      <c r="D340" s="688" t="s">
        <v>5893</v>
      </c>
      <c r="E340" s="689" t="s">
        <v>3794</v>
      </c>
      <c r="F340" s="626" t="s">
        <v>3777</v>
      </c>
      <c r="G340" s="626" t="s">
        <v>4167</v>
      </c>
      <c r="H340" s="626" t="s">
        <v>550</v>
      </c>
      <c r="I340" s="626" t="s">
        <v>4168</v>
      </c>
      <c r="J340" s="626" t="s">
        <v>761</v>
      </c>
      <c r="K340" s="626" t="s">
        <v>4169</v>
      </c>
      <c r="L340" s="627">
        <v>413.22</v>
      </c>
      <c r="M340" s="627">
        <v>826.44</v>
      </c>
      <c r="N340" s="626">
        <v>2</v>
      </c>
      <c r="O340" s="690">
        <v>2</v>
      </c>
      <c r="P340" s="627">
        <v>413.22</v>
      </c>
      <c r="Q340" s="642">
        <v>0.5</v>
      </c>
      <c r="R340" s="626">
        <v>1</v>
      </c>
      <c r="S340" s="642">
        <v>0.5</v>
      </c>
      <c r="T340" s="690">
        <v>1</v>
      </c>
      <c r="U340" s="672">
        <v>0.5</v>
      </c>
    </row>
    <row r="341" spans="1:21" ht="14.4" customHeight="1" x14ac:dyDescent="0.3">
      <c r="A341" s="625">
        <v>4</v>
      </c>
      <c r="B341" s="626" t="s">
        <v>551</v>
      </c>
      <c r="C341" s="626">
        <v>89301042</v>
      </c>
      <c r="D341" s="688" t="s">
        <v>5893</v>
      </c>
      <c r="E341" s="689" t="s">
        <v>3794</v>
      </c>
      <c r="F341" s="626" t="s">
        <v>3777</v>
      </c>
      <c r="G341" s="626" t="s">
        <v>4170</v>
      </c>
      <c r="H341" s="626" t="s">
        <v>550</v>
      </c>
      <c r="I341" s="626" t="s">
        <v>4171</v>
      </c>
      <c r="J341" s="626" t="s">
        <v>4172</v>
      </c>
      <c r="K341" s="626" t="s">
        <v>4173</v>
      </c>
      <c r="L341" s="627">
        <v>45.75</v>
      </c>
      <c r="M341" s="627">
        <v>45.75</v>
      </c>
      <c r="N341" s="626">
        <v>1</v>
      </c>
      <c r="O341" s="690">
        <v>0.5</v>
      </c>
      <c r="P341" s="627">
        <v>45.75</v>
      </c>
      <c r="Q341" s="642">
        <v>1</v>
      </c>
      <c r="R341" s="626">
        <v>1</v>
      </c>
      <c r="S341" s="642">
        <v>1</v>
      </c>
      <c r="T341" s="690">
        <v>0.5</v>
      </c>
      <c r="U341" s="672">
        <v>1</v>
      </c>
    </row>
    <row r="342" spans="1:21" ht="14.4" customHeight="1" x14ac:dyDescent="0.3">
      <c r="A342" s="625">
        <v>4</v>
      </c>
      <c r="B342" s="626" t="s">
        <v>551</v>
      </c>
      <c r="C342" s="626">
        <v>89301042</v>
      </c>
      <c r="D342" s="688" t="s">
        <v>5893</v>
      </c>
      <c r="E342" s="689" t="s">
        <v>3794</v>
      </c>
      <c r="F342" s="626" t="s">
        <v>3777</v>
      </c>
      <c r="G342" s="626" t="s">
        <v>4174</v>
      </c>
      <c r="H342" s="626" t="s">
        <v>550</v>
      </c>
      <c r="I342" s="626" t="s">
        <v>4175</v>
      </c>
      <c r="J342" s="626" t="s">
        <v>4176</v>
      </c>
      <c r="K342" s="626" t="s">
        <v>4177</v>
      </c>
      <c r="L342" s="627">
        <v>114.39</v>
      </c>
      <c r="M342" s="627">
        <v>114.39</v>
      </c>
      <c r="N342" s="626">
        <v>1</v>
      </c>
      <c r="O342" s="690">
        <v>0.5</v>
      </c>
      <c r="P342" s="627">
        <v>114.39</v>
      </c>
      <c r="Q342" s="642">
        <v>1</v>
      </c>
      <c r="R342" s="626">
        <v>1</v>
      </c>
      <c r="S342" s="642">
        <v>1</v>
      </c>
      <c r="T342" s="690">
        <v>0.5</v>
      </c>
      <c r="U342" s="672">
        <v>1</v>
      </c>
    </row>
    <row r="343" spans="1:21" ht="14.4" customHeight="1" x14ac:dyDescent="0.3">
      <c r="A343" s="625">
        <v>4</v>
      </c>
      <c r="B343" s="626" t="s">
        <v>551</v>
      </c>
      <c r="C343" s="626">
        <v>89301042</v>
      </c>
      <c r="D343" s="688" t="s">
        <v>5893</v>
      </c>
      <c r="E343" s="689" t="s">
        <v>3794</v>
      </c>
      <c r="F343" s="626" t="s">
        <v>3777</v>
      </c>
      <c r="G343" s="626" t="s">
        <v>4178</v>
      </c>
      <c r="H343" s="626" t="s">
        <v>550</v>
      </c>
      <c r="I343" s="626" t="s">
        <v>4179</v>
      </c>
      <c r="J343" s="626" t="s">
        <v>4180</v>
      </c>
      <c r="K343" s="626" t="s">
        <v>4181</v>
      </c>
      <c r="L343" s="627">
        <v>0</v>
      </c>
      <c r="M343" s="627">
        <v>0</v>
      </c>
      <c r="N343" s="626">
        <v>1</v>
      </c>
      <c r="O343" s="690">
        <v>0.5</v>
      </c>
      <c r="P343" s="627"/>
      <c r="Q343" s="642"/>
      <c r="R343" s="626"/>
      <c r="S343" s="642">
        <v>0</v>
      </c>
      <c r="T343" s="690"/>
      <c r="U343" s="672">
        <v>0</v>
      </c>
    </row>
    <row r="344" spans="1:21" ht="14.4" customHeight="1" x14ac:dyDescent="0.3">
      <c r="A344" s="625">
        <v>4</v>
      </c>
      <c r="B344" s="626" t="s">
        <v>551</v>
      </c>
      <c r="C344" s="626">
        <v>89301042</v>
      </c>
      <c r="D344" s="688" t="s">
        <v>5893</v>
      </c>
      <c r="E344" s="689" t="s">
        <v>3794</v>
      </c>
      <c r="F344" s="626" t="s">
        <v>3777</v>
      </c>
      <c r="G344" s="626" t="s">
        <v>4182</v>
      </c>
      <c r="H344" s="626" t="s">
        <v>550</v>
      </c>
      <c r="I344" s="626" t="s">
        <v>4183</v>
      </c>
      <c r="J344" s="626" t="s">
        <v>4184</v>
      </c>
      <c r="K344" s="626" t="s">
        <v>4185</v>
      </c>
      <c r="L344" s="627">
        <v>0</v>
      </c>
      <c r="M344" s="627">
        <v>0</v>
      </c>
      <c r="N344" s="626">
        <v>1</v>
      </c>
      <c r="O344" s="690">
        <v>1</v>
      </c>
      <c r="P344" s="627"/>
      <c r="Q344" s="642"/>
      <c r="R344" s="626"/>
      <c r="S344" s="642">
        <v>0</v>
      </c>
      <c r="T344" s="690"/>
      <c r="U344" s="672">
        <v>0</v>
      </c>
    </row>
    <row r="345" spans="1:21" ht="14.4" customHeight="1" x14ac:dyDescent="0.3">
      <c r="A345" s="625">
        <v>4</v>
      </c>
      <c r="B345" s="626" t="s">
        <v>551</v>
      </c>
      <c r="C345" s="626">
        <v>89301042</v>
      </c>
      <c r="D345" s="688" t="s">
        <v>5893</v>
      </c>
      <c r="E345" s="689" t="s">
        <v>3794</v>
      </c>
      <c r="F345" s="626" t="s">
        <v>3777</v>
      </c>
      <c r="G345" s="626" t="s">
        <v>4186</v>
      </c>
      <c r="H345" s="626" t="s">
        <v>550</v>
      </c>
      <c r="I345" s="626" t="s">
        <v>1666</v>
      </c>
      <c r="J345" s="626" t="s">
        <v>1667</v>
      </c>
      <c r="K345" s="626" t="s">
        <v>4187</v>
      </c>
      <c r="L345" s="627">
        <v>31.64</v>
      </c>
      <c r="M345" s="627">
        <v>63.28</v>
      </c>
      <c r="N345" s="626">
        <v>2</v>
      </c>
      <c r="O345" s="690">
        <v>0.5</v>
      </c>
      <c r="P345" s="627"/>
      <c r="Q345" s="642">
        <v>0</v>
      </c>
      <c r="R345" s="626"/>
      <c r="S345" s="642">
        <v>0</v>
      </c>
      <c r="T345" s="690"/>
      <c r="U345" s="672">
        <v>0</v>
      </c>
    </row>
    <row r="346" spans="1:21" ht="14.4" customHeight="1" x14ac:dyDescent="0.3">
      <c r="A346" s="625">
        <v>4</v>
      </c>
      <c r="B346" s="626" t="s">
        <v>551</v>
      </c>
      <c r="C346" s="626">
        <v>89301042</v>
      </c>
      <c r="D346" s="688" t="s">
        <v>5893</v>
      </c>
      <c r="E346" s="689" t="s">
        <v>3794</v>
      </c>
      <c r="F346" s="626" t="s">
        <v>3777</v>
      </c>
      <c r="G346" s="626" t="s">
        <v>4186</v>
      </c>
      <c r="H346" s="626" t="s">
        <v>550</v>
      </c>
      <c r="I346" s="626" t="s">
        <v>3140</v>
      </c>
      <c r="J346" s="626" t="s">
        <v>1667</v>
      </c>
      <c r="K346" s="626" t="s">
        <v>3141</v>
      </c>
      <c r="L346" s="627">
        <v>14.14</v>
      </c>
      <c r="M346" s="627">
        <v>28.28</v>
      </c>
      <c r="N346" s="626">
        <v>2</v>
      </c>
      <c r="O346" s="690">
        <v>0.5</v>
      </c>
      <c r="P346" s="627"/>
      <c r="Q346" s="642">
        <v>0</v>
      </c>
      <c r="R346" s="626"/>
      <c r="S346" s="642">
        <v>0</v>
      </c>
      <c r="T346" s="690"/>
      <c r="U346" s="672">
        <v>0</v>
      </c>
    </row>
    <row r="347" spans="1:21" ht="14.4" customHeight="1" x14ac:dyDescent="0.3">
      <c r="A347" s="625">
        <v>4</v>
      </c>
      <c r="B347" s="626" t="s">
        <v>551</v>
      </c>
      <c r="C347" s="626">
        <v>89301042</v>
      </c>
      <c r="D347" s="688" t="s">
        <v>5893</v>
      </c>
      <c r="E347" s="689" t="s">
        <v>3794</v>
      </c>
      <c r="F347" s="626" t="s">
        <v>3777</v>
      </c>
      <c r="G347" s="626" t="s">
        <v>3840</v>
      </c>
      <c r="H347" s="626" t="s">
        <v>550</v>
      </c>
      <c r="I347" s="626" t="s">
        <v>973</v>
      </c>
      <c r="J347" s="626" t="s">
        <v>974</v>
      </c>
      <c r="K347" s="626" t="s">
        <v>975</v>
      </c>
      <c r="L347" s="627">
        <v>0</v>
      </c>
      <c r="M347" s="627">
        <v>0</v>
      </c>
      <c r="N347" s="626">
        <v>2</v>
      </c>
      <c r="O347" s="690">
        <v>1</v>
      </c>
      <c r="P347" s="627"/>
      <c r="Q347" s="642"/>
      <c r="R347" s="626"/>
      <c r="S347" s="642">
        <v>0</v>
      </c>
      <c r="T347" s="690"/>
      <c r="U347" s="672">
        <v>0</v>
      </c>
    </row>
    <row r="348" spans="1:21" ht="14.4" customHeight="1" x14ac:dyDescent="0.3">
      <c r="A348" s="625">
        <v>4</v>
      </c>
      <c r="B348" s="626" t="s">
        <v>551</v>
      </c>
      <c r="C348" s="626">
        <v>89301042</v>
      </c>
      <c r="D348" s="688" t="s">
        <v>5893</v>
      </c>
      <c r="E348" s="689" t="s">
        <v>3794</v>
      </c>
      <c r="F348" s="626" t="s">
        <v>3777</v>
      </c>
      <c r="G348" s="626" t="s">
        <v>4188</v>
      </c>
      <c r="H348" s="626" t="s">
        <v>550</v>
      </c>
      <c r="I348" s="626" t="s">
        <v>3100</v>
      </c>
      <c r="J348" s="626" t="s">
        <v>1226</v>
      </c>
      <c r="K348" s="626" t="s">
        <v>2155</v>
      </c>
      <c r="L348" s="627">
        <v>234.32</v>
      </c>
      <c r="M348" s="627">
        <v>234.32</v>
      </c>
      <c r="N348" s="626">
        <v>1</v>
      </c>
      <c r="O348" s="690">
        <v>1</v>
      </c>
      <c r="P348" s="627">
        <v>234.32</v>
      </c>
      <c r="Q348" s="642">
        <v>1</v>
      </c>
      <c r="R348" s="626">
        <v>1</v>
      </c>
      <c r="S348" s="642">
        <v>1</v>
      </c>
      <c r="T348" s="690">
        <v>1</v>
      </c>
      <c r="U348" s="672">
        <v>1</v>
      </c>
    </row>
    <row r="349" spans="1:21" ht="14.4" customHeight="1" x14ac:dyDescent="0.3">
      <c r="A349" s="625">
        <v>4</v>
      </c>
      <c r="B349" s="626" t="s">
        <v>551</v>
      </c>
      <c r="C349" s="626">
        <v>89301042</v>
      </c>
      <c r="D349" s="688" t="s">
        <v>5893</v>
      </c>
      <c r="E349" s="689" t="s">
        <v>3794</v>
      </c>
      <c r="F349" s="626" t="s">
        <v>3777</v>
      </c>
      <c r="G349" s="626" t="s">
        <v>4091</v>
      </c>
      <c r="H349" s="626" t="s">
        <v>1399</v>
      </c>
      <c r="I349" s="626" t="s">
        <v>2608</v>
      </c>
      <c r="J349" s="626" t="s">
        <v>2609</v>
      </c>
      <c r="K349" s="626" t="s">
        <v>2610</v>
      </c>
      <c r="L349" s="627">
        <v>154.01</v>
      </c>
      <c r="M349" s="627">
        <v>1540.1</v>
      </c>
      <c r="N349" s="626">
        <v>10</v>
      </c>
      <c r="O349" s="690">
        <v>4</v>
      </c>
      <c r="P349" s="627">
        <v>1232.08</v>
      </c>
      <c r="Q349" s="642">
        <v>0.8</v>
      </c>
      <c r="R349" s="626">
        <v>8</v>
      </c>
      <c r="S349" s="642">
        <v>0.8</v>
      </c>
      <c r="T349" s="690">
        <v>3</v>
      </c>
      <c r="U349" s="672">
        <v>0.75</v>
      </c>
    </row>
    <row r="350" spans="1:21" ht="14.4" customHeight="1" x14ac:dyDescent="0.3">
      <c r="A350" s="625">
        <v>4</v>
      </c>
      <c r="B350" s="626" t="s">
        <v>551</v>
      </c>
      <c r="C350" s="626">
        <v>89301042</v>
      </c>
      <c r="D350" s="688" t="s">
        <v>5893</v>
      </c>
      <c r="E350" s="689" t="s">
        <v>3794</v>
      </c>
      <c r="F350" s="626" t="s">
        <v>3777</v>
      </c>
      <c r="G350" s="626" t="s">
        <v>3868</v>
      </c>
      <c r="H350" s="626" t="s">
        <v>1399</v>
      </c>
      <c r="I350" s="626" t="s">
        <v>2990</v>
      </c>
      <c r="J350" s="626" t="s">
        <v>2991</v>
      </c>
      <c r="K350" s="626" t="s">
        <v>2992</v>
      </c>
      <c r="L350" s="627">
        <v>414.85</v>
      </c>
      <c r="M350" s="627">
        <v>414.85</v>
      </c>
      <c r="N350" s="626">
        <v>1</v>
      </c>
      <c r="O350" s="690">
        <v>1</v>
      </c>
      <c r="P350" s="627"/>
      <c r="Q350" s="642">
        <v>0</v>
      </c>
      <c r="R350" s="626"/>
      <c r="S350" s="642">
        <v>0</v>
      </c>
      <c r="T350" s="690"/>
      <c r="U350" s="672">
        <v>0</v>
      </c>
    </row>
    <row r="351" spans="1:21" ht="14.4" customHeight="1" x14ac:dyDescent="0.3">
      <c r="A351" s="625">
        <v>4</v>
      </c>
      <c r="B351" s="626" t="s">
        <v>551</v>
      </c>
      <c r="C351" s="626">
        <v>89301042</v>
      </c>
      <c r="D351" s="688" t="s">
        <v>5893</v>
      </c>
      <c r="E351" s="689" t="s">
        <v>3794</v>
      </c>
      <c r="F351" s="626" t="s">
        <v>3777</v>
      </c>
      <c r="G351" s="626" t="s">
        <v>3842</v>
      </c>
      <c r="H351" s="626" t="s">
        <v>550</v>
      </c>
      <c r="I351" s="626" t="s">
        <v>822</v>
      </c>
      <c r="J351" s="626" t="s">
        <v>3986</v>
      </c>
      <c r="K351" s="626" t="s">
        <v>3987</v>
      </c>
      <c r="L351" s="627">
        <v>54.04</v>
      </c>
      <c r="M351" s="627">
        <v>54.04</v>
      </c>
      <c r="N351" s="626">
        <v>1</v>
      </c>
      <c r="O351" s="690">
        <v>0.5</v>
      </c>
      <c r="P351" s="627">
        <v>54.04</v>
      </c>
      <c r="Q351" s="642">
        <v>1</v>
      </c>
      <c r="R351" s="626">
        <v>1</v>
      </c>
      <c r="S351" s="642">
        <v>1</v>
      </c>
      <c r="T351" s="690">
        <v>0.5</v>
      </c>
      <c r="U351" s="672">
        <v>1</v>
      </c>
    </row>
    <row r="352" spans="1:21" ht="14.4" customHeight="1" x14ac:dyDescent="0.3">
      <c r="A352" s="625">
        <v>4</v>
      </c>
      <c r="B352" s="626" t="s">
        <v>551</v>
      </c>
      <c r="C352" s="626">
        <v>89301042</v>
      </c>
      <c r="D352" s="688" t="s">
        <v>5893</v>
      </c>
      <c r="E352" s="689" t="s">
        <v>3794</v>
      </c>
      <c r="F352" s="626" t="s">
        <v>3777</v>
      </c>
      <c r="G352" s="626" t="s">
        <v>3842</v>
      </c>
      <c r="H352" s="626" t="s">
        <v>550</v>
      </c>
      <c r="I352" s="626" t="s">
        <v>826</v>
      </c>
      <c r="J352" s="626" t="s">
        <v>3843</v>
      </c>
      <c r="K352" s="626" t="s">
        <v>3844</v>
      </c>
      <c r="L352" s="627">
        <v>72.05</v>
      </c>
      <c r="M352" s="627">
        <v>216.14999999999998</v>
      </c>
      <c r="N352" s="626">
        <v>3</v>
      </c>
      <c r="O352" s="690">
        <v>0.5</v>
      </c>
      <c r="P352" s="627">
        <v>216.14999999999998</v>
      </c>
      <c r="Q352" s="642">
        <v>1</v>
      </c>
      <c r="R352" s="626">
        <v>3</v>
      </c>
      <c r="S352" s="642">
        <v>1</v>
      </c>
      <c r="T352" s="690">
        <v>0.5</v>
      </c>
      <c r="U352" s="672">
        <v>1</v>
      </c>
    </row>
    <row r="353" spans="1:21" ht="14.4" customHeight="1" x14ac:dyDescent="0.3">
      <c r="A353" s="625">
        <v>4</v>
      </c>
      <c r="B353" s="626" t="s">
        <v>551</v>
      </c>
      <c r="C353" s="626">
        <v>89301042</v>
      </c>
      <c r="D353" s="688" t="s">
        <v>5893</v>
      </c>
      <c r="E353" s="689" t="s">
        <v>3794</v>
      </c>
      <c r="F353" s="626" t="s">
        <v>3777</v>
      </c>
      <c r="G353" s="626" t="s">
        <v>3846</v>
      </c>
      <c r="H353" s="626" t="s">
        <v>550</v>
      </c>
      <c r="I353" s="626" t="s">
        <v>833</v>
      </c>
      <c r="J353" s="626" t="s">
        <v>834</v>
      </c>
      <c r="K353" s="626" t="s">
        <v>4189</v>
      </c>
      <c r="L353" s="627">
        <v>242.93</v>
      </c>
      <c r="M353" s="627">
        <v>242.93</v>
      </c>
      <c r="N353" s="626">
        <v>1</v>
      </c>
      <c r="O353" s="690">
        <v>1</v>
      </c>
      <c r="P353" s="627">
        <v>242.93</v>
      </c>
      <c r="Q353" s="642">
        <v>1</v>
      </c>
      <c r="R353" s="626">
        <v>1</v>
      </c>
      <c r="S353" s="642">
        <v>1</v>
      </c>
      <c r="T353" s="690">
        <v>1</v>
      </c>
      <c r="U353" s="672">
        <v>1</v>
      </c>
    </row>
    <row r="354" spans="1:21" ht="14.4" customHeight="1" x14ac:dyDescent="0.3">
      <c r="A354" s="625">
        <v>4</v>
      </c>
      <c r="B354" s="626" t="s">
        <v>551</v>
      </c>
      <c r="C354" s="626">
        <v>89301042</v>
      </c>
      <c r="D354" s="688" t="s">
        <v>5893</v>
      </c>
      <c r="E354" s="689" t="s">
        <v>3794</v>
      </c>
      <c r="F354" s="626" t="s">
        <v>3777</v>
      </c>
      <c r="G354" s="626" t="s">
        <v>3882</v>
      </c>
      <c r="H354" s="626" t="s">
        <v>1399</v>
      </c>
      <c r="I354" s="626" t="s">
        <v>1440</v>
      </c>
      <c r="J354" s="626" t="s">
        <v>1441</v>
      </c>
      <c r="K354" s="626" t="s">
        <v>1442</v>
      </c>
      <c r="L354" s="627">
        <v>937.93</v>
      </c>
      <c r="M354" s="627">
        <v>937.93</v>
      </c>
      <c r="N354" s="626">
        <v>1</v>
      </c>
      <c r="O354" s="690">
        <v>1</v>
      </c>
      <c r="P354" s="627">
        <v>937.93</v>
      </c>
      <c r="Q354" s="642">
        <v>1</v>
      </c>
      <c r="R354" s="626">
        <v>1</v>
      </c>
      <c r="S354" s="642">
        <v>1</v>
      </c>
      <c r="T354" s="690">
        <v>1</v>
      </c>
      <c r="U354" s="672">
        <v>1</v>
      </c>
    </row>
    <row r="355" spans="1:21" ht="14.4" customHeight="1" x14ac:dyDescent="0.3">
      <c r="A355" s="625">
        <v>4</v>
      </c>
      <c r="B355" s="626" t="s">
        <v>551</v>
      </c>
      <c r="C355" s="626">
        <v>89301042</v>
      </c>
      <c r="D355" s="688" t="s">
        <v>5893</v>
      </c>
      <c r="E355" s="689" t="s">
        <v>3794</v>
      </c>
      <c r="F355" s="626" t="s">
        <v>3777</v>
      </c>
      <c r="G355" s="626" t="s">
        <v>4190</v>
      </c>
      <c r="H355" s="626" t="s">
        <v>550</v>
      </c>
      <c r="I355" s="626" t="s">
        <v>4191</v>
      </c>
      <c r="J355" s="626" t="s">
        <v>4192</v>
      </c>
      <c r="K355" s="626" t="s">
        <v>4193</v>
      </c>
      <c r="L355" s="627">
        <v>189.92</v>
      </c>
      <c r="M355" s="627">
        <v>379.84</v>
      </c>
      <c r="N355" s="626">
        <v>2</v>
      </c>
      <c r="O355" s="690">
        <v>2</v>
      </c>
      <c r="P355" s="627">
        <v>189.92</v>
      </c>
      <c r="Q355" s="642">
        <v>0.5</v>
      </c>
      <c r="R355" s="626">
        <v>1</v>
      </c>
      <c r="S355" s="642">
        <v>0.5</v>
      </c>
      <c r="T355" s="690">
        <v>1</v>
      </c>
      <c r="U355" s="672">
        <v>0.5</v>
      </c>
    </row>
    <row r="356" spans="1:21" ht="14.4" customHeight="1" x14ac:dyDescent="0.3">
      <c r="A356" s="625">
        <v>4</v>
      </c>
      <c r="B356" s="626" t="s">
        <v>551</v>
      </c>
      <c r="C356" s="626">
        <v>89301042</v>
      </c>
      <c r="D356" s="688" t="s">
        <v>5893</v>
      </c>
      <c r="E356" s="689" t="s">
        <v>3794</v>
      </c>
      <c r="F356" s="626" t="s">
        <v>3777</v>
      </c>
      <c r="G356" s="626" t="s">
        <v>4194</v>
      </c>
      <c r="H356" s="626" t="s">
        <v>1399</v>
      </c>
      <c r="I356" s="626" t="s">
        <v>2600</v>
      </c>
      <c r="J356" s="626" t="s">
        <v>2601</v>
      </c>
      <c r="K356" s="626" t="s">
        <v>3691</v>
      </c>
      <c r="L356" s="627">
        <v>69.86</v>
      </c>
      <c r="M356" s="627">
        <v>69.86</v>
      </c>
      <c r="N356" s="626">
        <v>1</v>
      </c>
      <c r="O356" s="690">
        <v>0.5</v>
      </c>
      <c r="P356" s="627"/>
      <c r="Q356" s="642">
        <v>0</v>
      </c>
      <c r="R356" s="626"/>
      <c r="S356" s="642">
        <v>0</v>
      </c>
      <c r="T356" s="690"/>
      <c r="U356" s="672">
        <v>0</v>
      </c>
    </row>
    <row r="357" spans="1:21" ht="14.4" customHeight="1" x14ac:dyDescent="0.3">
      <c r="A357" s="625">
        <v>4</v>
      </c>
      <c r="B357" s="626" t="s">
        <v>551</v>
      </c>
      <c r="C357" s="626">
        <v>89301042</v>
      </c>
      <c r="D357" s="688" t="s">
        <v>5893</v>
      </c>
      <c r="E357" s="689" t="s">
        <v>3794</v>
      </c>
      <c r="F357" s="626" t="s">
        <v>3777</v>
      </c>
      <c r="G357" s="626" t="s">
        <v>3848</v>
      </c>
      <c r="H357" s="626" t="s">
        <v>550</v>
      </c>
      <c r="I357" s="626" t="s">
        <v>753</v>
      </c>
      <c r="J357" s="626" t="s">
        <v>754</v>
      </c>
      <c r="K357" s="626" t="s">
        <v>755</v>
      </c>
      <c r="L357" s="627">
        <v>190.48</v>
      </c>
      <c r="M357" s="627">
        <v>190.48</v>
      </c>
      <c r="N357" s="626">
        <v>1</v>
      </c>
      <c r="O357" s="690">
        <v>1</v>
      </c>
      <c r="P357" s="627">
        <v>190.48</v>
      </c>
      <c r="Q357" s="642">
        <v>1</v>
      </c>
      <c r="R357" s="626">
        <v>1</v>
      </c>
      <c r="S357" s="642">
        <v>1</v>
      </c>
      <c r="T357" s="690">
        <v>1</v>
      </c>
      <c r="U357" s="672">
        <v>1</v>
      </c>
    </row>
    <row r="358" spans="1:21" ht="14.4" customHeight="1" x14ac:dyDescent="0.3">
      <c r="A358" s="625">
        <v>4</v>
      </c>
      <c r="B358" s="626" t="s">
        <v>551</v>
      </c>
      <c r="C358" s="626">
        <v>89301042</v>
      </c>
      <c r="D358" s="688" t="s">
        <v>5893</v>
      </c>
      <c r="E358" s="689" t="s">
        <v>3794</v>
      </c>
      <c r="F358" s="626" t="s">
        <v>3777</v>
      </c>
      <c r="G358" s="626" t="s">
        <v>3848</v>
      </c>
      <c r="H358" s="626" t="s">
        <v>550</v>
      </c>
      <c r="I358" s="626" t="s">
        <v>757</v>
      </c>
      <c r="J358" s="626" t="s">
        <v>754</v>
      </c>
      <c r="K358" s="626" t="s">
        <v>758</v>
      </c>
      <c r="L358" s="627">
        <v>397.65</v>
      </c>
      <c r="M358" s="627">
        <v>397.65</v>
      </c>
      <c r="N358" s="626">
        <v>1</v>
      </c>
      <c r="O358" s="690">
        <v>0.5</v>
      </c>
      <c r="P358" s="627"/>
      <c r="Q358" s="642">
        <v>0</v>
      </c>
      <c r="R358" s="626"/>
      <c r="S358" s="642">
        <v>0</v>
      </c>
      <c r="T358" s="690"/>
      <c r="U358" s="672">
        <v>0</v>
      </c>
    </row>
    <row r="359" spans="1:21" ht="14.4" customHeight="1" x14ac:dyDescent="0.3">
      <c r="A359" s="625">
        <v>4</v>
      </c>
      <c r="B359" s="626" t="s">
        <v>551</v>
      </c>
      <c r="C359" s="626">
        <v>89301042</v>
      </c>
      <c r="D359" s="688" t="s">
        <v>5893</v>
      </c>
      <c r="E359" s="689" t="s">
        <v>3794</v>
      </c>
      <c r="F359" s="626" t="s">
        <v>3777</v>
      </c>
      <c r="G359" s="626" t="s">
        <v>3848</v>
      </c>
      <c r="H359" s="626" t="s">
        <v>550</v>
      </c>
      <c r="I359" s="626" t="s">
        <v>757</v>
      </c>
      <c r="J359" s="626" t="s">
        <v>754</v>
      </c>
      <c r="K359" s="626" t="s">
        <v>758</v>
      </c>
      <c r="L359" s="627">
        <v>612.26</v>
      </c>
      <c r="M359" s="627">
        <v>4285.8200000000006</v>
      </c>
      <c r="N359" s="626">
        <v>7</v>
      </c>
      <c r="O359" s="690">
        <v>2</v>
      </c>
      <c r="P359" s="627">
        <v>612.26</v>
      </c>
      <c r="Q359" s="642">
        <v>0.14285714285714282</v>
      </c>
      <c r="R359" s="626">
        <v>1</v>
      </c>
      <c r="S359" s="642">
        <v>0.14285714285714285</v>
      </c>
      <c r="T359" s="690">
        <v>0.5</v>
      </c>
      <c r="U359" s="672">
        <v>0.25</v>
      </c>
    </row>
    <row r="360" spans="1:21" ht="14.4" customHeight="1" x14ac:dyDescent="0.3">
      <c r="A360" s="625">
        <v>4</v>
      </c>
      <c r="B360" s="626" t="s">
        <v>551</v>
      </c>
      <c r="C360" s="626">
        <v>89301042</v>
      </c>
      <c r="D360" s="688" t="s">
        <v>5893</v>
      </c>
      <c r="E360" s="689" t="s">
        <v>3794</v>
      </c>
      <c r="F360" s="626" t="s">
        <v>3777</v>
      </c>
      <c r="G360" s="626" t="s">
        <v>3886</v>
      </c>
      <c r="H360" s="626" t="s">
        <v>550</v>
      </c>
      <c r="I360" s="626" t="s">
        <v>806</v>
      </c>
      <c r="J360" s="626" t="s">
        <v>807</v>
      </c>
      <c r="K360" s="626" t="s">
        <v>808</v>
      </c>
      <c r="L360" s="627">
        <v>56.69</v>
      </c>
      <c r="M360" s="627">
        <v>170.07</v>
      </c>
      <c r="N360" s="626">
        <v>3</v>
      </c>
      <c r="O360" s="690">
        <v>1.5</v>
      </c>
      <c r="P360" s="627">
        <v>56.69</v>
      </c>
      <c r="Q360" s="642">
        <v>0.33333333333333331</v>
      </c>
      <c r="R360" s="626">
        <v>1</v>
      </c>
      <c r="S360" s="642">
        <v>0.33333333333333331</v>
      </c>
      <c r="T360" s="690">
        <v>0.5</v>
      </c>
      <c r="U360" s="672">
        <v>0.33333333333333331</v>
      </c>
    </row>
    <row r="361" spans="1:21" ht="14.4" customHeight="1" x14ac:dyDescent="0.3">
      <c r="A361" s="625">
        <v>4</v>
      </c>
      <c r="B361" s="626" t="s">
        <v>551</v>
      </c>
      <c r="C361" s="626">
        <v>89301042</v>
      </c>
      <c r="D361" s="688" t="s">
        <v>5893</v>
      </c>
      <c r="E361" s="689" t="s">
        <v>3794</v>
      </c>
      <c r="F361" s="626" t="s">
        <v>3777</v>
      </c>
      <c r="G361" s="626" t="s">
        <v>4195</v>
      </c>
      <c r="H361" s="626" t="s">
        <v>550</v>
      </c>
      <c r="I361" s="626" t="s">
        <v>4196</v>
      </c>
      <c r="J361" s="626" t="s">
        <v>4197</v>
      </c>
      <c r="K361" s="626" t="s">
        <v>4198</v>
      </c>
      <c r="L361" s="627">
        <v>0</v>
      </c>
      <c r="M361" s="627">
        <v>0</v>
      </c>
      <c r="N361" s="626">
        <v>3</v>
      </c>
      <c r="O361" s="690">
        <v>3</v>
      </c>
      <c r="P361" s="627"/>
      <c r="Q361" s="642"/>
      <c r="R361" s="626"/>
      <c r="S361" s="642">
        <v>0</v>
      </c>
      <c r="T361" s="690"/>
      <c r="U361" s="672">
        <v>0</v>
      </c>
    </row>
    <row r="362" spans="1:21" ht="14.4" customHeight="1" x14ac:dyDescent="0.3">
      <c r="A362" s="625">
        <v>4</v>
      </c>
      <c r="B362" s="626" t="s">
        <v>551</v>
      </c>
      <c r="C362" s="626">
        <v>89301042</v>
      </c>
      <c r="D362" s="688" t="s">
        <v>5893</v>
      </c>
      <c r="E362" s="689" t="s">
        <v>3794</v>
      </c>
      <c r="F362" s="626" t="s">
        <v>3777</v>
      </c>
      <c r="G362" s="626" t="s">
        <v>3920</v>
      </c>
      <c r="H362" s="626" t="s">
        <v>1399</v>
      </c>
      <c r="I362" s="626" t="s">
        <v>1596</v>
      </c>
      <c r="J362" s="626" t="s">
        <v>4199</v>
      </c>
      <c r="K362" s="626" t="s">
        <v>1598</v>
      </c>
      <c r="L362" s="627">
        <v>140.03</v>
      </c>
      <c r="M362" s="627">
        <v>420.09000000000003</v>
      </c>
      <c r="N362" s="626">
        <v>3</v>
      </c>
      <c r="O362" s="690">
        <v>0.5</v>
      </c>
      <c r="P362" s="627"/>
      <c r="Q362" s="642">
        <v>0</v>
      </c>
      <c r="R362" s="626"/>
      <c r="S362" s="642">
        <v>0</v>
      </c>
      <c r="T362" s="690"/>
      <c r="U362" s="672">
        <v>0</v>
      </c>
    </row>
    <row r="363" spans="1:21" ht="14.4" customHeight="1" x14ac:dyDescent="0.3">
      <c r="A363" s="625">
        <v>4</v>
      </c>
      <c r="B363" s="626" t="s">
        <v>551</v>
      </c>
      <c r="C363" s="626">
        <v>89301042</v>
      </c>
      <c r="D363" s="688" t="s">
        <v>5893</v>
      </c>
      <c r="E363" s="689" t="s">
        <v>3794</v>
      </c>
      <c r="F363" s="626" t="s">
        <v>3777</v>
      </c>
      <c r="G363" s="626" t="s">
        <v>3920</v>
      </c>
      <c r="H363" s="626" t="s">
        <v>1399</v>
      </c>
      <c r="I363" s="626" t="s">
        <v>1596</v>
      </c>
      <c r="J363" s="626" t="s">
        <v>1597</v>
      </c>
      <c r="K363" s="626" t="s">
        <v>1598</v>
      </c>
      <c r="L363" s="627">
        <v>140.03</v>
      </c>
      <c r="M363" s="627">
        <v>280.06</v>
      </c>
      <c r="N363" s="626">
        <v>2</v>
      </c>
      <c r="O363" s="690">
        <v>1</v>
      </c>
      <c r="P363" s="627">
        <v>280.06</v>
      </c>
      <c r="Q363" s="642">
        <v>1</v>
      </c>
      <c r="R363" s="626">
        <v>2</v>
      </c>
      <c r="S363" s="642">
        <v>1</v>
      </c>
      <c r="T363" s="690">
        <v>1</v>
      </c>
      <c r="U363" s="672">
        <v>1</v>
      </c>
    </row>
    <row r="364" spans="1:21" ht="14.4" customHeight="1" x14ac:dyDescent="0.3">
      <c r="A364" s="625">
        <v>4</v>
      </c>
      <c r="B364" s="626" t="s">
        <v>551</v>
      </c>
      <c r="C364" s="626">
        <v>89301042</v>
      </c>
      <c r="D364" s="688" t="s">
        <v>5893</v>
      </c>
      <c r="E364" s="689" t="s">
        <v>3794</v>
      </c>
      <c r="F364" s="626" t="s">
        <v>3777</v>
      </c>
      <c r="G364" s="626" t="s">
        <v>3920</v>
      </c>
      <c r="H364" s="626" t="s">
        <v>550</v>
      </c>
      <c r="I364" s="626" t="s">
        <v>4200</v>
      </c>
      <c r="J364" s="626" t="s">
        <v>4201</v>
      </c>
      <c r="K364" s="626" t="s">
        <v>4202</v>
      </c>
      <c r="L364" s="627">
        <v>140.03</v>
      </c>
      <c r="M364" s="627">
        <v>420.09000000000003</v>
      </c>
      <c r="N364" s="626">
        <v>3</v>
      </c>
      <c r="O364" s="690">
        <v>1</v>
      </c>
      <c r="P364" s="627"/>
      <c r="Q364" s="642">
        <v>0</v>
      </c>
      <c r="R364" s="626"/>
      <c r="S364" s="642">
        <v>0</v>
      </c>
      <c r="T364" s="690"/>
      <c r="U364" s="672">
        <v>0</v>
      </c>
    </row>
    <row r="365" spans="1:21" ht="14.4" customHeight="1" x14ac:dyDescent="0.3">
      <c r="A365" s="625">
        <v>4</v>
      </c>
      <c r="B365" s="626" t="s">
        <v>551</v>
      </c>
      <c r="C365" s="626">
        <v>89301042</v>
      </c>
      <c r="D365" s="688" t="s">
        <v>5893</v>
      </c>
      <c r="E365" s="689" t="s">
        <v>3794</v>
      </c>
      <c r="F365" s="626" t="s">
        <v>3777</v>
      </c>
      <c r="G365" s="626" t="s">
        <v>3939</v>
      </c>
      <c r="H365" s="626" t="s">
        <v>1399</v>
      </c>
      <c r="I365" s="626" t="s">
        <v>3940</v>
      </c>
      <c r="J365" s="626" t="s">
        <v>3941</v>
      </c>
      <c r="K365" s="626" t="s">
        <v>3942</v>
      </c>
      <c r="L365" s="627">
        <v>94.8</v>
      </c>
      <c r="M365" s="627">
        <v>379.2</v>
      </c>
      <c r="N365" s="626">
        <v>4</v>
      </c>
      <c r="O365" s="690">
        <v>2</v>
      </c>
      <c r="P365" s="627">
        <v>189.6</v>
      </c>
      <c r="Q365" s="642">
        <v>0.5</v>
      </c>
      <c r="R365" s="626">
        <v>2</v>
      </c>
      <c r="S365" s="642">
        <v>0.5</v>
      </c>
      <c r="T365" s="690">
        <v>1</v>
      </c>
      <c r="U365" s="672">
        <v>0.5</v>
      </c>
    </row>
    <row r="366" spans="1:21" ht="14.4" customHeight="1" x14ac:dyDescent="0.3">
      <c r="A366" s="625">
        <v>4</v>
      </c>
      <c r="B366" s="626" t="s">
        <v>551</v>
      </c>
      <c r="C366" s="626">
        <v>89301042</v>
      </c>
      <c r="D366" s="688" t="s">
        <v>5893</v>
      </c>
      <c r="E366" s="689" t="s">
        <v>3794</v>
      </c>
      <c r="F366" s="626" t="s">
        <v>3777</v>
      </c>
      <c r="G366" s="626" t="s">
        <v>3852</v>
      </c>
      <c r="H366" s="626" t="s">
        <v>550</v>
      </c>
      <c r="I366" s="626" t="s">
        <v>3352</v>
      </c>
      <c r="J366" s="626" t="s">
        <v>1207</v>
      </c>
      <c r="K366" s="626" t="s">
        <v>3911</v>
      </c>
      <c r="L366" s="627">
        <v>127.5</v>
      </c>
      <c r="M366" s="627">
        <v>127.5</v>
      </c>
      <c r="N366" s="626">
        <v>1</v>
      </c>
      <c r="O366" s="690">
        <v>1</v>
      </c>
      <c r="P366" s="627"/>
      <c r="Q366" s="642">
        <v>0</v>
      </c>
      <c r="R366" s="626"/>
      <c r="S366" s="642">
        <v>0</v>
      </c>
      <c r="T366" s="690"/>
      <c r="U366" s="672">
        <v>0</v>
      </c>
    </row>
    <row r="367" spans="1:21" ht="14.4" customHeight="1" x14ac:dyDescent="0.3">
      <c r="A367" s="625">
        <v>4</v>
      </c>
      <c r="B367" s="626" t="s">
        <v>551</v>
      </c>
      <c r="C367" s="626">
        <v>89301042</v>
      </c>
      <c r="D367" s="688" t="s">
        <v>5893</v>
      </c>
      <c r="E367" s="689" t="s">
        <v>3794</v>
      </c>
      <c r="F367" s="626" t="s">
        <v>3777</v>
      </c>
      <c r="G367" s="626" t="s">
        <v>3854</v>
      </c>
      <c r="H367" s="626" t="s">
        <v>550</v>
      </c>
      <c r="I367" s="626" t="s">
        <v>818</v>
      </c>
      <c r="J367" s="626" t="s">
        <v>3855</v>
      </c>
      <c r="K367" s="626" t="s">
        <v>3856</v>
      </c>
      <c r="L367" s="627">
        <v>0</v>
      </c>
      <c r="M367" s="627">
        <v>0</v>
      </c>
      <c r="N367" s="626">
        <v>2</v>
      </c>
      <c r="O367" s="690">
        <v>1</v>
      </c>
      <c r="P367" s="627"/>
      <c r="Q367" s="642"/>
      <c r="R367" s="626"/>
      <c r="S367" s="642">
        <v>0</v>
      </c>
      <c r="T367" s="690"/>
      <c r="U367" s="672">
        <v>0</v>
      </c>
    </row>
    <row r="368" spans="1:21" ht="14.4" customHeight="1" x14ac:dyDescent="0.3">
      <c r="A368" s="625">
        <v>4</v>
      </c>
      <c r="B368" s="626" t="s">
        <v>551</v>
      </c>
      <c r="C368" s="626">
        <v>89301042</v>
      </c>
      <c r="D368" s="688" t="s">
        <v>5893</v>
      </c>
      <c r="E368" s="689" t="s">
        <v>3794</v>
      </c>
      <c r="F368" s="626" t="s">
        <v>3777</v>
      </c>
      <c r="G368" s="626" t="s">
        <v>4203</v>
      </c>
      <c r="H368" s="626" t="s">
        <v>550</v>
      </c>
      <c r="I368" s="626" t="s">
        <v>3273</v>
      </c>
      <c r="J368" s="626" t="s">
        <v>3274</v>
      </c>
      <c r="K368" s="626" t="s">
        <v>4204</v>
      </c>
      <c r="L368" s="627">
        <v>98.56</v>
      </c>
      <c r="M368" s="627">
        <v>591.36</v>
      </c>
      <c r="N368" s="626">
        <v>6</v>
      </c>
      <c r="O368" s="690">
        <v>1</v>
      </c>
      <c r="P368" s="627"/>
      <c r="Q368" s="642">
        <v>0</v>
      </c>
      <c r="R368" s="626"/>
      <c r="S368" s="642">
        <v>0</v>
      </c>
      <c r="T368" s="690"/>
      <c r="U368" s="672">
        <v>0</v>
      </c>
    </row>
    <row r="369" spans="1:21" ht="14.4" customHeight="1" x14ac:dyDescent="0.3">
      <c r="A369" s="625">
        <v>4</v>
      </c>
      <c r="B369" s="626" t="s">
        <v>551</v>
      </c>
      <c r="C369" s="626">
        <v>89301042</v>
      </c>
      <c r="D369" s="688" t="s">
        <v>5893</v>
      </c>
      <c r="E369" s="689" t="s">
        <v>3794</v>
      </c>
      <c r="F369" s="626" t="s">
        <v>3777</v>
      </c>
      <c r="G369" s="626" t="s">
        <v>4203</v>
      </c>
      <c r="H369" s="626" t="s">
        <v>550</v>
      </c>
      <c r="I369" s="626" t="s">
        <v>4205</v>
      </c>
      <c r="J369" s="626" t="s">
        <v>3274</v>
      </c>
      <c r="K369" s="626" t="s">
        <v>4206</v>
      </c>
      <c r="L369" s="627">
        <v>0</v>
      </c>
      <c r="M369" s="627">
        <v>0</v>
      </c>
      <c r="N369" s="626">
        <v>3</v>
      </c>
      <c r="O369" s="690">
        <v>0.5</v>
      </c>
      <c r="P369" s="627"/>
      <c r="Q369" s="642"/>
      <c r="R369" s="626"/>
      <c r="S369" s="642">
        <v>0</v>
      </c>
      <c r="T369" s="690"/>
      <c r="U369" s="672">
        <v>0</v>
      </c>
    </row>
    <row r="370" spans="1:21" ht="14.4" customHeight="1" x14ac:dyDescent="0.3">
      <c r="A370" s="625">
        <v>4</v>
      </c>
      <c r="B370" s="626" t="s">
        <v>551</v>
      </c>
      <c r="C370" s="626">
        <v>89301042</v>
      </c>
      <c r="D370" s="688" t="s">
        <v>5893</v>
      </c>
      <c r="E370" s="689" t="s">
        <v>3794</v>
      </c>
      <c r="F370" s="626" t="s">
        <v>3777</v>
      </c>
      <c r="G370" s="626" t="s">
        <v>3897</v>
      </c>
      <c r="H370" s="626" t="s">
        <v>550</v>
      </c>
      <c r="I370" s="626" t="s">
        <v>2553</v>
      </c>
      <c r="J370" s="626" t="s">
        <v>1722</v>
      </c>
      <c r="K370" s="626" t="s">
        <v>3898</v>
      </c>
      <c r="L370" s="627">
        <v>210.11</v>
      </c>
      <c r="M370" s="627">
        <v>420.22</v>
      </c>
      <c r="N370" s="626">
        <v>2</v>
      </c>
      <c r="O370" s="690">
        <v>1</v>
      </c>
      <c r="P370" s="627"/>
      <c r="Q370" s="642">
        <v>0</v>
      </c>
      <c r="R370" s="626"/>
      <c r="S370" s="642">
        <v>0</v>
      </c>
      <c r="T370" s="690"/>
      <c r="U370" s="672">
        <v>0</v>
      </c>
    </row>
    <row r="371" spans="1:21" ht="14.4" customHeight="1" x14ac:dyDescent="0.3">
      <c r="A371" s="625">
        <v>4</v>
      </c>
      <c r="B371" s="626" t="s">
        <v>551</v>
      </c>
      <c r="C371" s="626">
        <v>89301042</v>
      </c>
      <c r="D371" s="688" t="s">
        <v>5893</v>
      </c>
      <c r="E371" s="689" t="s">
        <v>3794</v>
      </c>
      <c r="F371" s="626" t="s">
        <v>3777</v>
      </c>
      <c r="G371" s="626" t="s">
        <v>4090</v>
      </c>
      <c r="H371" s="626" t="s">
        <v>550</v>
      </c>
      <c r="I371" s="626" t="s">
        <v>4207</v>
      </c>
      <c r="J371" s="626" t="s">
        <v>4208</v>
      </c>
      <c r="K371" s="626" t="s">
        <v>1184</v>
      </c>
      <c r="L371" s="627">
        <v>277.86</v>
      </c>
      <c r="M371" s="627">
        <v>277.86</v>
      </c>
      <c r="N371" s="626">
        <v>1</v>
      </c>
      <c r="O371" s="690">
        <v>0.5</v>
      </c>
      <c r="P371" s="627"/>
      <c r="Q371" s="642">
        <v>0</v>
      </c>
      <c r="R371" s="626"/>
      <c r="S371" s="642">
        <v>0</v>
      </c>
      <c r="T371" s="690"/>
      <c r="U371" s="672">
        <v>0</v>
      </c>
    </row>
    <row r="372" spans="1:21" ht="14.4" customHeight="1" x14ac:dyDescent="0.3">
      <c r="A372" s="625">
        <v>4</v>
      </c>
      <c r="B372" s="626" t="s">
        <v>551</v>
      </c>
      <c r="C372" s="626">
        <v>89301042</v>
      </c>
      <c r="D372" s="688" t="s">
        <v>5893</v>
      </c>
      <c r="E372" s="689" t="s">
        <v>3794</v>
      </c>
      <c r="F372" s="626" t="s">
        <v>3777</v>
      </c>
      <c r="G372" s="626" t="s">
        <v>4209</v>
      </c>
      <c r="H372" s="626" t="s">
        <v>550</v>
      </c>
      <c r="I372" s="626" t="s">
        <v>4210</v>
      </c>
      <c r="J372" s="626" t="s">
        <v>4211</v>
      </c>
      <c r="K372" s="626" t="s">
        <v>736</v>
      </c>
      <c r="L372" s="627">
        <v>129.94999999999999</v>
      </c>
      <c r="M372" s="627">
        <v>129.94999999999999</v>
      </c>
      <c r="N372" s="626">
        <v>1</v>
      </c>
      <c r="O372" s="690">
        <v>0.5</v>
      </c>
      <c r="P372" s="627"/>
      <c r="Q372" s="642">
        <v>0</v>
      </c>
      <c r="R372" s="626"/>
      <c r="S372" s="642">
        <v>0</v>
      </c>
      <c r="T372" s="690"/>
      <c r="U372" s="672">
        <v>0</v>
      </c>
    </row>
    <row r="373" spans="1:21" ht="14.4" customHeight="1" x14ac:dyDescent="0.3">
      <c r="A373" s="625">
        <v>4</v>
      </c>
      <c r="B373" s="626" t="s">
        <v>551</v>
      </c>
      <c r="C373" s="626">
        <v>89301042</v>
      </c>
      <c r="D373" s="688" t="s">
        <v>5893</v>
      </c>
      <c r="E373" s="689" t="s">
        <v>3794</v>
      </c>
      <c r="F373" s="626" t="s">
        <v>3778</v>
      </c>
      <c r="G373" s="626" t="s">
        <v>3904</v>
      </c>
      <c r="H373" s="626" t="s">
        <v>550</v>
      </c>
      <c r="I373" s="626" t="s">
        <v>3966</v>
      </c>
      <c r="J373" s="626" t="s">
        <v>3806</v>
      </c>
      <c r="K373" s="626"/>
      <c r="L373" s="627">
        <v>0</v>
      </c>
      <c r="M373" s="627">
        <v>0</v>
      </c>
      <c r="N373" s="626">
        <v>1</v>
      </c>
      <c r="O373" s="690">
        <v>0.5</v>
      </c>
      <c r="P373" s="627">
        <v>0</v>
      </c>
      <c r="Q373" s="642"/>
      <c r="R373" s="626">
        <v>1</v>
      </c>
      <c r="S373" s="642">
        <v>1</v>
      </c>
      <c r="T373" s="690">
        <v>0.5</v>
      </c>
      <c r="U373" s="672">
        <v>1</v>
      </c>
    </row>
    <row r="374" spans="1:21" ht="14.4" customHeight="1" x14ac:dyDescent="0.3">
      <c r="A374" s="625">
        <v>4</v>
      </c>
      <c r="B374" s="626" t="s">
        <v>551</v>
      </c>
      <c r="C374" s="626">
        <v>89301042</v>
      </c>
      <c r="D374" s="688" t="s">
        <v>5893</v>
      </c>
      <c r="E374" s="689" t="s">
        <v>3794</v>
      </c>
      <c r="F374" s="626" t="s">
        <v>3779</v>
      </c>
      <c r="G374" s="626" t="s">
        <v>4152</v>
      </c>
      <c r="H374" s="626" t="s">
        <v>550</v>
      </c>
      <c r="I374" s="626" t="s">
        <v>4153</v>
      </c>
      <c r="J374" s="626" t="s">
        <v>4154</v>
      </c>
      <c r="K374" s="626" t="s">
        <v>4155</v>
      </c>
      <c r="L374" s="627">
        <v>410</v>
      </c>
      <c r="M374" s="627">
        <v>18450</v>
      </c>
      <c r="N374" s="626">
        <v>45</v>
      </c>
      <c r="O374" s="690">
        <v>45</v>
      </c>
      <c r="P374" s="627">
        <v>18040</v>
      </c>
      <c r="Q374" s="642">
        <v>0.97777777777777775</v>
      </c>
      <c r="R374" s="626">
        <v>44</v>
      </c>
      <c r="S374" s="642">
        <v>0.97777777777777775</v>
      </c>
      <c r="T374" s="690">
        <v>44</v>
      </c>
      <c r="U374" s="672">
        <v>0.97777777777777775</v>
      </c>
    </row>
    <row r="375" spans="1:21" ht="14.4" customHeight="1" x14ac:dyDescent="0.3">
      <c r="A375" s="625">
        <v>4</v>
      </c>
      <c r="B375" s="626" t="s">
        <v>551</v>
      </c>
      <c r="C375" s="626">
        <v>89301042</v>
      </c>
      <c r="D375" s="688" t="s">
        <v>5893</v>
      </c>
      <c r="E375" s="689" t="s">
        <v>3794</v>
      </c>
      <c r="F375" s="626" t="s">
        <v>3779</v>
      </c>
      <c r="G375" s="626" t="s">
        <v>4152</v>
      </c>
      <c r="H375" s="626" t="s">
        <v>550</v>
      </c>
      <c r="I375" s="626" t="s">
        <v>4212</v>
      </c>
      <c r="J375" s="626" t="s">
        <v>4213</v>
      </c>
      <c r="K375" s="626" t="s">
        <v>4214</v>
      </c>
      <c r="L375" s="627">
        <v>566</v>
      </c>
      <c r="M375" s="627">
        <v>566</v>
      </c>
      <c r="N375" s="626">
        <v>1</v>
      </c>
      <c r="O375" s="690">
        <v>1</v>
      </c>
      <c r="P375" s="627">
        <v>566</v>
      </c>
      <c r="Q375" s="642">
        <v>1</v>
      </c>
      <c r="R375" s="626">
        <v>1</v>
      </c>
      <c r="S375" s="642">
        <v>1</v>
      </c>
      <c r="T375" s="690">
        <v>1</v>
      </c>
      <c r="U375" s="672">
        <v>1</v>
      </c>
    </row>
    <row r="376" spans="1:21" ht="14.4" customHeight="1" x14ac:dyDescent="0.3">
      <c r="A376" s="625">
        <v>4</v>
      </c>
      <c r="B376" s="626" t="s">
        <v>551</v>
      </c>
      <c r="C376" s="626">
        <v>89301042</v>
      </c>
      <c r="D376" s="688" t="s">
        <v>5893</v>
      </c>
      <c r="E376" s="689" t="s">
        <v>3794</v>
      </c>
      <c r="F376" s="626" t="s">
        <v>3779</v>
      </c>
      <c r="G376" s="626" t="s">
        <v>4215</v>
      </c>
      <c r="H376" s="626" t="s">
        <v>550</v>
      </c>
      <c r="I376" s="626" t="s">
        <v>4216</v>
      </c>
      <c r="J376" s="626" t="s">
        <v>4217</v>
      </c>
      <c r="K376" s="626" t="s">
        <v>4218</v>
      </c>
      <c r="L376" s="627">
        <v>1078.5</v>
      </c>
      <c r="M376" s="627">
        <v>2157</v>
      </c>
      <c r="N376" s="626">
        <v>2</v>
      </c>
      <c r="O376" s="690">
        <v>1</v>
      </c>
      <c r="P376" s="627"/>
      <c r="Q376" s="642">
        <v>0</v>
      </c>
      <c r="R376" s="626"/>
      <c r="S376" s="642">
        <v>0</v>
      </c>
      <c r="T376" s="690"/>
      <c r="U376" s="672">
        <v>0</v>
      </c>
    </row>
    <row r="377" spans="1:21" ht="14.4" customHeight="1" x14ac:dyDescent="0.3">
      <c r="A377" s="625">
        <v>4</v>
      </c>
      <c r="B377" s="626" t="s">
        <v>551</v>
      </c>
      <c r="C377" s="626">
        <v>89301042</v>
      </c>
      <c r="D377" s="688" t="s">
        <v>5893</v>
      </c>
      <c r="E377" s="689" t="s">
        <v>3794</v>
      </c>
      <c r="F377" s="626" t="s">
        <v>3779</v>
      </c>
      <c r="G377" s="626" t="s">
        <v>4215</v>
      </c>
      <c r="H377" s="626" t="s">
        <v>550</v>
      </c>
      <c r="I377" s="626" t="s">
        <v>4219</v>
      </c>
      <c r="J377" s="626" t="s">
        <v>4220</v>
      </c>
      <c r="K377" s="626" t="s">
        <v>4221</v>
      </c>
      <c r="L377" s="627">
        <v>35.130000000000003</v>
      </c>
      <c r="M377" s="627">
        <v>70.260000000000005</v>
      </c>
      <c r="N377" s="626">
        <v>2</v>
      </c>
      <c r="O377" s="690">
        <v>1</v>
      </c>
      <c r="P377" s="627">
        <v>70.260000000000005</v>
      </c>
      <c r="Q377" s="642">
        <v>1</v>
      </c>
      <c r="R377" s="626">
        <v>2</v>
      </c>
      <c r="S377" s="642">
        <v>1</v>
      </c>
      <c r="T377" s="690">
        <v>1</v>
      </c>
      <c r="U377" s="672">
        <v>1</v>
      </c>
    </row>
    <row r="378" spans="1:21" ht="14.4" customHeight="1" x14ac:dyDescent="0.3">
      <c r="A378" s="625">
        <v>4</v>
      </c>
      <c r="B378" s="626" t="s">
        <v>551</v>
      </c>
      <c r="C378" s="626">
        <v>89301042</v>
      </c>
      <c r="D378" s="688" t="s">
        <v>5893</v>
      </c>
      <c r="E378" s="689" t="s">
        <v>3794</v>
      </c>
      <c r="F378" s="626" t="s">
        <v>3779</v>
      </c>
      <c r="G378" s="626" t="s">
        <v>4215</v>
      </c>
      <c r="H378" s="626" t="s">
        <v>550</v>
      </c>
      <c r="I378" s="626" t="s">
        <v>4222</v>
      </c>
      <c r="J378" s="626" t="s">
        <v>4223</v>
      </c>
      <c r="K378" s="626" t="s">
        <v>4224</v>
      </c>
      <c r="L378" s="627">
        <v>255.41</v>
      </c>
      <c r="M378" s="627">
        <v>2298.69</v>
      </c>
      <c r="N378" s="626">
        <v>9</v>
      </c>
      <c r="O378" s="690">
        <v>3</v>
      </c>
      <c r="P378" s="627">
        <v>766.23</v>
      </c>
      <c r="Q378" s="642">
        <v>0.33333333333333331</v>
      </c>
      <c r="R378" s="626">
        <v>3</v>
      </c>
      <c r="S378" s="642">
        <v>0.33333333333333331</v>
      </c>
      <c r="T378" s="690">
        <v>1</v>
      </c>
      <c r="U378" s="672">
        <v>0.33333333333333331</v>
      </c>
    </row>
    <row r="379" spans="1:21" ht="14.4" customHeight="1" x14ac:dyDescent="0.3">
      <c r="A379" s="625">
        <v>4</v>
      </c>
      <c r="B379" s="626" t="s">
        <v>551</v>
      </c>
      <c r="C379" s="626">
        <v>89301042</v>
      </c>
      <c r="D379" s="688" t="s">
        <v>5893</v>
      </c>
      <c r="E379" s="689" t="s">
        <v>3794</v>
      </c>
      <c r="F379" s="626" t="s">
        <v>3779</v>
      </c>
      <c r="G379" s="626" t="s">
        <v>4215</v>
      </c>
      <c r="H379" s="626" t="s">
        <v>550</v>
      </c>
      <c r="I379" s="626" t="s">
        <v>4225</v>
      </c>
      <c r="J379" s="626" t="s">
        <v>4226</v>
      </c>
      <c r="K379" s="626" t="s">
        <v>4227</v>
      </c>
      <c r="L379" s="627">
        <v>200</v>
      </c>
      <c r="M379" s="627">
        <v>5400</v>
      </c>
      <c r="N379" s="626">
        <v>27</v>
      </c>
      <c r="O379" s="690">
        <v>10</v>
      </c>
      <c r="P379" s="627">
        <v>3000</v>
      </c>
      <c r="Q379" s="642">
        <v>0.55555555555555558</v>
      </c>
      <c r="R379" s="626">
        <v>15</v>
      </c>
      <c r="S379" s="642">
        <v>0.55555555555555558</v>
      </c>
      <c r="T379" s="690">
        <v>6</v>
      </c>
      <c r="U379" s="672">
        <v>0.6</v>
      </c>
    </row>
    <row r="380" spans="1:21" ht="14.4" customHeight="1" x14ac:dyDescent="0.3">
      <c r="A380" s="625">
        <v>4</v>
      </c>
      <c r="B380" s="626" t="s">
        <v>551</v>
      </c>
      <c r="C380" s="626">
        <v>89301042</v>
      </c>
      <c r="D380" s="688" t="s">
        <v>5893</v>
      </c>
      <c r="E380" s="689" t="s">
        <v>3794</v>
      </c>
      <c r="F380" s="626" t="s">
        <v>3779</v>
      </c>
      <c r="G380" s="626" t="s">
        <v>4215</v>
      </c>
      <c r="H380" s="626" t="s">
        <v>550</v>
      </c>
      <c r="I380" s="626" t="s">
        <v>4228</v>
      </c>
      <c r="J380" s="626" t="s">
        <v>4229</v>
      </c>
      <c r="K380" s="626" t="s">
        <v>4230</v>
      </c>
      <c r="L380" s="627">
        <v>50</v>
      </c>
      <c r="M380" s="627">
        <v>750</v>
      </c>
      <c r="N380" s="626">
        <v>15</v>
      </c>
      <c r="O380" s="690">
        <v>6</v>
      </c>
      <c r="P380" s="627">
        <v>450</v>
      </c>
      <c r="Q380" s="642">
        <v>0.6</v>
      </c>
      <c r="R380" s="626">
        <v>9</v>
      </c>
      <c r="S380" s="642">
        <v>0.6</v>
      </c>
      <c r="T380" s="690">
        <v>4</v>
      </c>
      <c r="U380" s="672">
        <v>0.66666666666666663</v>
      </c>
    </row>
    <row r="381" spans="1:21" ht="14.4" customHeight="1" x14ac:dyDescent="0.3">
      <c r="A381" s="625">
        <v>4</v>
      </c>
      <c r="B381" s="626" t="s">
        <v>551</v>
      </c>
      <c r="C381" s="626">
        <v>89301042</v>
      </c>
      <c r="D381" s="688" t="s">
        <v>5893</v>
      </c>
      <c r="E381" s="689" t="s">
        <v>3794</v>
      </c>
      <c r="F381" s="626" t="s">
        <v>3779</v>
      </c>
      <c r="G381" s="626" t="s">
        <v>4215</v>
      </c>
      <c r="H381" s="626" t="s">
        <v>550</v>
      </c>
      <c r="I381" s="626" t="s">
        <v>4231</v>
      </c>
      <c r="J381" s="626" t="s">
        <v>4232</v>
      </c>
      <c r="K381" s="626" t="s">
        <v>4233</v>
      </c>
      <c r="L381" s="627">
        <v>120</v>
      </c>
      <c r="M381" s="627">
        <v>840</v>
      </c>
      <c r="N381" s="626">
        <v>7</v>
      </c>
      <c r="O381" s="690">
        <v>3</v>
      </c>
      <c r="P381" s="627">
        <v>840</v>
      </c>
      <c r="Q381" s="642">
        <v>1</v>
      </c>
      <c r="R381" s="626">
        <v>7</v>
      </c>
      <c r="S381" s="642">
        <v>1</v>
      </c>
      <c r="T381" s="690">
        <v>3</v>
      </c>
      <c r="U381" s="672">
        <v>1</v>
      </c>
    </row>
    <row r="382" spans="1:21" ht="14.4" customHeight="1" x14ac:dyDescent="0.3">
      <c r="A382" s="625">
        <v>4</v>
      </c>
      <c r="B382" s="626" t="s">
        <v>551</v>
      </c>
      <c r="C382" s="626">
        <v>89301042</v>
      </c>
      <c r="D382" s="688" t="s">
        <v>5893</v>
      </c>
      <c r="E382" s="689" t="s">
        <v>3794</v>
      </c>
      <c r="F382" s="626" t="s">
        <v>3779</v>
      </c>
      <c r="G382" s="626" t="s">
        <v>4215</v>
      </c>
      <c r="H382" s="626" t="s">
        <v>550</v>
      </c>
      <c r="I382" s="626" t="s">
        <v>4234</v>
      </c>
      <c r="J382" s="626" t="s">
        <v>4235</v>
      </c>
      <c r="K382" s="626" t="s">
        <v>4236</v>
      </c>
      <c r="L382" s="627">
        <v>774.12</v>
      </c>
      <c r="M382" s="627">
        <v>3096.48</v>
      </c>
      <c r="N382" s="626">
        <v>4</v>
      </c>
      <c r="O382" s="690">
        <v>1</v>
      </c>
      <c r="P382" s="627">
        <v>3096.48</v>
      </c>
      <c r="Q382" s="642">
        <v>1</v>
      </c>
      <c r="R382" s="626">
        <v>4</v>
      </c>
      <c r="S382" s="642">
        <v>1</v>
      </c>
      <c r="T382" s="690">
        <v>1</v>
      </c>
      <c r="U382" s="672">
        <v>1</v>
      </c>
    </row>
    <row r="383" spans="1:21" ht="14.4" customHeight="1" x14ac:dyDescent="0.3">
      <c r="A383" s="625">
        <v>4</v>
      </c>
      <c r="B383" s="626" t="s">
        <v>551</v>
      </c>
      <c r="C383" s="626">
        <v>89301042</v>
      </c>
      <c r="D383" s="688" t="s">
        <v>5893</v>
      </c>
      <c r="E383" s="689" t="s">
        <v>3794</v>
      </c>
      <c r="F383" s="626" t="s">
        <v>3779</v>
      </c>
      <c r="G383" s="626" t="s">
        <v>4215</v>
      </c>
      <c r="H383" s="626" t="s">
        <v>550</v>
      </c>
      <c r="I383" s="626" t="s">
        <v>4237</v>
      </c>
      <c r="J383" s="626" t="s">
        <v>4238</v>
      </c>
      <c r="K383" s="626" t="s">
        <v>4239</v>
      </c>
      <c r="L383" s="627">
        <v>304.12</v>
      </c>
      <c r="M383" s="627">
        <v>304.12</v>
      </c>
      <c r="N383" s="626">
        <v>1</v>
      </c>
      <c r="O383" s="690">
        <v>1</v>
      </c>
      <c r="P383" s="627"/>
      <c r="Q383" s="642">
        <v>0</v>
      </c>
      <c r="R383" s="626"/>
      <c r="S383" s="642">
        <v>0</v>
      </c>
      <c r="T383" s="690"/>
      <c r="U383" s="672">
        <v>0</v>
      </c>
    </row>
    <row r="384" spans="1:21" ht="14.4" customHeight="1" x14ac:dyDescent="0.3">
      <c r="A384" s="625">
        <v>4</v>
      </c>
      <c r="B384" s="626" t="s">
        <v>551</v>
      </c>
      <c r="C384" s="626">
        <v>89301042</v>
      </c>
      <c r="D384" s="688" t="s">
        <v>5893</v>
      </c>
      <c r="E384" s="689" t="s">
        <v>3794</v>
      </c>
      <c r="F384" s="626" t="s">
        <v>3779</v>
      </c>
      <c r="G384" s="626" t="s">
        <v>4215</v>
      </c>
      <c r="H384" s="626" t="s">
        <v>550</v>
      </c>
      <c r="I384" s="626" t="s">
        <v>4240</v>
      </c>
      <c r="J384" s="626" t="s">
        <v>4241</v>
      </c>
      <c r="K384" s="626" t="s">
        <v>4242</v>
      </c>
      <c r="L384" s="627">
        <v>934.8</v>
      </c>
      <c r="M384" s="627">
        <v>6543.6</v>
      </c>
      <c r="N384" s="626">
        <v>7</v>
      </c>
      <c r="O384" s="690">
        <v>5</v>
      </c>
      <c r="P384" s="627">
        <v>1869.6</v>
      </c>
      <c r="Q384" s="642">
        <v>0.2857142857142857</v>
      </c>
      <c r="R384" s="626">
        <v>2</v>
      </c>
      <c r="S384" s="642">
        <v>0.2857142857142857</v>
      </c>
      <c r="T384" s="690">
        <v>2</v>
      </c>
      <c r="U384" s="672">
        <v>0.4</v>
      </c>
    </row>
    <row r="385" spans="1:21" ht="14.4" customHeight="1" x14ac:dyDescent="0.3">
      <c r="A385" s="625">
        <v>4</v>
      </c>
      <c r="B385" s="626" t="s">
        <v>551</v>
      </c>
      <c r="C385" s="626">
        <v>89301042</v>
      </c>
      <c r="D385" s="688" t="s">
        <v>5893</v>
      </c>
      <c r="E385" s="689" t="s">
        <v>3794</v>
      </c>
      <c r="F385" s="626" t="s">
        <v>3779</v>
      </c>
      <c r="G385" s="626" t="s">
        <v>4215</v>
      </c>
      <c r="H385" s="626" t="s">
        <v>550</v>
      </c>
      <c r="I385" s="626" t="s">
        <v>4243</v>
      </c>
      <c r="J385" s="626" t="s">
        <v>4244</v>
      </c>
      <c r="K385" s="626" t="s">
        <v>4245</v>
      </c>
      <c r="L385" s="627">
        <v>1413.18</v>
      </c>
      <c r="M385" s="627">
        <v>4239.54</v>
      </c>
      <c r="N385" s="626">
        <v>3</v>
      </c>
      <c r="O385" s="690">
        <v>1</v>
      </c>
      <c r="P385" s="627"/>
      <c r="Q385" s="642">
        <v>0</v>
      </c>
      <c r="R385" s="626"/>
      <c r="S385" s="642">
        <v>0</v>
      </c>
      <c r="T385" s="690"/>
      <c r="U385" s="672">
        <v>0</v>
      </c>
    </row>
    <row r="386" spans="1:21" ht="14.4" customHeight="1" x14ac:dyDescent="0.3">
      <c r="A386" s="625">
        <v>4</v>
      </c>
      <c r="B386" s="626" t="s">
        <v>551</v>
      </c>
      <c r="C386" s="626">
        <v>89301042</v>
      </c>
      <c r="D386" s="688" t="s">
        <v>5893</v>
      </c>
      <c r="E386" s="689" t="s">
        <v>3794</v>
      </c>
      <c r="F386" s="626" t="s">
        <v>3779</v>
      </c>
      <c r="G386" s="626" t="s">
        <v>4215</v>
      </c>
      <c r="H386" s="626" t="s">
        <v>550</v>
      </c>
      <c r="I386" s="626" t="s">
        <v>4246</v>
      </c>
      <c r="J386" s="626" t="s">
        <v>4247</v>
      </c>
      <c r="K386" s="626" t="s">
        <v>4248</v>
      </c>
      <c r="L386" s="627">
        <v>800</v>
      </c>
      <c r="M386" s="627">
        <v>3200</v>
      </c>
      <c r="N386" s="626">
        <v>4</v>
      </c>
      <c r="O386" s="690">
        <v>1</v>
      </c>
      <c r="P386" s="627"/>
      <c r="Q386" s="642">
        <v>0</v>
      </c>
      <c r="R386" s="626"/>
      <c r="S386" s="642">
        <v>0</v>
      </c>
      <c r="T386" s="690"/>
      <c r="U386" s="672">
        <v>0</v>
      </c>
    </row>
    <row r="387" spans="1:21" ht="14.4" customHeight="1" x14ac:dyDescent="0.3">
      <c r="A387" s="625">
        <v>4</v>
      </c>
      <c r="B387" s="626" t="s">
        <v>551</v>
      </c>
      <c r="C387" s="626">
        <v>89301042</v>
      </c>
      <c r="D387" s="688" t="s">
        <v>5893</v>
      </c>
      <c r="E387" s="689" t="s">
        <v>3794</v>
      </c>
      <c r="F387" s="626" t="s">
        <v>3779</v>
      </c>
      <c r="G387" s="626" t="s">
        <v>4215</v>
      </c>
      <c r="H387" s="626" t="s">
        <v>550</v>
      </c>
      <c r="I387" s="626" t="s">
        <v>4249</v>
      </c>
      <c r="J387" s="626" t="s">
        <v>4250</v>
      </c>
      <c r="K387" s="626" t="s">
        <v>4245</v>
      </c>
      <c r="L387" s="627">
        <v>1512.58</v>
      </c>
      <c r="M387" s="627">
        <v>1512.58</v>
      </c>
      <c r="N387" s="626">
        <v>1</v>
      </c>
      <c r="O387" s="690">
        <v>1</v>
      </c>
      <c r="P387" s="627">
        <v>1512.58</v>
      </c>
      <c r="Q387" s="642">
        <v>1</v>
      </c>
      <c r="R387" s="626">
        <v>1</v>
      </c>
      <c r="S387" s="642">
        <v>1</v>
      </c>
      <c r="T387" s="690">
        <v>1</v>
      </c>
      <c r="U387" s="672">
        <v>1</v>
      </c>
    </row>
    <row r="388" spans="1:21" ht="14.4" customHeight="1" x14ac:dyDescent="0.3">
      <c r="A388" s="625">
        <v>4</v>
      </c>
      <c r="B388" s="626" t="s">
        <v>551</v>
      </c>
      <c r="C388" s="626">
        <v>89301042</v>
      </c>
      <c r="D388" s="688" t="s">
        <v>5893</v>
      </c>
      <c r="E388" s="689" t="s">
        <v>3794</v>
      </c>
      <c r="F388" s="626" t="s">
        <v>3779</v>
      </c>
      <c r="G388" s="626" t="s">
        <v>4215</v>
      </c>
      <c r="H388" s="626" t="s">
        <v>550</v>
      </c>
      <c r="I388" s="626" t="s">
        <v>4251</v>
      </c>
      <c r="J388" s="626" t="s">
        <v>4252</v>
      </c>
      <c r="K388" s="626" t="s">
        <v>4253</v>
      </c>
      <c r="L388" s="627">
        <v>173.96</v>
      </c>
      <c r="M388" s="627">
        <v>869.80000000000007</v>
      </c>
      <c r="N388" s="626">
        <v>5</v>
      </c>
      <c r="O388" s="690">
        <v>1</v>
      </c>
      <c r="P388" s="627"/>
      <c r="Q388" s="642">
        <v>0</v>
      </c>
      <c r="R388" s="626"/>
      <c r="S388" s="642">
        <v>0</v>
      </c>
      <c r="T388" s="690"/>
      <c r="U388" s="672">
        <v>0</v>
      </c>
    </row>
    <row r="389" spans="1:21" ht="14.4" customHeight="1" x14ac:dyDescent="0.3">
      <c r="A389" s="625">
        <v>4</v>
      </c>
      <c r="B389" s="626" t="s">
        <v>551</v>
      </c>
      <c r="C389" s="626">
        <v>89301042</v>
      </c>
      <c r="D389" s="688" t="s">
        <v>5893</v>
      </c>
      <c r="E389" s="689" t="s">
        <v>3794</v>
      </c>
      <c r="F389" s="626" t="s">
        <v>3779</v>
      </c>
      <c r="G389" s="626" t="s">
        <v>4027</v>
      </c>
      <c r="H389" s="626" t="s">
        <v>550</v>
      </c>
      <c r="I389" s="626" t="s">
        <v>4254</v>
      </c>
      <c r="J389" s="626" t="s">
        <v>4255</v>
      </c>
      <c r="K389" s="626" t="s">
        <v>4256</v>
      </c>
      <c r="L389" s="627">
        <v>320.25</v>
      </c>
      <c r="M389" s="627">
        <v>320.25</v>
      </c>
      <c r="N389" s="626">
        <v>1</v>
      </c>
      <c r="O389" s="690">
        <v>1</v>
      </c>
      <c r="P389" s="627">
        <v>320.25</v>
      </c>
      <c r="Q389" s="642">
        <v>1</v>
      </c>
      <c r="R389" s="626">
        <v>1</v>
      </c>
      <c r="S389" s="642">
        <v>1</v>
      </c>
      <c r="T389" s="690">
        <v>1</v>
      </c>
      <c r="U389" s="672">
        <v>1</v>
      </c>
    </row>
    <row r="390" spans="1:21" ht="14.4" customHeight="1" x14ac:dyDescent="0.3">
      <c r="A390" s="625">
        <v>4</v>
      </c>
      <c r="B390" s="626" t="s">
        <v>551</v>
      </c>
      <c r="C390" s="626">
        <v>89301042</v>
      </c>
      <c r="D390" s="688" t="s">
        <v>5893</v>
      </c>
      <c r="E390" s="689" t="s">
        <v>3794</v>
      </c>
      <c r="F390" s="626" t="s">
        <v>3779</v>
      </c>
      <c r="G390" s="626" t="s">
        <v>4027</v>
      </c>
      <c r="H390" s="626" t="s">
        <v>550</v>
      </c>
      <c r="I390" s="626" t="s">
        <v>4257</v>
      </c>
      <c r="J390" s="626" t="s">
        <v>4258</v>
      </c>
      <c r="K390" s="626" t="s">
        <v>4259</v>
      </c>
      <c r="L390" s="627">
        <v>500</v>
      </c>
      <c r="M390" s="627">
        <v>1000</v>
      </c>
      <c r="N390" s="626">
        <v>2</v>
      </c>
      <c r="O390" s="690">
        <v>1</v>
      </c>
      <c r="P390" s="627">
        <v>1000</v>
      </c>
      <c r="Q390" s="642">
        <v>1</v>
      </c>
      <c r="R390" s="626">
        <v>2</v>
      </c>
      <c r="S390" s="642">
        <v>1</v>
      </c>
      <c r="T390" s="690">
        <v>1</v>
      </c>
      <c r="U390" s="672">
        <v>1</v>
      </c>
    </row>
    <row r="391" spans="1:21" ht="14.4" customHeight="1" x14ac:dyDescent="0.3">
      <c r="A391" s="625">
        <v>4</v>
      </c>
      <c r="B391" s="626" t="s">
        <v>551</v>
      </c>
      <c r="C391" s="626">
        <v>89301042</v>
      </c>
      <c r="D391" s="688" t="s">
        <v>5893</v>
      </c>
      <c r="E391" s="689" t="s">
        <v>3794</v>
      </c>
      <c r="F391" s="626" t="s">
        <v>3779</v>
      </c>
      <c r="G391" s="626" t="s">
        <v>4027</v>
      </c>
      <c r="H391" s="626" t="s">
        <v>550</v>
      </c>
      <c r="I391" s="626" t="s">
        <v>4260</v>
      </c>
      <c r="J391" s="626" t="s">
        <v>4261</v>
      </c>
      <c r="K391" s="626" t="s">
        <v>4262</v>
      </c>
      <c r="L391" s="627">
        <v>1800</v>
      </c>
      <c r="M391" s="627">
        <v>3600</v>
      </c>
      <c r="N391" s="626">
        <v>2</v>
      </c>
      <c r="O391" s="690">
        <v>2</v>
      </c>
      <c r="P391" s="627">
        <v>1800</v>
      </c>
      <c r="Q391" s="642">
        <v>0.5</v>
      </c>
      <c r="R391" s="626">
        <v>1</v>
      </c>
      <c r="S391" s="642">
        <v>0.5</v>
      </c>
      <c r="T391" s="690">
        <v>1</v>
      </c>
      <c r="U391" s="672">
        <v>0.5</v>
      </c>
    </row>
    <row r="392" spans="1:21" ht="14.4" customHeight="1" x14ac:dyDescent="0.3">
      <c r="A392" s="625">
        <v>4</v>
      </c>
      <c r="B392" s="626" t="s">
        <v>551</v>
      </c>
      <c r="C392" s="626">
        <v>89301042</v>
      </c>
      <c r="D392" s="688" t="s">
        <v>5893</v>
      </c>
      <c r="E392" s="689" t="s">
        <v>3794</v>
      </c>
      <c r="F392" s="626" t="s">
        <v>3779</v>
      </c>
      <c r="G392" s="626" t="s">
        <v>4027</v>
      </c>
      <c r="H392" s="626" t="s">
        <v>550</v>
      </c>
      <c r="I392" s="626" t="s">
        <v>4263</v>
      </c>
      <c r="J392" s="626" t="s">
        <v>4264</v>
      </c>
      <c r="K392" s="626" t="s">
        <v>4265</v>
      </c>
      <c r="L392" s="627">
        <v>1800</v>
      </c>
      <c r="M392" s="627">
        <v>19800</v>
      </c>
      <c r="N392" s="626">
        <v>11</v>
      </c>
      <c r="O392" s="690">
        <v>11</v>
      </c>
      <c r="P392" s="627">
        <v>7200</v>
      </c>
      <c r="Q392" s="642">
        <v>0.36363636363636365</v>
      </c>
      <c r="R392" s="626">
        <v>4</v>
      </c>
      <c r="S392" s="642">
        <v>0.36363636363636365</v>
      </c>
      <c r="T392" s="690">
        <v>4</v>
      </c>
      <c r="U392" s="672">
        <v>0.36363636363636365</v>
      </c>
    </row>
    <row r="393" spans="1:21" ht="14.4" customHeight="1" x14ac:dyDescent="0.3">
      <c r="A393" s="625">
        <v>4</v>
      </c>
      <c r="B393" s="626" t="s">
        <v>551</v>
      </c>
      <c r="C393" s="626">
        <v>89301042</v>
      </c>
      <c r="D393" s="688" t="s">
        <v>5893</v>
      </c>
      <c r="E393" s="689" t="s">
        <v>3794</v>
      </c>
      <c r="F393" s="626" t="s">
        <v>3779</v>
      </c>
      <c r="G393" s="626" t="s">
        <v>4027</v>
      </c>
      <c r="H393" s="626" t="s">
        <v>550</v>
      </c>
      <c r="I393" s="626" t="s">
        <v>4266</v>
      </c>
      <c r="J393" s="626" t="s">
        <v>4267</v>
      </c>
      <c r="K393" s="626" t="s">
        <v>4268</v>
      </c>
      <c r="L393" s="627">
        <v>500</v>
      </c>
      <c r="M393" s="627">
        <v>7500</v>
      </c>
      <c r="N393" s="626">
        <v>15</v>
      </c>
      <c r="O393" s="690">
        <v>15</v>
      </c>
      <c r="P393" s="627">
        <v>7500</v>
      </c>
      <c r="Q393" s="642">
        <v>1</v>
      </c>
      <c r="R393" s="626">
        <v>15</v>
      </c>
      <c r="S393" s="642">
        <v>1</v>
      </c>
      <c r="T393" s="690">
        <v>15</v>
      </c>
      <c r="U393" s="672">
        <v>1</v>
      </c>
    </row>
    <row r="394" spans="1:21" ht="14.4" customHeight="1" x14ac:dyDescent="0.3">
      <c r="A394" s="625">
        <v>4</v>
      </c>
      <c r="B394" s="626" t="s">
        <v>551</v>
      </c>
      <c r="C394" s="626">
        <v>89301042</v>
      </c>
      <c r="D394" s="688" t="s">
        <v>5893</v>
      </c>
      <c r="E394" s="689" t="s">
        <v>3794</v>
      </c>
      <c r="F394" s="626" t="s">
        <v>3779</v>
      </c>
      <c r="G394" s="626" t="s">
        <v>4027</v>
      </c>
      <c r="H394" s="626" t="s">
        <v>550</v>
      </c>
      <c r="I394" s="626" t="s">
        <v>4028</v>
      </c>
      <c r="J394" s="626" t="s">
        <v>4029</v>
      </c>
      <c r="K394" s="626" t="s">
        <v>4030</v>
      </c>
      <c r="L394" s="627">
        <v>900</v>
      </c>
      <c r="M394" s="627">
        <v>37800</v>
      </c>
      <c r="N394" s="626">
        <v>42</v>
      </c>
      <c r="O394" s="690">
        <v>42</v>
      </c>
      <c r="P394" s="627">
        <v>36900</v>
      </c>
      <c r="Q394" s="642">
        <v>0.97619047619047616</v>
      </c>
      <c r="R394" s="626">
        <v>41</v>
      </c>
      <c r="S394" s="642">
        <v>0.97619047619047616</v>
      </c>
      <c r="T394" s="690">
        <v>41</v>
      </c>
      <c r="U394" s="672">
        <v>0.97619047619047616</v>
      </c>
    </row>
    <row r="395" spans="1:21" ht="14.4" customHeight="1" x14ac:dyDescent="0.3">
      <c r="A395" s="625">
        <v>4</v>
      </c>
      <c r="B395" s="626" t="s">
        <v>551</v>
      </c>
      <c r="C395" s="626">
        <v>89301042</v>
      </c>
      <c r="D395" s="688" t="s">
        <v>5893</v>
      </c>
      <c r="E395" s="689" t="s">
        <v>3794</v>
      </c>
      <c r="F395" s="626" t="s">
        <v>3779</v>
      </c>
      <c r="G395" s="626" t="s">
        <v>4027</v>
      </c>
      <c r="H395" s="626" t="s">
        <v>550</v>
      </c>
      <c r="I395" s="626" t="s">
        <v>4116</v>
      </c>
      <c r="J395" s="626" t="s">
        <v>4117</v>
      </c>
      <c r="K395" s="626" t="s">
        <v>4118</v>
      </c>
      <c r="L395" s="627">
        <v>378.48</v>
      </c>
      <c r="M395" s="627">
        <v>4920.2400000000007</v>
      </c>
      <c r="N395" s="626">
        <v>13</v>
      </c>
      <c r="O395" s="690">
        <v>13</v>
      </c>
      <c r="P395" s="627">
        <v>4163.2800000000007</v>
      </c>
      <c r="Q395" s="642">
        <v>0.84615384615384615</v>
      </c>
      <c r="R395" s="626">
        <v>11</v>
      </c>
      <c r="S395" s="642">
        <v>0.84615384615384615</v>
      </c>
      <c r="T395" s="690">
        <v>11</v>
      </c>
      <c r="U395" s="672">
        <v>0.84615384615384615</v>
      </c>
    </row>
    <row r="396" spans="1:21" ht="14.4" customHeight="1" x14ac:dyDescent="0.3">
      <c r="A396" s="625">
        <v>4</v>
      </c>
      <c r="B396" s="626" t="s">
        <v>551</v>
      </c>
      <c r="C396" s="626">
        <v>89301042</v>
      </c>
      <c r="D396" s="688" t="s">
        <v>5893</v>
      </c>
      <c r="E396" s="689" t="s">
        <v>3794</v>
      </c>
      <c r="F396" s="626" t="s">
        <v>3779</v>
      </c>
      <c r="G396" s="626" t="s">
        <v>4027</v>
      </c>
      <c r="H396" s="626" t="s">
        <v>550</v>
      </c>
      <c r="I396" s="626" t="s">
        <v>4269</v>
      </c>
      <c r="J396" s="626" t="s">
        <v>4270</v>
      </c>
      <c r="K396" s="626" t="s">
        <v>4271</v>
      </c>
      <c r="L396" s="627">
        <v>378.48</v>
      </c>
      <c r="M396" s="627">
        <v>2649.36</v>
      </c>
      <c r="N396" s="626">
        <v>7</v>
      </c>
      <c r="O396" s="690">
        <v>7</v>
      </c>
      <c r="P396" s="627">
        <v>2649.36</v>
      </c>
      <c r="Q396" s="642">
        <v>1</v>
      </c>
      <c r="R396" s="626">
        <v>7</v>
      </c>
      <c r="S396" s="642">
        <v>1</v>
      </c>
      <c r="T396" s="690">
        <v>7</v>
      </c>
      <c r="U396" s="672">
        <v>1</v>
      </c>
    </row>
    <row r="397" spans="1:21" ht="14.4" customHeight="1" x14ac:dyDescent="0.3">
      <c r="A397" s="625">
        <v>4</v>
      </c>
      <c r="B397" s="626" t="s">
        <v>551</v>
      </c>
      <c r="C397" s="626">
        <v>89301042</v>
      </c>
      <c r="D397" s="688" t="s">
        <v>5893</v>
      </c>
      <c r="E397" s="689" t="s">
        <v>3794</v>
      </c>
      <c r="F397" s="626" t="s">
        <v>3779</v>
      </c>
      <c r="G397" s="626" t="s">
        <v>4027</v>
      </c>
      <c r="H397" s="626" t="s">
        <v>550</v>
      </c>
      <c r="I397" s="626" t="s">
        <v>4272</v>
      </c>
      <c r="J397" s="626" t="s">
        <v>4273</v>
      </c>
      <c r="K397" s="626" t="s">
        <v>4274</v>
      </c>
      <c r="L397" s="627">
        <v>378.48</v>
      </c>
      <c r="M397" s="627">
        <v>756.96</v>
      </c>
      <c r="N397" s="626">
        <v>2</v>
      </c>
      <c r="O397" s="690">
        <v>2</v>
      </c>
      <c r="P397" s="627">
        <v>378.48</v>
      </c>
      <c r="Q397" s="642">
        <v>0.5</v>
      </c>
      <c r="R397" s="626">
        <v>1</v>
      </c>
      <c r="S397" s="642">
        <v>0.5</v>
      </c>
      <c r="T397" s="690">
        <v>1</v>
      </c>
      <c r="U397" s="672">
        <v>0.5</v>
      </c>
    </row>
    <row r="398" spans="1:21" ht="14.4" customHeight="1" x14ac:dyDescent="0.3">
      <c r="A398" s="625">
        <v>4</v>
      </c>
      <c r="B398" s="626" t="s">
        <v>551</v>
      </c>
      <c r="C398" s="626">
        <v>89301042</v>
      </c>
      <c r="D398" s="688" t="s">
        <v>5893</v>
      </c>
      <c r="E398" s="689" t="s">
        <v>3794</v>
      </c>
      <c r="F398" s="626" t="s">
        <v>3779</v>
      </c>
      <c r="G398" s="626" t="s">
        <v>4027</v>
      </c>
      <c r="H398" s="626" t="s">
        <v>550</v>
      </c>
      <c r="I398" s="626" t="s">
        <v>4275</v>
      </c>
      <c r="J398" s="626" t="s">
        <v>4276</v>
      </c>
      <c r="K398" s="626" t="s">
        <v>4277</v>
      </c>
      <c r="L398" s="627">
        <v>378.48</v>
      </c>
      <c r="M398" s="627">
        <v>378.48</v>
      </c>
      <c r="N398" s="626">
        <v>1</v>
      </c>
      <c r="O398" s="690">
        <v>1</v>
      </c>
      <c r="P398" s="627"/>
      <c r="Q398" s="642">
        <v>0</v>
      </c>
      <c r="R398" s="626"/>
      <c r="S398" s="642">
        <v>0</v>
      </c>
      <c r="T398" s="690"/>
      <c r="U398" s="672">
        <v>0</v>
      </c>
    </row>
    <row r="399" spans="1:21" ht="14.4" customHeight="1" x14ac:dyDescent="0.3">
      <c r="A399" s="625">
        <v>4</v>
      </c>
      <c r="B399" s="626" t="s">
        <v>551</v>
      </c>
      <c r="C399" s="626">
        <v>89301042</v>
      </c>
      <c r="D399" s="688" t="s">
        <v>5893</v>
      </c>
      <c r="E399" s="689" t="s">
        <v>3794</v>
      </c>
      <c r="F399" s="626" t="s">
        <v>3779</v>
      </c>
      <c r="G399" s="626" t="s">
        <v>4027</v>
      </c>
      <c r="H399" s="626" t="s">
        <v>550</v>
      </c>
      <c r="I399" s="626" t="s">
        <v>4278</v>
      </c>
      <c r="J399" s="626" t="s">
        <v>4279</v>
      </c>
      <c r="K399" s="626" t="s">
        <v>4280</v>
      </c>
      <c r="L399" s="627">
        <v>600</v>
      </c>
      <c r="M399" s="627">
        <v>600</v>
      </c>
      <c r="N399" s="626">
        <v>1</v>
      </c>
      <c r="O399" s="690">
        <v>1</v>
      </c>
      <c r="P399" s="627">
        <v>600</v>
      </c>
      <c r="Q399" s="642">
        <v>1</v>
      </c>
      <c r="R399" s="626">
        <v>1</v>
      </c>
      <c r="S399" s="642">
        <v>1</v>
      </c>
      <c r="T399" s="690">
        <v>1</v>
      </c>
      <c r="U399" s="672">
        <v>1</v>
      </c>
    </row>
    <row r="400" spans="1:21" ht="14.4" customHeight="1" x14ac:dyDescent="0.3">
      <c r="A400" s="625">
        <v>4</v>
      </c>
      <c r="B400" s="626" t="s">
        <v>551</v>
      </c>
      <c r="C400" s="626">
        <v>89301042</v>
      </c>
      <c r="D400" s="688" t="s">
        <v>5893</v>
      </c>
      <c r="E400" s="689" t="s">
        <v>3794</v>
      </c>
      <c r="F400" s="626" t="s">
        <v>3779</v>
      </c>
      <c r="G400" s="626" t="s">
        <v>4027</v>
      </c>
      <c r="H400" s="626" t="s">
        <v>550</v>
      </c>
      <c r="I400" s="626" t="s">
        <v>4281</v>
      </c>
      <c r="J400" s="626" t="s">
        <v>4282</v>
      </c>
      <c r="K400" s="626" t="s">
        <v>4283</v>
      </c>
      <c r="L400" s="627">
        <v>1097.25</v>
      </c>
      <c r="M400" s="627">
        <v>1097.25</v>
      </c>
      <c r="N400" s="626">
        <v>1</v>
      </c>
      <c r="O400" s="690">
        <v>1</v>
      </c>
      <c r="P400" s="627">
        <v>1097.25</v>
      </c>
      <c r="Q400" s="642">
        <v>1</v>
      </c>
      <c r="R400" s="626">
        <v>1</v>
      </c>
      <c r="S400" s="642">
        <v>1</v>
      </c>
      <c r="T400" s="690">
        <v>1</v>
      </c>
      <c r="U400" s="672">
        <v>1</v>
      </c>
    </row>
    <row r="401" spans="1:21" ht="14.4" customHeight="1" x14ac:dyDescent="0.3">
      <c r="A401" s="625">
        <v>4</v>
      </c>
      <c r="B401" s="626" t="s">
        <v>551</v>
      </c>
      <c r="C401" s="626">
        <v>89301042</v>
      </c>
      <c r="D401" s="688" t="s">
        <v>5893</v>
      </c>
      <c r="E401" s="689" t="s">
        <v>3794</v>
      </c>
      <c r="F401" s="626" t="s">
        <v>3779</v>
      </c>
      <c r="G401" s="626" t="s">
        <v>3967</v>
      </c>
      <c r="H401" s="626" t="s">
        <v>550</v>
      </c>
      <c r="I401" s="626" t="s">
        <v>2478</v>
      </c>
      <c r="J401" s="626" t="s">
        <v>4284</v>
      </c>
      <c r="K401" s="626" t="s">
        <v>4285</v>
      </c>
      <c r="L401" s="627">
        <v>287</v>
      </c>
      <c r="M401" s="627">
        <v>287</v>
      </c>
      <c r="N401" s="626">
        <v>1</v>
      </c>
      <c r="O401" s="690">
        <v>1</v>
      </c>
      <c r="P401" s="627">
        <v>287</v>
      </c>
      <c r="Q401" s="642">
        <v>1</v>
      </c>
      <c r="R401" s="626">
        <v>1</v>
      </c>
      <c r="S401" s="642">
        <v>1</v>
      </c>
      <c r="T401" s="690">
        <v>1</v>
      </c>
      <c r="U401" s="672">
        <v>1</v>
      </c>
    </row>
    <row r="402" spans="1:21" ht="14.4" customHeight="1" x14ac:dyDescent="0.3">
      <c r="A402" s="625">
        <v>4</v>
      </c>
      <c r="B402" s="626" t="s">
        <v>551</v>
      </c>
      <c r="C402" s="626">
        <v>89301042</v>
      </c>
      <c r="D402" s="688" t="s">
        <v>5893</v>
      </c>
      <c r="E402" s="689" t="s">
        <v>3794</v>
      </c>
      <c r="F402" s="626" t="s">
        <v>3779</v>
      </c>
      <c r="G402" s="626" t="s">
        <v>3967</v>
      </c>
      <c r="H402" s="626" t="s">
        <v>550</v>
      </c>
      <c r="I402" s="626" t="s">
        <v>4286</v>
      </c>
      <c r="J402" s="626" t="s">
        <v>4287</v>
      </c>
      <c r="K402" s="626" t="s">
        <v>4288</v>
      </c>
      <c r="L402" s="627">
        <v>320</v>
      </c>
      <c r="M402" s="627">
        <v>640</v>
      </c>
      <c r="N402" s="626">
        <v>2</v>
      </c>
      <c r="O402" s="690">
        <v>1</v>
      </c>
      <c r="P402" s="627">
        <v>640</v>
      </c>
      <c r="Q402" s="642">
        <v>1</v>
      </c>
      <c r="R402" s="626">
        <v>2</v>
      </c>
      <c r="S402" s="642">
        <v>1</v>
      </c>
      <c r="T402" s="690">
        <v>1</v>
      </c>
      <c r="U402" s="672">
        <v>1</v>
      </c>
    </row>
    <row r="403" spans="1:21" ht="14.4" customHeight="1" x14ac:dyDescent="0.3">
      <c r="A403" s="625">
        <v>4</v>
      </c>
      <c r="B403" s="626" t="s">
        <v>551</v>
      </c>
      <c r="C403" s="626">
        <v>89301042</v>
      </c>
      <c r="D403" s="688" t="s">
        <v>5893</v>
      </c>
      <c r="E403" s="689" t="s">
        <v>3794</v>
      </c>
      <c r="F403" s="626" t="s">
        <v>3779</v>
      </c>
      <c r="G403" s="626" t="s">
        <v>3967</v>
      </c>
      <c r="H403" s="626" t="s">
        <v>550</v>
      </c>
      <c r="I403" s="626" t="s">
        <v>1748</v>
      </c>
      <c r="J403" s="626" t="s">
        <v>4289</v>
      </c>
      <c r="K403" s="626" t="s">
        <v>4290</v>
      </c>
      <c r="L403" s="627">
        <v>1430.6</v>
      </c>
      <c r="M403" s="627">
        <v>2861.2</v>
      </c>
      <c r="N403" s="626">
        <v>2</v>
      </c>
      <c r="O403" s="690">
        <v>1</v>
      </c>
      <c r="P403" s="627">
        <v>2861.2</v>
      </c>
      <c r="Q403" s="642">
        <v>1</v>
      </c>
      <c r="R403" s="626">
        <v>2</v>
      </c>
      <c r="S403" s="642">
        <v>1</v>
      </c>
      <c r="T403" s="690">
        <v>1</v>
      </c>
      <c r="U403" s="672">
        <v>1</v>
      </c>
    </row>
    <row r="404" spans="1:21" ht="14.4" customHeight="1" x14ac:dyDescent="0.3">
      <c r="A404" s="625">
        <v>4</v>
      </c>
      <c r="B404" s="626" t="s">
        <v>551</v>
      </c>
      <c r="C404" s="626">
        <v>89301042</v>
      </c>
      <c r="D404" s="688" t="s">
        <v>5893</v>
      </c>
      <c r="E404" s="689" t="s">
        <v>3794</v>
      </c>
      <c r="F404" s="626" t="s">
        <v>3779</v>
      </c>
      <c r="G404" s="626" t="s">
        <v>3967</v>
      </c>
      <c r="H404" s="626" t="s">
        <v>550</v>
      </c>
      <c r="I404" s="626" t="s">
        <v>4291</v>
      </c>
      <c r="J404" s="626" t="s">
        <v>4292</v>
      </c>
      <c r="K404" s="626" t="s">
        <v>4293</v>
      </c>
      <c r="L404" s="627">
        <v>2284</v>
      </c>
      <c r="M404" s="627">
        <v>6852</v>
      </c>
      <c r="N404" s="626">
        <v>3</v>
      </c>
      <c r="O404" s="690">
        <v>1</v>
      </c>
      <c r="P404" s="627">
        <v>6852</v>
      </c>
      <c r="Q404" s="642">
        <v>1</v>
      </c>
      <c r="R404" s="626">
        <v>3</v>
      </c>
      <c r="S404" s="642">
        <v>1</v>
      </c>
      <c r="T404" s="690">
        <v>1</v>
      </c>
      <c r="U404" s="672">
        <v>1</v>
      </c>
    </row>
    <row r="405" spans="1:21" ht="14.4" customHeight="1" x14ac:dyDescent="0.3">
      <c r="A405" s="625">
        <v>4</v>
      </c>
      <c r="B405" s="626" t="s">
        <v>551</v>
      </c>
      <c r="C405" s="626">
        <v>89301042</v>
      </c>
      <c r="D405" s="688" t="s">
        <v>5893</v>
      </c>
      <c r="E405" s="689" t="s">
        <v>3794</v>
      </c>
      <c r="F405" s="626" t="s">
        <v>3779</v>
      </c>
      <c r="G405" s="626" t="s">
        <v>3967</v>
      </c>
      <c r="H405" s="626" t="s">
        <v>550</v>
      </c>
      <c r="I405" s="626" t="s">
        <v>4294</v>
      </c>
      <c r="J405" s="626" t="s">
        <v>4295</v>
      </c>
      <c r="K405" s="626" t="s">
        <v>4296</v>
      </c>
      <c r="L405" s="627">
        <v>3000</v>
      </c>
      <c r="M405" s="627">
        <v>9000</v>
      </c>
      <c r="N405" s="626">
        <v>3</v>
      </c>
      <c r="O405" s="690">
        <v>1</v>
      </c>
      <c r="P405" s="627">
        <v>9000</v>
      </c>
      <c r="Q405" s="642">
        <v>1</v>
      </c>
      <c r="R405" s="626">
        <v>3</v>
      </c>
      <c r="S405" s="642">
        <v>1</v>
      </c>
      <c r="T405" s="690">
        <v>1</v>
      </c>
      <c r="U405" s="672">
        <v>1</v>
      </c>
    </row>
    <row r="406" spans="1:21" ht="14.4" customHeight="1" x14ac:dyDescent="0.3">
      <c r="A406" s="625">
        <v>4</v>
      </c>
      <c r="B406" s="626" t="s">
        <v>551</v>
      </c>
      <c r="C406" s="626">
        <v>89301042</v>
      </c>
      <c r="D406" s="688" t="s">
        <v>5893</v>
      </c>
      <c r="E406" s="689" t="s">
        <v>3795</v>
      </c>
      <c r="F406" s="626" t="s">
        <v>3777</v>
      </c>
      <c r="G406" s="626" t="s">
        <v>3839</v>
      </c>
      <c r="H406" s="626" t="s">
        <v>1399</v>
      </c>
      <c r="I406" s="626" t="s">
        <v>1717</v>
      </c>
      <c r="J406" s="626" t="s">
        <v>3575</v>
      </c>
      <c r="K406" s="626" t="s">
        <v>3576</v>
      </c>
      <c r="L406" s="627">
        <v>333.31</v>
      </c>
      <c r="M406" s="627">
        <v>666.62</v>
      </c>
      <c r="N406" s="626">
        <v>2</v>
      </c>
      <c r="O406" s="690">
        <v>1</v>
      </c>
      <c r="P406" s="627"/>
      <c r="Q406" s="642">
        <v>0</v>
      </c>
      <c r="R406" s="626"/>
      <c r="S406" s="642">
        <v>0</v>
      </c>
      <c r="T406" s="690"/>
      <c r="U406" s="672">
        <v>0</v>
      </c>
    </row>
    <row r="407" spans="1:21" ht="14.4" customHeight="1" x14ac:dyDescent="0.3">
      <c r="A407" s="625">
        <v>4</v>
      </c>
      <c r="B407" s="626" t="s">
        <v>551</v>
      </c>
      <c r="C407" s="626">
        <v>89301042</v>
      </c>
      <c r="D407" s="688" t="s">
        <v>5893</v>
      </c>
      <c r="E407" s="689" t="s">
        <v>3795</v>
      </c>
      <c r="F407" s="626" t="s">
        <v>3777</v>
      </c>
      <c r="G407" s="626" t="s">
        <v>4156</v>
      </c>
      <c r="H407" s="626" t="s">
        <v>550</v>
      </c>
      <c r="I407" s="626" t="s">
        <v>4297</v>
      </c>
      <c r="J407" s="626" t="s">
        <v>4158</v>
      </c>
      <c r="K407" s="626" t="s">
        <v>3066</v>
      </c>
      <c r="L407" s="627">
        <v>222.25</v>
      </c>
      <c r="M407" s="627">
        <v>444.5</v>
      </c>
      <c r="N407" s="626">
        <v>2</v>
      </c>
      <c r="O407" s="690">
        <v>1.5</v>
      </c>
      <c r="P407" s="627">
        <v>222.25</v>
      </c>
      <c r="Q407" s="642">
        <v>0.5</v>
      </c>
      <c r="R407" s="626">
        <v>1</v>
      </c>
      <c r="S407" s="642">
        <v>0.5</v>
      </c>
      <c r="T407" s="690">
        <v>1</v>
      </c>
      <c r="U407" s="672">
        <v>0.66666666666666663</v>
      </c>
    </row>
    <row r="408" spans="1:21" ht="14.4" customHeight="1" x14ac:dyDescent="0.3">
      <c r="A408" s="625">
        <v>4</v>
      </c>
      <c r="B408" s="626" t="s">
        <v>551</v>
      </c>
      <c r="C408" s="626">
        <v>89301042</v>
      </c>
      <c r="D408" s="688" t="s">
        <v>5893</v>
      </c>
      <c r="E408" s="689" t="s">
        <v>3795</v>
      </c>
      <c r="F408" s="626" t="s">
        <v>3777</v>
      </c>
      <c r="G408" s="626" t="s">
        <v>4156</v>
      </c>
      <c r="H408" s="626" t="s">
        <v>550</v>
      </c>
      <c r="I408" s="626" t="s">
        <v>4157</v>
      </c>
      <c r="J408" s="626" t="s">
        <v>4158</v>
      </c>
      <c r="K408" s="626" t="s">
        <v>3066</v>
      </c>
      <c r="L408" s="627">
        <v>222.25</v>
      </c>
      <c r="M408" s="627">
        <v>222.25</v>
      </c>
      <c r="N408" s="626">
        <v>1</v>
      </c>
      <c r="O408" s="690">
        <v>0.5</v>
      </c>
      <c r="P408" s="627">
        <v>222.25</v>
      </c>
      <c r="Q408" s="642">
        <v>1</v>
      </c>
      <c r="R408" s="626">
        <v>1</v>
      </c>
      <c r="S408" s="642">
        <v>1</v>
      </c>
      <c r="T408" s="690">
        <v>0.5</v>
      </c>
      <c r="U408" s="672">
        <v>1</v>
      </c>
    </row>
    <row r="409" spans="1:21" ht="14.4" customHeight="1" x14ac:dyDescent="0.3">
      <c r="A409" s="625">
        <v>4</v>
      </c>
      <c r="B409" s="626" t="s">
        <v>551</v>
      </c>
      <c r="C409" s="626">
        <v>89301042</v>
      </c>
      <c r="D409" s="688" t="s">
        <v>5893</v>
      </c>
      <c r="E409" s="689" t="s">
        <v>3795</v>
      </c>
      <c r="F409" s="626" t="s">
        <v>3777</v>
      </c>
      <c r="G409" s="626" t="s">
        <v>4298</v>
      </c>
      <c r="H409" s="626" t="s">
        <v>550</v>
      </c>
      <c r="I409" s="626" t="s">
        <v>889</v>
      </c>
      <c r="J409" s="626" t="s">
        <v>4299</v>
      </c>
      <c r="K409" s="626" t="s">
        <v>2421</v>
      </c>
      <c r="L409" s="627">
        <v>0</v>
      </c>
      <c r="M409" s="627">
        <v>0</v>
      </c>
      <c r="N409" s="626">
        <v>3</v>
      </c>
      <c r="O409" s="690">
        <v>1</v>
      </c>
      <c r="P409" s="627">
        <v>0</v>
      </c>
      <c r="Q409" s="642"/>
      <c r="R409" s="626">
        <v>3</v>
      </c>
      <c r="S409" s="642">
        <v>1</v>
      </c>
      <c r="T409" s="690">
        <v>1</v>
      </c>
      <c r="U409" s="672">
        <v>1</v>
      </c>
    </row>
    <row r="410" spans="1:21" ht="14.4" customHeight="1" x14ac:dyDescent="0.3">
      <c r="A410" s="625">
        <v>4</v>
      </c>
      <c r="B410" s="626" t="s">
        <v>551</v>
      </c>
      <c r="C410" s="626">
        <v>89301042</v>
      </c>
      <c r="D410" s="688" t="s">
        <v>5893</v>
      </c>
      <c r="E410" s="689" t="s">
        <v>3795</v>
      </c>
      <c r="F410" s="626" t="s">
        <v>3777</v>
      </c>
      <c r="G410" s="626" t="s">
        <v>4174</v>
      </c>
      <c r="H410" s="626" t="s">
        <v>550</v>
      </c>
      <c r="I410" s="626" t="s">
        <v>4300</v>
      </c>
      <c r="J410" s="626" t="s">
        <v>4176</v>
      </c>
      <c r="K410" s="626" t="s">
        <v>4301</v>
      </c>
      <c r="L410" s="627">
        <v>0</v>
      </c>
      <c r="M410" s="627">
        <v>0</v>
      </c>
      <c r="N410" s="626">
        <v>1</v>
      </c>
      <c r="O410" s="690">
        <v>1</v>
      </c>
      <c r="P410" s="627">
        <v>0</v>
      </c>
      <c r="Q410" s="642"/>
      <c r="R410" s="626">
        <v>1</v>
      </c>
      <c r="S410" s="642">
        <v>1</v>
      </c>
      <c r="T410" s="690">
        <v>1</v>
      </c>
      <c r="U410" s="672">
        <v>1</v>
      </c>
    </row>
    <row r="411" spans="1:21" ht="14.4" customHeight="1" x14ac:dyDescent="0.3">
      <c r="A411" s="625">
        <v>4</v>
      </c>
      <c r="B411" s="626" t="s">
        <v>551</v>
      </c>
      <c r="C411" s="626">
        <v>89301042</v>
      </c>
      <c r="D411" s="688" t="s">
        <v>5893</v>
      </c>
      <c r="E411" s="689" t="s">
        <v>3795</v>
      </c>
      <c r="F411" s="626" t="s">
        <v>3777</v>
      </c>
      <c r="G411" s="626" t="s">
        <v>3865</v>
      </c>
      <c r="H411" s="626" t="s">
        <v>550</v>
      </c>
      <c r="I411" s="626" t="s">
        <v>4302</v>
      </c>
      <c r="J411" s="626" t="s">
        <v>2067</v>
      </c>
      <c r="K411" s="626" t="s">
        <v>4303</v>
      </c>
      <c r="L411" s="627">
        <v>289.14</v>
      </c>
      <c r="M411" s="627">
        <v>289.14</v>
      </c>
      <c r="N411" s="626">
        <v>1</v>
      </c>
      <c r="O411" s="690">
        <v>0.5</v>
      </c>
      <c r="P411" s="627">
        <v>289.14</v>
      </c>
      <c r="Q411" s="642">
        <v>1</v>
      </c>
      <c r="R411" s="626">
        <v>1</v>
      </c>
      <c r="S411" s="642">
        <v>1</v>
      </c>
      <c r="T411" s="690">
        <v>0.5</v>
      </c>
      <c r="U411" s="672">
        <v>1</v>
      </c>
    </row>
    <row r="412" spans="1:21" ht="14.4" customHeight="1" x14ac:dyDescent="0.3">
      <c r="A412" s="625">
        <v>4</v>
      </c>
      <c r="B412" s="626" t="s">
        <v>551</v>
      </c>
      <c r="C412" s="626">
        <v>89301042</v>
      </c>
      <c r="D412" s="688" t="s">
        <v>5893</v>
      </c>
      <c r="E412" s="689" t="s">
        <v>3795</v>
      </c>
      <c r="F412" s="626" t="s">
        <v>3777</v>
      </c>
      <c r="G412" s="626" t="s">
        <v>3842</v>
      </c>
      <c r="H412" s="626" t="s">
        <v>550</v>
      </c>
      <c r="I412" s="626" t="s">
        <v>826</v>
      </c>
      <c r="J412" s="626" t="s">
        <v>3843</v>
      </c>
      <c r="K412" s="626" t="s">
        <v>3844</v>
      </c>
      <c r="L412" s="627">
        <v>72.05</v>
      </c>
      <c r="M412" s="627">
        <v>72.05</v>
      </c>
      <c r="N412" s="626">
        <v>1</v>
      </c>
      <c r="O412" s="690">
        <v>0.5</v>
      </c>
      <c r="P412" s="627"/>
      <c r="Q412" s="642">
        <v>0</v>
      </c>
      <c r="R412" s="626"/>
      <c r="S412" s="642">
        <v>0</v>
      </c>
      <c r="T412" s="690"/>
      <c r="U412" s="672">
        <v>0</v>
      </c>
    </row>
    <row r="413" spans="1:21" ht="14.4" customHeight="1" x14ac:dyDescent="0.3">
      <c r="A413" s="625">
        <v>4</v>
      </c>
      <c r="B413" s="626" t="s">
        <v>551</v>
      </c>
      <c r="C413" s="626">
        <v>89301042</v>
      </c>
      <c r="D413" s="688" t="s">
        <v>5893</v>
      </c>
      <c r="E413" s="689" t="s">
        <v>3795</v>
      </c>
      <c r="F413" s="626" t="s">
        <v>3777</v>
      </c>
      <c r="G413" s="626" t="s">
        <v>3999</v>
      </c>
      <c r="H413" s="626" t="s">
        <v>1399</v>
      </c>
      <c r="I413" s="626" t="s">
        <v>1411</v>
      </c>
      <c r="J413" s="626" t="s">
        <v>1412</v>
      </c>
      <c r="K413" s="626" t="s">
        <v>3610</v>
      </c>
      <c r="L413" s="627">
        <v>96.63</v>
      </c>
      <c r="M413" s="627">
        <v>96.63</v>
      </c>
      <c r="N413" s="626">
        <v>1</v>
      </c>
      <c r="O413" s="690">
        <v>1</v>
      </c>
      <c r="P413" s="627">
        <v>96.63</v>
      </c>
      <c r="Q413" s="642">
        <v>1</v>
      </c>
      <c r="R413" s="626">
        <v>1</v>
      </c>
      <c r="S413" s="642">
        <v>1</v>
      </c>
      <c r="T413" s="690">
        <v>1</v>
      </c>
      <c r="U413" s="672">
        <v>1</v>
      </c>
    </row>
    <row r="414" spans="1:21" ht="14.4" customHeight="1" x14ac:dyDescent="0.3">
      <c r="A414" s="625">
        <v>4</v>
      </c>
      <c r="B414" s="626" t="s">
        <v>551</v>
      </c>
      <c r="C414" s="626">
        <v>89301042</v>
      </c>
      <c r="D414" s="688" t="s">
        <v>5893</v>
      </c>
      <c r="E414" s="689" t="s">
        <v>3795</v>
      </c>
      <c r="F414" s="626" t="s">
        <v>3777</v>
      </c>
      <c r="G414" s="626" t="s">
        <v>3958</v>
      </c>
      <c r="H414" s="626" t="s">
        <v>550</v>
      </c>
      <c r="I414" s="626" t="s">
        <v>635</v>
      </c>
      <c r="J414" s="626" t="s">
        <v>4021</v>
      </c>
      <c r="K414" s="626" t="s">
        <v>3984</v>
      </c>
      <c r="L414" s="627">
        <v>22.88</v>
      </c>
      <c r="M414" s="627">
        <v>45.76</v>
      </c>
      <c r="N414" s="626">
        <v>2</v>
      </c>
      <c r="O414" s="690">
        <v>1</v>
      </c>
      <c r="P414" s="627"/>
      <c r="Q414" s="642">
        <v>0</v>
      </c>
      <c r="R414" s="626"/>
      <c r="S414" s="642">
        <v>0</v>
      </c>
      <c r="T414" s="690"/>
      <c r="U414" s="672">
        <v>0</v>
      </c>
    </row>
    <row r="415" spans="1:21" ht="14.4" customHeight="1" x14ac:dyDescent="0.3">
      <c r="A415" s="625">
        <v>4</v>
      </c>
      <c r="B415" s="626" t="s">
        <v>551</v>
      </c>
      <c r="C415" s="626">
        <v>89301042</v>
      </c>
      <c r="D415" s="688" t="s">
        <v>5893</v>
      </c>
      <c r="E415" s="689" t="s">
        <v>3795</v>
      </c>
      <c r="F415" s="626" t="s">
        <v>3779</v>
      </c>
      <c r="G415" s="626" t="s">
        <v>4152</v>
      </c>
      <c r="H415" s="626" t="s">
        <v>550</v>
      </c>
      <c r="I415" s="626" t="s">
        <v>4153</v>
      </c>
      <c r="J415" s="626" t="s">
        <v>4154</v>
      </c>
      <c r="K415" s="626" t="s">
        <v>4155</v>
      </c>
      <c r="L415" s="627">
        <v>410</v>
      </c>
      <c r="M415" s="627">
        <v>3280</v>
      </c>
      <c r="N415" s="626">
        <v>8</v>
      </c>
      <c r="O415" s="690">
        <v>8</v>
      </c>
      <c r="P415" s="627">
        <v>3280</v>
      </c>
      <c r="Q415" s="642">
        <v>1</v>
      </c>
      <c r="R415" s="626">
        <v>8</v>
      </c>
      <c r="S415" s="642">
        <v>1</v>
      </c>
      <c r="T415" s="690">
        <v>8</v>
      </c>
      <c r="U415" s="672">
        <v>1</v>
      </c>
    </row>
    <row r="416" spans="1:21" ht="14.4" customHeight="1" x14ac:dyDescent="0.3">
      <c r="A416" s="625">
        <v>4</v>
      </c>
      <c r="B416" s="626" t="s">
        <v>551</v>
      </c>
      <c r="C416" s="626">
        <v>89301042</v>
      </c>
      <c r="D416" s="688" t="s">
        <v>5893</v>
      </c>
      <c r="E416" s="689" t="s">
        <v>3795</v>
      </c>
      <c r="F416" s="626" t="s">
        <v>3779</v>
      </c>
      <c r="G416" s="626" t="s">
        <v>4152</v>
      </c>
      <c r="H416" s="626" t="s">
        <v>550</v>
      </c>
      <c r="I416" s="626" t="s">
        <v>4212</v>
      </c>
      <c r="J416" s="626" t="s">
        <v>4213</v>
      </c>
      <c r="K416" s="626" t="s">
        <v>4214</v>
      </c>
      <c r="L416" s="627">
        <v>566</v>
      </c>
      <c r="M416" s="627">
        <v>566</v>
      </c>
      <c r="N416" s="626">
        <v>1</v>
      </c>
      <c r="O416" s="690">
        <v>1</v>
      </c>
      <c r="P416" s="627"/>
      <c r="Q416" s="642">
        <v>0</v>
      </c>
      <c r="R416" s="626"/>
      <c r="S416" s="642">
        <v>0</v>
      </c>
      <c r="T416" s="690"/>
      <c r="U416" s="672">
        <v>0</v>
      </c>
    </row>
    <row r="417" spans="1:21" ht="14.4" customHeight="1" x14ac:dyDescent="0.3">
      <c r="A417" s="625">
        <v>4</v>
      </c>
      <c r="B417" s="626" t="s">
        <v>551</v>
      </c>
      <c r="C417" s="626">
        <v>89301042</v>
      </c>
      <c r="D417" s="688" t="s">
        <v>5893</v>
      </c>
      <c r="E417" s="689" t="s">
        <v>3796</v>
      </c>
      <c r="F417" s="626" t="s">
        <v>3777</v>
      </c>
      <c r="G417" s="626" t="s">
        <v>3839</v>
      </c>
      <c r="H417" s="626" t="s">
        <v>1399</v>
      </c>
      <c r="I417" s="626" t="s">
        <v>1717</v>
      </c>
      <c r="J417" s="626" t="s">
        <v>3575</v>
      </c>
      <c r="K417" s="626" t="s">
        <v>3576</v>
      </c>
      <c r="L417" s="627">
        <v>333.31</v>
      </c>
      <c r="M417" s="627">
        <v>333.31</v>
      </c>
      <c r="N417" s="626">
        <v>1</v>
      </c>
      <c r="O417" s="690"/>
      <c r="P417" s="627">
        <v>333.31</v>
      </c>
      <c r="Q417" s="642">
        <v>1</v>
      </c>
      <c r="R417" s="626">
        <v>1</v>
      </c>
      <c r="S417" s="642">
        <v>1</v>
      </c>
      <c r="T417" s="690"/>
      <c r="U417" s="672"/>
    </row>
    <row r="418" spans="1:21" ht="14.4" customHeight="1" x14ac:dyDescent="0.3">
      <c r="A418" s="625">
        <v>4</v>
      </c>
      <c r="B418" s="626" t="s">
        <v>551</v>
      </c>
      <c r="C418" s="626">
        <v>89301042</v>
      </c>
      <c r="D418" s="688" t="s">
        <v>5893</v>
      </c>
      <c r="E418" s="689" t="s">
        <v>3796</v>
      </c>
      <c r="F418" s="626" t="s">
        <v>3777</v>
      </c>
      <c r="G418" s="626" t="s">
        <v>4304</v>
      </c>
      <c r="H418" s="626" t="s">
        <v>550</v>
      </c>
      <c r="I418" s="626" t="s">
        <v>2830</v>
      </c>
      <c r="J418" s="626" t="s">
        <v>2831</v>
      </c>
      <c r="K418" s="626" t="s">
        <v>2832</v>
      </c>
      <c r="L418" s="627">
        <v>224.9</v>
      </c>
      <c r="M418" s="627">
        <v>224.9</v>
      </c>
      <c r="N418" s="626">
        <v>1</v>
      </c>
      <c r="O418" s="690"/>
      <c r="P418" s="627">
        <v>224.9</v>
      </c>
      <c r="Q418" s="642">
        <v>1</v>
      </c>
      <c r="R418" s="626">
        <v>1</v>
      </c>
      <c r="S418" s="642">
        <v>1</v>
      </c>
      <c r="T418" s="690"/>
      <c r="U418" s="672"/>
    </row>
    <row r="419" spans="1:21" ht="14.4" customHeight="1" x14ac:dyDescent="0.3">
      <c r="A419" s="625">
        <v>4</v>
      </c>
      <c r="B419" s="626" t="s">
        <v>551</v>
      </c>
      <c r="C419" s="626">
        <v>89301042</v>
      </c>
      <c r="D419" s="688" t="s">
        <v>5893</v>
      </c>
      <c r="E419" s="689" t="s">
        <v>3796</v>
      </c>
      <c r="F419" s="626" t="s">
        <v>3777</v>
      </c>
      <c r="G419" s="626" t="s">
        <v>3854</v>
      </c>
      <c r="H419" s="626" t="s">
        <v>550</v>
      </c>
      <c r="I419" s="626" t="s">
        <v>818</v>
      </c>
      <c r="J419" s="626" t="s">
        <v>3855</v>
      </c>
      <c r="K419" s="626" t="s">
        <v>3856</v>
      </c>
      <c r="L419" s="627">
        <v>0</v>
      </c>
      <c r="M419" s="627">
        <v>0</v>
      </c>
      <c r="N419" s="626">
        <v>1</v>
      </c>
      <c r="O419" s="690"/>
      <c r="P419" s="627">
        <v>0</v>
      </c>
      <c r="Q419" s="642"/>
      <c r="R419" s="626">
        <v>1</v>
      </c>
      <c r="S419" s="642">
        <v>1</v>
      </c>
      <c r="T419" s="690"/>
      <c r="U419" s="672"/>
    </row>
    <row r="420" spans="1:21" ht="14.4" customHeight="1" x14ac:dyDescent="0.3">
      <c r="A420" s="625">
        <v>4</v>
      </c>
      <c r="B420" s="626" t="s">
        <v>551</v>
      </c>
      <c r="C420" s="626">
        <v>89301042</v>
      </c>
      <c r="D420" s="688" t="s">
        <v>5893</v>
      </c>
      <c r="E420" s="689" t="s">
        <v>3796</v>
      </c>
      <c r="F420" s="626" t="s">
        <v>3779</v>
      </c>
      <c r="G420" s="626" t="s">
        <v>4152</v>
      </c>
      <c r="H420" s="626" t="s">
        <v>550</v>
      </c>
      <c r="I420" s="626" t="s">
        <v>4153</v>
      </c>
      <c r="J420" s="626" t="s">
        <v>4154</v>
      </c>
      <c r="K420" s="626" t="s">
        <v>4155</v>
      </c>
      <c r="L420" s="627">
        <v>410</v>
      </c>
      <c r="M420" s="627">
        <v>820</v>
      </c>
      <c r="N420" s="626">
        <v>2</v>
      </c>
      <c r="O420" s="690">
        <v>2</v>
      </c>
      <c r="P420" s="627">
        <v>820</v>
      </c>
      <c r="Q420" s="642">
        <v>1</v>
      </c>
      <c r="R420" s="626">
        <v>2</v>
      </c>
      <c r="S420" s="642">
        <v>1</v>
      </c>
      <c r="T420" s="690">
        <v>2</v>
      </c>
      <c r="U420" s="672">
        <v>1</v>
      </c>
    </row>
    <row r="421" spans="1:21" ht="14.4" customHeight="1" x14ac:dyDescent="0.3">
      <c r="A421" s="625">
        <v>4</v>
      </c>
      <c r="B421" s="626" t="s">
        <v>551</v>
      </c>
      <c r="C421" s="626">
        <v>89301042</v>
      </c>
      <c r="D421" s="688" t="s">
        <v>5893</v>
      </c>
      <c r="E421" s="689" t="s">
        <v>3796</v>
      </c>
      <c r="F421" s="626" t="s">
        <v>3779</v>
      </c>
      <c r="G421" s="626" t="s">
        <v>4215</v>
      </c>
      <c r="H421" s="626" t="s">
        <v>550</v>
      </c>
      <c r="I421" s="626" t="s">
        <v>4231</v>
      </c>
      <c r="J421" s="626" t="s">
        <v>4232</v>
      </c>
      <c r="K421" s="626" t="s">
        <v>4233</v>
      </c>
      <c r="L421" s="627">
        <v>120</v>
      </c>
      <c r="M421" s="627">
        <v>120</v>
      </c>
      <c r="N421" s="626">
        <v>1</v>
      </c>
      <c r="O421" s="690">
        <v>1</v>
      </c>
      <c r="P421" s="627"/>
      <c r="Q421" s="642">
        <v>0</v>
      </c>
      <c r="R421" s="626"/>
      <c r="S421" s="642">
        <v>0</v>
      </c>
      <c r="T421" s="690"/>
      <c r="U421" s="672">
        <v>0</v>
      </c>
    </row>
    <row r="422" spans="1:21" ht="14.4" customHeight="1" x14ac:dyDescent="0.3">
      <c r="A422" s="625">
        <v>4</v>
      </c>
      <c r="B422" s="626" t="s">
        <v>551</v>
      </c>
      <c r="C422" s="626">
        <v>89301042</v>
      </c>
      <c r="D422" s="688" t="s">
        <v>5893</v>
      </c>
      <c r="E422" s="689" t="s">
        <v>3798</v>
      </c>
      <c r="F422" s="626" t="s">
        <v>3777</v>
      </c>
      <c r="G422" s="626" t="s">
        <v>3857</v>
      </c>
      <c r="H422" s="626" t="s">
        <v>550</v>
      </c>
      <c r="I422" s="626" t="s">
        <v>3858</v>
      </c>
      <c r="J422" s="626" t="s">
        <v>3657</v>
      </c>
      <c r="K422" s="626" t="s">
        <v>3859</v>
      </c>
      <c r="L422" s="627">
        <v>0</v>
      </c>
      <c r="M422" s="627">
        <v>0</v>
      </c>
      <c r="N422" s="626">
        <v>1</v>
      </c>
      <c r="O422" s="690">
        <v>1</v>
      </c>
      <c r="P422" s="627"/>
      <c r="Q422" s="642"/>
      <c r="R422" s="626"/>
      <c r="S422" s="642">
        <v>0</v>
      </c>
      <c r="T422" s="690"/>
      <c r="U422" s="672">
        <v>0</v>
      </c>
    </row>
    <row r="423" spans="1:21" ht="14.4" customHeight="1" x14ac:dyDescent="0.3">
      <c r="A423" s="625">
        <v>4</v>
      </c>
      <c r="B423" s="626" t="s">
        <v>551</v>
      </c>
      <c r="C423" s="626">
        <v>89301042</v>
      </c>
      <c r="D423" s="688" t="s">
        <v>5893</v>
      </c>
      <c r="E423" s="689" t="s">
        <v>3798</v>
      </c>
      <c r="F423" s="626" t="s">
        <v>3777</v>
      </c>
      <c r="G423" s="626" t="s">
        <v>4305</v>
      </c>
      <c r="H423" s="626" t="s">
        <v>550</v>
      </c>
      <c r="I423" s="626" t="s">
        <v>4306</v>
      </c>
      <c r="J423" s="626" t="s">
        <v>4307</v>
      </c>
      <c r="K423" s="626" t="s">
        <v>3627</v>
      </c>
      <c r="L423" s="627">
        <v>10.73</v>
      </c>
      <c r="M423" s="627">
        <v>32.19</v>
      </c>
      <c r="N423" s="626">
        <v>3</v>
      </c>
      <c r="O423" s="690">
        <v>1</v>
      </c>
      <c r="P423" s="627">
        <v>32.19</v>
      </c>
      <c r="Q423" s="642">
        <v>1</v>
      </c>
      <c r="R423" s="626">
        <v>3</v>
      </c>
      <c r="S423" s="642">
        <v>1</v>
      </c>
      <c r="T423" s="690">
        <v>1</v>
      </c>
      <c r="U423" s="672">
        <v>1</v>
      </c>
    </row>
    <row r="424" spans="1:21" ht="14.4" customHeight="1" x14ac:dyDescent="0.3">
      <c r="A424" s="625">
        <v>4</v>
      </c>
      <c r="B424" s="626" t="s">
        <v>551</v>
      </c>
      <c r="C424" s="626">
        <v>89301042</v>
      </c>
      <c r="D424" s="688" t="s">
        <v>5893</v>
      </c>
      <c r="E424" s="689" t="s">
        <v>3798</v>
      </c>
      <c r="F424" s="626" t="s">
        <v>3777</v>
      </c>
      <c r="G424" s="626" t="s">
        <v>4308</v>
      </c>
      <c r="H424" s="626" t="s">
        <v>550</v>
      </c>
      <c r="I424" s="626" t="s">
        <v>1137</v>
      </c>
      <c r="J424" s="626" t="s">
        <v>651</v>
      </c>
      <c r="K424" s="626" t="s">
        <v>4309</v>
      </c>
      <c r="L424" s="627">
        <v>35.380000000000003</v>
      </c>
      <c r="M424" s="627">
        <v>176.90000000000003</v>
      </c>
      <c r="N424" s="626">
        <v>5</v>
      </c>
      <c r="O424" s="690">
        <v>2</v>
      </c>
      <c r="P424" s="627"/>
      <c r="Q424" s="642">
        <v>0</v>
      </c>
      <c r="R424" s="626"/>
      <c r="S424" s="642">
        <v>0</v>
      </c>
      <c r="T424" s="690"/>
      <c r="U424" s="672">
        <v>0</v>
      </c>
    </row>
    <row r="425" spans="1:21" ht="14.4" customHeight="1" x14ac:dyDescent="0.3">
      <c r="A425" s="625">
        <v>4</v>
      </c>
      <c r="B425" s="626" t="s">
        <v>551</v>
      </c>
      <c r="C425" s="626">
        <v>89301042</v>
      </c>
      <c r="D425" s="688" t="s">
        <v>5893</v>
      </c>
      <c r="E425" s="689" t="s">
        <v>3798</v>
      </c>
      <c r="F425" s="626" t="s">
        <v>3777</v>
      </c>
      <c r="G425" s="626" t="s">
        <v>4106</v>
      </c>
      <c r="H425" s="626" t="s">
        <v>550</v>
      </c>
      <c r="I425" s="626" t="s">
        <v>4310</v>
      </c>
      <c r="J425" s="626" t="s">
        <v>4311</v>
      </c>
      <c r="K425" s="626" t="s">
        <v>4312</v>
      </c>
      <c r="L425" s="627">
        <v>64.23</v>
      </c>
      <c r="M425" s="627">
        <v>64.23</v>
      </c>
      <c r="N425" s="626">
        <v>1</v>
      </c>
      <c r="O425" s="690">
        <v>1</v>
      </c>
      <c r="P425" s="627">
        <v>64.23</v>
      </c>
      <c r="Q425" s="642">
        <v>1</v>
      </c>
      <c r="R425" s="626">
        <v>1</v>
      </c>
      <c r="S425" s="642">
        <v>1</v>
      </c>
      <c r="T425" s="690">
        <v>1</v>
      </c>
      <c r="U425" s="672">
        <v>1</v>
      </c>
    </row>
    <row r="426" spans="1:21" ht="14.4" customHeight="1" x14ac:dyDescent="0.3">
      <c r="A426" s="625">
        <v>4</v>
      </c>
      <c r="B426" s="626" t="s">
        <v>551</v>
      </c>
      <c r="C426" s="626">
        <v>89301042</v>
      </c>
      <c r="D426" s="688" t="s">
        <v>5893</v>
      </c>
      <c r="E426" s="689" t="s">
        <v>3798</v>
      </c>
      <c r="F426" s="626" t="s">
        <v>3777</v>
      </c>
      <c r="G426" s="626" t="s">
        <v>3839</v>
      </c>
      <c r="H426" s="626" t="s">
        <v>1399</v>
      </c>
      <c r="I426" s="626" t="s">
        <v>1717</v>
      </c>
      <c r="J426" s="626" t="s">
        <v>3575</v>
      </c>
      <c r="K426" s="626" t="s">
        <v>3576</v>
      </c>
      <c r="L426" s="627">
        <v>333.31</v>
      </c>
      <c r="M426" s="627">
        <v>666.62</v>
      </c>
      <c r="N426" s="626">
        <v>2</v>
      </c>
      <c r="O426" s="690">
        <v>2</v>
      </c>
      <c r="P426" s="627">
        <v>666.62</v>
      </c>
      <c r="Q426" s="642">
        <v>1</v>
      </c>
      <c r="R426" s="626">
        <v>2</v>
      </c>
      <c r="S426" s="642">
        <v>1</v>
      </c>
      <c r="T426" s="690">
        <v>2</v>
      </c>
      <c r="U426" s="672">
        <v>1</v>
      </c>
    </row>
    <row r="427" spans="1:21" ht="14.4" customHeight="1" x14ac:dyDescent="0.3">
      <c r="A427" s="625">
        <v>4</v>
      </c>
      <c r="B427" s="626" t="s">
        <v>551</v>
      </c>
      <c r="C427" s="626">
        <v>89301042</v>
      </c>
      <c r="D427" s="688" t="s">
        <v>5893</v>
      </c>
      <c r="E427" s="689" t="s">
        <v>3798</v>
      </c>
      <c r="F427" s="626" t="s">
        <v>3777</v>
      </c>
      <c r="G427" s="626" t="s">
        <v>3839</v>
      </c>
      <c r="H427" s="626" t="s">
        <v>1399</v>
      </c>
      <c r="I427" s="626" t="s">
        <v>1748</v>
      </c>
      <c r="J427" s="626" t="s">
        <v>3579</v>
      </c>
      <c r="K427" s="626" t="s">
        <v>3580</v>
      </c>
      <c r="L427" s="627">
        <v>333.31</v>
      </c>
      <c r="M427" s="627">
        <v>333.31</v>
      </c>
      <c r="N427" s="626">
        <v>1</v>
      </c>
      <c r="O427" s="690">
        <v>1</v>
      </c>
      <c r="P427" s="627">
        <v>333.31</v>
      </c>
      <c r="Q427" s="642">
        <v>1</v>
      </c>
      <c r="R427" s="626">
        <v>1</v>
      </c>
      <c r="S427" s="642">
        <v>1</v>
      </c>
      <c r="T427" s="690">
        <v>1</v>
      </c>
      <c r="U427" s="672">
        <v>1</v>
      </c>
    </row>
    <row r="428" spans="1:21" ht="14.4" customHeight="1" x14ac:dyDescent="0.3">
      <c r="A428" s="625">
        <v>4</v>
      </c>
      <c r="B428" s="626" t="s">
        <v>551</v>
      </c>
      <c r="C428" s="626">
        <v>89301042</v>
      </c>
      <c r="D428" s="688" t="s">
        <v>5893</v>
      </c>
      <c r="E428" s="689" t="s">
        <v>3798</v>
      </c>
      <c r="F428" s="626" t="s">
        <v>3777</v>
      </c>
      <c r="G428" s="626" t="s">
        <v>4313</v>
      </c>
      <c r="H428" s="626" t="s">
        <v>550</v>
      </c>
      <c r="I428" s="626" t="s">
        <v>4314</v>
      </c>
      <c r="J428" s="626" t="s">
        <v>4315</v>
      </c>
      <c r="K428" s="626" t="s">
        <v>4316</v>
      </c>
      <c r="L428" s="627">
        <v>55.81</v>
      </c>
      <c r="M428" s="627">
        <v>55.81</v>
      </c>
      <c r="N428" s="626">
        <v>1</v>
      </c>
      <c r="O428" s="690">
        <v>1</v>
      </c>
      <c r="P428" s="627"/>
      <c r="Q428" s="642">
        <v>0</v>
      </c>
      <c r="R428" s="626"/>
      <c r="S428" s="642">
        <v>0</v>
      </c>
      <c r="T428" s="690"/>
      <c r="U428" s="672">
        <v>0</v>
      </c>
    </row>
    <row r="429" spans="1:21" ht="14.4" customHeight="1" x14ac:dyDescent="0.3">
      <c r="A429" s="625">
        <v>4</v>
      </c>
      <c r="B429" s="626" t="s">
        <v>551</v>
      </c>
      <c r="C429" s="626">
        <v>89301042</v>
      </c>
      <c r="D429" s="688" t="s">
        <v>5893</v>
      </c>
      <c r="E429" s="689" t="s">
        <v>3798</v>
      </c>
      <c r="F429" s="626" t="s">
        <v>3777</v>
      </c>
      <c r="G429" s="626" t="s">
        <v>3912</v>
      </c>
      <c r="H429" s="626" t="s">
        <v>1399</v>
      </c>
      <c r="I429" s="626" t="s">
        <v>4317</v>
      </c>
      <c r="J429" s="626" t="s">
        <v>1483</v>
      </c>
      <c r="K429" s="626" t="s">
        <v>4318</v>
      </c>
      <c r="L429" s="627">
        <v>275.48</v>
      </c>
      <c r="M429" s="627">
        <v>275.48</v>
      </c>
      <c r="N429" s="626">
        <v>1</v>
      </c>
      <c r="O429" s="690">
        <v>1</v>
      </c>
      <c r="P429" s="627"/>
      <c r="Q429" s="642">
        <v>0</v>
      </c>
      <c r="R429" s="626"/>
      <c r="S429" s="642">
        <v>0</v>
      </c>
      <c r="T429" s="690"/>
      <c r="U429" s="672">
        <v>0</v>
      </c>
    </row>
    <row r="430" spans="1:21" ht="14.4" customHeight="1" x14ac:dyDescent="0.3">
      <c r="A430" s="625">
        <v>4</v>
      </c>
      <c r="B430" s="626" t="s">
        <v>551</v>
      </c>
      <c r="C430" s="626">
        <v>89301042</v>
      </c>
      <c r="D430" s="688" t="s">
        <v>5893</v>
      </c>
      <c r="E430" s="689" t="s">
        <v>3798</v>
      </c>
      <c r="F430" s="626" t="s">
        <v>3777</v>
      </c>
      <c r="G430" s="626" t="s">
        <v>4167</v>
      </c>
      <c r="H430" s="626" t="s">
        <v>550</v>
      </c>
      <c r="I430" s="626" t="s">
        <v>4319</v>
      </c>
      <c r="J430" s="626" t="s">
        <v>4320</v>
      </c>
      <c r="K430" s="626" t="s">
        <v>4321</v>
      </c>
      <c r="L430" s="627">
        <v>206.61</v>
      </c>
      <c r="M430" s="627">
        <v>413.22</v>
      </c>
      <c r="N430" s="626">
        <v>2</v>
      </c>
      <c r="O430" s="690">
        <v>1.5</v>
      </c>
      <c r="P430" s="627">
        <v>206.61</v>
      </c>
      <c r="Q430" s="642">
        <v>0.5</v>
      </c>
      <c r="R430" s="626">
        <v>1</v>
      </c>
      <c r="S430" s="642">
        <v>0.5</v>
      </c>
      <c r="T430" s="690">
        <v>0.5</v>
      </c>
      <c r="U430" s="672">
        <v>0.33333333333333331</v>
      </c>
    </row>
    <row r="431" spans="1:21" ht="14.4" customHeight="1" x14ac:dyDescent="0.3">
      <c r="A431" s="625">
        <v>4</v>
      </c>
      <c r="B431" s="626" t="s">
        <v>551</v>
      </c>
      <c r="C431" s="626">
        <v>89301042</v>
      </c>
      <c r="D431" s="688" t="s">
        <v>5893</v>
      </c>
      <c r="E431" s="689" t="s">
        <v>3798</v>
      </c>
      <c r="F431" s="626" t="s">
        <v>3777</v>
      </c>
      <c r="G431" s="626" t="s">
        <v>4167</v>
      </c>
      <c r="H431" s="626" t="s">
        <v>550</v>
      </c>
      <c r="I431" s="626" t="s">
        <v>4322</v>
      </c>
      <c r="J431" s="626" t="s">
        <v>4320</v>
      </c>
      <c r="K431" s="626" t="s">
        <v>4323</v>
      </c>
      <c r="L431" s="627">
        <v>309.91000000000003</v>
      </c>
      <c r="M431" s="627">
        <v>309.91000000000003</v>
      </c>
      <c r="N431" s="626">
        <v>1</v>
      </c>
      <c r="O431" s="690">
        <v>1</v>
      </c>
      <c r="P431" s="627">
        <v>309.91000000000003</v>
      </c>
      <c r="Q431" s="642">
        <v>1</v>
      </c>
      <c r="R431" s="626">
        <v>1</v>
      </c>
      <c r="S431" s="642">
        <v>1</v>
      </c>
      <c r="T431" s="690">
        <v>1</v>
      </c>
      <c r="U431" s="672">
        <v>1</v>
      </c>
    </row>
    <row r="432" spans="1:21" ht="14.4" customHeight="1" x14ac:dyDescent="0.3">
      <c r="A432" s="625">
        <v>4</v>
      </c>
      <c r="B432" s="626" t="s">
        <v>551</v>
      </c>
      <c r="C432" s="626">
        <v>89301042</v>
      </c>
      <c r="D432" s="688" t="s">
        <v>5893</v>
      </c>
      <c r="E432" s="689" t="s">
        <v>3798</v>
      </c>
      <c r="F432" s="626" t="s">
        <v>3777</v>
      </c>
      <c r="G432" s="626" t="s">
        <v>4167</v>
      </c>
      <c r="H432" s="626" t="s">
        <v>550</v>
      </c>
      <c r="I432" s="626" t="s">
        <v>4324</v>
      </c>
      <c r="J432" s="626" t="s">
        <v>4325</v>
      </c>
      <c r="K432" s="626" t="s">
        <v>4326</v>
      </c>
      <c r="L432" s="627">
        <v>55.1</v>
      </c>
      <c r="M432" s="627">
        <v>165.3</v>
      </c>
      <c r="N432" s="626">
        <v>3</v>
      </c>
      <c r="O432" s="690">
        <v>2</v>
      </c>
      <c r="P432" s="627">
        <v>165.3</v>
      </c>
      <c r="Q432" s="642">
        <v>1</v>
      </c>
      <c r="R432" s="626">
        <v>3</v>
      </c>
      <c r="S432" s="642">
        <v>1</v>
      </c>
      <c r="T432" s="690">
        <v>2</v>
      </c>
      <c r="U432" s="672">
        <v>1</v>
      </c>
    </row>
    <row r="433" spans="1:21" ht="14.4" customHeight="1" x14ac:dyDescent="0.3">
      <c r="A433" s="625">
        <v>4</v>
      </c>
      <c r="B433" s="626" t="s">
        <v>551</v>
      </c>
      <c r="C433" s="626">
        <v>89301042</v>
      </c>
      <c r="D433" s="688" t="s">
        <v>5893</v>
      </c>
      <c r="E433" s="689" t="s">
        <v>3798</v>
      </c>
      <c r="F433" s="626" t="s">
        <v>3777</v>
      </c>
      <c r="G433" s="626" t="s">
        <v>4009</v>
      </c>
      <c r="H433" s="626" t="s">
        <v>550</v>
      </c>
      <c r="I433" s="626" t="s">
        <v>4327</v>
      </c>
      <c r="J433" s="626" t="s">
        <v>850</v>
      </c>
      <c r="K433" s="626" t="s">
        <v>4328</v>
      </c>
      <c r="L433" s="627">
        <v>0</v>
      </c>
      <c r="M433" s="627">
        <v>0</v>
      </c>
      <c r="N433" s="626">
        <v>1</v>
      </c>
      <c r="O433" s="690">
        <v>1</v>
      </c>
      <c r="P433" s="627">
        <v>0</v>
      </c>
      <c r="Q433" s="642"/>
      <c r="R433" s="626">
        <v>1</v>
      </c>
      <c r="S433" s="642">
        <v>1</v>
      </c>
      <c r="T433" s="690">
        <v>1</v>
      </c>
      <c r="U433" s="672">
        <v>1</v>
      </c>
    </row>
    <row r="434" spans="1:21" ht="14.4" customHeight="1" x14ac:dyDescent="0.3">
      <c r="A434" s="625">
        <v>4</v>
      </c>
      <c r="B434" s="626" t="s">
        <v>551</v>
      </c>
      <c r="C434" s="626">
        <v>89301042</v>
      </c>
      <c r="D434" s="688" t="s">
        <v>5893</v>
      </c>
      <c r="E434" s="689" t="s">
        <v>3798</v>
      </c>
      <c r="F434" s="626" t="s">
        <v>3777</v>
      </c>
      <c r="G434" s="626" t="s">
        <v>4009</v>
      </c>
      <c r="H434" s="626" t="s">
        <v>550</v>
      </c>
      <c r="I434" s="626" t="s">
        <v>4329</v>
      </c>
      <c r="J434" s="626" t="s">
        <v>850</v>
      </c>
      <c r="K434" s="626" t="s">
        <v>4330</v>
      </c>
      <c r="L434" s="627">
        <v>376.81</v>
      </c>
      <c r="M434" s="627">
        <v>376.81</v>
      </c>
      <c r="N434" s="626">
        <v>1</v>
      </c>
      <c r="O434" s="690">
        <v>1</v>
      </c>
      <c r="P434" s="627">
        <v>376.81</v>
      </c>
      <c r="Q434" s="642">
        <v>1</v>
      </c>
      <c r="R434" s="626">
        <v>1</v>
      </c>
      <c r="S434" s="642">
        <v>1</v>
      </c>
      <c r="T434" s="690">
        <v>1</v>
      </c>
      <c r="U434" s="672">
        <v>1</v>
      </c>
    </row>
    <row r="435" spans="1:21" ht="14.4" customHeight="1" x14ac:dyDescent="0.3">
      <c r="A435" s="625">
        <v>4</v>
      </c>
      <c r="B435" s="626" t="s">
        <v>551</v>
      </c>
      <c r="C435" s="626">
        <v>89301042</v>
      </c>
      <c r="D435" s="688" t="s">
        <v>5893</v>
      </c>
      <c r="E435" s="689" t="s">
        <v>3798</v>
      </c>
      <c r="F435" s="626" t="s">
        <v>3777</v>
      </c>
      <c r="G435" s="626" t="s">
        <v>4331</v>
      </c>
      <c r="H435" s="626" t="s">
        <v>550</v>
      </c>
      <c r="I435" s="626" t="s">
        <v>730</v>
      </c>
      <c r="J435" s="626" t="s">
        <v>731</v>
      </c>
      <c r="K435" s="626" t="s">
        <v>3523</v>
      </c>
      <c r="L435" s="627">
        <v>115.3</v>
      </c>
      <c r="M435" s="627">
        <v>115.3</v>
      </c>
      <c r="N435" s="626">
        <v>1</v>
      </c>
      <c r="O435" s="690">
        <v>0.5</v>
      </c>
      <c r="P435" s="627"/>
      <c r="Q435" s="642">
        <v>0</v>
      </c>
      <c r="R435" s="626"/>
      <c r="S435" s="642">
        <v>0</v>
      </c>
      <c r="T435" s="690"/>
      <c r="U435" s="672">
        <v>0</v>
      </c>
    </row>
    <row r="436" spans="1:21" ht="14.4" customHeight="1" x14ac:dyDescent="0.3">
      <c r="A436" s="625">
        <v>4</v>
      </c>
      <c r="B436" s="626" t="s">
        <v>551</v>
      </c>
      <c r="C436" s="626">
        <v>89301042</v>
      </c>
      <c r="D436" s="688" t="s">
        <v>5893</v>
      </c>
      <c r="E436" s="689" t="s">
        <v>3798</v>
      </c>
      <c r="F436" s="626" t="s">
        <v>3777</v>
      </c>
      <c r="G436" s="626" t="s">
        <v>4174</v>
      </c>
      <c r="H436" s="626" t="s">
        <v>550</v>
      </c>
      <c r="I436" s="626" t="s">
        <v>4300</v>
      </c>
      <c r="J436" s="626" t="s">
        <v>4176</v>
      </c>
      <c r="K436" s="626" t="s">
        <v>4301</v>
      </c>
      <c r="L436" s="627">
        <v>0</v>
      </c>
      <c r="M436" s="627">
        <v>0</v>
      </c>
      <c r="N436" s="626">
        <v>2</v>
      </c>
      <c r="O436" s="690">
        <v>0.5</v>
      </c>
      <c r="P436" s="627"/>
      <c r="Q436" s="642"/>
      <c r="R436" s="626"/>
      <c r="S436" s="642">
        <v>0</v>
      </c>
      <c r="T436" s="690"/>
      <c r="U436" s="672">
        <v>0</v>
      </c>
    </row>
    <row r="437" spans="1:21" ht="14.4" customHeight="1" x14ac:dyDescent="0.3">
      <c r="A437" s="625">
        <v>4</v>
      </c>
      <c r="B437" s="626" t="s">
        <v>551</v>
      </c>
      <c r="C437" s="626">
        <v>89301042</v>
      </c>
      <c r="D437" s="688" t="s">
        <v>5893</v>
      </c>
      <c r="E437" s="689" t="s">
        <v>3798</v>
      </c>
      <c r="F437" s="626" t="s">
        <v>3777</v>
      </c>
      <c r="G437" s="626" t="s">
        <v>4110</v>
      </c>
      <c r="H437" s="626" t="s">
        <v>550</v>
      </c>
      <c r="I437" s="626" t="s">
        <v>4332</v>
      </c>
      <c r="J437" s="626" t="s">
        <v>3144</v>
      </c>
      <c r="K437" s="626" t="s">
        <v>4333</v>
      </c>
      <c r="L437" s="627">
        <v>0</v>
      </c>
      <c r="M437" s="627">
        <v>0</v>
      </c>
      <c r="N437" s="626">
        <v>1</v>
      </c>
      <c r="O437" s="690">
        <v>1</v>
      </c>
      <c r="P437" s="627"/>
      <c r="Q437" s="642"/>
      <c r="R437" s="626"/>
      <c r="S437" s="642">
        <v>0</v>
      </c>
      <c r="T437" s="690"/>
      <c r="U437" s="672">
        <v>0</v>
      </c>
    </row>
    <row r="438" spans="1:21" ht="14.4" customHeight="1" x14ac:dyDescent="0.3">
      <c r="A438" s="625">
        <v>4</v>
      </c>
      <c r="B438" s="626" t="s">
        <v>551</v>
      </c>
      <c r="C438" s="626">
        <v>89301042</v>
      </c>
      <c r="D438" s="688" t="s">
        <v>5893</v>
      </c>
      <c r="E438" s="689" t="s">
        <v>3798</v>
      </c>
      <c r="F438" s="626" t="s">
        <v>3777</v>
      </c>
      <c r="G438" s="626" t="s">
        <v>4334</v>
      </c>
      <c r="H438" s="626" t="s">
        <v>550</v>
      </c>
      <c r="I438" s="626" t="s">
        <v>4335</v>
      </c>
      <c r="J438" s="626" t="s">
        <v>4336</v>
      </c>
      <c r="K438" s="626" t="s">
        <v>4337</v>
      </c>
      <c r="L438" s="627">
        <v>200.26</v>
      </c>
      <c r="M438" s="627">
        <v>200.26</v>
      </c>
      <c r="N438" s="626">
        <v>1</v>
      </c>
      <c r="O438" s="690">
        <v>1</v>
      </c>
      <c r="P438" s="627">
        <v>200.26</v>
      </c>
      <c r="Q438" s="642">
        <v>1</v>
      </c>
      <c r="R438" s="626">
        <v>1</v>
      </c>
      <c r="S438" s="642">
        <v>1</v>
      </c>
      <c r="T438" s="690">
        <v>1</v>
      </c>
      <c r="U438" s="672">
        <v>1</v>
      </c>
    </row>
    <row r="439" spans="1:21" ht="14.4" customHeight="1" x14ac:dyDescent="0.3">
      <c r="A439" s="625">
        <v>4</v>
      </c>
      <c r="B439" s="626" t="s">
        <v>551</v>
      </c>
      <c r="C439" s="626">
        <v>89301042</v>
      </c>
      <c r="D439" s="688" t="s">
        <v>5893</v>
      </c>
      <c r="E439" s="689" t="s">
        <v>3798</v>
      </c>
      <c r="F439" s="626" t="s">
        <v>3777</v>
      </c>
      <c r="G439" s="626" t="s">
        <v>4338</v>
      </c>
      <c r="H439" s="626" t="s">
        <v>550</v>
      </c>
      <c r="I439" s="626" t="s">
        <v>4339</v>
      </c>
      <c r="J439" s="626" t="s">
        <v>4340</v>
      </c>
      <c r="K439" s="626" t="s">
        <v>4341</v>
      </c>
      <c r="L439" s="627">
        <v>0</v>
      </c>
      <c r="M439" s="627">
        <v>0</v>
      </c>
      <c r="N439" s="626">
        <v>1</v>
      </c>
      <c r="O439" s="690">
        <v>1</v>
      </c>
      <c r="P439" s="627"/>
      <c r="Q439" s="642"/>
      <c r="R439" s="626"/>
      <c r="S439" s="642">
        <v>0</v>
      </c>
      <c r="T439" s="690"/>
      <c r="U439" s="672">
        <v>0</v>
      </c>
    </row>
    <row r="440" spans="1:21" ht="14.4" customHeight="1" x14ac:dyDescent="0.3">
      <c r="A440" s="625">
        <v>4</v>
      </c>
      <c r="B440" s="626" t="s">
        <v>551</v>
      </c>
      <c r="C440" s="626">
        <v>89301042</v>
      </c>
      <c r="D440" s="688" t="s">
        <v>5893</v>
      </c>
      <c r="E440" s="689" t="s">
        <v>3798</v>
      </c>
      <c r="F440" s="626" t="s">
        <v>3777</v>
      </c>
      <c r="G440" s="626" t="s">
        <v>4338</v>
      </c>
      <c r="H440" s="626" t="s">
        <v>550</v>
      </c>
      <c r="I440" s="626" t="s">
        <v>4342</v>
      </c>
      <c r="J440" s="626" t="s">
        <v>4340</v>
      </c>
      <c r="K440" s="626" t="s">
        <v>4343</v>
      </c>
      <c r="L440" s="627">
        <v>0</v>
      </c>
      <c r="M440" s="627">
        <v>0</v>
      </c>
      <c r="N440" s="626">
        <v>1</v>
      </c>
      <c r="O440" s="690">
        <v>1</v>
      </c>
      <c r="P440" s="627">
        <v>0</v>
      </c>
      <c r="Q440" s="642"/>
      <c r="R440" s="626">
        <v>1</v>
      </c>
      <c r="S440" s="642">
        <v>1</v>
      </c>
      <c r="T440" s="690">
        <v>1</v>
      </c>
      <c r="U440" s="672">
        <v>1</v>
      </c>
    </row>
    <row r="441" spans="1:21" ht="14.4" customHeight="1" x14ac:dyDescent="0.3">
      <c r="A441" s="625">
        <v>4</v>
      </c>
      <c r="B441" s="626" t="s">
        <v>551</v>
      </c>
      <c r="C441" s="626">
        <v>89301042</v>
      </c>
      <c r="D441" s="688" t="s">
        <v>5893</v>
      </c>
      <c r="E441" s="689" t="s">
        <v>3798</v>
      </c>
      <c r="F441" s="626" t="s">
        <v>3777</v>
      </c>
      <c r="G441" s="626" t="s">
        <v>4102</v>
      </c>
      <c r="H441" s="626" t="s">
        <v>550</v>
      </c>
      <c r="I441" s="626" t="s">
        <v>4103</v>
      </c>
      <c r="J441" s="626" t="s">
        <v>4104</v>
      </c>
      <c r="K441" s="626" t="s">
        <v>4105</v>
      </c>
      <c r="L441" s="627">
        <v>153.37</v>
      </c>
      <c r="M441" s="627">
        <v>613.48</v>
      </c>
      <c r="N441" s="626">
        <v>4</v>
      </c>
      <c r="O441" s="690">
        <v>1.5</v>
      </c>
      <c r="P441" s="627"/>
      <c r="Q441" s="642">
        <v>0</v>
      </c>
      <c r="R441" s="626"/>
      <c r="S441" s="642">
        <v>0</v>
      </c>
      <c r="T441" s="690"/>
      <c r="U441" s="672">
        <v>0</v>
      </c>
    </row>
    <row r="442" spans="1:21" ht="14.4" customHeight="1" x14ac:dyDescent="0.3">
      <c r="A442" s="625">
        <v>4</v>
      </c>
      <c r="B442" s="626" t="s">
        <v>551</v>
      </c>
      <c r="C442" s="626">
        <v>89301042</v>
      </c>
      <c r="D442" s="688" t="s">
        <v>5893</v>
      </c>
      <c r="E442" s="689" t="s">
        <v>3798</v>
      </c>
      <c r="F442" s="626" t="s">
        <v>3777</v>
      </c>
      <c r="G442" s="626" t="s">
        <v>4186</v>
      </c>
      <c r="H442" s="626" t="s">
        <v>550</v>
      </c>
      <c r="I442" s="626" t="s">
        <v>3140</v>
      </c>
      <c r="J442" s="626" t="s">
        <v>1667</v>
      </c>
      <c r="K442" s="626" t="s">
        <v>3141</v>
      </c>
      <c r="L442" s="627">
        <v>14.14</v>
      </c>
      <c r="M442" s="627">
        <v>14.14</v>
      </c>
      <c r="N442" s="626">
        <v>1</v>
      </c>
      <c r="O442" s="690">
        <v>1</v>
      </c>
      <c r="P442" s="627"/>
      <c r="Q442" s="642">
        <v>0</v>
      </c>
      <c r="R442" s="626"/>
      <c r="S442" s="642">
        <v>0</v>
      </c>
      <c r="T442" s="690"/>
      <c r="U442" s="672">
        <v>0</v>
      </c>
    </row>
    <row r="443" spans="1:21" ht="14.4" customHeight="1" x14ac:dyDescent="0.3">
      <c r="A443" s="625">
        <v>4</v>
      </c>
      <c r="B443" s="626" t="s">
        <v>551</v>
      </c>
      <c r="C443" s="626">
        <v>89301042</v>
      </c>
      <c r="D443" s="688" t="s">
        <v>5893</v>
      </c>
      <c r="E443" s="689" t="s">
        <v>3798</v>
      </c>
      <c r="F443" s="626" t="s">
        <v>3777</v>
      </c>
      <c r="G443" s="626" t="s">
        <v>3840</v>
      </c>
      <c r="H443" s="626" t="s">
        <v>550</v>
      </c>
      <c r="I443" s="626" t="s">
        <v>973</v>
      </c>
      <c r="J443" s="626" t="s">
        <v>974</v>
      </c>
      <c r="K443" s="626" t="s">
        <v>975</v>
      </c>
      <c r="L443" s="627">
        <v>0</v>
      </c>
      <c r="M443" s="627">
        <v>0</v>
      </c>
      <c r="N443" s="626">
        <v>2</v>
      </c>
      <c r="O443" s="690">
        <v>2</v>
      </c>
      <c r="P443" s="627">
        <v>0</v>
      </c>
      <c r="Q443" s="642"/>
      <c r="R443" s="626">
        <v>2</v>
      </c>
      <c r="S443" s="642">
        <v>1</v>
      </c>
      <c r="T443" s="690">
        <v>2</v>
      </c>
      <c r="U443" s="672">
        <v>1</v>
      </c>
    </row>
    <row r="444" spans="1:21" ht="14.4" customHeight="1" x14ac:dyDescent="0.3">
      <c r="A444" s="625">
        <v>4</v>
      </c>
      <c r="B444" s="626" t="s">
        <v>551</v>
      </c>
      <c r="C444" s="626">
        <v>89301042</v>
      </c>
      <c r="D444" s="688" t="s">
        <v>5893</v>
      </c>
      <c r="E444" s="689" t="s">
        <v>3798</v>
      </c>
      <c r="F444" s="626" t="s">
        <v>3777</v>
      </c>
      <c r="G444" s="626" t="s">
        <v>4344</v>
      </c>
      <c r="H444" s="626" t="s">
        <v>550</v>
      </c>
      <c r="I444" s="626" t="s">
        <v>4345</v>
      </c>
      <c r="J444" s="626" t="s">
        <v>4346</v>
      </c>
      <c r="K444" s="626" t="s">
        <v>4347</v>
      </c>
      <c r="L444" s="627">
        <v>77.27</v>
      </c>
      <c r="M444" s="627">
        <v>77.27</v>
      </c>
      <c r="N444" s="626">
        <v>1</v>
      </c>
      <c r="O444" s="690">
        <v>1</v>
      </c>
      <c r="P444" s="627">
        <v>77.27</v>
      </c>
      <c r="Q444" s="642">
        <v>1</v>
      </c>
      <c r="R444" s="626">
        <v>1</v>
      </c>
      <c r="S444" s="642">
        <v>1</v>
      </c>
      <c r="T444" s="690">
        <v>1</v>
      </c>
      <c r="U444" s="672">
        <v>1</v>
      </c>
    </row>
    <row r="445" spans="1:21" ht="14.4" customHeight="1" x14ac:dyDescent="0.3">
      <c r="A445" s="625">
        <v>4</v>
      </c>
      <c r="B445" s="626" t="s">
        <v>551</v>
      </c>
      <c r="C445" s="626">
        <v>89301042</v>
      </c>
      <c r="D445" s="688" t="s">
        <v>5893</v>
      </c>
      <c r="E445" s="689" t="s">
        <v>3798</v>
      </c>
      <c r="F445" s="626" t="s">
        <v>3777</v>
      </c>
      <c r="G445" s="626" t="s">
        <v>4091</v>
      </c>
      <c r="H445" s="626" t="s">
        <v>1399</v>
      </c>
      <c r="I445" s="626" t="s">
        <v>2608</v>
      </c>
      <c r="J445" s="626" t="s">
        <v>2609</v>
      </c>
      <c r="K445" s="626" t="s">
        <v>2610</v>
      </c>
      <c r="L445" s="627">
        <v>154.01</v>
      </c>
      <c r="M445" s="627">
        <v>462.03</v>
      </c>
      <c r="N445" s="626">
        <v>3</v>
      </c>
      <c r="O445" s="690">
        <v>1</v>
      </c>
      <c r="P445" s="627">
        <v>462.03</v>
      </c>
      <c r="Q445" s="642">
        <v>1</v>
      </c>
      <c r="R445" s="626">
        <v>3</v>
      </c>
      <c r="S445" s="642">
        <v>1</v>
      </c>
      <c r="T445" s="690">
        <v>1</v>
      </c>
      <c r="U445" s="672">
        <v>1</v>
      </c>
    </row>
    <row r="446" spans="1:21" ht="14.4" customHeight="1" x14ac:dyDescent="0.3">
      <c r="A446" s="625">
        <v>4</v>
      </c>
      <c r="B446" s="626" t="s">
        <v>551</v>
      </c>
      <c r="C446" s="626">
        <v>89301042</v>
      </c>
      <c r="D446" s="688" t="s">
        <v>5893</v>
      </c>
      <c r="E446" s="689" t="s">
        <v>3798</v>
      </c>
      <c r="F446" s="626" t="s">
        <v>3777</v>
      </c>
      <c r="G446" s="626" t="s">
        <v>3869</v>
      </c>
      <c r="H446" s="626" t="s">
        <v>550</v>
      </c>
      <c r="I446" s="626" t="s">
        <v>2009</v>
      </c>
      <c r="J446" s="626" t="s">
        <v>3871</v>
      </c>
      <c r="K446" s="626" t="s">
        <v>4348</v>
      </c>
      <c r="L446" s="627">
        <v>36.78</v>
      </c>
      <c r="M446" s="627">
        <v>110.34</v>
      </c>
      <c r="N446" s="626">
        <v>3</v>
      </c>
      <c r="O446" s="690">
        <v>1</v>
      </c>
      <c r="P446" s="627">
        <v>110.34</v>
      </c>
      <c r="Q446" s="642">
        <v>1</v>
      </c>
      <c r="R446" s="626">
        <v>3</v>
      </c>
      <c r="S446" s="642">
        <v>1</v>
      </c>
      <c r="T446" s="690">
        <v>1</v>
      </c>
      <c r="U446" s="672">
        <v>1</v>
      </c>
    </row>
    <row r="447" spans="1:21" ht="14.4" customHeight="1" x14ac:dyDescent="0.3">
      <c r="A447" s="625">
        <v>4</v>
      </c>
      <c r="B447" s="626" t="s">
        <v>551</v>
      </c>
      <c r="C447" s="626">
        <v>89301042</v>
      </c>
      <c r="D447" s="688" t="s">
        <v>5893</v>
      </c>
      <c r="E447" s="689" t="s">
        <v>3798</v>
      </c>
      <c r="F447" s="626" t="s">
        <v>3777</v>
      </c>
      <c r="G447" s="626" t="s">
        <v>3869</v>
      </c>
      <c r="H447" s="626" t="s">
        <v>550</v>
      </c>
      <c r="I447" s="626" t="s">
        <v>4349</v>
      </c>
      <c r="J447" s="626" t="s">
        <v>3871</v>
      </c>
      <c r="K447" s="626" t="s">
        <v>4350</v>
      </c>
      <c r="L447" s="627">
        <v>0</v>
      </c>
      <c r="M447" s="627">
        <v>0</v>
      </c>
      <c r="N447" s="626">
        <v>3</v>
      </c>
      <c r="O447" s="690">
        <v>1</v>
      </c>
      <c r="P447" s="627">
        <v>0</v>
      </c>
      <c r="Q447" s="642"/>
      <c r="R447" s="626">
        <v>3</v>
      </c>
      <c r="S447" s="642">
        <v>1</v>
      </c>
      <c r="T447" s="690">
        <v>1</v>
      </c>
      <c r="U447" s="672">
        <v>1</v>
      </c>
    </row>
    <row r="448" spans="1:21" ht="14.4" customHeight="1" x14ac:dyDescent="0.3">
      <c r="A448" s="625">
        <v>4</v>
      </c>
      <c r="B448" s="626" t="s">
        <v>551</v>
      </c>
      <c r="C448" s="626">
        <v>89301042</v>
      </c>
      <c r="D448" s="688" t="s">
        <v>5893</v>
      </c>
      <c r="E448" s="689" t="s">
        <v>3798</v>
      </c>
      <c r="F448" s="626" t="s">
        <v>3777</v>
      </c>
      <c r="G448" s="626" t="s">
        <v>3995</v>
      </c>
      <c r="H448" s="626" t="s">
        <v>550</v>
      </c>
      <c r="I448" s="626" t="s">
        <v>726</v>
      </c>
      <c r="J448" s="626" t="s">
        <v>727</v>
      </c>
      <c r="K448" s="626" t="s">
        <v>3996</v>
      </c>
      <c r="L448" s="627">
        <v>709.97</v>
      </c>
      <c r="M448" s="627">
        <v>1419.94</v>
      </c>
      <c r="N448" s="626">
        <v>2</v>
      </c>
      <c r="O448" s="690">
        <v>2</v>
      </c>
      <c r="P448" s="627">
        <v>709.97</v>
      </c>
      <c r="Q448" s="642">
        <v>0.5</v>
      </c>
      <c r="R448" s="626">
        <v>1</v>
      </c>
      <c r="S448" s="642">
        <v>0.5</v>
      </c>
      <c r="T448" s="690">
        <v>1</v>
      </c>
      <c r="U448" s="672">
        <v>0.5</v>
      </c>
    </row>
    <row r="449" spans="1:21" ht="14.4" customHeight="1" x14ac:dyDescent="0.3">
      <c r="A449" s="625">
        <v>4</v>
      </c>
      <c r="B449" s="626" t="s">
        <v>551</v>
      </c>
      <c r="C449" s="626">
        <v>89301042</v>
      </c>
      <c r="D449" s="688" t="s">
        <v>5893</v>
      </c>
      <c r="E449" s="689" t="s">
        <v>3798</v>
      </c>
      <c r="F449" s="626" t="s">
        <v>3777</v>
      </c>
      <c r="G449" s="626" t="s">
        <v>4351</v>
      </c>
      <c r="H449" s="626" t="s">
        <v>1399</v>
      </c>
      <c r="I449" s="626" t="s">
        <v>2365</v>
      </c>
      <c r="J449" s="626" t="s">
        <v>2366</v>
      </c>
      <c r="K449" s="626" t="s">
        <v>3683</v>
      </c>
      <c r="L449" s="627">
        <v>50.57</v>
      </c>
      <c r="M449" s="627">
        <v>50.57</v>
      </c>
      <c r="N449" s="626">
        <v>1</v>
      </c>
      <c r="O449" s="690">
        <v>1</v>
      </c>
      <c r="P449" s="627"/>
      <c r="Q449" s="642">
        <v>0</v>
      </c>
      <c r="R449" s="626"/>
      <c r="S449" s="642">
        <v>0</v>
      </c>
      <c r="T449" s="690"/>
      <c r="U449" s="672">
        <v>0</v>
      </c>
    </row>
    <row r="450" spans="1:21" ht="14.4" customHeight="1" x14ac:dyDescent="0.3">
      <c r="A450" s="625">
        <v>4</v>
      </c>
      <c r="B450" s="626" t="s">
        <v>551</v>
      </c>
      <c r="C450" s="626">
        <v>89301042</v>
      </c>
      <c r="D450" s="688" t="s">
        <v>5893</v>
      </c>
      <c r="E450" s="689" t="s">
        <v>3798</v>
      </c>
      <c r="F450" s="626" t="s">
        <v>3777</v>
      </c>
      <c r="G450" s="626" t="s">
        <v>4037</v>
      </c>
      <c r="H450" s="626" t="s">
        <v>550</v>
      </c>
      <c r="I450" s="626" t="s">
        <v>1978</v>
      </c>
      <c r="J450" s="626" t="s">
        <v>1897</v>
      </c>
      <c r="K450" s="626" t="s">
        <v>1979</v>
      </c>
      <c r="L450" s="627">
        <v>0</v>
      </c>
      <c r="M450" s="627">
        <v>0</v>
      </c>
      <c r="N450" s="626">
        <v>2</v>
      </c>
      <c r="O450" s="690">
        <v>1</v>
      </c>
      <c r="P450" s="627">
        <v>0</v>
      </c>
      <c r="Q450" s="642"/>
      <c r="R450" s="626">
        <v>2</v>
      </c>
      <c r="S450" s="642">
        <v>1</v>
      </c>
      <c r="T450" s="690">
        <v>1</v>
      </c>
      <c r="U450" s="672">
        <v>1</v>
      </c>
    </row>
    <row r="451" spans="1:21" ht="14.4" customHeight="1" x14ac:dyDescent="0.3">
      <c r="A451" s="625">
        <v>4</v>
      </c>
      <c r="B451" s="626" t="s">
        <v>551</v>
      </c>
      <c r="C451" s="626">
        <v>89301042</v>
      </c>
      <c r="D451" s="688" t="s">
        <v>5893</v>
      </c>
      <c r="E451" s="689" t="s">
        <v>3798</v>
      </c>
      <c r="F451" s="626" t="s">
        <v>3777</v>
      </c>
      <c r="G451" s="626" t="s">
        <v>4352</v>
      </c>
      <c r="H451" s="626" t="s">
        <v>550</v>
      </c>
      <c r="I451" s="626" t="s">
        <v>4353</v>
      </c>
      <c r="J451" s="626" t="s">
        <v>4354</v>
      </c>
      <c r="K451" s="626" t="s">
        <v>4355</v>
      </c>
      <c r="L451" s="627">
        <v>0</v>
      </c>
      <c r="M451" s="627">
        <v>0</v>
      </c>
      <c r="N451" s="626">
        <v>1</v>
      </c>
      <c r="O451" s="690">
        <v>0.5</v>
      </c>
      <c r="P451" s="627"/>
      <c r="Q451" s="642"/>
      <c r="R451" s="626"/>
      <c r="S451" s="642">
        <v>0</v>
      </c>
      <c r="T451" s="690"/>
      <c r="U451" s="672">
        <v>0</v>
      </c>
    </row>
    <row r="452" spans="1:21" ht="14.4" customHeight="1" x14ac:dyDescent="0.3">
      <c r="A452" s="625">
        <v>4</v>
      </c>
      <c r="B452" s="626" t="s">
        <v>551</v>
      </c>
      <c r="C452" s="626">
        <v>89301042</v>
      </c>
      <c r="D452" s="688" t="s">
        <v>5893</v>
      </c>
      <c r="E452" s="689" t="s">
        <v>3798</v>
      </c>
      <c r="F452" s="626" t="s">
        <v>3777</v>
      </c>
      <c r="G452" s="626" t="s">
        <v>3846</v>
      </c>
      <c r="H452" s="626" t="s">
        <v>550</v>
      </c>
      <c r="I452" s="626" t="s">
        <v>833</v>
      </c>
      <c r="J452" s="626" t="s">
        <v>834</v>
      </c>
      <c r="K452" s="626" t="s">
        <v>4189</v>
      </c>
      <c r="L452" s="627">
        <v>242.93</v>
      </c>
      <c r="M452" s="627">
        <v>728.79</v>
      </c>
      <c r="N452" s="626">
        <v>3</v>
      </c>
      <c r="O452" s="690">
        <v>3</v>
      </c>
      <c r="P452" s="627">
        <v>242.93</v>
      </c>
      <c r="Q452" s="642">
        <v>0.33333333333333337</v>
      </c>
      <c r="R452" s="626">
        <v>1</v>
      </c>
      <c r="S452" s="642">
        <v>0.33333333333333331</v>
      </c>
      <c r="T452" s="690">
        <v>1</v>
      </c>
      <c r="U452" s="672">
        <v>0.33333333333333331</v>
      </c>
    </row>
    <row r="453" spans="1:21" ht="14.4" customHeight="1" x14ac:dyDescent="0.3">
      <c r="A453" s="625">
        <v>4</v>
      </c>
      <c r="B453" s="626" t="s">
        <v>551</v>
      </c>
      <c r="C453" s="626">
        <v>89301042</v>
      </c>
      <c r="D453" s="688" t="s">
        <v>5893</v>
      </c>
      <c r="E453" s="689" t="s">
        <v>3798</v>
      </c>
      <c r="F453" s="626" t="s">
        <v>3777</v>
      </c>
      <c r="G453" s="626" t="s">
        <v>3846</v>
      </c>
      <c r="H453" s="626" t="s">
        <v>550</v>
      </c>
      <c r="I453" s="626" t="s">
        <v>833</v>
      </c>
      <c r="J453" s="626" t="s">
        <v>834</v>
      </c>
      <c r="K453" s="626" t="s">
        <v>3847</v>
      </c>
      <c r="L453" s="627">
        <v>242.93</v>
      </c>
      <c r="M453" s="627">
        <v>7044.9699999999993</v>
      </c>
      <c r="N453" s="626">
        <v>29</v>
      </c>
      <c r="O453" s="690">
        <v>29</v>
      </c>
      <c r="P453" s="627">
        <v>2672.23</v>
      </c>
      <c r="Q453" s="642">
        <v>0.37931034482758624</v>
      </c>
      <c r="R453" s="626">
        <v>11</v>
      </c>
      <c r="S453" s="642">
        <v>0.37931034482758619</v>
      </c>
      <c r="T453" s="690">
        <v>11</v>
      </c>
      <c r="U453" s="672">
        <v>0.37931034482758619</v>
      </c>
    </row>
    <row r="454" spans="1:21" ht="14.4" customHeight="1" x14ac:dyDescent="0.3">
      <c r="A454" s="625">
        <v>4</v>
      </c>
      <c r="B454" s="626" t="s">
        <v>551</v>
      </c>
      <c r="C454" s="626">
        <v>89301042</v>
      </c>
      <c r="D454" s="688" t="s">
        <v>5893</v>
      </c>
      <c r="E454" s="689" t="s">
        <v>3798</v>
      </c>
      <c r="F454" s="626" t="s">
        <v>3777</v>
      </c>
      <c r="G454" s="626" t="s">
        <v>4356</v>
      </c>
      <c r="H454" s="626" t="s">
        <v>550</v>
      </c>
      <c r="I454" s="626" t="s">
        <v>4357</v>
      </c>
      <c r="J454" s="626" t="s">
        <v>4358</v>
      </c>
      <c r="K454" s="626" t="s">
        <v>4359</v>
      </c>
      <c r="L454" s="627">
        <v>108.98</v>
      </c>
      <c r="M454" s="627">
        <v>435.92</v>
      </c>
      <c r="N454" s="626">
        <v>4</v>
      </c>
      <c r="O454" s="690">
        <v>2.5</v>
      </c>
      <c r="P454" s="627">
        <v>435.92</v>
      </c>
      <c r="Q454" s="642">
        <v>1</v>
      </c>
      <c r="R454" s="626">
        <v>4</v>
      </c>
      <c r="S454" s="642">
        <v>1</v>
      </c>
      <c r="T454" s="690">
        <v>2.5</v>
      </c>
      <c r="U454" s="672">
        <v>1</v>
      </c>
    </row>
    <row r="455" spans="1:21" ht="14.4" customHeight="1" x14ac:dyDescent="0.3">
      <c r="A455" s="625">
        <v>4</v>
      </c>
      <c r="B455" s="626" t="s">
        <v>551</v>
      </c>
      <c r="C455" s="626">
        <v>89301042</v>
      </c>
      <c r="D455" s="688" t="s">
        <v>5893</v>
      </c>
      <c r="E455" s="689" t="s">
        <v>3798</v>
      </c>
      <c r="F455" s="626" t="s">
        <v>3777</v>
      </c>
      <c r="G455" s="626" t="s">
        <v>4360</v>
      </c>
      <c r="H455" s="626" t="s">
        <v>550</v>
      </c>
      <c r="I455" s="626" t="s">
        <v>4361</v>
      </c>
      <c r="J455" s="626" t="s">
        <v>4362</v>
      </c>
      <c r="K455" s="626" t="s">
        <v>4363</v>
      </c>
      <c r="L455" s="627">
        <v>2344.4299999999998</v>
      </c>
      <c r="M455" s="627">
        <v>2344.4299999999998</v>
      </c>
      <c r="N455" s="626">
        <v>1</v>
      </c>
      <c r="O455" s="690">
        <v>1</v>
      </c>
      <c r="P455" s="627">
        <v>2344.4299999999998</v>
      </c>
      <c r="Q455" s="642">
        <v>1</v>
      </c>
      <c r="R455" s="626">
        <v>1</v>
      </c>
      <c r="S455" s="642">
        <v>1</v>
      </c>
      <c r="T455" s="690">
        <v>1</v>
      </c>
      <c r="U455" s="672">
        <v>1</v>
      </c>
    </row>
    <row r="456" spans="1:21" ht="14.4" customHeight="1" x14ac:dyDescent="0.3">
      <c r="A456" s="625">
        <v>4</v>
      </c>
      <c r="B456" s="626" t="s">
        <v>551</v>
      </c>
      <c r="C456" s="626">
        <v>89301042</v>
      </c>
      <c r="D456" s="688" t="s">
        <v>5893</v>
      </c>
      <c r="E456" s="689" t="s">
        <v>3798</v>
      </c>
      <c r="F456" s="626" t="s">
        <v>3777</v>
      </c>
      <c r="G456" s="626" t="s">
        <v>4019</v>
      </c>
      <c r="H456" s="626" t="s">
        <v>550</v>
      </c>
      <c r="I456" s="626" t="s">
        <v>4364</v>
      </c>
      <c r="J456" s="626" t="s">
        <v>4365</v>
      </c>
      <c r="K456" s="626" t="s">
        <v>3859</v>
      </c>
      <c r="L456" s="627">
        <v>0</v>
      </c>
      <c r="M456" s="627">
        <v>0</v>
      </c>
      <c r="N456" s="626">
        <v>1</v>
      </c>
      <c r="O456" s="690">
        <v>1</v>
      </c>
      <c r="P456" s="627"/>
      <c r="Q456" s="642"/>
      <c r="R456" s="626"/>
      <c r="S456" s="642">
        <v>0</v>
      </c>
      <c r="T456" s="690"/>
      <c r="U456" s="672">
        <v>0</v>
      </c>
    </row>
    <row r="457" spans="1:21" ht="14.4" customHeight="1" x14ac:dyDescent="0.3">
      <c r="A457" s="625">
        <v>4</v>
      </c>
      <c r="B457" s="626" t="s">
        <v>551</v>
      </c>
      <c r="C457" s="626">
        <v>89301042</v>
      </c>
      <c r="D457" s="688" t="s">
        <v>5893</v>
      </c>
      <c r="E457" s="689" t="s">
        <v>3798</v>
      </c>
      <c r="F457" s="626" t="s">
        <v>3777</v>
      </c>
      <c r="G457" s="626" t="s">
        <v>4366</v>
      </c>
      <c r="H457" s="626" t="s">
        <v>1399</v>
      </c>
      <c r="I457" s="626" t="s">
        <v>2979</v>
      </c>
      <c r="J457" s="626" t="s">
        <v>2980</v>
      </c>
      <c r="K457" s="626" t="s">
        <v>3733</v>
      </c>
      <c r="L457" s="627">
        <v>254.23</v>
      </c>
      <c r="M457" s="627">
        <v>254.23</v>
      </c>
      <c r="N457" s="626">
        <v>1</v>
      </c>
      <c r="O457" s="690">
        <v>1</v>
      </c>
      <c r="P457" s="627"/>
      <c r="Q457" s="642">
        <v>0</v>
      </c>
      <c r="R457" s="626"/>
      <c r="S457" s="642">
        <v>0</v>
      </c>
      <c r="T457" s="690"/>
      <c r="U457" s="672">
        <v>0</v>
      </c>
    </row>
    <row r="458" spans="1:21" ht="14.4" customHeight="1" x14ac:dyDescent="0.3">
      <c r="A458" s="625">
        <v>4</v>
      </c>
      <c r="B458" s="626" t="s">
        <v>551</v>
      </c>
      <c r="C458" s="626">
        <v>89301042</v>
      </c>
      <c r="D458" s="688" t="s">
        <v>5893</v>
      </c>
      <c r="E458" s="689" t="s">
        <v>3798</v>
      </c>
      <c r="F458" s="626" t="s">
        <v>3777</v>
      </c>
      <c r="G458" s="626" t="s">
        <v>3971</v>
      </c>
      <c r="H458" s="626" t="s">
        <v>550</v>
      </c>
      <c r="I458" s="626" t="s">
        <v>2693</v>
      </c>
      <c r="J458" s="626" t="s">
        <v>2694</v>
      </c>
      <c r="K458" s="626" t="s">
        <v>3618</v>
      </c>
      <c r="L458" s="627">
        <v>44.89</v>
      </c>
      <c r="M458" s="627">
        <v>44.89</v>
      </c>
      <c r="N458" s="626">
        <v>1</v>
      </c>
      <c r="O458" s="690">
        <v>1</v>
      </c>
      <c r="P458" s="627">
        <v>44.89</v>
      </c>
      <c r="Q458" s="642">
        <v>1</v>
      </c>
      <c r="R458" s="626">
        <v>1</v>
      </c>
      <c r="S458" s="642">
        <v>1</v>
      </c>
      <c r="T458" s="690">
        <v>1</v>
      </c>
      <c r="U458" s="672">
        <v>1</v>
      </c>
    </row>
    <row r="459" spans="1:21" ht="14.4" customHeight="1" x14ac:dyDescent="0.3">
      <c r="A459" s="625">
        <v>4</v>
      </c>
      <c r="B459" s="626" t="s">
        <v>551</v>
      </c>
      <c r="C459" s="626">
        <v>89301042</v>
      </c>
      <c r="D459" s="688" t="s">
        <v>5893</v>
      </c>
      <c r="E459" s="689" t="s">
        <v>3798</v>
      </c>
      <c r="F459" s="626" t="s">
        <v>3777</v>
      </c>
      <c r="G459" s="626" t="s">
        <v>3878</v>
      </c>
      <c r="H459" s="626" t="s">
        <v>550</v>
      </c>
      <c r="I459" s="626" t="s">
        <v>4367</v>
      </c>
      <c r="J459" s="626" t="s">
        <v>1671</v>
      </c>
      <c r="K459" s="626" t="s">
        <v>4368</v>
      </c>
      <c r="L459" s="627">
        <v>0</v>
      </c>
      <c r="M459" s="627">
        <v>0</v>
      </c>
      <c r="N459" s="626">
        <v>1</v>
      </c>
      <c r="O459" s="690">
        <v>0.5</v>
      </c>
      <c r="P459" s="627">
        <v>0</v>
      </c>
      <c r="Q459" s="642"/>
      <c r="R459" s="626">
        <v>1</v>
      </c>
      <c r="S459" s="642">
        <v>1</v>
      </c>
      <c r="T459" s="690">
        <v>0.5</v>
      </c>
      <c r="U459" s="672">
        <v>1</v>
      </c>
    </row>
    <row r="460" spans="1:21" ht="14.4" customHeight="1" x14ac:dyDescent="0.3">
      <c r="A460" s="625">
        <v>4</v>
      </c>
      <c r="B460" s="626" t="s">
        <v>551</v>
      </c>
      <c r="C460" s="626">
        <v>89301042</v>
      </c>
      <c r="D460" s="688" t="s">
        <v>5893</v>
      </c>
      <c r="E460" s="689" t="s">
        <v>3798</v>
      </c>
      <c r="F460" s="626" t="s">
        <v>3777</v>
      </c>
      <c r="G460" s="626" t="s">
        <v>4369</v>
      </c>
      <c r="H460" s="626" t="s">
        <v>550</v>
      </c>
      <c r="I460" s="626" t="s">
        <v>4370</v>
      </c>
      <c r="J460" s="626" t="s">
        <v>4371</v>
      </c>
      <c r="K460" s="626" t="s">
        <v>4372</v>
      </c>
      <c r="L460" s="627">
        <v>1866.4</v>
      </c>
      <c r="M460" s="627">
        <v>1866.4</v>
      </c>
      <c r="N460" s="626">
        <v>1</v>
      </c>
      <c r="O460" s="690">
        <v>0.5</v>
      </c>
      <c r="P460" s="627">
        <v>1866.4</v>
      </c>
      <c r="Q460" s="642">
        <v>1</v>
      </c>
      <c r="R460" s="626">
        <v>1</v>
      </c>
      <c r="S460" s="642">
        <v>1</v>
      </c>
      <c r="T460" s="690">
        <v>0.5</v>
      </c>
      <c r="U460" s="672">
        <v>1</v>
      </c>
    </row>
    <row r="461" spans="1:21" ht="14.4" customHeight="1" x14ac:dyDescent="0.3">
      <c r="A461" s="625">
        <v>4</v>
      </c>
      <c r="B461" s="626" t="s">
        <v>551</v>
      </c>
      <c r="C461" s="626">
        <v>89301042</v>
      </c>
      <c r="D461" s="688" t="s">
        <v>5893</v>
      </c>
      <c r="E461" s="689" t="s">
        <v>3798</v>
      </c>
      <c r="F461" s="626" t="s">
        <v>3777</v>
      </c>
      <c r="G461" s="626" t="s">
        <v>3909</v>
      </c>
      <c r="H461" s="626" t="s">
        <v>550</v>
      </c>
      <c r="I461" s="626" t="s">
        <v>1900</v>
      </c>
      <c r="J461" s="626" t="s">
        <v>1901</v>
      </c>
      <c r="K461" s="626" t="s">
        <v>3910</v>
      </c>
      <c r="L461" s="627">
        <v>400.53</v>
      </c>
      <c r="M461" s="627">
        <v>7209.5399999999991</v>
      </c>
      <c r="N461" s="626">
        <v>18</v>
      </c>
      <c r="O461" s="690">
        <v>3</v>
      </c>
      <c r="P461" s="627">
        <v>4806.3599999999997</v>
      </c>
      <c r="Q461" s="642">
        <v>0.66666666666666674</v>
      </c>
      <c r="R461" s="626">
        <v>12</v>
      </c>
      <c r="S461" s="642">
        <v>0.66666666666666663</v>
      </c>
      <c r="T461" s="690">
        <v>2</v>
      </c>
      <c r="U461" s="672">
        <v>0.66666666666666663</v>
      </c>
    </row>
    <row r="462" spans="1:21" ht="14.4" customHeight="1" x14ac:dyDescent="0.3">
      <c r="A462" s="625">
        <v>4</v>
      </c>
      <c r="B462" s="626" t="s">
        <v>551</v>
      </c>
      <c r="C462" s="626">
        <v>89301042</v>
      </c>
      <c r="D462" s="688" t="s">
        <v>5893</v>
      </c>
      <c r="E462" s="689" t="s">
        <v>3798</v>
      </c>
      <c r="F462" s="626" t="s">
        <v>3777</v>
      </c>
      <c r="G462" s="626" t="s">
        <v>3909</v>
      </c>
      <c r="H462" s="626" t="s">
        <v>550</v>
      </c>
      <c r="I462" s="626" t="s">
        <v>3997</v>
      </c>
      <c r="J462" s="626" t="s">
        <v>1901</v>
      </c>
      <c r="K462" s="626" t="s">
        <v>3998</v>
      </c>
      <c r="L462" s="627">
        <v>0</v>
      </c>
      <c r="M462" s="627">
        <v>0</v>
      </c>
      <c r="N462" s="626">
        <v>4</v>
      </c>
      <c r="O462" s="690">
        <v>1</v>
      </c>
      <c r="P462" s="627">
        <v>0</v>
      </c>
      <c r="Q462" s="642"/>
      <c r="R462" s="626">
        <v>2</v>
      </c>
      <c r="S462" s="642">
        <v>0.5</v>
      </c>
      <c r="T462" s="690">
        <v>0.5</v>
      </c>
      <c r="U462" s="672">
        <v>0.5</v>
      </c>
    </row>
    <row r="463" spans="1:21" ht="14.4" customHeight="1" x14ac:dyDescent="0.3">
      <c r="A463" s="625">
        <v>4</v>
      </c>
      <c r="B463" s="626" t="s">
        <v>551</v>
      </c>
      <c r="C463" s="626">
        <v>89301042</v>
      </c>
      <c r="D463" s="688" t="s">
        <v>5893</v>
      </c>
      <c r="E463" s="689" t="s">
        <v>3798</v>
      </c>
      <c r="F463" s="626" t="s">
        <v>3777</v>
      </c>
      <c r="G463" s="626" t="s">
        <v>3999</v>
      </c>
      <c r="H463" s="626" t="s">
        <v>1399</v>
      </c>
      <c r="I463" s="626" t="s">
        <v>1411</v>
      </c>
      <c r="J463" s="626" t="s">
        <v>1412</v>
      </c>
      <c r="K463" s="626" t="s">
        <v>3610</v>
      </c>
      <c r="L463" s="627">
        <v>96.63</v>
      </c>
      <c r="M463" s="627">
        <v>96.63</v>
      </c>
      <c r="N463" s="626">
        <v>1</v>
      </c>
      <c r="O463" s="690">
        <v>1</v>
      </c>
      <c r="P463" s="627">
        <v>96.63</v>
      </c>
      <c r="Q463" s="642">
        <v>1</v>
      </c>
      <c r="R463" s="626">
        <v>1</v>
      </c>
      <c r="S463" s="642">
        <v>1</v>
      </c>
      <c r="T463" s="690">
        <v>1</v>
      </c>
      <c r="U463" s="672">
        <v>1</v>
      </c>
    </row>
    <row r="464" spans="1:21" ht="14.4" customHeight="1" x14ac:dyDescent="0.3">
      <c r="A464" s="625">
        <v>4</v>
      </c>
      <c r="B464" s="626" t="s">
        <v>551</v>
      </c>
      <c r="C464" s="626">
        <v>89301042</v>
      </c>
      <c r="D464" s="688" t="s">
        <v>5893</v>
      </c>
      <c r="E464" s="689" t="s">
        <v>3798</v>
      </c>
      <c r="F464" s="626" t="s">
        <v>3777</v>
      </c>
      <c r="G464" s="626" t="s">
        <v>3999</v>
      </c>
      <c r="H464" s="626" t="s">
        <v>550</v>
      </c>
      <c r="I464" s="626" t="s">
        <v>4373</v>
      </c>
      <c r="J464" s="626" t="s">
        <v>1776</v>
      </c>
      <c r="K464" s="626" t="s">
        <v>4374</v>
      </c>
      <c r="L464" s="627">
        <v>0</v>
      </c>
      <c r="M464" s="627">
        <v>0</v>
      </c>
      <c r="N464" s="626">
        <v>1</v>
      </c>
      <c r="O464" s="690">
        <v>1</v>
      </c>
      <c r="P464" s="627">
        <v>0</v>
      </c>
      <c r="Q464" s="642"/>
      <c r="R464" s="626">
        <v>1</v>
      </c>
      <c r="S464" s="642">
        <v>1</v>
      </c>
      <c r="T464" s="690">
        <v>1</v>
      </c>
      <c r="U464" s="672">
        <v>1</v>
      </c>
    </row>
    <row r="465" spans="1:21" ht="14.4" customHeight="1" x14ac:dyDescent="0.3">
      <c r="A465" s="625">
        <v>4</v>
      </c>
      <c r="B465" s="626" t="s">
        <v>551</v>
      </c>
      <c r="C465" s="626">
        <v>89301042</v>
      </c>
      <c r="D465" s="688" t="s">
        <v>5893</v>
      </c>
      <c r="E465" s="689" t="s">
        <v>3798</v>
      </c>
      <c r="F465" s="626" t="s">
        <v>3777</v>
      </c>
      <c r="G465" s="626" t="s">
        <v>3999</v>
      </c>
      <c r="H465" s="626" t="s">
        <v>550</v>
      </c>
      <c r="I465" s="626" t="s">
        <v>4375</v>
      </c>
      <c r="J465" s="626" t="s">
        <v>1776</v>
      </c>
      <c r="K465" s="626" t="s">
        <v>4376</v>
      </c>
      <c r="L465" s="627">
        <v>0</v>
      </c>
      <c r="M465" s="627">
        <v>0</v>
      </c>
      <c r="N465" s="626">
        <v>1</v>
      </c>
      <c r="O465" s="690">
        <v>1</v>
      </c>
      <c r="P465" s="627"/>
      <c r="Q465" s="642"/>
      <c r="R465" s="626"/>
      <c r="S465" s="642">
        <v>0</v>
      </c>
      <c r="T465" s="690"/>
      <c r="U465" s="672">
        <v>0</v>
      </c>
    </row>
    <row r="466" spans="1:21" ht="14.4" customHeight="1" x14ac:dyDescent="0.3">
      <c r="A466" s="625">
        <v>4</v>
      </c>
      <c r="B466" s="626" t="s">
        <v>551</v>
      </c>
      <c r="C466" s="626">
        <v>89301042</v>
      </c>
      <c r="D466" s="688" t="s">
        <v>5893</v>
      </c>
      <c r="E466" s="689" t="s">
        <v>3798</v>
      </c>
      <c r="F466" s="626" t="s">
        <v>3777</v>
      </c>
      <c r="G466" s="626" t="s">
        <v>3999</v>
      </c>
      <c r="H466" s="626" t="s">
        <v>550</v>
      </c>
      <c r="I466" s="626" t="s">
        <v>1775</v>
      </c>
      <c r="J466" s="626" t="s">
        <v>1776</v>
      </c>
      <c r="K466" s="626" t="s">
        <v>3695</v>
      </c>
      <c r="L466" s="627">
        <v>96.63</v>
      </c>
      <c r="M466" s="627">
        <v>386.52</v>
      </c>
      <c r="N466" s="626">
        <v>4</v>
      </c>
      <c r="O466" s="690">
        <v>3</v>
      </c>
      <c r="P466" s="627">
        <v>386.52</v>
      </c>
      <c r="Q466" s="642">
        <v>1</v>
      </c>
      <c r="R466" s="626">
        <v>4</v>
      </c>
      <c r="S466" s="642">
        <v>1</v>
      </c>
      <c r="T466" s="690">
        <v>3</v>
      </c>
      <c r="U466" s="672">
        <v>1</v>
      </c>
    </row>
    <row r="467" spans="1:21" ht="14.4" customHeight="1" x14ac:dyDescent="0.3">
      <c r="A467" s="625">
        <v>4</v>
      </c>
      <c r="B467" s="626" t="s">
        <v>551</v>
      </c>
      <c r="C467" s="626">
        <v>89301042</v>
      </c>
      <c r="D467" s="688" t="s">
        <v>5893</v>
      </c>
      <c r="E467" s="689" t="s">
        <v>3798</v>
      </c>
      <c r="F467" s="626" t="s">
        <v>3777</v>
      </c>
      <c r="G467" s="626" t="s">
        <v>3999</v>
      </c>
      <c r="H467" s="626" t="s">
        <v>550</v>
      </c>
      <c r="I467" s="626" t="s">
        <v>4377</v>
      </c>
      <c r="J467" s="626" t="s">
        <v>1412</v>
      </c>
      <c r="K467" s="626" t="s">
        <v>4378</v>
      </c>
      <c r="L467" s="627">
        <v>0</v>
      </c>
      <c r="M467" s="627">
        <v>0</v>
      </c>
      <c r="N467" s="626">
        <v>1</v>
      </c>
      <c r="O467" s="690">
        <v>0.5</v>
      </c>
      <c r="P467" s="627">
        <v>0</v>
      </c>
      <c r="Q467" s="642"/>
      <c r="R467" s="626">
        <v>1</v>
      </c>
      <c r="S467" s="642">
        <v>1</v>
      </c>
      <c r="T467" s="690">
        <v>0.5</v>
      </c>
      <c r="U467" s="672">
        <v>1</v>
      </c>
    </row>
    <row r="468" spans="1:21" ht="14.4" customHeight="1" x14ac:dyDescent="0.3">
      <c r="A468" s="625">
        <v>4</v>
      </c>
      <c r="B468" s="626" t="s">
        <v>551</v>
      </c>
      <c r="C468" s="626">
        <v>89301042</v>
      </c>
      <c r="D468" s="688" t="s">
        <v>5893</v>
      </c>
      <c r="E468" s="689" t="s">
        <v>3798</v>
      </c>
      <c r="F468" s="626" t="s">
        <v>3777</v>
      </c>
      <c r="G468" s="626" t="s">
        <v>4190</v>
      </c>
      <c r="H468" s="626" t="s">
        <v>550</v>
      </c>
      <c r="I468" s="626" t="s">
        <v>4379</v>
      </c>
      <c r="J468" s="626" t="s">
        <v>4380</v>
      </c>
      <c r="K468" s="626" t="s">
        <v>4381</v>
      </c>
      <c r="L468" s="627">
        <v>63.3</v>
      </c>
      <c r="M468" s="627">
        <v>63.3</v>
      </c>
      <c r="N468" s="626">
        <v>1</v>
      </c>
      <c r="O468" s="690">
        <v>1</v>
      </c>
      <c r="P468" s="627"/>
      <c r="Q468" s="642">
        <v>0</v>
      </c>
      <c r="R468" s="626"/>
      <c r="S468" s="642">
        <v>0</v>
      </c>
      <c r="T468" s="690"/>
      <c r="U468" s="672">
        <v>0</v>
      </c>
    </row>
    <row r="469" spans="1:21" ht="14.4" customHeight="1" x14ac:dyDescent="0.3">
      <c r="A469" s="625">
        <v>4</v>
      </c>
      <c r="B469" s="626" t="s">
        <v>551</v>
      </c>
      <c r="C469" s="626">
        <v>89301042</v>
      </c>
      <c r="D469" s="688" t="s">
        <v>5893</v>
      </c>
      <c r="E469" s="689" t="s">
        <v>3798</v>
      </c>
      <c r="F469" s="626" t="s">
        <v>3777</v>
      </c>
      <c r="G469" s="626" t="s">
        <v>3848</v>
      </c>
      <c r="H469" s="626" t="s">
        <v>550</v>
      </c>
      <c r="I469" s="626" t="s">
        <v>4073</v>
      </c>
      <c r="J469" s="626" t="s">
        <v>4074</v>
      </c>
      <c r="K469" s="626" t="s">
        <v>4075</v>
      </c>
      <c r="L469" s="627">
        <v>680.29</v>
      </c>
      <c r="M469" s="627">
        <v>2040.87</v>
      </c>
      <c r="N469" s="626">
        <v>3</v>
      </c>
      <c r="O469" s="690">
        <v>1.5</v>
      </c>
      <c r="P469" s="627">
        <v>1360.58</v>
      </c>
      <c r="Q469" s="642">
        <v>0.66666666666666663</v>
      </c>
      <c r="R469" s="626">
        <v>2</v>
      </c>
      <c r="S469" s="642">
        <v>0.66666666666666663</v>
      </c>
      <c r="T469" s="690">
        <v>0.5</v>
      </c>
      <c r="U469" s="672">
        <v>0.33333333333333331</v>
      </c>
    </row>
    <row r="470" spans="1:21" ht="14.4" customHeight="1" x14ac:dyDescent="0.3">
      <c r="A470" s="625">
        <v>4</v>
      </c>
      <c r="B470" s="626" t="s">
        <v>551</v>
      </c>
      <c r="C470" s="626">
        <v>89301042</v>
      </c>
      <c r="D470" s="688" t="s">
        <v>5893</v>
      </c>
      <c r="E470" s="689" t="s">
        <v>3798</v>
      </c>
      <c r="F470" s="626" t="s">
        <v>3777</v>
      </c>
      <c r="G470" s="626" t="s">
        <v>3848</v>
      </c>
      <c r="H470" s="626" t="s">
        <v>550</v>
      </c>
      <c r="I470" s="626" t="s">
        <v>4000</v>
      </c>
      <c r="J470" s="626" t="s">
        <v>3885</v>
      </c>
      <c r="K470" s="626" t="s">
        <v>758</v>
      </c>
      <c r="L470" s="627">
        <v>612.26</v>
      </c>
      <c r="M470" s="627">
        <v>1224.52</v>
      </c>
      <c r="N470" s="626">
        <v>2</v>
      </c>
      <c r="O470" s="690">
        <v>2</v>
      </c>
      <c r="P470" s="627">
        <v>1224.52</v>
      </c>
      <c r="Q470" s="642">
        <v>1</v>
      </c>
      <c r="R470" s="626">
        <v>2</v>
      </c>
      <c r="S470" s="642">
        <v>1</v>
      </c>
      <c r="T470" s="690">
        <v>2</v>
      </c>
      <c r="U470" s="672">
        <v>1</v>
      </c>
    </row>
    <row r="471" spans="1:21" ht="14.4" customHeight="1" x14ac:dyDescent="0.3">
      <c r="A471" s="625">
        <v>4</v>
      </c>
      <c r="B471" s="626" t="s">
        <v>551</v>
      </c>
      <c r="C471" s="626">
        <v>89301042</v>
      </c>
      <c r="D471" s="688" t="s">
        <v>5893</v>
      </c>
      <c r="E471" s="689" t="s">
        <v>3798</v>
      </c>
      <c r="F471" s="626" t="s">
        <v>3777</v>
      </c>
      <c r="G471" s="626" t="s">
        <v>3848</v>
      </c>
      <c r="H471" s="626" t="s">
        <v>550</v>
      </c>
      <c r="I471" s="626" t="s">
        <v>4382</v>
      </c>
      <c r="J471" s="626" t="s">
        <v>4383</v>
      </c>
      <c r="K471" s="626" t="s">
        <v>4384</v>
      </c>
      <c r="L471" s="627">
        <v>0</v>
      </c>
      <c r="M471" s="627">
        <v>0</v>
      </c>
      <c r="N471" s="626">
        <v>1</v>
      </c>
      <c r="O471" s="690">
        <v>1</v>
      </c>
      <c r="P471" s="627"/>
      <c r="Q471" s="642"/>
      <c r="R471" s="626"/>
      <c r="S471" s="642">
        <v>0</v>
      </c>
      <c r="T471" s="690"/>
      <c r="U471" s="672">
        <v>0</v>
      </c>
    </row>
    <row r="472" spans="1:21" ht="14.4" customHeight="1" x14ac:dyDescent="0.3">
      <c r="A472" s="625">
        <v>4</v>
      </c>
      <c r="B472" s="626" t="s">
        <v>551</v>
      </c>
      <c r="C472" s="626">
        <v>89301042</v>
      </c>
      <c r="D472" s="688" t="s">
        <v>5893</v>
      </c>
      <c r="E472" s="689" t="s">
        <v>3798</v>
      </c>
      <c r="F472" s="626" t="s">
        <v>3777</v>
      </c>
      <c r="G472" s="626" t="s">
        <v>3848</v>
      </c>
      <c r="H472" s="626" t="s">
        <v>550</v>
      </c>
      <c r="I472" s="626" t="s">
        <v>753</v>
      </c>
      <c r="J472" s="626" t="s">
        <v>754</v>
      </c>
      <c r="K472" s="626" t="s">
        <v>755</v>
      </c>
      <c r="L472" s="627">
        <v>190.48</v>
      </c>
      <c r="M472" s="627">
        <v>190.48</v>
      </c>
      <c r="N472" s="626">
        <v>1</v>
      </c>
      <c r="O472" s="690">
        <v>1</v>
      </c>
      <c r="P472" s="627">
        <v>190.48</v>
      </c>
      <c r="Q472" s="642">
        <v>1</v>
      </c>
      <c r="R472" s="626">
        <v>1</v>
      </c>
      <c r="S472" s="642">
        <v>1</v>
      </c>
      <c r="T472" s="690">
        <v>1</v>
      </c>
      <c r="U472" s="672">
        <v>1</v>
      </c>
    </row>
    <row r="473" spans="1:21" ht="14.4" customHeight="1" x14ac:dyDescent="0.3">
      <c r="A473" s="625">
        <v>4</v>
      </c>
      <c r="B473" s="626" t="s">
        <v>551</v>
      </c>
      <c r="C473" s="626">
        <v>89301042</v>
      </c>
      <c r="D473" s="688" t="s">
        <v>5893</v>
      </c>
      <c r="E473" s="689" t="s">
        <v>3798</v>
      </c>
      <c r="F473" s="626" t="s">
        <v>3777</v>
      </c>
      <c r="G473" s="626" t="s">
        <v>3848</v>
      </c>
      <c r="H473" s="626" t="s">
        <v>550</v>
      </c>
      <c r="I473" s="626" t="s">
        <v>757</v>
      </c>
      <c r="J473" s="626" t="s">
        <v>754</v>
      </c>
      <c r="K473" s="626" t="s">
        <v>758</v>
      </c>
      <c r="L473" s="627">
        <v>612.26</v>
      </c>
      <c r="M473" s="627">
        <v>612.26</v>
      </c>
      <c r="N473" s="626">
        <v>1</v>
      </c>
      <c r="O473" s="690">
        <v>1</v>
      </c>
      <c r="P473" s="627"/>
      <c r="Q473" s="642">
        <v>0</v>
      </c>
      <c r="R473" s="626"/>
      <c r="S473" s="642">
        <v>0</v>
      </c>
      <c r="T473" s="690"/>
      <c r="U473" s="672">
        <v>0</v>
      </c>
    </row>
    <row r="474" spans="1:21" ht="14.4" customHeight="1" x14ac:dyDescent="0.3">
      <c r="A474" s="625">
        <v>4</v>
      </c>
      <c r="B474" s="626" t="s">
        <v>551</v>
      </c>
      <c r="C474" s="626">
        <v>89301042</v>
      </c>
      <c r="D474" s="688" t="s">
        <v>5893</v>
      </c>
      <c r="E474" s="689" t="s">
        <v>3798</v>
      </c>
      <c r="F474" s="626" t="s">
        <v>3777</v>
      </c>
      <c r="G474" s="626" t="s">
        <v>4304</v>
      </c>
      <c r="H474" s="626" t="s">
        <v>550</v>
      </c>
      <c r="I474" s="626" t="s">
        <v>2830</v>
      </c>
      <c r="J474" s="626" t="s">
        <v>2831</v>
      </c>
      <c r="K474" s="626" t="s">
        <v>2832</v>
      </c>
      <c r="L474" s="627">
        <v>224.9</v>
      </c>
      <c r="M474" s="627">
        <v>899.6</v>
      </c>
      <c r="N474" s="626">
        <v>4</v>
      </c>
      <c r="O474" s="690">
        <v>4</v>
      </c>
      <c r="P474" s="627">
        <v>674.7</v>
      </c>
      <c r="Q474" s="642">
        <v>0.75</v>
      </c>
      <c r="R474" s="626">
        <v>3</v>
      </c>
      <c r="S474" s="642">
        <v>0.75</v>
      </c>
      <c r="T474" s="690">
        <v>3</v>
      </c>
      <c r="U474" s="672">
        <v>0.75</v>
      </c>
    </row>
    <row r="475" spans="1:21" ht="14.4" customHeight="1" x14ac:dyDescent="0.3">
      <c r="A475" s="625">
        <v>4</v>
      </c>
      <c r="B475" s="626" t="s">
        <v>551</v>
      </c>
      <c r="C475" s="626">
        <v>89301042</v>
      </c>
      <c r="D475" s="688" t="s">
        <v>5893</v>
      </c>
      <c r="E475" s="689" t="s">
        <v>3798</v>
      </c>
      <c r="F475" s="626" t="s">
        <v>3777</v>
      </c>
      <c r="G475" s="626" t="s">
        <v>3920</v>
      </c>
      <c r="H475" s="626" t="s">
        <v>1399</v>
      </c>
      <c r="I475" s="626" t="s">
        <v>1596</v>
      </c>
      <c r="J475" s="626" t="s">
        <v>1597</v>
      </c>
      <c r="K475" s="626" t="s">
        <v>1598</v>
      </c>
      <c r="L475" s="627">
        <v>140.03</v>
      </c>
      <c r="M475" s="627">
        <v>420.09000000000003</v>
      </c>
      <c r="N475" s="626">
        <v>3</v>
      </c>
      <c r="O475" s="690">
        <v>2.5</v>
      </c>
      <c r="P475" s="627">
        <v>280.06</v>
      </c>
      <c r="Q475" s="642">
        <v>0.66666666666666663</v>
      </c>
      <c r="R475" s="626">
        <v>2</v>
      </c>
      <c r="S475" s="642">
        <v>0.66666666666666663</v>
      </c>
      <c r="T475" s="690">
        <v>2</v>
      </c>
      <c r="U475" s="672">
        <v>0.8</v>
      </c>
    </row>
    <row r="476" spans="1:21" ht="14.4" customHeight="1" x14ac:dyDescent="0.3">
      <c r="A476" s="625">
        <v>4</v>
      </c>
      <c r="B476" s="626" t="s">
        <v>551</v>
      </c>
      <c r="C476" s="626">
        <v>89301042</v>
      </c>
      <c r="D476" s="688" t="s">
        <v>5893</v>
      </c>
      <c r="E476" s="689" t="s">
        <v>3798</v>
      </c>
      <c r="F476" s="626" t="s">
        <v>3777</v>
      </c>
      <c r="G476" s="626" t="s">
        <v>4040</v>
      </c>
      <c r="H476" s="626" t="s">
        <v>550</v>
      </c>
      <c r="I476" s="626" t="s">
        <v>4385</v>
      </c>
      <c r="J476" s="626" t="s">
        <v>4386</v>
      </c>
      <c r="K476" s="626" t="s">
        <v>3759</v>
      </c>
      <c r="L476" s="627">
        <v>167.38</v>
      </c>
      <c r="M476" s="627">
        <v>167.38</v>
      </c>
      <c r="N476" s="626">
        <v>1</v>
      </c>
      <c r="O476" s="690">
        <v>1</v>
      </c>
      <c r="P476" s="627">
        <v>167.38</v>
      </c>
      <c r="Q476" s="642">
        <v>1</v>
      </c>
      <c r="R476" s="626">
        <v>1</v>
      </c>
      <c r="S476" s="642">
        <v>1</v>
      </c>
      <c r="T476" s="690">
        <v>1</v>
      </c>
      <c r="U476" s="672">
        <v>1</v>
      </c>
    </row>
    <row r="477" spans="1:21" ht="14.4" customHeight="1" x14ac:dyDescent="0.3">
      <c r="A477" s="625">
        <v>4</v>
      </c>
      <c r="B477" s="626" t="s">
        <v>551</v>
      </c>
      <c r="C477" s="626">
        <v>89301042</v>
      </c>
      <c r="D477" s="688" t="s">
        <v>5893</v>
      </c>
      <c r="E477" s="689" t="s">
        <v>3798</v>
      </c>
      <c r="F477" s="626" t="s">
        <v>3777</v>
      </c>
      <c r="G477" s="626" t="s">
        <v>4387</v>
      </c>
      <c r="H477" s="626" t="s">
        <v>550</v>
      </c>
      <c r="I477" s="626" t="s">
        <v>4388</v>
      </c>
      <c r="J477" s="626" t="s">
        <v>4389</v>
      </c>
      <c r="K477" s="626" t="s">
        <v>4390</v>
      </c>
      <c r="L477" s="627">
        <v>0</v>
      </c>
      <c r="M477" s="627">
        <v>0</v>
      </c>
      <c r="N477" s="626">
        <v>1</v>
      </c>
      <c r="O477" s="690">
        <v>1</v>
      </c>
      <c r="P477" s="627"/>
      <c r="Q477" s="642"/>
      <c r="R477" s="626"/>
      <c r="S477" s="642">
        <v>0</v>
      </c>
      <c r="T477" s="690"/>
      <c r="U477" s="672">
        <v>0</v>
      </c>
    </row>
    <row r="478" spans="1:21" ht="14.4" customHeight="1" x14ac:dyDescent="0.3">
      <c r="A478" s="625">
        <v>4</v>
      </c>
      <c r="B478" s="626" t="s">
        <v>551</v>
      </c>
      <c r="C478" s="626">
        <v>89301042</v>
      </c>
      <c r="D478" s="688" t="s">
        <v>5893</v>
      </c>
      <c r="E478" s="689" t="s">
        <v>3798</v>
      </c>
      <c r="F478" s="626" t="s">
        <v>3777</v>
      </c>
      <c r="G478" s="626" t="s">
        <v>3891</v>
      </c>
      <c r="H478" s="626" t="s">
        <v>550</v>
      </c>
      <c r="I478" s="626" t="s">
        <v>1698</v>
      </c>
      <c r="J478" s="626" t="s">
        <v>1699</v>
      </c>
      <c r="K478" s="626" t="s">
        <v>3892</v>
      </c>
      <c r="L478" s="627">
        <v>203.33</v>
      </c>
      <c r="M478" s="627">
        <v>203.33</v>
      </c>
      <c r="N478" s="626">
        <v>1</v>
      </c>
      <c r="O478" s="690">
        <v>1</v>
      </c>
      <c r="P478" s="627"/>
      <c r="Q478" s="642">
        <v>0</v>
      </c>
      <c r="R478" s="626"/>
      <c r="S478" s="642">
        <v>0</v>
      </c>
      <c r="T478" s="690"/>
      <c r="U478" s="672">
        <v>0</v>
      </c>
    </row>
    <row r="479" spans="1:21" ht="14.4" customHeight="1" x14ac:dyDescent="0.3">
      <c r="A479" s="625">
        <v>4</v>
      </c>
      <c r="B479" s="626" t="s">
        <v>551</v>
      </c>
      <c r="C479" s="626">
        <v>89301042</v>
      </c>
      <c r="D479" s="688" t="s">
        <v>5893</v>
      </c>
      <c r="E479" s="689" t="s">
        <v>3798</v>
      </c>
      <c r="F479" s="626" t="s">
        <v>3777</v>
      </c>
      <c r="G479" s="626" t="s">
        <v>3961</v>
      </c>
      <c r="H479" s="626" t="s">
        <v>550</v>
      </c>
      <c r="I479" s="626" t="s">
        <v>926</v>
      </c>
      <c r="J479" s="626" t="s">
        <v>4391</v>
      </c>
      <c r="K479" s="626" t="s">
        <v>4113</v>
      </c>
      <c r="L479" s="627">
        <v>0</v>
      </c>
      <c r="M479" s="627">
        <v>0</v>
      </c>
      <c r="N479" s="626">
        <v>1</v>
      </c>
      <c r="O479" s="690">
        <v>1</v>
      </c>
      <c r="P479" s="627">
        <v>0</v>
      </c>
      <c r="Q479" s="642"/>
      <c r="R479" s="626">
        <v>1</v>
      </c>
      <c r="S479" s="642">
        <v>1</v>
      </c>
      <c r="T479" s="690">
        <v>1</v>
      </c>
      <c r="U479" s="672">
        <v>1</v>
      </c>
    </row>
    <row r="480" spans="1:21" ht="14.4" customHeight="1" x14ac:dyDescent="0.3">
      <c r="A480" s="625">
        <v>4</v>
      </c>
      <c r="B480" s="626" t="s">
        <v>551</v>
      </c>
      <c r="C480" s="626">
        <v>89301042</v>
      </c>
      <c r="D480" s="688" t="s">
        <v>5893</v>
      </c>
      <c r="E480" s="689" t="s">
        <v>3798</v>
      </c>
      <c r="F480" s="626" t="s">
        <v>3777</v>
      </c>
      <c r="G480" s="626" t="s">
        <v>3961</v>
      </c>
      <c r="H480" s="626" t="s">
        <v>550</v>
      </c>
      <c r="I480" s="626" t="s">
        <v>2926</v>
      </c>
      <c r="J480" s="626" t="s">
        <v>2927</v>
      </c>
      <c r="K480" s="626" t="s">
        <v>2277</v>
      </c>
      <c r="L480" s="627">
        <v>0</v>
      </c>
      <c r="M480" s="627">
        <v>0</v>
      </c>
      <c r="N480" s="626">
        <v>2</v>
      </c>
      <c r="O480" s="690">
        <v>1</v>
      </c>
      <c r="P480" s="627"/>
      <c r="Q480" s="642"/>
      <c r="R480" s="626"/>
      <c r="S480" s="642">
        <v>0</v>
      </c>
      <c r="T480" s="690"/>
      <c r="U480" s="672">
        <v>0</v>
      </c>
    </row>
    <row r="481" spans="1:21" ht="14.4" customHeight="1" x14ac:dyDescent="0.3">
      <c r="A481" s="625">
        <v>4</v>
      </c>
      <c r="B481" s="626" t="s">
        <v>551</v>
      </c>
      <c r="C481" s="626">
        <v>89301042</v>
      </c>
      <c r="D481" s="688" t="s">
        <v>5893</v>
      </c>
      <c r="E481" s="689" t="s">
        <v>3798</v>
      </c>
      <c r="F481" s="626" t="s">
        <v>3777</v>
      </c>
      <c r="G481" s="626" t="s">
        <v>3939</v>
      </c>
      <c r="H481" s="626" t="s">
        <v>1399</v>
      </c>
      <c r="I481" s="626" t="s">
        <v>3940</v>
      </c>
      <c r="J481" s="626" t="s">
        <v>3941</v>
      </c>
      <c r="K481" s="626" t="s">
        <v>3942</v>
      </c>
      <c r="L481" s="627">
        <v>94.8</v>
      </c>
      <c r="M481" s="627">
        <v>189.6</v>
      </c>
      <c r="N481" s="626">
        <v>2</v>
      </c>
      <c r="O481" s="690">
        <v>1</v>
      </c>
      <c r="P481" s="627"/>
      <c r="Q481" s="642">
        <v>0</v>
      </c>
      <c r="R481" s="626"/>
      <c r="S481" s="642">
        <v>0</v>
      </c>
      <c r="T481" s="690"/>
      <c r="U481" s="672">
        <v>0</v>
      </c>
    </row>
    <row r="482" spans="1:21" ht="14.4" customHeight="1" x14ac:dyDescent="0.3">
      <c r="A482" s="625">
        <v>4</v>
      </c>
      <c r="B482" s="626" t="s">
        <v>551</v>
      </c>
      <c r="C482" s="626">
        <v>89301042</v>
      </c>
      <c r="D482" s="688" t="s">
        <v>5893</v>
      </c>
      <c r="E482" s="689" t="s">
        <v>3798</v>
      </c>
      <c r="F482" s="626" t="s">
        <v>3777</v>
      </c>
      <c r="G482" s="626" t="s">
        <v>4392</v>
      </c>
      <c r="H482" s="626" t="s">
        <v>550</v>
      </c>
      <c r="I482" s="626" t="s">
        <v>643</v>
      </c>
      <c r="J482" s="626" t="s">
        <v>4393</v>
      </c>
      <c r="K482" s="626" t="s">
        <v>4394</v>
      </c>
      <c r="L482" s="627">
        <v>91.19</v>
      </c>
      <c r="M482" s="627">
        <v>182.38</v>
      </c>
      <c r="N482" s="626">
        <v>2</v>
      </c>
      <c r="O482" s="690">
        <v>1</v>
      </c>
      <c r="P482" s="627">
        <v>182.38</v>
      </c>
      <c r="Q482" s="642">
        <v>1</v>
      </c>
      <c r="R482" s="626">
        <v>2</v>
      </c>
      <c r="S482" s="642">
        <v>1</v>
      </c>
      <c r="T482" s="690">
        <v>1</v>
      </c>
      <c r="U482" s="672">
        <v>1</v>
      </c>
    </row>
    <row r="483" spans="1:21" ht="14.4" customHeight="1" x14ac:dyDescent="0.3">
      <c r="A483" s="625">
        <v>4</v>
      </c>
      <c r="B483" s="626" t="s">
        <v>551</v>
      </c>
      <c r="C483" s="626">
        <v>89301042</v>
      </c>
      <c r="D483" s="688" t="s">
        <v>5893</v>
      </c>
      <c r="E483" s="689" t="s">
        <v>3798</v>
      </c>
      <c r="F483" s="626" t="s">
        <v>3777</v>
      </c>
      <c r="G483" s="626" t="s">
        <v>3852</v>
      </c>
      <c r="H483" s="626" t="s">
        <v>550</v>
      </c>
      <c r="I483" s="626" t="s">
        <v>3352</v>
      </c>
      <c r="J483" s="626" t="s">
        <v>1207</v>
      </c>
      <c r="K483" s="626" t="s">
        <v>3911</v>
      </c>
      <c r="L483" s="627">
        <v>127.5</v>
      </c>
      <c r="M483" s="627">
        <v>9180</v>
      </c>
      <c r="N483" s="626">
        <v>72</v>
      </c>
      <c r="O483" s="690">
        <v>70.5</v>
      </c>
      <c r="P483" s="627">
        <v>4845</v>
      </c>
      <c r="Q483" s="642">
        <v>0.52777777777777779</v>
      </c>
      <c r="R483" s="626">
        <v>38</v>
      </c>
      <c r="S483" s="642">
        <v>0.52777777777777779</v>
      </c>
      <c r="T483" s="690">
        <v>38</v>
      </c>
      <c r="U483" s="672">
        <v>0.53900709219858156</v>
      </c>
    </row>
    <row r="484" spans="1:21" ht="14.4" customHeight="1" x14ac:dyDescent="0.3">
      <c r="A484" s="625">
        <v>4</v>
      </c>
      <c r="B484" s="626" t="s">
        <v>551</v>
      </c>
      <c r="C484" s="626">
        <v>89301042</v>
      </c>
      <c r="D484" s="688" t="s">
        <v>5893</v>
      </c>
      <c r="E484" s="689" t="s">
        <v>3798</v>
      </c>
      <c r="F484" s="626" t="s">
        <v>3777</v>
      </c>
      <c r="G484" s="626" t="s">
        <v>3852</v>
      </c>
      <c r="H484" s="626" t="s">
        <v>550</v>
      </c>
      <c r="I484" s="626" t="s">
        <v>1206</v>
      </c>
      <c r="J484" s="626" t="s">
        <v>1207</v>
      </c>
      <c r="K484" s="626" t="s">
        <v>3853</v>
      </c>
      <c r="L484" s="627">
        <v>637.5</v>
      </c>
      <c r="M484" s="627">
        <v>1275</v>
      </c>
      <c r="N484" s="626">
        <v>2</v>
      </c>
      <c r="O484" s="690">
        <v>2</v>
      </c>
      <c r="P484" s="627">
        <v>637.5</v>
      </c>
      <c r="Q484" s="642">
        <v>0.5</v>
      </c>
      <c r="R484" s="626">
        <v>1</v>
      </c>
      <c r="S484" s="642">
        <v>0.5</v>
      </c>
      <c r="T484" s="690">
        <v>1</v>
      </c>
      <c r="U484" s="672">
        <v>0.5</v>
      </c>
    </row>
    <row r="485" spans="1:21" ht="14.4" customHeight="1" x14ac:dyDescent="0.3">
      <c r="A485" s="625">
        <v>4</v>
      </c>
      <c r="B485" s="626" t="s">
        <v>551</v>
      </c>
      <c r="C485" s="626">
        <v>89301042</v>
      </c>
      <c r="D485" s="688" t="s">
        <v>5893</v>
      </c>
      <c r="E485" s="689" t="s">
        <v>3798</v>
      </c>
      <c r="F485" s="626" t="s">
        <v>3777</v>
      </c>
      <c r="G485" s="626" t="s">
        <v>3854</v>
      </c>
      <c r="H485" s="626" t="s">
        <v>550</v>
      </c>
      <c r="I485" s="626" t="s">
        <v>818</v>
      </c>
      <c r="J485" s="626" t="s">
        <v>3855</v>
      </c>
      <c r="K485" s="626" t="s">
        <v>3856</v>
      </c>
      <c r="L485" s="627">
        <v>0</v>
      </c>
      <c r="M485" s="627">
        <v>0</v>
      </c>
      <c r="N485" s="626">
        <v>3</v>
      </c>
      <c r="O485" s="690">
        <v>2</v>
      </c>
      <c r="P485" s="627">
        <v>0</v>
      </c>
      <c r="Q485" s="642"/>
      <c r="R485" s="626">
        <v>1</v>
      </c>
      <c r="S485" s="642">
        <v>0.33333333333333331</v>
      </c>
      <c r="T485" s="690">
        <v>1</v>
      </c>
      <c r="U485" s="672">
        <v>0.5</v>
      </c>
    </row>
    <row r="486" spans="1:21" ht="14.4" customHeight="1" x14ac:dyDescent="0.3">
      <c r="A486" s="625">
        <v>4</v>
      </c>
      <c r="B486" s="626" t="s">
        <v>551</v>
      </c>
      <c r="C486" s="626">
        <v>89301042</v>
      </c>
      <c r="D486" s="688" t="s">
        <v>5893</v>
      </c>
      <c r="E486" s="689" t="s">
        <v>3798</v>
      </c>
      <c r="F486" s="626" t="s">
        <v>3777</v>
      </c>
      <c r="G486" s="626" t="s">
        <v>4395</v>
      </c>
      <c r="H486" s="626" t="s">
        <v>550</v>
      </c>
      <c r="I486" s="626" t="s">
        <v>2834</v>
      </c>
      <c r="J486" s="626" t="s">
        <v>2835</v>
      </c>
      <c r="K486" s="626" t="s">
        <v>2836</v>
      </c>
      <c r="L486" s="627">
        <v>1488.52</v>
      </c>
      <c r="M486" s="627">
        <v>1488.52</v>
      </c>
      <c r="N486" s="626">
        <v>1</v>
      </c>
      <c r="O486" s="690">
        <v>1</v>
      </c>
      <c r="P486" s="627">
        <v>1488.52</v>
      </c>
      <c r="Q486" s="642">
        <v>1</v>
      </c>
      <c r="R486" s="626">
        <v>1</v>
      </c>
      <c r="S486" s="642">
        <v>1</v>
      </c>
      <c r="T486" s="690">
        <v>1</v>
      </c>
      <c r="U486" s="672">
        <v>1</v>
      </c>
    </row>
    <row r="487" spans="1:21" ht="14.4" customHeight="1" x14ac:dyDescent="0.3">
      <c r="A487" s="625">
        <v>4</v>
      </c>
      <c r="B487" s="626" t="s">
        <v>551</v>
      </c>
      <c r="C487" s="626">
        <v>89301042</v>
      </c>
      <c r="D487" s="688" t="s">
        <v>5893</v>
      </c>
      <c r="E487" s="689" t="s">
        <v>3798</v>
      </c>
      <c r="F487" s="626" t="s">
        <v>3777</v>
      </c>
      <c r="G487" s="626" t="s">
        <v>3895</v>
      </c>
      <c r="H487" s="626" t="s">
        <v>550</v>
      </c>
      <c r="I487" s="626" t="s">
        <v>1674</v>
      </c>
      <c r="J487" s="626" t="s">
        <v>1675</v>
      </c>
      <c r="K487" s="626" t="s">
        <v>3896</v>
      </c>
      <c r="L487" s="627">
        <v>38.99</v>
      </c>
      <c r="M487" s="627">
        <v>77.98</v>
      </c>
      <c r="N487" s="626">
        <v>2</v>
      </c>
      <c r="O487" s="690">
        <v>1</v>
      </c>
      <c r="P487" s="627"/>
      <c r="Q487" s="642">
        <v>0</v>
      </c>
      <c r="R487" s="626"/>
      <c r="S487" s="642">
        <v>0</v>
      </c>
      <c r="T487" s="690"/>
      <c r="U487" s="672">
        <v>0</v>
      </c>
    </row>
    <row r="488" spans="1:21" ht="14.4" customHeight="1" x14ac:dyDescent="0.3">
      <c r="A488" s="625">
        <v>4</v>
      </c>
      <c r="B488" s="626" t="s">
        <v>551</v>
      </c>
      <c r="C488" s="626">
        <v>89301042</v>
      </c>
      <c r="D488" s="688" t="s">
        <v>5893</v>
      </c>
      <c r="E488" s="689" t="s">
        <v>3798</v>
      </c>
      <c r="F488" s="626" t="s">
        <v>3777</v>
      </c>
      <c r="G488" s="626" t="s">
        <v>3923</v>
      </c>
      <c r="H488" s="626" t="s">
        <v>550</v>
      </c>
      <c r="I488" s="626" t="s">
        <v>4396</v>
      </c>
      <c r="J488" s="626" t="s">
        <v>4397</v>
      </c>
      <c r="K488" s="626" t="s">
        <v>2417</v>
      </c>
      <c r="L488" s="627">
        <v>73.680000000000007</v>
      </c>
      <c r="M488" s="627">
        <v>73.680000000000007</v>
      </c>
      <c r="N488" s="626">
        <v>1</v>
      </c>
      <c r="O488" s="690">
        <v>1</v>
      </c>
      <c r="P488" s="627">
        <v>73.680000000000007</v>
      </c>
      <c r="Q488" s="642">
        <v>1</v>
      </c>
      <c r="R488" s="626">
        <v>1</v>
      </c>
      <c r="S488" s="642">
        <v>1</v>
      </c>
      <c r="T488" s="690">
        <v>1</v>
      </c>
      <c r="U488" s="672">
        <v>1</v>
      </c>
    </row>
    <row r="489" spans="1:21" ht="14.4" customHeight="1" x14ac:dyDescent="0.3">
      <c r="A489" s="625">
        <v>4</v>
      </c>
      <c r="B489" s="626" t="s">
        <v>551</v>
      </c>
      <c r="C489" s="626">
        <v>89301042</v>
      </c>
      <c r="D489" s="688" t="s">
        <v>5893</v>
      </c>
      <c r="E489" s="689" t="s">
        <v>3798</v>
      </c>
      <c r="F489" s="626" t="s">
        <v>3777</v>
      </c>
      <c r="G489" s="626" t="s">
        <v>3923</v>
      </c>
      <c r="H489" s="626" t="s">
        <v>1399</v>
      </c>
      <c r="I489" s="626" t="s">
        <v>2483</v>
      </c>
      <c r="J489" s="626" t="s">
        <v>2484</v>
      </c>
      <c r="K489" s="626" t="s">
        <v>3698</v>
      </c>
      <c r="L489" s="627">
        <v>32.74</v>
      </c>
      <c r="M489" s="627">
        <v>65.48</v>
      </c>
      <c r="N489" s="626">
        <v>2</v>
      </c>
      <c r="O489" s="690">
        <v>1</v>
      </c>
      <c r="P489" s="627"/>
      <c r="Q489" s="642">
        <v>0</v>
      </c>
      <c r="R489" s="626"/>
      <c r="S489" s="642">
        <v>0</v>
      </c>
      <c r="T489" s="690"/>
      <c r="U489" s="672">
        <v>0</v>
      </c>
    </row>
    <row r="490" spans="1:21" ht="14.4" customHeight="1" x14ac:dyDescent="0.3">
      <c r="A490" s="625">
        <v>4</v>
      </c>
      <c r="B490" s="626" t="s">
        <v>551</v>
      </c>
      <c r="C490" s="626">
        <v>89301042</v>
      </c>
      <c r="D490" s="688" t="s">
        <v>5893</v>
      </c>
      <c r="E490" s="689" t="s">
        <v>3798</v>
      </c>
      <c r="F490" s="626" t="s">
        <v>3777</v>
      </c>
      <c r="G490" s="626" t="s">
        <v>3923</v>
      </c>
      <c r="H490" s="626" t="s">
        <v>550</v>
      </c>
      <c r="I490" s="626" t="s">
        <v>4398</v>
      </c>
      <c r="J490" s="626" t="s">
        <v>4399</v>
      </c>
      <c r="K490" s="626" t="s">
        <v>4400</v>
      </c>
      <c r="L490" s="627">
        <v>49.12</v>
      </c>
      <c r="M490" s="627">
        <v>98.24</v>
      </c>
      <c r="N490" s="626">
        <v>2</v>
      </c>
      <c r="O490" s="690">
        <v>1</v>
      </c>
      <c r="P490" s="627"/>
      <c r="Q490" s="642">
        <v>0</v>
      </c>
      <c r="R490" s="626"/>
      <c r="S490" s="642">
        <v>0</v>
      </c>
      <c r="T490" s="690"/>
      <c r="U490" s="672">
        <v>0</v>
      </c>
    </row>
    <row r="491" spans="1:21" ht="14.4" customHeight="1" x14ac:dyDescent="0.3">
      <c r="A491" s="625">
        <v>4</v>
      </c>
      <c r="B491" s="626" t="s">
        <v>551</v>
      </c>
      <c r="C491" s="626">
        <v>89301042</v>
      </c>
      <c r="D491" s="688" t="s">
        <v>5893</v>
      </c>
      <c r="E491" s="689" t="s">
        <v>3798</v>
      </c>
      <c r="F491" s="626" t="s">
        <v>3777</v>
      </c>
      <c r="G491" s="626" t="s">
        <v>3923</v>
      </c>
      <c r="H491" s="626" t="s">
        <v>1399</v>
      </c>
      <c r="I491" s="626" t="s">
        <v>1474</v>
      </c>
      <c r="J491" s="626" t="s">
        <v>1475</v>
      </c>
      <c r="K491" s="626" t="s">
        <v>3618</v>
      </c>
      <c r="L491" s="627">
        <v>98.23</v>
      </c>
      <c r="M491" s="627">
        <v>196.46</v>
      </c>
      <c r="N491" s="626">
        <v>2</v>
      </c>
      <c r="O491" s="690">
        <v>1.5</v>
      </c>
      <c r="P491" s="627">
        <v>98.23</v>
      </c>
      <c r="Q491" s="642">
        <v>0.5</v>
      </c>
      <c r="R491" s="626">
        <v>1</v>
      </c>
      <c r="S491" s="642">
        <v>0.5</v>
      </c>
      <c r="T491" s="690">
        <v>1</v>
      </c>
      <c r="U491" s="672">
        <v>0.66666666666666663</v>
      </c>
    </row>
    <row r="492" spans="1:21" ht="14.4" customHeight="1" x14ac:dyDescent="0.3">
      <c r="A492" s="625">
        <v>4</v>
      </c>
      <c r="B492" s="626" t="s">
        <v>551</v>
      </c>
      <c r="C492" s="626">
        <v>89301042</v>
      </c>
      <c r="D492" s="688" t="s">
        <v>5893</v>
      </c>
      <c r="E492" s="689" t="s">
        <v>3798</v>
      </c>
      <c r="F492" s="626" t="s">
        <v>3777</v>
      </c>
      <c r="G492" s="626" t="s">
        <v>3923</v>
      </c>
      <c r="H492" s="626" t="s">
        <v>1399</v>
      </c>
      <c r="I492" s="626" t="s">
        <v>4024</v>
      </c>
      <c r="J492" s="626" t="s">
        <v>1475</v>
      </c>
      <c r="K492" s="626" t="s">
        <v>4025</v>
      </c>
      <c r="L492" s="627">
        <v>207.53</v>
      </c>
      <c r="M492" s="627">
        <v>415.06</v>
      </c>
      <c r="N492" s="626">
        <v>2</v>
      </c>
      <c r="O492" s="690">
        <v>2</v>
      </c>
      <c r="P492" s="627">
        <v>415.06</v>
      </c>
      <c r="Q492" s="642">
        <v>1</v>
      </c>
      <c r="R492" s="626">
        <v>2</v>
      </c>
      <c r="S492" s="642">
        <v>1</v>
      </c>
      <c r="T492" s="690">
        <v>2</v>
      </c>
      <c r="U492" s="672">
        <v>1</v>
      </c>
    </row>
    <row r="493" spans="1:21" ht="14.4" customHeight="1" x14ac:dyDescent="0.3">
      <c r="A493" s="625">
        <v>4</v>
      </c>
      <c r="B493" s="626" t="s">
        <v>551</v>
      </c>
      <c r="C493" s="626">
        <v>89301042</v>
      </c>
      <c r="D493" s="688" t="s">
        <v>5893</v>
      </c>
      <c r="E493" s="689" t="s">
        <v>3798</v>
      </c>
      <c r="F493" s="626" t="s">
        <v>3777</v>
      </c>
      <c r="G493" s="626" t="s">
        <v>4401</v>
      </c>
      <c r="H493" s="626" t="s">
        <v>550</v>
      </c>
      <c r="I493" s="626" t="s">
        <v>4402</v>
      </c>
      <c r="J493" s="626" t="s">
        <v>978</v>
      </c>
      <c r="K493" s="626" t="s">
        <v>4403</v>
      </c>
      <c r="L493" s="627">
        <v>0</v>
      </c>
      <c r="M493" s="627">
        <v>0</v>
      </c>
      <c r="N493" s="626">
        <v>1</v>
      </c>
      <c r="O493" s="690">
        <v>0.5</v>
      </c>
      <c r="P493" s="627"/>
      <c r="Q493" s="642"/>
      <c r="R493" s="626"/>
      <c r="S493" s="642">
        <v>0</v>
      </c>
      <c r="T493" s="690"/>
      <c r="U493" s="672">
        <v>0</v>
      </c>
    </row>
    <row r="494" spans="1:21" ht="14.4" customHeight="1" x14ac:dyDescent="0.3">
      <c r="A494" s="625">
        <v>4</v>
      </c>
      <c r="B494" s="626" t="s">
        <v>551</v>
      </c>
      <c r="C494" s="626">
        <v>89301042</v>
      </c>
      <c r="D494" s="688" t="s">
        <v>5893</v>
      </c>
      <c r="E494" s="689" t="s">
        <v>3798</v>
      </c>
      <c r="F494" s="626" t="s">
        <v>3777</v>
      </c>
      <c r="G494" s="626" t="s">
        <v>3962</v>
      </c>
      <c r="H494" s="626" t="s">
        <v>550</v>
      </c>
      <c r="I494" s="626" t="s">
        <v>4404</v>
      </c>
      <c r="J494" s="626" t="s">
        <v>4405</v>
      </c>
      <c r="K494" s="626" t="s">
        <v>920</v>
      </c>
      <c r="L494" s="627">
        <v>0</v>
      </c>
      <c r="M494" s="627">
        <v>0</v>
      </c>
      <c r="N494" s="626">
        <v>1</v>
      </c>
      <c r="O494" s="690">
        <v>1</v>
      </c>
      <c r="P494" s="627"/>
      <c r="Q494" s="642"/>
      <c r="R494" s="626"/>
      <c r="S494" s="642">
        <v>0</v>
      </c>
      <c r="T494" s="690"/>
      <c r="U494" s="672">
        <v>0</v>
      </c>
    </row>
    <row r="495" spans="1:21" ht="14.4" customHeight="1" x14ac:dyDescent="0.3">
      <c r="A495" s="625">
        <v>4</v>
      </c>
      <c r="B495" s="626" t="s">
        <v>551</v>
      </c>
      <c r="C495" s="626">
        <v>89301042</v>
      </c>
      <c r="D495" s="688" t="s">
        <v>5893</v>
      </c>
      <c r="E495" s="689" t="s">
        <v>3798</v>
      </c>
      <c r="F495" s="626" t="s">
        <v>3777</v>
      </c>
      <c r="G495" s="626" t="s">
        <v>3962</v>
      </c>
      <c r="H495" s="626" t="s">
        <v>550</v>
      </c>
      <c r="I495" s="626" t="s">
        <v>4406</v>
      </c>
      <c r="J495" s="626" t="s">
        <v>3964</v>
      </c>
      <c r="K495" s="626" t="s">
        <v>1292</v>
      </c>
      <c r="L495" s="627">
        <v>0</v>
      </c>
      <c r="M495" s="627">
        <v>0</v>
      </c>
      <c r="N495" s="626">
        <v>1</v>
      </c>
      <c r="O495" s="690">
        <v>0.5</v>
      </c>
      <c r="P495" s="627">
        <v>0</v>
      </c>
      <c r="Q495" s="642"/>
      <c r="R495" s="626">
        <v>1</v>
      </c>
      <c r="S495" s="642">
        <v>1</v>
      </c>
      <c r="T495" s="690">
        <v>0.5</v>
      </c>
      <c r="U495" s="672">
        <v>1</v>
      </c>
    </row>
    <row r="496" spans="1:21" ht="14.4" customHeight="1" x14ac:dyDescent="0.3">
      <c r="A496" s="625">
        <v>4</v>
      </c>
      <c r="B496" s="626" t="s">
        <v>551</v>
      </c>
      <c r="C496" s="626">
        <v>89301042</v>
      </c>
      <c r="D496" s="688" t="s">
        <v>5893</v>
      </c>
      <c r="E496" s="689" t="s">
        <v>3798</v>
      </c>
      <c r="F496" s="626" t="s">
        <v>3777</v>
      </c>
      <c r="G496" s="626" t="s">
        <v>3962</v>
      </c>
      <c r="H496" s="626" t="s">
        <v>550</v>
      </c>
      <c r="I496" s="626" t="s">
        <v>4407</v>
      </c>
      <c r="J496" s="626" t="s">
        <v>4405</v>
      </c>
      <c r="K496" s="626" t="s">
        <v>920</v>
      </c>
      <c r="L496" s="627">
        <v>0</v>
      </c>
      <c r="M496" s="627">
        <v>0</v>
      </c>
      <c r="N496" s="626">
        <v>2</v>
      </c>
      <c r="O496" s="690">
        <v>0.5</v>
      </c>
      <c r="P496" s="627"/>
      <c r="Q496" s="642"/>
      <c r="R496" s="626"/>
      <c r="S496" s="642">
        <v>0</v>
      </c>
      <c r="T496" s="690"/>
      <c r="U496" s="672">
        <v>0</v>
      </c>
    </row>
    <row r="497" spans="1:21" ht="14.4" customHeight="1" x14ac:dyDescent="0.3">
      <c r="A497" s="625">
        <v>4</v>
      </c>
      <c r="B497" s="626" t="s">
        <v>551</v>
      </c>
      <c r="C497" s="626">
        <v>89301042</v>
      </c>
      <c r="D497" s="688" t="s">
        <v>5893</v>
      </c>
      <c r="E497" s="689" t="s">
        <v>3798</v>
      </c>
      <c r="F497" s="626" t="s">
        <v>3778</v>
      </c>
      <c r="G497" s="626" t="s">
        <v>3904</v>
      </c>
      <c r="H497" s="626" t="s">
        <v>550</v>
      </c>
      <c r="I497" s="626" t="s">
        <v>3966</v>
      </c>
      <c r="J497" s="626" t="s">
        <v>3806</v>
      </c>
      <c r="K497" s="626"/>
      <c r="L497" s="627">
        <v>0</v>
      </c>
      <c r="M497" s="627">
        <v>0</v>
      </c>
      <c r="N497" s="626">
        <v>6</v>
      </c>
      <c r="O497" s="690">
        <v>6</v>
      </c>
      <c r="P497" s="627">
        <v>0</v>
      </c>
      <c r="Q497" s="642"/>
      <c r="R497" s="626">
        <v>6</v>
      </c>
      <c r="S497" s="642">
        <v>1</v>
      </c>
      <c r="T497" s="690">
        <v>6</v>
      </c>
      <c r="U497" s="672">
        <v>1</v>
      </c>
    </row>
    <row r="498" spans="1:21" ht="14.4" customHeight="1" x14ac:dyDescent="0.3">
      <c r="A498" s="625">
        <v>4</v>
      </c>
      <c r="B498" s="626" t="s">
        <v>551</v>
      </c>
      <c r="C498" s="626">
        <v>89301042</v>
      </c>
      <c r="D498" s="688" t="s">
        <v>5893</v>
      </c>
      <c r="E498" s="689" t="s">
        <v>3798</v>
      </c>
      <c r="F498" s="626" t="s">
        <v>3778</v>
      </c>
      <c r="G498" s="626" t="s">
        <v>3904</v>
      </c>
      <c r="H498" s="626" t="s">
        <v>550</v>
      </c>
      <c r="I498" s="626" t="s">
        <v>4026</v>
      </c>
      <c r="J498" s="626" t="s">
        <v>3806</v>
      </c>
      <c r="K498" s="626"/>
      <c r="L498" s="627">
        <v>0</v>
      </c>
      <c r="M498" s="627">
        <v>0</v>
      </c>
      <c r="N498" s="626">
        <v>26</v>
      </c>
      <c r="O498" s="690">
        <v>26</v>
      </c>
      <c r="P498" s="627">
        <v>0</v>
      </c>
      <c r="Q498" s="642"/>
      <c r="R498" s="626">
        <v>24</v>
      </c>
      <c r="S498" s="642">
        <v>0.92307692307692313</v>
      </c>
      <c r="T498" s="690">
        <v>24</v>
      </c>
      <c r="U498" s="672">
        <v>0.92307692307692313</v>
      </c>
    </row>
    <row r="499" spans="1:21" ht="14.4" customHeight="1" x14ac:dyDescent="0.3">
      <c r="A499" s="625">
        <v>4</v>
      </c>
      <c r="B499" s="626" t="s">
        <v>551</v>
      </c>
      <c r="C499" s="626">
        <v>89301042</v>
      </c>
      <c r="D499" s="688" t="s">
        <v>5893</v>
      </c>
      <c r="E499" s="689" t="s">
        <v>3798</v>
      </c>
      <c r="F499" s="626" t="s">
        <v>3779</v>
      </c>
      <c r="G499" s="626" t="s">
        <v>4152</v>
      </c>
      <c r="H499" s="626" t="s">
        <v>550</v>
      </c>
      <c r="I499" s="626" t="s">
        <v>4153</v>
      </c>
      <c r="J499" s="626" t="s">
        <v>4154</v>
      </c>
      <c r="K499" s="626" t="s">
        <v>4155</v>
      </c>
      <c r="L499" s="627">
        <v>410</v>
      </c>
      <c r="M499" s="627">
        <v>20910</v>
      </c>
      <c r="N499" s="626">
        <v>51</v>
      </c>
      <c r="O499" s="690">
        <v>51</v>
      </c>
      <c r="P499" s="627">
        <v>19680</v>
      </c>
      <c r="Q499" s="642">
        <v>0.94117647058823528</v>
      </c>
      <c r="R499" s="626">
        <v>48</v>
      </c>
      <c r="S499" s="642">
        <v>0.94117647058823528</v>
      </c>
      <c r="T499" s="690">
        <v>48</v>
      </c>
      <c r="U499" s="672">
        <v>0.94117647058823528</v>
      </c>
    </row>
    <row r="500" spans="1:21" ht="14.4" customHeight="1" x14ac:dyDescent="0.3">
      <c r="A500" s="625">
        <v>4</v>
      </c>
      <c r="B500" s="626" t="s">
        <v>551</v>
      </c>
      <c r="C500" s="626">
        <v>89301042</v>
      </c>
      <c r="D500" s="688" t="s">
        <v>5893</v>
      </c>
      <c r="E500" s="689" t="s">
        <v>3798</v>
      </c>
      <c r="F500" s="626" t="s">
        <v>3779</v>
      </c>
      <c r="G500" s="626" t="s">
        <v>4152</v>
      </c>
      <c r="H500" s="626" t="s">
        <v>550</v>
      </c>
      <c r="I500" s="626" t="s">
        <v>4212</v>
      </c>
      <c r="J500" s="626" t="s">
        <v>4213</v>
      </c>
      <c r="K500" s="626" t="s">
        <v>4214</v>
      </c>
      <c r="L500" s="627">
        <v>566</v>
      </c>
      <c r="M500" s="627">
        <v>5094</v>
      </c>
      <c r="N500" s="626">
        <v>9</v>
      </c>
      <c r="O500" s="690">
        <v>9</v>
      </c>
      <c r="P500" s="627">
        <v>566</v>
      </c>
      <c r="Q500" s="642">
        <v>0.1111111111111111</v>
      </c>
      <c r="R500" s="626">
        <v>1</v>
      </c>
      <c r="S500" s="642">
        <v>0.1111111111111111</v>
      </c>
      <c r="T500" s="690">
        <v>1</v>
      </c>
      <c r="U500" s="672">
        <v>0.1111111111111111</v>
      </c>
    </row>
    <row r="501" spans="1:21" ht="14.4" customHeight="1" x14ac:dyDescent="0.3">
      <c r="A501" s="625">
        <v>4</v>
      </c>
      <c r="B501" s="626" t="s">
        <v>551</v>
      </c>
      <c r="C501" s="626">
        <v>89301042</v>
      </c>
      <c r="D501" s="688" t="s">
        <v>5893</v>
      </c>
      <c r="E501" s="689" t="s">
        <v>3798</v>
      </c>
      <c r="F501" s="626" t="s">
        <v>3779</v>
      </c>
      <c r="G501" s="626" t="s">
        <v>4215</v>
      </c>
      <c r="H501" s="626" t="s">
        <v>550</v>
      </c>
      <c r="I501" s="626" t="s">
        <v>4219</v>
      </c>
      <c r="J501" s="626" t="s">
        <v>4220</v>
      </c>
      <c r="K501" s="626" t="s">
        <v>4221</v>
      </c>
      <c r="L501" s="627">
        <v>35.130000000000003</v>
      </c>
      <c r="M501" s="627">
        <v>210.78000000000003</v>
      </c>
      <c r="N501" s="626">
        <v>6</v>
      </c>
      <c r="O501" s="690">
        <v>2</v>
      </c>
      <c r="P501" s="627">
        <v>70.260000000000005</v>
      </c>
      <c r="Q501" s="642">
        <v>0.33333333333333331</v>
      </c>
      <c r="R501" s="626">
        <v>2</v>
      </c>
      <c r="S501" s="642">
        <v>0.33333333333333331</v>
      </c>
      <c r="T501" s="690">
        <v>1</v>
      </c>
      <c r="U501" s="672">
        <v>0.5</v>
      </c>
    </row>
    <row r="502" spans="1:21" ht="14.4" customHeight="1" x14ac:dyDescent="0.3">
      <c r="A502" s="625">
        <v>4</v>
      </c>
      <c r="B502" s="626" t="s">
        <v>551</v>
      </c>
      <c r="C502" s="626">
        <v>89301042</v>
      </c>
      <c r="D502" s="688" t="s">
        <v>5893</v>
      </c>
      <c r="E502" s="689" t="s">
        <v>3798</v>
      </c>
      <c r="F502" s="626" t="s">
        <v>3779</v>
      </c>
      <c r="G502" s="626" t="s">
        <v>4215</v>
      </c>
      <c r="H502" s="626" t="s">
        <v>550</v>
      </c>
      <c r="I502" s="626" t="s">
        <v>4408</v>
      </c>
      <c r="J502" s="626" t="s">
        <v>4226</v>
      </c>
      <c r="K502" s="626" t="s">
        <v>4409</v>
      </c>
      <c r="L502" s="627">
        <v>175.15</v>
      </c>
      <c r="M502" s="627">
        <v>525.45000000000005</v>
      </c>
      <c r="N502" s="626">
        <v>3</v>
      </c>
      <c r="O502" s="690">
        <v>1</v>
      </c>
      <c r="P502" s="627">
        <v>525.45000000000005</v>
      </c>
      <c r="Q502" s="642">
        <v>1</v>
      </c>
      <c r="R502" s="626">
        <v>3</v>
      </c>
      <c r="S502" s="642">
        <v>1</v>
      </c>
      <c r="T502" s="690">
        <v>1</v>
      </c>
      <c r="U502" s="672">
        <v>1</v>
      </c>
    </row>
    <row r="503" spans="1:21" ht="14.4" customHeight="1" x14ac:dyDescent="0.3">
      <c r="A503" s="625">
        <v>4</v>
      </c>
      <c r="B503" s="626" t="s">
        <v>551</v>
      </c>
      <c r="C503" s="626">
        <v>89301042</v>
      </c>
      <c r="D503" s="688" t="s">
        <v>5893</v>
      </c>
      <c r="E503" s="689" t="s">
        <v>3798</v>
      </c>
      <c r="F503" s="626" t="s">
        <v>3779</v>
      </c>
      <c r="G503" s="626" t="s">
        <v>4215</v>
      </c>
      <c r="H503" s="626" t="s">
        <v>550</v>
      </c>
      <c r="I503" s="626" t="s">
        <v>4225</v>
      </c>
      <c r="J503" s="626" t="s">
        <v>4226</v>
      </c>
      <c r="K503" s="626" t="s">
        <v>4227</v>
      </c>
      <c r="L503" s="627">
        <v>200</v>
      </c>
      <c r="M503" s="627">
        <v>2000</v>
      </c>
      <c r="N503" s="626">
        <v>10</v>
      </c>
      <c r="O503" s="690">
        <v>4</v>
      </c>
      <c r="P503" s="627">
        <v>1600</v>
      </c>
      <c r="Q503" s="642">
        <v>0.8</v>
      </c>
      <c r="R503" s="626">
        <v>8</v>
      </c>
      <c r="S503" s="642">
        <v>0.8</v>
      </c>
      <c r="T503" s="690">
        <v>3</v>
      </c>
      <c r="U503" s="672">
        <v>0.75</v>
      </c>
    </row>
    <row r="504" spans="1:21" ht="14.4" customHeight="1" x14ac:dyDescent="0.3">
      <c r="A504" s="625">
        <v>4</v>
      </c>
      <c r="B504" s="626" t="s">
        <v>551</v>
      </c>
      <c r="C504" s="626">
        <v>89301042</v>
      </c>
      <c r="D504" s="688" t="s">
        <v>5893</v>
      </c>
      <c r="E504" s="689" t="s">
        <v>3798</v>
      </c>
      <c r="F504" s="626" t="s">
        <v>3779</v>
      </c>
      <c r="G504" s="626" t="s">
        <v>4215</v>
      </c>
      <c r="H504" s="626" t="s">
        <v>550</v>
      </c>
      <c r="I504" s="626" t="s">
        <v>4410</v>
      </c>
      <c r="J504" s="626" t="s">
        <v>4229</v>
      </c>
      <c r="K504" s="626" t="s">
        <v>4411</v>
      </c>
      <c r="L504" s="627">
        <v>50</v>
      </c>
      <c r="M504" s="627">
        <v>50</v>
      </c>
      <c r="N504" s="626">
        <v>1</v>
      </c>
      <c r="O504" s="690">
        <v>1</v>
      </c>
      <c r="P504" s="627">
        <v>50</v>
      </c>
      <c r="Q504" s="642">
        <v>1</v>
      </c>
      <c r="R504" s="626">
        <v>1</v>
      </c>
      <c r="S504" s="642">
        <v>1</v>
      </c>
      <c r="T504" s="690">
        <v>1</v>
      </c>
      <c r="U504" s="672">
        <v>1</v>
      </c>
    </row>
    <row r="505" spans="1:21" ht="14.4" customHeight="1" x14ac:dyDescent="0.3">
      <c r="A505" s="625">
        <v>4</v>
      </c>
      <c r="B505" s="626" t="s">
        <v>551</v>
      </c>
      <c r="C505" s="626">
        <v>89301042</v>
      </c>
      <c r="D505" s="688" t="s">
        <v>5893</v>
      </c>
      <c r="E505" s="689" t="s">
        <v>3798</v>
      </c>
      <c r="F505" s="626" t="s">
        <v>3779</v>
      </c>
      <c r="G505" s="626" t="s">
        <v>4215</v>
      </c>
      <c r="H505" s="626" t="s">
        <v>550</v>
      </c>
      <c r="I505" s="626" t="s">
        <v>4231</v>
      </c>
      <c r="J505" s="626" t="s">
        <v>4232</v>
      </c>
      <c r="K505" s="626" t="s">
        <v>4233</v>
      </c>
      <c r="L505" s="627">
        <v>120</v>
      </c>
      <c r="M505" s="627">
        <v>720</v>
      </c>
      <c r="N505" s="626">
        <v>6</v>
      </c>
      <c r="O505" s="690">
        <v>5</v>
      </c>
      <c r="P505" s="627">
        <v>720</v>
      </c>
      <c r="Q505" s="642">
        <v>1</v>
      </c>
      <c r="R505" s="626">
        <v>6</v>
      </c>
      <c r="S505" s="642">
        <v>1</v>
      </c>
      <c r="T505" s="690">
        <v>5</v>
      </c>
      <c r="U505" s="672">
        <v>1</v>
      </c>
    </row>
    <row r="506" spans="1:21" ht="14.4" customHeight="1" x14ac:dyDescent="0.3">
      <c r="A506" s="625">
        <v>4</v>
      </c>
      <c r="B506" s="626" t="s">
        <v>551</v>
      </c>
      <c r="C506" s="626">
        <v>89301042</v>
      </c>
      <c r="D506" s="688" t="s">
        <v>5893</v>
      </c>
      <c r="E506" s="689" t="s">
        <v>3798</v>
      </c>
      <c r="F506" s="626" t="s">
        <v>3779</v>
      </c>
      <c r="G506" s="626" t="s">
        <v>4215</v>
      </c>
      <c r="H506" s="626" t="s">
        <v>550</v>
      </c>
      <c r="I506" s="626" t="s">
        <v>4237</v>
      </c>
      <c r="J506" s="626" t="s">
        <v>4238</v>
      </c>
      <c r="K506" s="626" t="s">
        <v>4239</v>
      </c>
      <c r="L506" s="627">
        <v>304.12</v>
      </c>
      <c r="M506" s="627">
        <v>304.12</v>
      </c>
      <c r="N506" s="626">
        <v>1</v>
      </c>
      <c r="O506" s="690">
        <v>1</v>
      </c>
      <c r="P506" s="627">
        <v>304.12</v>
      </c>
      <c r="Q506" s="642">
        <v>1</v>
      </c>
      <c r="R506" s="626">
        <v>1</v>
      </c>
      <c r="S506" s="642">
        <v>1</v>
      </c>
      <c r="T506" s="690">
        <v>1</v>
      </c>
      <c r="U506" s="672">
        <v>1</v>
      </c>
    </row>
    <row r="507" spans="1:21" ht="14.4" customHeight="1" x14ac:dyDescent="0.3">
      <c r="A507" s="625">
        <v>4</v>
      </c>
      <c r="B507" s="626" t="s">
        <v>551</v>
      </c>
      <c r="C507" s="626">
        <v>89301042</v>
      </c>
      <c r="D507" s="688" t="s">
        <v>5893</v>
      </c>
      <c r="E507" s="689" t="s">
        <v>3798</v>
      </c>
      <c r="F507" s="626" t="s">
        <v>3779</v>
      </c>
      <c r="G507" s="626" t="s">
        <v>4027</v>
      </c>
      <c r="H507" s="626" t="s">
        <v>550</v>
      </c>
      <c r="I507" s="626" t="s">
        <v>4028</v>
      </c>
      <c r="J507" s="626" t="s">
        <v>4029</v>
      </c>
      <c r="K507" s="626" t="s">
        <v>4030</v>
      </c>
      <c r="L507" s="627">
        <v>900</v>
      </c>
      <c r="M507" s="627">
        <v>4500</v>
      </c>
      <c r="N507" s="626">
        <v>5</v>
      </c>
      <c r="O507" s="690">
        <v>5</v>
      </c>
      <c r="P507" s="627">
        <v>4500</v>
      </c>
      <c r="Q507" s="642">
        <v>1</v>
      </c>
      <c r="R507" s="626">
        <v>5</v>
      </c>
      <c r="S507" s="642">
        <v>1</v>
      </c>
      <c r="T507" s="690">
        <v>5</v>
      </c>
      <c r="U507" s="672">
        <v>1</v>
      </c>
    </row>
    <row r="508" spans="1:21" ht="14.4" customHeight="1" x14ac:dyDescent="0.3">
      <c r="A508" s="625">
        <v>4</v>
      </c>
      <c r="B508" s="626" t="s">
        <v>551</v>
      </c>
      <c r="C508" s="626">
        <v>89301042</v>
      </c>
      <c r="D508" s="688" t="s">
        <v>5893</v>
      </c>
      <c r="E508" s="689" t="s">
        <v>3798</v>
      </c>
      <c r="F508" s="626" t="s">
        <v>3779</v>
      </c>
      <c r="G508" s="626" t="s">
        <v>4027</v>
      </c>
      <c r="H508" s="626" t="s">
        <v>550</v>
      </c>
      <c r="I508" s="626" t="s">
        <v>4269</v>
      </c>
      <c r="J508" s="626" t="s">
        <v>4270</v>
      </c>
      <c r="K508" s="626" t="s">
        <v>4271</v>
      </c>
      <c r="L508" s="627">
        <v>378.48</v>
      </c>
      <c r="M508" s="627">
        <v>756.96</v>
      </c>
      <c r="N508" s="626">
        <v>2</v>
      </c>
      <c r="O508" s="690">
        <v>2</v>
      </c>
      <c r="P508" s="627">
        <v>378.48</v>
      </c>
      <c r="Q508" s="642">
        <v>0.5</v>
      </c>
      <c r="R508" s="626">
        <v>1</v>
      </c>
      <c r="S508" s="642">
        <v>0.5</v>
      </c>
      <c r="T508" s="690">
        <v>1</v>
      </c>
      <c r="U508" s="672">
        <v>0.5</v>
      </c>
    </row>
    <row r="509" spans="1:21" ht="14.4" customHeight="1" x14ac:dyDescent="0.3">
      <c r="A509" s="625">
        <v>4</v>
      </c>
      <c r="B509" s="626" t="s">
        <v>551</v>
      </c>
      <c r="C509" s="626">
        <v>89301042</v>
      </c>
      <c r="D509" s="688" t="s">
        <v>5893</v>
      </c>
      <c r="E509" s="689" t="s">
        <v>3798</v>
      </c>
      <c r="F509" s="626" t="s">
        <v>3779</v>
      </c>
      <c r="G509" s="626" t="s">
        <v>4027</v>
      </c>
      <c r="H509" s="626" t="s">
        <v>550</v>
      </c>
      <c r="I509" s="626" t="s">
        <v>4272</v>
      </c>
      <c r="J509" s="626" t="s">
        <v>4273</v>
      </c>
      <c r="K509" s="626" t="s">
        <v>4274</v>
      </c>
      <c r="L509" s="627">
        <v>378.48</v>
      </c>
      <c r="M509" s="627">
        <v>756.96</v>
      </c>
      <c r="N509" s="626">
        <v>2</v>
      </c>
      <c r="O509" s="690">
        <v>2</v>
      </c>
      <c r="P509" s="627">
        <v>378.48</v>
      </c>
      <c r="Q509" s="642">
        <v>0.5</v>
      </c>
      <c r="R509" s="626">
        <v>1</v>
      </c>
      <c r="S509" s="642">
        <v>0.5</v>
      </c>
      <c r="T509" s="690">
        <v>1</v>
      </c>
      <c r="U509" s="672">
        <v>0.5</v>
      </c>
    </row>
    <row r="510" spans="1:21" ht="14.4" customHeight="1" x14ac:dyDescent="0.3">
      <c r="A510" s="625">
        <v>4</v>
      </c>
      <c r="B510" s="626" t="s">
        <v>551</v>
      </c>
      <c r="C510" s="626">
        <v>89301042</v>
      </c>
      <c r="D510" s="688" t="s">
        <v>5893</v>
      </c>
      <c r="E510" s="689" t="s">
        <v>3798</v>
      </c>
      <c r="F510" s="626" t="s">
        <v>3779</v>
      </c>
      <c r="G510" s="626" t="s">
        <v>4027</v>
      </c>
      <c r="H510" s="626" t="s">
        <v>550</v>
      </c>
      <c r="I510" s="626" t="s">
        <v>4275</v>
      </c>
      <c r="J510" s="626" t="s">
        <v>4276</v>
      </c>
      <c r="K510" s="626" t="s">
        <v>4277</v>
      </c>
      <c r="L510" s="627">
        <v>378.48</v>
      </c>
      <c r="M510" s="627">
        <v>378.48</v>
      </c>
      <c r="N510" s="626">
        <v>1</v>
      </c>
      <c r="O510" s="690">
        <v>1</v>
      </c>
      <c r="P510" s="627">
        <v>378.48</v>
      </c>
      <c r="Q510" s="642">
        <v>1</v>
      </c>
      <c r="R510" s="626">
        <v>1</v>
      </c>
      <c r="S510" s="642">
        <v>1</v>
      </c>
      <c r="T510" s="690">
        <v>1</v>
      </c>
      <c r="U510" s="672">
        <v>1</v>
      </c>
    </row>
    <row r="511" spans="1:21" ht="14.4" customHeight="1" x14ac:dyDescent="0.3">
      <c r="A511" s="625">
        <v>4</v>
      </c>
      <c r="B511" s="626" t="s">
        <v>551</v>
      </c>
      <c r="C511" s="626">
        <v>89301042</v>
      </c>
      <c r="D511" s="688" t="s">
        <v>5893</v>
      </c>
      <c r="E511" s="689" t="s">
        <v>3798</v>
      </c>
      <c r="F511" s="626" t="s">
        <v>3779</v>
      </c>
      <c r="G511" s="626" t="s">
        <v>4027</v>
      </c>
      <c r="H511" s="626" t="s">
        <v>550</v>
      </c>
      <c r="I511" s="626" t="s">
        <v>4412</v>
      </c>
      <c r="J511" s="626" t="s">
        <v>4413</v>
      </c>
      <c r="K511" s="626" t="s">
        <v>4414</v>
      </c>
      <c r="L511" s="627">
        <v>378.48</v>
      </c>
      <c r="M511" s="627">
        <v>378.48</v>
      </c>
      <c r="N511" s="626">
        <v>1</v>
      </c>
      <c r="O511" s="690">
        <v>1</v>
      </c>
      <c r="P511" s="627">
        <v>378.48</v>
      </c>
      <c r="Q511" s="642">
        <v>1</v>
      </c>
      <c r="R511" s="626">
        <v>1</v>
      </c>
      <c r="S511" s="642">
        <v>1</v>
      </c>
      <c r="T511" s="690">
        <v>1</v>
      </c>
      <c r="U511" s="672">
        <v>1</v>
      </c>
    </row>
    <row r="512" spans="1:21" ht="14.4" customHeight="1" x14ac:dyDescent="0.3">
      <c r="A512" s="625">
        <v>4</v>
      </c>
      <c r="B512" s="626" t="s">
        <v>551</v>
      </c>
      <c r="C512" s="626">
        <v>89301042</v>
      </c>
      <c r="D512" s="688" t="s">
        <v>5893</v>
      </c>
      <c r="E512" s="689" t="s">
        <v>3798</v>
      </c>
      <c r="F512" s="626" t="s">
        <v>3779</v>
      </c>
      <c r="G512" s="626" t="s">
        <v>4415</v>
      </c>
      <c r="H512" s="626" t="s">
        <v>550</v>
      </c>
      <c r="I512" s="626" t="s">
        <v>4416</v>
      </c>
      <c r="J512" s="626" t="s">
        <v>4417</v>
      </c>
      <c r="K512" s="626" t="s">
        <v>4418</v>
      </c>
      <c r="L512" s="627">
        <v>0</v>
      </c>
      <c r="M512" s="627">
        <v>0</v>
      </c>
      <c r="N512" s="626">
        <v>1</v>
      </c>
      <c r="O512" s="690">
        <v>1</v>
      </c>
      <c r="P512" s="627"/>
      <c r="Q512" s="642"/>
      <c r="R512" s="626"/>
      <c r="S512" s="642">
        <v>0</v>
      </c>
      <c r="T512" s="690"/>
      <c r="U512" s="672">
        <v>0</v>
      </c>
    </row>
    <row r="513" spans="1:21" ht="14.4" customHeight="1" x14ac:dyDescent="0.3">
      <c r="A513" s="625">
        <v>4</v>
      </c>
      <c r="B513" s="626" t="s">
        <v>551</v>
      </c>
      <c r="C513" s="626">
        <v>89301042</v>
      </c>
      <c r="D513" s="688" t="s">
        <v>5893</v>
      </c>
      <c r="E513" s="689" t="s">
        <v>3798</v>
      </c>
      <c r="F513" s="626" t="s">
        <v>3779</v>
      </c>
      <c r="G513" s="626" t="s">
        <v>3967</v>
      </c>
      <c r="H513" s="626" t="s">
        <v>550</v>
      </c>
      <c r="I513" s="626" t="s">
        <v>4419</v>
      </c>
      <c r="J513" s="626" t="s">
        <v>4420</v>
      </c>
      <c r="K513" s="626" t="s">
        <v>4421</v>
      </c>
      <c r="L513" s="627">
        <v>600</v>
      </c>
      <c r="M513" s="627">
        <v>1200</v>
      </c>
      <c r="N513" s="626">
        <v>2</v>
      </c>
      <c r="O513" s="690">
        <v>2</v>
      </c>
      <c r="P513" s="627">
        <v>1200</v>
      </c>
      <c r="Q513" s="642">
        <v>1</v>
      </c>
      <c r="R513" s="626">
        <v>2</v>
      </c>
      <c r="S513" s="642">
        <v>1</v>
      </c>
      <c r="T513" s="690">
        <v>2</v>
      </c>
      <c r="U513" s="672">
        <v>1</v>
      </c>
    </row>
    <row r="514" spans="1:21" ht="14.4" customHeight="1" x14ac:dyDescent="0.3">
      <c r="A514" s="625">
        <v>4</v>
      </c>
      <c r="B514" s="626" t="s">
        <v>551</v>
      </c>
      <c r="C514" s="626">
        <v>89301042</v>
      </c>
      <c r="D514" s="688" t="s">
        <v>5893</v>
      </c>
      <c r="E514" s="689" t="s">
        <v>3798</v>
      </c>
      <c r="F514" s="626" t="s">
        <v>3779</v>
      </c>
      <c r="G514" s="626" t="s">
        <v>3967</v>
      </c>
      <c r="H514" s="626" t="s">
        <v>550</v>
      </c>
      <c r="I514" s="626" t="s">
        <v>4422</v>
      </c>
      <c r="J514" s="626" t="s">
        <v>4423</v>
      </c>
      <c r="K514" s="626" t="s">
        <v>4421</v>
      </c>
      <c r="L514" s="627">
        <v>500</v>
      </c>
      <c r="M514" s="627">
        <v>1000</v>
      </c>
      <c r="N514" s="626">
        <v>2</v>
      </c>
      <c r="O514" s="690">
        <v>2</v>
      </c>
      <c r="P514" s="627">
        <v>1000</v>
      </c>
      <c r="Q514" s="642">
        <v>1</v>
      </c>
      <c r="R514" s="626">
        <v>2</v>
      </c>
      <c r="S514" s="642">
        <v>1</v>
      </c>
      <c r="T514" s="690">
        <v>2</v>
      </c>
      <c r="U514" s="672">
        <v>1</v>
      </c>
    </row>
    <row r="515" spans="1:21" ht="14.4" customHeight="1" x14ac:dyDescent="0.3">
      <c r="A515" s="625">
        <v>4</v>
      </c>
      <c r="B515" s="626" t="s">
        <v>551</v>
      </c>
      <c r="C515" s="626">
        <v>89301042</v>
      </c>
      <c r="D515" s="688" t="s">
        <v>5893</v>
      </c>
      <c r="E515" s="689" t="s">
        <v>3798</v>
      </c>
      <c r="F515" s="626" t="s">
        <v>3779</v>
      </c>
      <c r="G515" s="626" t="s">
        <v>3967</v>
      </c>
      <c r="H515" s="626" t="s">
        <v>550</v>
      </c>
      <c r="I515" s="626" t="s">
        <v>4422</v>
      </c>
      <c r="J515" s="626" t="s">
        <v>4423</v>
      </c>
      <c r="K515" s="626" t="s">
        <v>4421</v>
      </c>
      <c r="L515" s="627">
        <v>576</v>
      </c>
      <c r="M515" s="627">
        <v>2880</v>
      </c>
      <c r="N515" s="626">
        <v>5</v>
      </c>
      <c r="O515" s="690">
        <v>5</v>
      </c>
      <c r="P515" s="627">
        <v>2880</v>
      </c>
      <c r="Q515" s="642">
        <v>1</v>
      </c>
      <c r="R515" s="626">
        <v>5</v>
      </c>
      <c r="S515" s="642">
        <v>1</v>
      </c>
      <c r="T515" s="690">
        <v>5</v>
      </c>
      <c r="U515" s="672">
        <v>1</v>
      </c>
    </row>
    <row r="516" spans="1:21" ht="14.4" customHeight="1" x14ac:dyDescent="0.3">
      <c r="A516" s="625">
        <v>4</v>
      </c>
      <c r="B516" s="626" t="s">
        <v>551</v>
      </c>
      <c r="C516" s="626">
        <v>89301042</v>
      </c>
      <c r="D516" s="688" t="s">
        <v>5893</v>
      </c>
      <c r="E516" s="689" t="s">
        <v>3798</v>
      </c>
      <c r="F516" s="626" t="s">
        <v>3779</v>
      </c>
      <c r="G516" s="626" t="s">
        <v>3967</v>
      </c>
      <c r="H516" s="626" t="s">
        <v>550</v>
      </c>
      <c r="I516" s="626" t="s">
        <v>4424</v>
      </c>
      <c r="J516" s="626" t="s">
        <v>4425</v>
      </c>
      <c r="K516" s="626" t="s">
        <v>4426</v>
      </c>
      <c r="L516" s="627">
        <v>2284</v>
      </c>
      <c r="M516" s="627">
        <v>20556</v>
      </c>
      <c r="N516" s="626">
        <v>9</v>
      </c>
      <c r="O516" s="690">
        <v>3</v>
      </c>
      <c r="P516" s="627">
        <v>20556</v>
      </c>
      <c r="Q516" s="642">
        <v>1</v>
      </c>
      <c r="R516" s="626">
        <v>9</v>
      </c>
      <c r="S516" s="642">
        <v>1</v>
      </c>
      <c r="T516" s="690">
        <v>3</v>
      </c>
      <c r="U516" s="672">
        <v>1</v>
      </c>
    </row>
    <row r="517" spans="1:21" ht="14.4" customHeight="1" x14ac:dyDescent="0.3">
      <c r="A517" s="625">
        <v>4</v>
      </c>
      <c r="B517" s="626" t="s">
        <v>551</v>
      </c>
      <c r="C517" s="626">
        <v>89301042</v>
      </c>
      <c r="D517" s="688" t="s">
        <v>5893</v>
      </c>
      <c r="E517" s="689" t="s">
        <v>3798</v>
      </c>
      <c r="F517" s="626" t="s">
        <v>3779</v>
      </c>
      <c r="G517" s="626" t="s">
        <v>3967</v>
      </c>
      <c r="H517" s="626" t="s">
        <v>550</v>
      </c>
      <c r="I517" s="626" t="s">
        <v>4427</v>
      </c>
      <c r="J517" s="626" t="s">
        <v>4428</v>
      </c>
      <c r="K517" s="626" t="s">
        <v>4429</v>
      </c>
      <c r="L517" s="627">
        <v>319</v>
      </c>
      <c r="M517" s="627">
        <v>5104</v>
      </c>
      <c r="N517" s="626">
        <v>16</v>
      </c>
      <c r="O517" s="690">
        <v>13</v>
      </c>
      <c r="P517" s="627">
        <v>3190</v>
      </c>
      <c r="Q517" s="642">
        <v>0.625</v>
      </c>
      <c r="R517" s="626">
        <v>10</v>
      </c>
      <c r="S517" s="642">
        <v>0.625</v>
      </c>
      <c r="T517" s="690">
        <v>8</v>
      </c>
      <c r="U517" s="672">
        <v>0.61538461538461542</v>
      </c>
    </row>
    <row r="518" spans="1:21" ht="14.4" customHeight="1" x14ac:dyDescent="0.3">
      <c r="A518" s="625">
        <v>4</v>
      </c>
      <c r="B518" s="626" t="s">
        <v>551</v>
      </c>
      <c r="C518" s="626">
        <v>89301042</v>
      </c>
      <c r="D518" s="688" t="s">
        <v>5893</v>
      </c>
      <c r="E518" s="689" t="s">
        <v>3798</v>
      </c>
      <c r="F518" s="626" t="s">
        <v>3779</v>
      </c>
      <c r="G518" s="626" t="s">
        <v>3967</v>
      </c>
      <c r="H518" s="626" t="s">
        <v>550</v>
      </c>
      <c r="I518" s="626" t="s">
        <v>2478</v>
      </c>
      <c r="J518" s="626" t="s">
        <v>4284</v>
      </c>
      <c r="K518" s="626" t="s">
        <v>4285</v>
      </c>
      <c r="L518" s="627">
        <v>287</v>
      </c>
      <c r="M518" s="627">
        <v>12341</v>
      </c>
      <c r="N518" s="626">
        <v>43</v>
      </c>
      <c r="O518" s="690">
        <v>35</v>
      </c>
      <c r="P518" s="627">
        <v>12341</v>
      </c>
      <c r="Q518" s="642">
        <v>1</v>
      </c>
      <c r="R518" s="626">
        <v>43</v>
      </c>
      <c r="S518" s="642">
        <v>1</v>
      </c>
      <c r="T518" s="690">
        <v>35</v>
      </c>
      <c r="U518" s="672">
        <v>1</v>
      </c>
    </row>
    <row r="519" spans="1:21" ht="14.4" customHeight="1" x14ac:dyDescent="0.3">
      <c r="A519" s="625">
        <v>4</v>
      </c>
      <c r="B519" s="626" t="s">
        <v>551</v>
      </c>
      <c r="C519" s="626">
        <v>89301042</v>
      </c>
      <c r="D519" s="688" t="s">
        <v>5893</v>
      </c>
      <c r="E519" s="689" t="s">
        <v>3798</v>
      </c>
      <c r="F519" s="626" t="s">
        <v>3779</v>
      </c>
      <c r="G519" s="626" t="s">
        <v>3967</v>
      </c>
      <c r="H519" s="626" t="s">
        <v>550</v>
      </c>
      <c r="I519" s="626" t="s">
        <v>4430</v>
      </c>
      <c r="J519" s="626" t="s">
        <v>4431</v>
      </c>
      <c r="K519" s="626" t="s">
        <v>4432</v>
      </c>
      <c r="L519" s="627">
        <v>1248</v>
      </c>
      <c r="M519" s="627">
        <v>37440</v>
      </c>
      <c r="N519" s="626">
        <v>30</v>
      </c>
      <c r="O519" s="690">
        <v>9</v>
      </c>
      <c r="P519" s="627">
        <v>33696</v>
      </c>
      <c r="Q519" s="642">
        <v>0.9</v>
      </c>
      <c r="R519" s="626">
        <v>27</v>
      </c>
      <c r="S519" s="642">
        <v>0.9</v>
      </c>
      <c r="T519" s="690">
        <v>8</v>
      </c>
      <c r="U519" s="672">
        <v>0.88888888888888884</v>
      </c>
    </row>
    <row r="520" spans="1:21" ht="14.4" customHeight="1" x14ac:dyDescent="0.3">
      <c r="A520" s="625">
        <v>4</v>
      </c>
      <c r="B520" s="626" t="s">
        <v>551</v>
      </c>
      <c r="C520" s="626">
        <v>89301042</v>
      </c>
      <c r="D520" s="688" t="s">
        <v>5893</v>
      </c>
      <c r="E520" s="689" t="s">
        <v>3798</v>
      </c>
      <c r="F520" s="626" t="s">
        <v>3779</v>
      </c>
      <c r="G520" s="626" t="s">
        <v>3967</v>
      </c>
      <c r="H520" s="626" t="s">
        <v>550</v>
      </c>
      <c r="I520" s="626" t="s">
        <v>4433</v>
      </c>
      <c r="J520" s="626" t="s">
        <v>4434</v>
      </c>
      <c r="K520" s="626" t="s">
        <v>4435</v>
      </c>
      <c r="L520" s="627">
        <v>253</v>
      </c>
      <c r="M520" s="627">
        <v>1012</v>
      </c>
      <c r="N520" s="626">
        <v>4</v>
      </c>
      <c r="O520" s="690">
        <v>3</v>
      </c>
      <c r="P520" s="627">
        <v>1012</v>
      </c>
      <c r="Q520" s="642">
        <v>1</v>
      </c>
      <c r="R520" s="626">
        <v>4</v>
      </c>
      <c r="S520" s="642">
        <v>1</v>
      </c>
      <c r="T520" s="690">
        <v>3</v>
      </c>
      <c r="U520" s="672">
        <v>1</v>
      </c>
    </row>
    <row r="521" spans="1:21" ht="14.4" customHeight="1" x14ac:dyDescent="0.3">
      <c r="A521" s="625">
        <v>4</v>
      </c>
      <c r="B521" s="626" t="s">
        <v>551</v>
      </c>
      <c r="C521" s="626">
        <v>89301042</v>
      </c>
      <c r="D521" s="688" t="s">
        <v>5893</v>
      </c>
      <c r="E521" s="689" t="s">
        <v>3798</v>
      </c>
      <c r="F521" s="626" t="s">
        <v>3779</v>
      </c>
      <c r="G521" s="626" t="s">
        <v>3967</v>
      </c>
      <c r="H521" s="626" t="s">
        <v>550</v>
      </c>
      <c r="I521" s="626" t="s">
        <v>4436</v>
      </c>
      <c r="J521" s="626" t="s">
        <v>4437</v>
      </c>
      <c r="K521" s="626" t="s">
        <v>4438</v>
      </c>
      <c r="L521" s="627">
        <v>128</v>
      </c>
      <c r="M521" s="627">
        <v>384</v>
      </c>
      <c r="N521" s="626">
        <v>3</v>
      </c>
      <c r="O521" s="690">
        <v>2</v>
      </c>
      <c r="P521" s="627">
        <v>384</v>
      </c>
      <c r="Q521" s="642">
        <v>1</v>
      </c>
      <c r="R521" s="626">
        <v>3</v>
      </c>
      <c r="S521" s="642">
        <v>1</v>
      </c>
      <c r="T521" s="690">
        <v>2</v>
      </c>
      <c r="U521" s="672">
        <v>1</v>
      </c>
    </row>
    <row r="522" spans="1:21" ht="14.4" customHeight="1" x14ac:dyDescent="0.3">
      <c r="A522" s="625">
        <v>4</v>
      </c>
      <c r="B522" s="626" t="s">
        <v>551</v>
      </c>
      <c r="C522" s="626">
        <v>89301042</v>
      </c>
      <c r="D522" s="688" t="s">
        <v>5893</v>
      </c>
      <c r="E522" s="689" t="s">
        <v>3798</v>
      </c>
      <c r="F522" s="626" t="s">
        <v>3779</v>
      </c>
      <c r="G522" s="626" t="s">
        <v>3967</v>
      </c>
      <c r="H522" s="626" t="s">
        <v>550</v>
      </c>
      <c r="I522" s="626" t="s">
        <v>4439</v>
      </c>
      <c r="J522" s="626" t="s">
        <v>4440</v>
      </c>
      <c r="K522" s="626" t="s">
        <v>4441</v>
      </c>
      <c r="L522" s="627">
        <v>124</v>
      </c>
      <c r="M522" s="627">
        <v>248</v>
      </c>
      <c r="N522" s="626">
        <v>2</v>
      </c>
      <c r="O522" s="690">
        <v>1</v>
      </c>
      <c r="P522" s="627">
        <v>248</v>
      </c>
      <c r="Q522" s="642">
        <v>1</v>
      </c>
      <c r="R522" s="626">
        <v>2</v>
      </c>
      <c r="S522" s="642">
        <v>1</v>
      </c>
      <c r="T522" s="690">
        <v>1</v>
      </c>
      <c r="U522" s="672">
        <v>1</v>
      </c>
    </row>
    <row r="523" spans="1:21" ht="14.4" customHeight="1" x14ac:dyDescent="0.3">
      <c r="A523" s="625">
        <v>4</v>
      </c>
      <c r="B523" s="626" t="s">
        <v>551</v>
      </c>
      <c r="C523" s="626">
        <v>89301042</v>
      </c>
      <c r="D523" s="688" t="s">
        <v>5893</v>
      </c>
      <c r="E523" s="689" t="s">
        <v>3798</v>
      </c>
      <c r="F523" s="626" t="s">
        <v>3779</v>
      </c>
      <c r="G523" s="626" t="s">
        <v>3967</v>
      </c>
      <c r="H523" s="626" t="s">
        <v>550</v>
      </c>
      <c r="I523" s="626" t="s">
        <v>4442</v>
      </c>
      <c r="J523" s="626" t="s">
        <v>4443</v>
      </c>
      <c r="K523" s="626" t="s">
        <v>4444</v>
      </c>
      <c r="L523" s="627">
        <v>2304</v>
      </c>
      <c r="M523" s="627">
        <v>32256</v>
      </c>
      <c r="N523" s="626">
        <v>14</v>
      </c>
      <c r="O523" s="690">
        <v>3</v>
      </c>
      <c r="P523" s="627">
        <v>27648</v>
      </c>
      <c r="Q523" s="642">
        <v>0.8571428571428571</v>
      </c>
      <c r="R523" s="626">
        <v>12</v>
      </c>
      <c r="S523" s="642">
        <v>0.8571428571428571</v>
      </c>
      <c r="T523" s="690">
        <v>2</v>
      </c>
      <c r="U523" s="672">
        <v>0.66666666666666663</v>
      </c>
    </row>
    <row r="524" spans="1:21" ht="14.4" customHeight="1" x14ac:dyDescent="0.3">
      <c r="A524" s="625">
        <v>4</v>
      </c>
      <c r="B524" s="626" t="s">
        <v>551</v>
      </c>
      <c r="C524" s="626">
        <v>89301042</v>
      </c>
      <c r="D524" s="688" t="s">
        <v>5893</v>
      </c>
      <c r="E524" s="689" t="s">
        <v>3798</v>
      </c>
      <c r="F524" s="626" t="s">
        <v>3779</v>
      </c>
      <c r="G524" s="626" t="s">
        <v>3967</v>
      </c>
      <c r="H524" s="626" t="s">
        <v>550</v>
      </c>
      <c r="I524" s="626" t="s">
        <v>4445</v>
      </c>
      <c r="J524" s="626" t="s">
        <v>4443</v>
      </c>
      <c r="K524" s="626" t="s">
        <v>4446</v>
      </c>
      <c r="L524" s="627">
        <v>2304</v>
      </c>
      <c r="M524" s="627">
        <v>16128</v>
      </c>
      <c r="N524" s="626">
        <v>7</v>
      </c>
      <c r="O524" s="690">
        <v>3</v>
      </c>
      <c r="P524" s="627">
        <v>16128</v>
      </c>
      <c r="Q524" s="642">
        <v>1</v>
      </c>
      <c r="R524" s="626">
        <v>7</v>
      </c>
      <c r="S524" s="642">
        <v>1</v>
      </c>
      <c r="T524" s="690">
        <v>3</v>
      </c>
      <c r="U524" s="672">
        <v>1</v>
      </c>
    </row>
    <row r="525" spans="1:21" ht="14.4" customHeight="1" x14ac:dyDescent="0.3">
      <c r="A525" s="625">
        <v>4</v>
      </c>
      <c r="B525" s="626" t="s">
        <v>551</v>
      </c>
      <c r="C525" s="626">
        <v>89301042</v>
      </c>
      <c r="D525" s="688" t="s">
        <v>5893</v>
      </c>
      <c r="E525" s="689" t="s">
        <v>3798</v>
      </c>
      <c r="F525" s="626" t="s">
        <v>3779</v>
      </c>
      <c r="G525" s="626" t="s">
        <v>3967</v>
      </c>
      <c r="H525" s="626" t="s">
        <v>550</v>
      </c>
      <c r="I525" s="626" t="s">
        <v>4447</v>
      </c>
      <c r="J525" s="626" t="s">
        <v>4448</v>
      </c>
      <c r="K525" s="626" t="s">
        <v>4449</v>
      </c>
      <c r="L525" s="627">
        <v>479.84</v>
      </c>
      <c r="M525" s="627">
        <v>1439.52</v>
      </c>
      <c r="N525" s="626">
        <v>3</v>
      </c>
      <c r="O525" s="690">
        <v>1</v>
      </c>
      <c r="P525" s="627">
        <v>1439.52</v>
      </c>
      <c r="Q525" s="642">
        <v>1</v>
      </c>
      <c r="R525" s="626">
        <v>3</v>
      </c>
      <c r="S525" s="642">
        <v>1</v>
      </c>
      <c r="T525" s="690">
        <v>1</v>
      </c>
      <c r="U525" s="672">
        <v>1</v>
      </c>
    </row>
    <row r="526" spans="1:21" ht="14.4" customHeight="1" x14ac:dyDescent="0.3">
      <c r="A526" s="625">
        <v>4</v>
      </c>
      <c r="B526" s="626" t="s">
        <v>551</v>
      </c>
      <c r="C526" s="626">
        <v>89301042</v>
      </c>
      <c r="D526" s="688" t="s">
        <v>5893</v>
      </c>
      <c r="E526" s="689" t="s">
        <v>3798</v>
      </c>
      <c r="F526" s="626" t="s">
        <v>3779</v>
      </c>
      <c r="G526" s="626" t="s">
        <v>3967</v>
      </c>
      <c r="H526" s="626" t="s">
        <v>550</v>
      </c>
      <c r="I526" s="626" t="s">
        <v>4450</v>
      </c>
      <c r="J526" s="626" t="s">
        <v>4451</v>
      </c>
      <c r="K526" s="626" t="s">
        <v>4452</v>
      </c>
      <c r="L526" s="627">
        <v>556.53</v>
      </c>
      <c r="M526" s="627">
        <v>1669.59</v>
      </c>
      <c r="N526" s="626">
        <v>3</v>
      </c>
      <c r="O526" s="690">
        <v>3</v>
      </c>
      <c r="P526" s="627">
        <v>1669.59</v>
      </c>
      <c r="Q526" s="642">
        <v>1</v>
      </c>
      <c r="R526" s="626">
        <v>3</v>
      </c>
      <c r="S526" s="642">
        <v>1</v>
      </c>
      <c r="T526" s="690">
        <v>3</v>
      </c>
      <c r="U526" s="672">
        <v>1</v>
      </c>
    </row>
    <row r="527" spans="1:21" ht="14.4" customHeight="1" x14ac:dyDescent="0.3">
      <c r="A527" s="625">
        <v>4</v>
      </c>
      <c r="B527" s="626" t="s">
        <v>551</v>
      </c>
      <c r="C527" s="626">
        <v>89301042</v>
      </c>
      <c r="D527" s="688" t="s">
        <v>5893</v>
      </c>
      <c r="E527" s="689" t="s">
        <v>3798</v>
      </c>
      <c r="F527" s="626" t="s">
        <v>3779</v>
      </c>
      <c r="G527" s="626" t="s">
        <v>3967</v>
      </c>
      <c r="H527" s="626" t="s">
        <v>550</v>
      </c>
      <c r="I527" s="626" t="s">
        <v>4453</v>
      </c>
      <c r="J527" s="626" t="s">
        <v>4454</v>
      </c>
      <c r="K527" s="626" t="s">
        <v>4455</v>
      </c>
      <c r="L527" s="627">
        <v>2405.4</v>
      </c>
      <c r="M527" s="627">
        <v>2405.4</v>
      </c>
      <c r="N527" s="626">
        <v>1</v>
      </c>
      <c r="O527" s="690">
        <v>1</v>
      </c>
      <c r="P527" s="627">
        <v>2405.4</v>
      </c>
      <c r="Q527" s="642">
        <v>1</v>
      </c>
      <c r="R527" s="626">
        <v>1</v>
      </c>
      <c r="S527" s="642">
        <v>1</v>
      </c>
      <c r="T527" s="690">
        <v>1</v>
      </c>
      <c r="U527" s="672">
        <v>1</v>
      </c>
    </row>
    <row r="528" spans="1:21" ht="14.4" customHeight="1" x14ac:dyDescent="0.3">
      <c r="A528" s="625">
        <v>4</v>
      </c>
      <c r="B528" s="626" t="s">
        <v>551</v>
      </c>
      <c r="C528" s="626">
        <v>89301042</v>
      </c>
      <c r="D528" s="688" t="s">
        <v>5893</v>
      </c>
      <c r="E528" s="689" t="s">
        <v>3798</v>
      </c>
      <c r="F528" s="626" t="s">
        <v>3779</v>
      </c>
      <c r="G528" s="626" t="s">
        <v>3967</v>
      </c>
      <c r="H528" s="626" t="s">
        <v>550</v>
      </c>
      <c r="I528" s="626" t="s">
        <v>4456</v>
      </c>
      <c r="J528" s="626" t="s">
        <v>4457</v>
      </c>
      <c r="K528" s="626" t="s">
        <v>4458</v>
      </c>
      <c r="L528" s="627">
        <v>2094.4899999999998</v>
      </c>
      <c r="M528" s="627">
        <v>23039.39</v>
      </c>
      <c r="N528" s="626">
        <v>11</v>
      </c>
      <c r="O528" s="690">
        <v>3</v>
      </c>
      <c r="P528" s="627">
        <v>23039.39</v>
      </c>
      <c r="Q528" s="642">
        <v>1</v>
      </c>
      <c r="R528" s="626">
        <v>11</v>
      </c>
      <c r="S528" s="642">
        <v>1</v>
      </c>
      <c r="T528" s="690">
        <v>3</v>
      </c>
      <c r="U528" s="672">
        <v>1</v>
      </c>
    </row>
    <row r="529" spans="1:21" ht="14.4" customHeight="1" x14ac:dyDescent="0.3">
      <c r="A529" s="625">
        <v>4</v>
      </c>
      <c r="B529" s="626" t="s">
        <v>551</v>
      </c>
      <c r="C529" s="626">
        <v>89301042</v>
      </c>
      <c r="D529" s="688" t="s">
        <v>5893</v>
      </c>
      <c r="E529" s="689" t="s">
        <v>3798</v>
      </c>
      <c r="F529" s="626" t="s">
        <v>3779</v>
      </c>
      <c r="G529" s="626" t="s">
        <v>3967</v>
      </c>
      <c r="H529" s="626" t="s">
        <v>550</v>
      </c>
      <c r="I529" s="626" t="s">
        <v>4459</v>
      </c>
      <c r="J529" s="626" t="s">
        <v>4460</v>
      </c>
      <c r="K529" s="626" t="s">
        <v>4461</v>
      </c>
      <c r="L529" s="627">
        <v>315.5</v>
      </c>
      <c r="M529" s="627">
        <v>1577.5</v>
      </c>
      <c r="N529" s="626">
        <v>5</v>
      </c>
      <c r="O529" s="690">
        <v>4</v>
      </c>
      <c r="P529" s="627">
        <v>1577.5</v>
      </c>
      <c r="Q529" s="642">
        <v>1</v>
      </c>
      <c r="R529" s="626">
        <v>5</v>
      </c>
      <c r="S529" s="642">
        <v>1</v>
      </c>
      <c r="T529" s="690">
        <v>4</v>
      </c>
      <c r="U529" s="672">
        <v>1</v>
      </c>
    </row>
    <row r="530" spans="1:21" ht="14.4" customHeight="1" x14ac:dyDescent="0.3">
      <c r="A530" s="625">
        <v>4</v>
      </c>
      <c r="B530" s="626" t="s">
        <v>551</v>
      </c>
      <c r="C530" s="626">
        <v>89301042</v>
      </c>
      <c r="D530" s="688" t="s">
        <v>5893</v>
      </c>
      <c r="E530" s="689" t="s">
        <v>3798</v>
      </c>
      <c r="F530" s="626" t="s">
        <v>3779</v>
      </c>
      <c r="G530" s="626" t="s">
        <v>3967</v>
      </c>
      <c r="H530" s="626" t="s">
        <v>550</v>
      </c>
      <c r="I530" s="626" t="s">
        <v>4353</v>
      </c>
      <c r="J530" s="626" t="s">
        <v>4462</v>
      </c>
      <c r="K530" s="626" t="s">
        <v>4463</v>
      </c>
      <c r="L530" s="627">
        <v>1781.3</v>
      </c>
      <c r="M530" s="627">
        <v>5343.9</v>
      </c>
      <c r="N530" s="626">
        <v>3</v>
      </c>
      <c r="O530" s="690">
        <v>2</v>
      </c>
      <c r="P530" s="627">
        <v>5343.9</v>
      </c>
      <c r="Q530" s="642">
        <v>1</v>
      </c>
      <c r="R530" s="626">
        <v>3</v>
      </c>
      <c r="S530" s="642">
        <v>1</v>
      </c>
      <c r="T530" s="690">
        <v>2</v>
      </c>
      <c r="U530" s="672">
        <v>1</v>
      </c>
    </row>
    <row r="531" spans="1:21" ht="14.4" customHeight="1" x14ac:dyDescent="0.3">
      <c r="A531" s="625">
        <v>4</v>
      </c>
      <c r="B531" s="626" t="s">
        <v>551</v>
      </c>
      <c r="C531" s="626">
        <v>89301042</v>
      </c>
      <c r="D531" s="688" t="s">
        <v>5893</v>
      </c>
      <c r="E531" s="689" t="s">
        <v>3798</v>
      </c>
      <c r="F531" s="626" t="s">
        <v>3779</v>
      </c>
      <c r="G531" s="626" t="s">
        <v>3967</v>
      </c>
      <c r="H531" s="626" t="s">
        <v>550</v>
      </c>
      <c r="I531" s="626" t="s">
        <v>4464</v>
      </c>
      <c r="J531" s="626" t="s">
        <v>4465</v>
      </c>
      <c r="K531" s="626" t="s">
        <v>4466</v>
      </c>
      <c r="L531" s="627">
        <v>484.6</v>
      </c>
      <c r="M531" s="627">
        <v>484.6</v>
      </c>
      <c r="N531" s="626">
        <v>1</v>
      </c>
      <c r="O531" s="690">
        <v>1</v>
      </c>
      <c r="P531" s="627">
        <v>484.6</v>
      </c>
      <c r="Q531" s="642">
        <v>1</v>
      </c>
      <c r="R531" s="626">
        <v>1</v>
      </c>
      <c r="S531" s="642">
        <v>1</v>
      </c>
      <c r="T531" s="690">
        <v>1</v>
      </c>
      <c r="U531" s="672">
        <v>1</v>
      </c>
    </row>
    <row r="532" spans="1:21" ht="14.4" customHeight="1" x14ac:dyDescent="0.3">
      <c r="A532" s="625">
        <v>4</v>
      </c>
      <c r="B532" s="626" t="s">
        <v>551</v>
      </c>
      <c r="C532" s="626">
        <v>89301042</v>
      </c>
      <c r="D532" s="688" t="s">
        <v>5893</v>
      </c>
      <c r="E532" s="689" t="s">
        <v>3798</v>
      </c>
      <c r="F532" s="626" t="s">
        <v>3779</v>
      </c>
      <c r="G532" s="626" t="s">
        <v>3967</v>
      </c>
      <c r="H532" s="626" t="s">
        <v>550</v>
      </c>
      <c r="I532" s="626" t="s">
        <v>4467</v>
      </c>
      <c r="J532" s="626" t="s">
        <v>4468</v>
      </c>
      <c r="K532" s="626" t="s">
        <v>4466</v>
      </c>
      <c r="L532" s="627">
        <v>291.2</v>
      </c>
      <c r="M532" s="627">
        <v>873.59999999999991</v>
      </c>
      <c r="N532" s="626">
        <v>3</v>
      </c>
      <c r="O532" s="690">
        <v>2</v>
      </c>
      <c r="P532" s="627">
        <v>291.2</v>
      </c>
      <c r="Q532" s="642">
        <v>0.33333333333333337</v>
      </c>
      <c r="R532" s="626">
        <v>1</v>
      </c>
      <c r="S532" s="642">
        <v>0.33333333333333331</v>
      </c>
      <c r="T532" s="690">
        <v>1</v>
      </c>
      <c r="U532" s="672">
        <v>0.5</v>
      </c>
    </row>
    <row r="533" spans="1:21" ht="14.4" customHeight="1" x14ac:dyDescent="0.3">
      <c r="A533" s="625">
        <v>4</v>
      </c>
      <c r="B533" s="626" t="s">
        <v>551</v>
      </c>
      <c r="C533" s="626">
        <v>89301042</v>
      </c>
      <c r="D533" s="688" t="s">
        <v>5893</v>
      </c>
      <c r="E533" s="689" t="s">
        <v>3798</v>
      </c>
      <c r="F533" s="626" t="s">
        <v>3779</v>
      </c>
      <c r="G533" s="626" t="s">
        <v>3967</v>
      </c>
      <c r="H533" s="626" t="s">
        <v>550</v>
      </c>
      <c r="I533" s="626" t="s">
        <v>4469</v>
      </c>
      <c r="J533" s="626" t="s">
        <v>4470</v>
      </c>
      <c r="K533" s="626" t="s">
        <v>4224</v>
      </c>
      <c r="L533" s="627">
        <v>500</v>
      </c>
      <c r="M533" s="627">
        <v>1000</v>
      </c>
      <c r="N533" s="626">
        <v>2</v>
      </c>
      <c r="O533" s="690">
        <v>2</v>
      </c>
      <c r="P533" s="627">
        <v>1000</v>
      </c>
      <c r="Q533" s="642">
        <v>1</v>
      </c>
      <c r="R533" s="626">
        <v>2</v>
      </c>
      <c r="S533" s="642">
        <v>1</v>
      </c>
      <c r="T533" s="690">
        <v>2</v>
      </c>
      <c r="U533" s="672">
        <v>1</v>
      </c>
    </row>
    <row r="534" spans="1:21" ht="14.4" customHeight="1" x14ac:dyDescent="0.3">
      <c r="A534" s="625">
        <v>4</v>
      </c>
      <c r="B534" s="626" t="s">
        <v>551</v>
      </c>
      <c r="C534" s="626">
        <v>89301042</v>
      </c>
      <c r="D534" s="688" t="s">
        <v>5893</v>
      </c>
      <c r="E534" s="689" t="s">
        <v>3798</v>
      </c>
      <c r="F534" s="626" t="s">
        <v>3779</v>
      </c>
      <c r="G534" s="626" t="s">
        <v>3967</v>
      </c>
      <c r="H534" s="626" t="s">
        <v>550</v>
      </c>
      <c r="I534" s="626" t="s">
        <v>4471</v>
      </c>
      <c r="J534" s="626" t="s">
        <v>4472</v>
      </c>
      <c r="K534" s="626" t="s">
        <v>4473</v>
      </c>
      <c r="L534" s="627">
        <v>517</v>
      </c>
      <c r="M534" s="627">
        <v>6204</v>
      </c>
      <c r="N534" s="626">
        <v>12</v>
      </c>
      <c r="O534" s="690">
        <v>5</v>
      </c>
      <c r="P534" s="627">
        <v>6204</v>
      </c>
      <c r="Q534" s="642">
        <v>1</v>
      </c>
      <c r="R534" s="626">
        <v>12</v>
      </c>
      <c r="S534" s="642">
        <v>1</v>
      </c>
      <c r="T534" s="690">
        <v>5</v>
      </c>
      <c r="U534" s="672">
        <v>1</v>
      </c>
    </row>
    <row r="535" spans="1:21" ht="14.4" customHeight="1" x14ac:dyDescent="0.3">
      <c r="A535" s="625">
        <v>4</v>
      </c>
      <c r="B535" s="626" t="s">
        <v>551</v>
      </c>
      <c r="C535" s="626">
        <v>89301042</v>
      </c>
      <c r="D535" s="688" t="s">
        <v>5893</v>
      </c>
      <c r="E535" s="689" t="s">
        <v>3798</v>
      </c>
      <c r="F535" s="626" t="s">
        <v>3779</v>
      </c>
      <c r="G535" s="626" t="s">
        <v>3967</v>
      </c>
      <c r="H535" s="626" t="s">
        <v>550</v>
      </c>
      <c r="I535" s="626" t="s">
        <v>4474</v>
      </c>
      <c r="J535" s="626" t="s">
        <v>4475</v>
      </c>
      <c r="K535" s="626" t="s">
        <v>4476</v>
      </c>
      <c r="L535" s="627">
        <v>579</v>
      </c>
      <c r="M535" s="627">
        <v>1737</v>
      </c>
      <c r="N535" s="626">
        <v>3</v>
      </c>
      <c r="O535" s="690">
        <v>1</v>
      </c>
      <c r="P535" s="627">
        <v>1737</v>
      </c>
      <c r="Q535" s="642">
        <v>1</v>
      </c>
      <c r="R535" s="626">
        <v>3</v>
      </c>
      <c r="S535" s="642">
        <v>1</v>
      </c>
      <c r="T535" s="690">
        <v>1</v>
      </c>
      <c r="U535" s="672">
        <v>1</v>
      </c>
    </row>
    <row r="536" spans="1:21" ht="14.4" customHeight="1" x14ac:dyDescent="0.3">
      <c r="A536" s="625">
        <v>4</v>
      </c>
      <c r="B536" s="626" t="s">
        <v>551</v>
      </c>
      <c r="C536" s="626">
        <v>89301042</v>
      </c>
      <c r="D536" s="688" t="s">
        <v>5893</v>
      </c>
      <c r="E536" s="689" t="s">
        <v>3798</v>
      </c>
      <c r="F536" s="626" t="s">
        <v>3779</v>
      </c>
      <c r="G536" s="626" t="s">
        <v>3967</v>
      </c>
      <c r="H536" s="626" t="s">
        <v>550</v>
      </c>
      <c r="I536" s="626" t="s">
        <v>4477</v>
      </c>
      <c r="J536" s="626" t="s">
        <v>4478</v>
      </c>
      <c r="K536" s="626" t="s">
        <v>4479</v>
      </c>
      <c r="L536" s="627">
        <v>220.68</v>
      </c>
      <c r="M536" s="627">
        <v>441.36</v>
      </c>
      <c r="N536" s="626">
        <v>2</v>
      </c>
      <c r="O536" s="690">
        <v>1</v>
      </c>
      <c r="P536" s="627">
        <v>441.36</v>
      </c>
      <c r="Q536" s="642">
        <v>1</v>
      </c>
      <c r="R536" s="626">
        <v>2</v>
      </c>
      <c r="S536" s="642">
        <v>1</v>
      </c>
      <c r="T536" s="690">
        <v>1</v>
      </c>
      <c r="U536" s="672">
        <v>1</v>
      </c>
    </row>
    <row r="537" spans="1:21" ht="14.4" customHeight="1" x14ac:dyDescent="0.3">
      <c r="A537" s="625">
        <v>4</v>
      </c>
      <c r="B537" s="626" t="s">
        <v>551</v>
      </c>
      <c r="C537" s="626">
        <v>89301042</v>
      </c>
      <c r="D537" s="688" t="s">
        <v>5893</v>
      </c>
      <c r="E537" s="689" t="s">
        <v>3798</v>
      </c>
      <c r="F537" s="626" t="s">
        <v>3779</v>
      </c>
      <c r="G537" s="626" t="s">
        <v>3967</v>
      </c>
      <c r="H537" s="626" t="s">
        <v>550</v>
      </c>
      <c r="I537" s="626" t="s">
        <v>4480</v>
      </c>
      <c r="J537" s="626" t="s">
        <v>4481</v>
      </c>
      <c r="K537" s="626" t="s">
        <v>4482</v>
      </c>
      <c r="L537" s="627">
        <v>180.25</v>
      </c>
      <c r="M537" s="627">
        <v>540.75</v>
      </c>
      <c r="N537" s="626">
        <v>3</v>
      </c>
      <c r="O537" s="690">
        <v>3</v>
      </c>
      <c r="P537" s="627">
        <v>360.5</v>
      </c>
      <c r="Q537" s="642">
        <v>0.66666666666666663</v>
      </c>
      <c r="R537" s="626">
        <v>2</v>
      </c>
      <c r="S537" s="642">
        <v>0.66666666666666663</v>
      </c>
      <c r="T537" s="690">
        <v>2</v>
      </c>
      <c r="U537" s="672">
        <v>0.66666666666666663</v>
      </c>
    </row>
    <row r="538" spans="1:21" ht="14.4" customHeight="1" x14ac:dyDescent="0.3">
      <c r="A538" s="625">
        <v>4</v>
      </c>
      <c r="B538" s="626" t="s">
        <v>551</v>
      </c>
      <c r="C538" s="626">
        <v>89301042</v>
      </c>
      <c r="D538" s="688" t="s">
        <v>5893</v>
      </c>
      <c r="E538" s="689" t="s">
        <v>3798</v>
      </c>
      <c r="F538" s="626" t="s">
        <v>3779</v>
      </c>
      <c r="G538" s="626" t="s">
        <v>3967</v>
      </c>
      <c r="H538" s="626" t="s">
        <v>550</v>
      </c>
      <c r="I538" s="626" t="s">
        <v>4483</v>
      </c>
      <c r="J538" s="626" t="s">
        <v>4484</v>
      </c>
      <c r="K538" s="626" t="s">
        <v>4485</v>
      </c>
      <c r="L538" s="627">
        <v>600</v>
      </c>
      <c r="M538" s="627">
        <v>2400</v>
      </c>
      <c r="N538" s="626">
        <v>4</v>
      </c>
      <c r="O538" s="690">
        <v>4</v>
      </c>
      <c r="P538" s="627"/>
      <c r="Q538" s="642">
        <v>0</v>
      </c>
      <c r="R538" s="626"/>
      <c r="S538" s="642">
        <v>0</v>
      </c>
      <c r="T538" s="690"/>
      <c r="U538" s="672">
        <v>0</v>
      </c>
    </row>
    <row r="539" spans="1:21" ht="14.4" customHeight="1" x14ac:dyDescent="0.3">
      <c r="A539" s="625">
        <v>4</v>
      </c>
      <c r="B539" s="626" t="s">
        <v>551</v>
      </c>
      <c r="C539" s="626">
        <v>89301042</v>
      </c>
      <c r="D539" s="688" t="s">
        <v>5893</v>
      </c>
      <c r="E539" s="689" t="s">
        <v>3798</v>
      </c>
      <c r="F539" s="626" t="s">
        <v>3779</v>
      </c>
      <c r="G539" s="626" t="s">
        <v>3967</v>
      </c>
      <c r="H539" s="626" t="s">
        <v>550</v>
      </c>
      <c r="I539" s="626" t="s">
        <v>4486</v>
      </c>
      <c r="J539" s="626" t="s">
        <v>4487</v>
      </c>
      <c r="K539" s="626" t="s">
        <v>4488</v>
      </c>
      <c r="L539" s="627">
        <v>5343.9</v>
      </c>
      <c r="M539" s="627">
        <v>122909.7</v>
      </c>
      <c r="N539" s="626">
        <v>23</v>
      </c>
      <c r="O539" s="690">
        <v>9</v>
      </c>
      <c r="P539" s="627">
        <v>112221.9</v>
      </c>
      <c r="Q539" s="642">
        <v>0.91304347826086951</v>
      </c>
      <c r="R539" s="626">
        <v>21</v>
      </c>
      <c r="S539" s="642">
        <v>0.91304347826086951</v>
      </c>
      <c r="T539" s="690">
        <v>8</v>
      </c>
      <c r="U539" s="672">
        <v>0.88888888888888884</v>
      </c>
    </row>
    <row r="540" spans="1:21" ht="14.4" customHeight="1" x14ac:dyDescent="0.3">
      <c r="A540" s="625">
        <v>4</v>
      </c>
      <c r="B540" s="626" t="s">
        <v>551</v>
      </c>
      <c r="C540" s="626">
        <v>89301042</v>
      </c>
      <c r="D540" s="688" t="s">
        <v>5893</v>
      </c>
      <c r="E540" s="689" t="s">
        <v>3798</v>
      </c>
      <c r="F540" s="626" t="s">
        <v>3779</v>
      </c>
      <c r="G540" s="626" t="s">
        <v>3967</v>
      </c>
      <c r="H540" s="626" t="s">
        <v>550</v>
      </c>
      <c r="I540" s="626" t="s">
        <v>4489</v>
      </c>
      <c r="J540" s="626" t="s">
        <v>4490</v>
      </c>
      <c r="K540" s="626" t="s">
        <v>4491</v>
      </c>
      <c r="L540" s="627">
        <v>2816</v>
      </c>
      <c r="M540" s="627">
        <v>8448</v>
      </c>
      <c r="N540" s="626">
        <v>3</v>
      </c>
      <c r="O540" s="690">
        <v>1</v>
      </c>
      <c r="P540" s="627"/>
      <c r="Q540" s="642">
        <v>0</v>
      </c>
      <c r="R540" s="626"/>
      <c r="S540" s="642">
        <v>0</v>
      </c>
      <c r="T540" s="690"/>
      <c r="U540" s="672">
        <v>0</v>
      </c>
    </row>
    <row r="541" spans="1:21" ht="14.4" customHeight="1" x14ac:dyDescent="0.3">
      <c r="A541" s="625">
        <v>4</v>
      </c>
      <c r="B541" s="626" t="s">
        <v>551</v>
      </c>
      <c r="C541" s="626">
        <v>89301042</v>
      </c>
      <c r="D541" s="688" t="s">
        <v>5893</v>
      </c>
      <c r="E541" s="689" t="s">
        <v>3798</v>
      </c>
      <c r="F541" s="626" t="s">
        <v>3779</v>
      </c>
      <c r="G541" s="626" t="s">
        <v>3967</v>
      </c>
      <c r="H541" s="626" t="s">
        <v>550</v>
      </c>
      <c r="I541" s="626" t="s">
        <v>4492</v>
      </c>
      <c r="J541" s="626" t="s">
        <v>4493</v>
      </c>
      <c r="K541" s="626" t="s">
        <v>4494</v>
      </c>
      <c r="L541" s="627">
        <v>2412.9</v>
      </c>
      <c r="M541" s="627">
        <v>7238.7000000000007</v>
      </c>
      <c r="N541" s="626">
        <v>3</v>
      </c>
      <c r="O541" s="690">
        <v>1</v>
      </c>
      <c r="P541" s="627">
        <v>7238.7000000000007</v>
      </c>
      <c r="Q541" s="642">
        <v>1</v>
      </c>
      <c r="R541" s="626">
        <v>3</v>
      </c>
      <c r="S541" s="642">
        <v>1</v>
      </c>
      <c r="T541" s="690">
        <v>1</v>
      </c>
      <c r="U541" s="672">
        <v>1</v>
      </c>
    </row>
    <row r="542" spans="1:21" ht="14.4" customHeight="1" x14ac:dyDescent="0.3">
      <c r="A542" s="625">
        <v>4</v>
      </c>
      <c r="B542" s="626" t="s">
        <v>551</v>
      </c>
      <c r="C542" s="626">
        <v>89301042</v>
      </c>
      <c r="D542" s="688" t="s">
        <v>5893</v>
      </c>
      <c r="E542" s="689" t="s">
        <v>3798</v>
      </c>
      <c r="F542" s="626" t="s">
        <v>3779</v>
      </c>
      <c r="G542" s="626" t="s">
        <v>3967</v>
      </c>
      <c r="H542" s="626" t="s">
        <v>550</v>
      </c>
      <c r="I542" s="626" t="s">
        <v>4495</v>
      </c>
      <c r="J542" s="626" t="s">
        <v>4496</v>
      </c>
      <c r="K542" s="626" t="s">
        <v>4497</v>
      </c>
      <c r="L542" s="627">
        <v>5343.9</v>
      </c>
      <c r="M542" s="627">
        <v>26719.5</v>
      </c>
      <c r="N542" s="626">
        <v>5</v>
      </c>
      <c r="O542" s="690">
        <v>3</v>
      </c>
      <c r="P542" s="627">
        <v>16031.699999999999</v>
      </c>
      <c r="Q542" s="642">
        <v>0.6</v>
      </c>
      <c r="R542" s="626">
        <v>3</v>
      </c>
      <c r="S542" s="642">
        <v>0.6</v>
      </c>
      <c r="T542" s="690">
        <v>2</v>
      </c>
      <c r="U542" s="672">
        <v>0.66666666666666663</v>
      </c>
    </row>
    <row r="543" spans="1:21" ht="14.4" customHeight="1" x14ac:dyDescent="0.3">
      <c r="A543" s="625">
        <v>4</v>
      </c>
      <c r="B543" s="626" t="s">
        <v>551</v>
      </c>
      <c r="C543" s="626">
        <v>89301042</v>
      </c>
      <c r="D543" s="688" t="s">
        <v>5893</v>
      </c>
      <c r="E543" s="689" t="s">
        <v>3798</v>
      </c>
      <c r="F543" s="626" t="s">
        <v>3779</v>
      </c>
      <c r="G543" s="626" t="s">
        <v>3967</v>
      </c>
      <c r="H543" s="626" t="s">
        <v>550</v>
      </c>
      <c r="I543" s="626" t="s">
        <v>4498</v>
      </c>
      <c r="J543" s="626" t="s">
        <v>4499</v>
      </c>
      <c r="K543" s="626" t="s">
        <v>4500</v>
      </c>
      <c r="L543" s="627">
        <v>2816</v>
      </c>
      <c r="M543" s="627">
        <v>8448</v>
      </c>
      <c r="N543" s="626">
        <v>3</v>
      </c>
      <c r="O543" s="690">
        <v>1</v>
      </c>
      <c r="P543" s="627">
        <v>8448</v>
      </c>
      <c r="Q543" s="642">
        <v>1</v>
      </c>
      <c r="R543" s="626">
        <v>3</v>
      </c>
      <c r="S543" s="642">
        <v>1</v>
      </c>
      <c r="T543" s="690">
        <v>1</v>
      </c>
      <c r="U543" s="672">
        <v>1</v>
      </c>
    </row>
    <row r="544" spans="1:21" ht="14.4" customHeight="1" x14ac:dyDescent="0.3">
      <c r="A544" s="625">
        <v>4</v>
      </c>
      <c r="B544" s="626" t="s">
        <v>551</v>
      </c>
      <c r="C544" s="626">
        <v>89301042</v>
      </c>
      <c r="D544" s="688" t="s">
        <v>5893</v>
      </c>
      <c r="E544" s="689" t="s">
        <v>3798</v>
      </c>
      <c r="F544" s="626" t="s">
        <v>3779</v>
      </c>
      <c r="G544" s="626" t="s">
        <v>3967</v>
      </c>
      <c r="H544" s="626" t="s">
        <v>550</v>
      </c>
      <c r="I544" s="626" t="s">
        <v>4501</v>
      </c>
      <c r="J544" s="626" t="s">
        <v>4502</v>
      </c>
      <c r="K544" s="626" t="s">
        <v>4503</v>
      </c>
      <c r="L544" s="627">
        <v>1526.74</v>
      </c>
      <c r="M544" s="627">
        <v>1526.74</v>
      </c>
      <c r="N544" s="626">
        <v>1</v>
      </c>
      <c r="O544" s="690">
        <v>1</v>
      </c>
      <c r="P544" s="627">
        <v>1526.74</v>
      </c>
      <c r="Q544" s="642">
        <v>1</v>
      </c>
      <c r="R544" s="626">
        <v>1</v>
      </c>
      <c r="S544" s="642">
        <v>1</v>
      </c>
      <c r="T544" s="690">
        <v>1</v>
      </c>
      <c r="U544" s="672">
        <v>1</v>
      </c>
    </row>
    <row r="545" spans="1:21" ht="14.4" customHeight="1" x14ac:dyDescent="0.3">
      <c r="A545" s="625">
        <v>4</v>
      </c>
      <c r="B545" s="626" t="s">
        <v>551</v>
      </c>
      <c r="C545" s="626">
        <v>89301042</v>
      </c>
      <c r="D545" s="688" t="s">
        <v>5893</v>
      </c>
      <c r="E545" s="689" t="s">
        <v>3798</v>
      </c>
      <c r="F545" s="626" t="s">
        <v>3779</v>
      </c>
      <c r="G545" s="626" t="s">
        <v>3967</v>
      </c>
      <c r="H545" s="626" t="s">
        <v>550</v>
      </c>
      <c r="I545" s="626" t="s">
        <v>4504</v>
      </c>
      <c r="J545" s="626" t="s">
        <v>4505</v>
      </c>
      <c r="K545" s="626" t="s">
        <v>4503</v>
      </c>
      <c r="L545" s="627">
        <v>1832.09</v>
      </c>
      <c r="M545" s="627">
        <v>25649.26</v>
      </c>
      <c r="N545" s="626">
        <v>14</v>
      </c>
      <c r="O545" s="690">
        <v>6</v>
      </c>
      <c r="P545" s="627">
        <v>20152.989999999998</v>
      </c>
      <c r="Q545" s="642">
        <v>0.7857142857142857</v>
      </c>
      <c r="R545" s="626">
        <v>11</v>
      </c>
      <c r="S545" s="642">
        <v>0.7857142857142857</v>
      </c>
      <c r="T545" s="690">
        <v>4</v>
      </c>
      <c r="U545" s="672">
        <v>0.66666666666666663</v>
      </c>
    </row>
    <row r="546" spans="1:21" ht="14.4" customHeight="1" x14ac:dyDescent="0.3">
      <c r="A546" s="625">
        <v>4</v>
      </c>
      <c r="B546" s="626" t="s">
        <v>551</v>
      </c>
      <c r="C546" s="626">
        <v>89301042</v>
      </c>
      <c r="D546" s="688" t="s">
        <v>5893</v>
      </c>
      <c r="E546" s="689" t="s">
        <v>3798</v>
      </c>
      <c r="F546" s="626" t="s">
        <v>3779</v>
      </c>
      <c r="G546" s="626" t="s">
        <v>3967</v>
      </c>
      <c r="H546" s="626" t="s">
        <v>550</v>
      </c>
      <c r="I546" s="626" t="s">
        <v>4506</v>
      </c>
      <c r="J546" s="626" t="s">
        <v>4507</v>
      </c>
      <c r="K546" s="626" t="s">
        <v>4508</v>
      </c>
      <c r="L546" s="627">
        <v>2473.21</v>
      </c>
      <c r="M546" s="627">
        <v>9892.84</v>
      </c>
      <c r="N546" s="626">
        <v>4</v>
      </c>
      <c r="O546" s="690">
        <v>3</v>
      </c>
      <c r="P546" s="627">
        <v>9892.84</v>
      </c>
      <c r="Q546" s="642">
        <v>1</v>
      </c>
      <c r="R546" s="626">
        <v>4</v>
      </c>
      <c r="S546" s="642">
        <v>1</v>
      </c>
      <c r="T546" s="690">
        <v>3</v>
      </c>
      <c r="U546" s="672">
        <v>1</v>
      </c>
    </row>
    <row r="547" spans="1:21" ht="14.4" customHeight="1" x14ac:dyDescent="0.3">
      <c r="A547" s="625">
        <v>4</v>
      </c>
      <c r="B547" s="626" t="s">
        <v>551</v>
      </c>
      <c r="C547" s="626">
        <v>89301042</v>
      </c>
      <c r="D547" s="688" t="s">
        <v>5893</v>
      </c>
      <c r="E547" s="689" t="s">
        <v>3798</v>
      </c>
      <c r="F547" s="626" t="s">
        <v>3779</v>
      </c>
      <c r="G547" s="626" t="s">
        <v>3967</v>
      </c>
      <c r="H547" s="626" t="s">
        <v>550</v>
      </c>
      <c r="I547" s="626" t="s">
        <v>4509</v>
      </c>
      <c r="J547" s="626" t="s">
        <v>4507</v>
      </c>
      <c r="K547" s="626" t="s">
        <v>4510</v>
      </c>
      <c r="L547" s="627">
        <v>2473.21</v>
      </c>
      <c r="M547" s="627">
        <v>4946.42</v>
      </c>
      <c r="N547" s="626">
        <v>2</v>
      </c>
      <c r="O547" s="690">
        <v>2</v>
      </c>
      <c r="P547" s="627">
        <v>4946.42</v>
      </c>
      <c r="Q547" s="642">
        <v>1</v>
      </c>
      <c r="R547" s="626">
        <v>2</v>
      </c>
      <c r="S547" s="642">
        <v>1</v>
      </c>
      <c r="T547" s="690">
        <v>2</v>
      </c>
      <c r="U547" s="672">
        <v>1</v>
      </c>
    </row>
    <row r="548" spans="1:21" ht="14.4" customHeight="1" x14ac:dyDescent="0.3">
      <c r="A548" s="625">
        <v>4</v>
      </c>
      <c r="B548" s="626" t="s">
        <v>551</v>
      </c>
      <c r="C548" s="626">
        <v>89301042</v>
      </c>
      <c r="D548" s="688" t="s">
        <v>5893</v>
      </c>
      <c r="E548" s="689" t="s">
        <v>3798</v>
      </c>
      <c r="F548" s="626" t="s">
        <v>3779</v>
      </c>
      <c r="G548" s="626" t="s">
        <v>3967</v>
      </c>
      <c r="H548" s="626" t="s">
        <v>550</v>
      </c>
      <c r="I548" s="626" t="s">
        <v>4511</v>
      </c>
      <c r="J548" s="626" t="s">
        <v>4507</v>
      </c>
      <c r="K548" s="626" t="s">
        <v>4512</v>
      </c>
      <c r="L548" s="627">
        <v>1221.4000000000001</v>
      </c>
      <c r="M548" s="627">
        <v>7328.4000000000005</v>
      </c>
      <c r="N548" s="626">
        <v>6</v>
      </c>
      <c r="O548" s="690">
        <v>2</v>
      </c>
      <c r="P548" s="627">
        <v>7328.4000000000005</v>
      </c>
      <c r="Q548" s="642">
        <v>1</v>
      </c>
      <c r="R548" s="626">
        <v>6</v>
      </c>
      <c r="S548" s="642">
        <v>1</v>
      </c>
      <c r="T548" s="690">
        <v>2</v>
      </c>
      <c r="U548" s="672">
        <v>1</v>
      </c>
    </row>
    <row r="549" spans="1:21" ht="14.4" customHeight="1" x14ac:dyDescent="0.3">
      <c r="A549" s="625">
        <v>4</v>
      </c>
      <c r="B549" s="626" t="s">
        <v>551</v>
      </c>
      <c r="C549" s="626">
        <v>89301042</v>
      </c>
      <c r="D549" s="688" t="s">
        <v>5893</v>
      </c>
      <c r="E549" s="689" t="s">
        <v>3798</v>
      </c>
      <c r="F549" s="626" t="s">
        <v>3779</v>
      </c>
      <c r="G549" s="626" t="s">
        <v>3967</v>
      </c>
      <c r="H549" s="626" t="s">
        <v>550</v>
      </c>
      <c r="I549" s="626" t="s">
        <v>4513</v>
      </c>
      <c r="J549" s="626" t="s">
        <v>4514</v>
      </c>
      <c r="K549" s="626" t="s">
        <v>4503</v>
      </c>
      <c r="L549" s="627">
        <v>485.63</v>
      </c>
      <c r="M549" s="627">
        <v>971.26</v>
      </c>
      <c r="N549" s="626">
        <v>2</v>
      </c>
      <c r="O549" s="690">
        <v>2</v>
      </c>
      <c r="P549" s="627"/>
      <c r="Q549" s="642">
        <v>0</v>
      </c>
      <c r="R549" s="626"/>
      <c r="S549" s="642">
        <v>0</v>
      </c>
      <c r="T549" s="690"/>
      <c r="U549" s="672">
        <v>0</v>
      </c>
    </row>
    <row r="550" spans="1:21" ht="14.4" customHeight="1" x14ac:dyDescent="0.3">
      <c r="A550" s="625">
        <v>4</v>
      </c>
      <c r="B550" s="626" t="s">
        <v>551</v>
      </c>
      <c r="C550" s="626">
        <v>89301042</v>
      </c>
      <c r="D550" s="688" t="s">
        <v>5893</v>
      </c>
      <c r="E550" s="689" t="s">
        <v>3798</v>
      </c>
      <c r="F550" s="626" t="s">
        <v>3779</v>
      </c>
      <c r="G550" s="626" t="s">
        <v>3967</v>
      </c>
      <c r="H550" s="626" t="s">
        <v>550</v>
      </c>
      <c r="I550" s="626" t="s">
        <v>4515</v>
      </c>
      <c r="J550" s="626" t="s">
        <v>4516</v>
      </c>
      <c r="K550" s="626" t="s">
        <v>4503</v>
      </c>
      <c r="L550" s="627">
        <v>300</v>
      </c>
      <c r="M550" s="627">
        <v>600</v>
      </c>
      <c r="N550" s="626">
        <v>2</v>
      </c>
      <c r="O550" s="690">
        <v>2</v>
      </c>
      <c r="P550" s="627"/>
      <c r="Q550" s="642">
        <v>0</v>
      </c>
      <c r="R550" s="626"/>
      <c r="S550" s="642">
        <v>0</v>
      </c>
      <c r="T550" s="690"/>
      <c r="U550" s="672">
        <v>0</v>
      </c>
    </row>
    <row r="551" spans="1:21" ht="14.4" customHeight="1" x14ac:dyDescent="0.3">
      <c r="A551" s="625">
        <v>4</v>
      </c>
      <c r="B551" s="626" t="s">
        <v>551</v>
      </c>
      <c r="C551" s="626">
        <v>89301042</v>
      </c>
      <c r="D551" s="688" t="s">
        <v>5893</v>
      </c>
      <c r="E551" s="689" t="s">
        <v>3798</v>
      </c>
      <c r="F551" s="626" t="s">
        <v>3779</v>
      </c>
      <c r="G551" s="626" t="s">
        <v>3967</v>
      </c>
      <c r="H551" s="626" t="s">
        <v>550</v>
      </c>
      <c r="I551" s="626" t="s">
        <v>4517</v>
      </c>
      <c r="J551" s="626" t="s">
        <v>4518</v>
      </c>
      <c r="K551" s="626" t="s">
        <v>4519</v>
      </c>
      <c r="L551" s="627">
        <v>196.43</v>
      </c>
      <c r="M551" s="627">
        <v>392.86</v>
      </c>
      <c r="N551" s="626">
        <v>2</v>
      </c>
      <c r="O551" s="690">
        <v>2</v>
      </c>
      <c r="P551" s="627"/>
      <c r="Q551" s="642">
        <v>0</v>
      </c>
      <c r="R551" s="626"/>
      <c r="S551" s="642">
        <v>0</v>
      </c>
      <c r="T551" s="690"/>
      <c r="U551" s="672">
        <v>0</v>
      </c>
    </row>
    <row r="552" spans="1:21" ht="14.4" customHeight="1" x14ac:dyDescent="0.3">
      <c r="A552" s="625">
        <v>4</v>
      </c>
      <c r="B552" s="626" t="s">
        <v>551</v>
      </c>
      <c r="C552" s="626">
        <v>89301042</v>
      </c>
      <c r="D552" s="688" t="s">
        <v>5893</v>
      </c>
      <c r="E552" s="689" t="s">
        <v>3798</v>
      </c>
      <c r="F552" s="626" t="s">
        <v>3779</v>
      </c>
      <c r="G552" s="626" t="s">
        <v>3967</v>
      </c>
      <c r="H552" s="626" t="s">
        <v>550</v>
      </c>
      <c r="I552" s="626" t="s">
        <v>4520</v>
      </c>
      <c r="J552" s="626" t="s">
        <v>4521</v>
      </c>
      <c r="K552" s="626" t="s">
        <v>4522</v>
      </c>
      <c r="L552" s="627">
        <v>210.33</v>
      </c>
      <c r="M552" s="627">
        <v>420.66</v>
      </c>
      <c r="N552" s="626">
        <v>2</v>
      </c>
      <c r="O552" s="690">
        <v>2</v>
      </c>
      <c r="P552" s="627"/>
      <c r="Q552" s="642">
        <v>0</v>
      </c>
      <c r="R552" s="626"/>
      <c r="S552" s="642">
        <v>0</v>
      </c>
      <c r="T552" s="690"/>
      <c r="U552" s="672">
        <v>0</v>
      </c>
    </row>
    <row r="553" spans="1:21" ht="14.4" customHeight="1" x14ac:dyDescent="0.3">
      <c r="A553" s="625">
        <v>4</v>
      </c>
      <c r="B553" s="626" t="s">
        <v>551</v>
      </c>
      <c r="C553" s="626">
        <v>89301042</v>
      </c>
      <c r="D553" s="688" t="s">
        <v>5893</v>
      </c>
      <c r="E553" s="689" t="s">
        <v>3798</v>
      </c>
      <c r="F553" s="626" t="s">
        <v>3779</v>
      </c>
      <c r="G553" s="626" t="s">
        <v>3967</v>
      </c>
      <c r="H553" s="626" t="s">
        <v>550</v>
      </c>
      <c r="I553" s="626" t="s">
        <v>4523</v>
      </c>
      <c r="J553" s="626" t="s">
        <v>4524</v>
      </c>
      <c r="K553" s="626" t="s">
        <v>4525</v>
      </c>
      <c r="L553" s="627">
        <v>299</v>
      </c>
      <c r="M553" s="627">
        <v>598</v>
      </c>
      <c r="N553" s="626">
        <v>2</v>
      </c>
      <c r="O553" s="690">
        <v>2</v>
      </c>
      <c r="P553" s="627"/>
      <c r="Q553" s="642">
        <v>0</v>
      </c>
      <c r="R553" s="626"/>
      <c r="S553" s="642">
        <v>0</v>
      </c>
      <c r="T553" s="690"/>
      <c r="U553" s="672">
        <v>0</v>
      </c>
    </row>
    <row r="554" spans="1:21" ht="14.4" customHeight="1" x14ac:dyDescent="0.3">
      <c r="A554" s="625">
        <v>4</v>
      </c>
      <c r="B554" s="626" t="s">
        <v>551</v>
      </c>
      <c r="C554" s="626">
        <v>89301042</v>
      </c>
      <c r="D554" s="688" t="s">
        <v>5893</v>
      </c>
      <c r="E554" s="689" t="s">
        <v>3798</v>
      </c>
      <c r="F554" s="626" t="s">
        <v>3779</v>
      </c>
      <c r="G554" s="626" t="s">
        <v>3967</v>
      </c>
      <c r="H554" s="626" t="s">
        <v>550</v>
      </c>
      <c r="I554" s="626" t="s">
        <v>4526</v>
      </c>
      <c r="J554" s="626" t="s">
        <v>4527</v>
      </c>
      <c r="K554" s="626" t="s">
        <v>4528</v>
      </c>
      <c r="L554" s="627">
        <v>2412.9</v>
      </c>
      <c r="M554" s="627">
        <v>9651.6</v>
      </c>
      <c r="N554" s="626">
        <v>4</v>
      </c>
      <c r="O554" s="690">
        <v>2</v>
      </c>
      <c r="P554" s="627">
        <v>4825.8</v>
      </c>
      <c r="Q554" s="642">
        <v>0.5</v>
      </c>
      <c r="R554" s="626">
        <v>2</v>
      </c>
      <c r="S554" s="642">
        <v>0.5</v>
      </c>
      <c r="T554" s="690">
        <v>1</v>
      </c>
      <c r="U554" s="672">
        <v>0.5</v>
      </c>
    </row>
    <row r="555" spans="1:21" ht="14.4" customHeight="1" x14ac:dyDescent="0.3">
      <c r="A555" s="625">
        <v>4</v>
      </c>
      <c r="B555" s="626" t="s">
        <v>551</v>
      </c>
      <c r="C555" s="626">
        <v>89301042</v>
      </c>
      <c r="D555" s="688" t="s">
        <v>5893</v>
      </c>
      <c r="E555" s="689" t="s">
        <v>3798</v>
      </c>
      <c r="F555" s="626" t="s">
        <v>3779</v>
      </c>
      <c r="G555" s="626" t="s">
        <v>3967</v>
      </c>
      <c r="H555" s="626" t="s">
        <v>550</v>
      </c>
      <c r="I555" s="626" t="s">
        <v>4529</v>
      </c>
      <c r="J555" s="626" t="s">
        <v>4530</v>
      </c>
      <c r="K555" s="626" t="s">
        <v>4531</v>
      </c>
      <c r="L555" s="627">
        <v>5343.9</v>
      </c>
      <c r="M555" s="627">
        <v>5343.9</v>
      </c>
      <c r="N555" s="626">
        <v>1</v>
      </c>
      <c r="O555" s="690">
        <v>1</v>
      </c>
      <c r="P555" s="627">
        <v>5343.9</v>
      </c>
      <c r="Q555" s="642">
        <v>1</v>
      </c>
      <c r="R555" s="626">
        <v>1</v>
      </c>
      <c r="S555" s="642">
        <v>1</v>
      </c>
      <c r="T555" s="690">
        <v>1</v>
      </c>
      <c r="U555" s="672">
        <v>1</v>
      </c>
    </row>
    <row r="556" spans="1:21" ht="14.4" customHeight="1" x14ac:dyDescent="0.3">
      <c r="A556" s="625">
        <v>4</v>
      </c>
      <c r="B556" s="626" t="s">
        <v>551</v>
      </c>
      <c r="C556" s="626">
        <v>89301042</v>
      </c>
      <c r="D556" s="688" t="s">
        <v>5893</v>
      </c>
      <c r="E556" s="689" t="s">
        <v>3798</v>
      </c>
      <c r="F556" s="626" t="s">
        <v>3779</v>
      </c>
      <c r="G556" s="626" t="s">
        <v>3967</v>
      </c>
      <c r="H556" s="626" t="s">
        <v>550</v>
      </c>
      <c r="I556" s="626" t="s">
        <v>4532</v>
      </c>
      <c r="J556" s="626" t="s">
        <v>4533</v>
      </c>
      <c r="K556" s="626" t="s">
        <v>4534</v>
      </c>
      <c r="L556" s="627">
        <v>5343.9</v>
      </c>
      <c r="M556" s="627">
        <v>16031.699999999999</v>
      </c>
      <c r="N556" s="626">
        <v>3</v>
      </c>
      <c r="O556" s="690">
        <v>2</v>
      </c>
      <c r="P556" s="627">
        <v>16031.699999999999</v>
      </c>
      <c r="Q556" s="642">
        <v>1</v>
      </c>
      <c r="R556" s="626">
        <v>3</v>
      </c>
      <c r="S556" s="642">
        <v>1</v>
      </c>
      <c r="T556" s="690">
        <v>2</v>
      </c>
      <c r="U556" s="672">
        <v>1</v>
      </c>
    </row>
    <row r="557" spans="1:21" ht="14.4" customHeight="1" x14ac:dyDescent="0.3">
      <c r="A557" s="625">
        <v>4</v>
      </c>
      <c r="B557" s="626" t="s">
        <v>551</v>
      </c>
      <c r="C557" s="626">
        <v>89301042</v>
      </c>
      <c r="D557" s="688" t="s">
        <v>5893</v>
      </c>
      <c r="E557" s="689" t="s">
        <v>3798</v>
      </c>
      <c r="F557" s="626" t="s">
        <v>3779</v>
      </c>
      <c r="G557" s="626" t="s">
        <v>3967</v>
      </c>
      <c r="H557" s="626" t="s">
        <v>550</v>
      </c>
      <c r="I557" s="626" t="s">
        <v>4535</v>
      </c>
      <c r="J557" s="626" t="s">
        <v>4536</v>
      </c>
      <c r="K557" s="626" t="s">
        <v>4537</v>
      </c>
      <c r="L557" s="627">
        <v>5343.9</v>
      </c>
      <c r="M557" s="627">
        <v>21375.599999999999</v>
      </c>
      <c r="N557" s="626">
        <v>4</v>
      </c>
      <c r="O557" s="690">
        <v>4</v>
      </c>
      <c r="P557" s="627">
        <v>16031.699999999999</v>
      </c>
      <c r="Q557" s="642">
        <v>0.75</v>
      </c>
      <c r="R557" s="626">
        <v>3</v>
      </c>
      <c r="S557" s="642">
        <v>0.75</v>
      </c>
      <c r="T557" s="690">
        <v>3</v>
      </c>
      <c r="U557" s="672">
        <v>0.75</v>
      </c>
    </row>
    <row r="558" spans="1:21" ht="14.4" customHeight="1" x14ac:dyDescent="0.3">
      <c r="A558" s="625">
        <v>4</v>
      </c>
      <c r="B558" s="626" t="s">
        <v>551</v>
      </c>
      <c r="C558" s="626">
        <v>89301042</v>
      </c>
      <c r="D558" s="688" t="s">
        <v>5893</v>
      </c>
      <c r="E558" s="689" t="s">
        <v>3798</v>
      </c>
      <c r="F558" s="626" t="s">
        <v>3779</v>
      </c>
      <c r="G558" s="626" t="s">
        <v>3967</v>
      </c>
      <c r="H558" s="626" t="s">
        <v>550</v>
      </c>
      <c r="I558" s="626" t="s">
        <v>4286</v>
      </c>
      <c r="J558" s="626" t="s">
        <v>4287</v>
      </c>
      <c r="K558" s="626" t="s">
        <v>4288</v>
      </c>
      <c r="L558" s="627">
        <v>320</v>
      </c>
      <c r="M558" s="627">
        <v>1920</v>
      </c>
      <c r="N558" s="626">
        <v>6</v>
      </c>
      <c r="O558" s="690">
        <v>4</v>
      </c>
      <c r="P558" s="627">
        <v>1600</v>
      </c>
      <c r="Q558" s="642">
        <v>0.83333333333333337</v>
      </c>
      <c r="R558" s="626">
        <v>5</v>
      </c>
      <c r="S558" s="642">
        <v>0.83333333333333337</v>
      </c>
      <c r="T558" s="690">
        <v>3</v>
      </c>
      <c r="U558" s="672">
        <v>0.75</v>
      </c>
    </row>
    <row r="559" spans="1:21" ht="14.4" customHeight="1" x14ac:dyDescent="0.3">
      <c r="A559" s="625">
        <v>4</v>
      </c>
      <c r="B559" s="626" t="s">
        <v>551</v>
      </c>
      <c r="C559" s="626">
        <v>89301042</v>
      </c>
      <c r="D559" s="688" t="s">
        <v>5893</v>
      </c>
      <c r="E559" s="689" t="s">
        <v>3798</v>
      </c>
      <c r="F559" s="626" t="s">
        <v>3779</v>
      </c>
      <c r="G559" s="626" t="s">
        <v>3967</v>
      </c>
      <c r="H559" s="626" t="s">
        <v>550</v>
      </c>
      <c r="I559" s="626" t="s">
        <v>4538</v>
      </c>
      <c r="J559" s="626" t="s">
        <v>4539</v>
      </c>
      <c r="K559" s="626" t="s">
        <v>4540</v>
      </c>
      <c r="L559" s="627">
        <v>498</v>
      </c>
      <c r="M559" s="627">
        <v>2988</v>
      </c>
      <c r="N559" s="626">
        <v>6</v>
      </c>
      <c r="O559" s="690">
        <v>5</v>
      </c>
      <c r="P559" s="627">
        <v>1992</v>
      </c>
      <c r="Q559" s="642">
        <v>0.66666666666666663</v>
      </c>
      <c r="R559" s="626">
        <v>4</v>
      </c>
      <c r="S559" s="642">
        <v>0.66666666666666663</v>
      </c>
      <c r="T559" s="690">
        <v>3</v>
      </c>
      <c r="U559" s="672">
        <v>0.6</v>
      </c>
    </row>
    <row r="560" spans="1:21" ht="14.4" customHeight="1" x14ac:dyDescent="0.3">
      <c r="A560" s="625">
        <v>4</v>
      </c>
      <c r="B560" s="626" t="s">
        <v>551</v>
      </c>
      <c r="C560" s="626">
        <v>89301042</v>
      </c>
      <c r="D560" s="688" t="s">
        <v>5893</v>
      </c>
      <c r="E560" s="689" t="s">
        <v>3798</v>
      </c>
      <c r="F560" s="626" t="s">
        <v>3779</v>
      </c>
      <c r="G560" s="626" t="s">
        <v>3967</v>
      </c>
      <c r="H560" s="626" t="s">
        <v>550</v>
      </c>
      <c r="I560" s="626" t="s">
        <v>4541</v>
      </c>
      <c r="J560" s="626" t="s">
        <v>4542</v>
      </c>
      <c r="K560" s="626" t="s">
        <v>4543</v>
      </c>
      <c r="L560" s="627">
        <v>2816</v>
      </c>
      <c r="M560" s="627">
        <v>76032</v>
      </c>
      <c r="N560" s="626">
        <v>27</v>
      </c>
      <c r="O560" s="690">
        <v>3</v>
      </c>
      <c r="P560" s="627">
        <v>76032</v>
      </c>
      <c r="Q560" s="642">
        <v>1</v>
      </c>
      <c r="R560" s="626">
        <v>27</v>
      </c>
      <c r="S560" s="642">
        <v>1</v>
      </c>
      <c r="T560" s="690">
        <v>3</v>
      </c>
      <c r="U560" s="672">
        <v>1</v>
      </c>
    </row>
    <row r="561" spans="1:21" ht="14.4" customHeight="1" x14ac:dyDescent="0.3">
      <c r="A561" s="625">
        <v>4</v>
      </c>
      <c r="B561" s="626" t="s">
        <v>551</v>
      </c>
      <c r="C561" s="626">
        <v>89301042</v>
      </c>
      <c r="D561" s="688" t="s">
        <v>5893</v>
      </c>
      <c r="E561" s="689" t="s">
        <v>3798</v>
      </c>
      <c r="F561" s="626" t="s">
        <v>3779</v>
      </c>
      <c r="G561" s="626" t="s">
        <v>3967</v>
      </c>
      <c r="H561" s="626" t="s">
        <v>550</v>
      </c>
      <c r="I561" s="626" t="s">
        <v>4544</v>
      </c>
      <c r="J561" s="626" t="s">
        <v>4545</v>
      </c>
      <c r="K561" s="626" t="s">
        <v>4546</v>
      </c>
      <c r="L561" s="627">
        <v>2412.9</v>
      </c>
      <c r="M561" s="627">
        <v>50670.9</v>
      </c>
      <c r="N561" s="626">
        <v>21</v>
      </c>
      <c r="O561" s="690">
        <v>4</v>
      </c>
      <c r="P561" s="627">
        <v>50670.9</v>
      </c>
      <c r="Q561" s="642">
        <v>1</v>
      </c>
      <c r="R561" s="626">
        <v>21</v>
      </c>
      <c r="S561" s="642">
        <v>1</v>
      </c>
      <c r="T561" s="690">
        <v>4</v>
      </c>
      <c r="U561" s="672">
        <v>1</v>
      </c>
    </row>
    <row r="562" spans="1:21" ht="14.4" customHeight="1" x14ac:dyDescent="0.3">
      <c r="A562" s="625">
        <v>4</v>
      </c>
      <c r="B562" s="626" t="s">
        <v>551</v>
      </c>
      <c r="C562" s="626">
        <v>89301042</v>
      </c>
      <c r="D562" s="688" t="s">
        <v>5893</v>
      </c>
      <c r="E562" s="689" t="s">
        <v>3798</v>
      </c>
      <c r="F562" s="626" t="s">
        <v>3779</v>
      </c>
      <c r="G562" s="626" t="s">
        <v>3967</v>
      </c>
      <c r="H562" s="626" t="s">
        <v>550</v>
      </c>
      <c r="I562" s="626" t="s">
        <v>4547</v>
      </c>
      <c r="J562" s="626" t="s">
        <v>4548</v>
      </c>
      <c r="K562" s="626" t="s">
        <v>4549</v>
      </c>
      <c r="L562" s="627">
        <v>1781.3</v>
      </c>
      <c r="M562" s="627">
        <v>32063.399999999998</v>
      </c>
      <c r="N562" s="626">
        <v>18</v>
      </c>
      <c r="O562" s="690">
        <v>3</v>
      </c>
      <c r="P562" s="627">
        <v>32063.399999999998</v>
      </c>
      <c r="Q562" s="642">
        <v>1</v>
      </c>
      <c r="R562" s="626">
        <v>18</v>
      </c>
      <c r="S562" s="642">
        <v>1</v>
      </c>
      <c r="T562" s="690">
        <v>3</v>
      </c>
      <c r="U562" s="672">
        <v>1</v>
      </c>
    </row>
    <row r="563" spans="1:21" ht="14.4" customHeight="1" x14ac:dyDescent="0.3">
      <c r="A563" s="625">
        <v>4</v>
      </c>
      <c r="B563" s="626" t="s">
        <v>551</v>
      </c>
      <c r="C563" s="626">
        <v>89301042</v>
      </c>
      <c r="D563" s="688" t="s">
        <v>5893</v>
      </c>
      <c r="E563" s="689" t="s">
        <v>3798</v>
      </c>
      <c r="F563" s="626" t="s">
        <v>3779</v>
      </c>
      <c r="G563" s="626" t="s">
        <v>3967</v>
      </c>
      <c r="H563" s="626" t="s">
        <v>550</v>
      </c>
      <c r="I563" s="626" t="s">
        <v>4550</v>
      </c>
      <c r="J563" s="626" t="s">
        <v>4548</v>
      </c>
      <c r="K563" s="626" t="s">
        <v>4551</v>
      </c>
      <c r="L563" s="627">
        <v>2816</v>
      </c>
      <c r="M563" s="627">
        <v>25344</v>
      </c>
      <c r="N563" s="626">
        <v>9</v>
      </c>
      <c r="O563" s="690">
        <v>1</v>
      </c>
      <c r="P563" s="627">
        <v>25344</v>
      </c>
      <c r="Q563" s="642">
        <v>1</v>
      </c>
      <c r="R563" s="626">
        <v>9</v>
      </c>
      <c r="S563" s="642">
        <v>1</v>
      </c>
      <c r="T563" s="690">
        <v>1</v>
      </c>
      <c r="U563" s="672">
        <v>1</v>
      </c>
    </row>
    <row r="564" spans="1:21" ht="14.4" customHeight="1" x14ac:dyDescent="0.3">
      <c r="A564" s="625">
        <v>4</v>
      </c>
      <c r="B564" s="626" t="s">
        <v>551</v>
      </c>
      <c r="C564" s="626">
        <v>89301042</v>
      </c>
      <c r="D564" s="688" t="s">
        <v>5893</v>
      </c>
      <c r="E564" s="689" t="s">
        <v>3798</v>
      </c>
      <c r="F564" s="626" t="s">
        <v>3779</v>
      </c>
      <c r="G564" s="626" t="s">
        <v>3967</v>
      </c>
      <c r="H564" s="626" t="s">
        <v>550</v>
      </c>
      <c r="I564" s="626" t="s">
        <v>4552</v>
      </c>
      <c r="J564" s="626" t="s">
        <v>4553</v>
      </c>
      <c r="K564" s="626" t="s">
        <v>4554</v>
      </c>
      <c r="L564" s="627">
        <v>1500.3</v>
      </c>
      <c r="M564" s="627">
        <v>13502.699999999999</v>
      </c>
      <c r="N564" s="626">
        <v>9</v>
      </c>
      <c r="O564" s="690">
        <v>2</v>
      </c>
      <c r="P564" s="627">
        <v>13502.699999999999</v>
      </c>
      <c r="Q564" s="642">
        <v>1</v>
      </c>
      <c r="R564" s="626">
        <v>9</v>
      </c>
      <c r="S564" s="642">
        <v>1</v>
      </c>
      <c r="T564" s="690">
        <v>2</v>
      </c>
      <c r="U564" s="672">
        <v>1</v>
      </c>
    </row>
    <row r="565" spans="1:21" ht="14.4" customHeight="1" x14ac:dyDescent="0.3">
      <c r="A565" s="625">
        <v>4</v>
      </c>
      <c r="B565" s="626" t="s">
        <v>551</v>
      </c>
      <c r="C565" s="626">
        <v>89301042</v>
      </c>
      <c r="D565" s="688" t="s">
        <v>5893</v>
      </c>
      <c r="E565" s="689" t="s">
        <v>3798</v>
      </c>
      <c r="F565" s="626" t="s">
        <v>3779</v>
      </c>
      <c r="G565" s="626" t="s">
        <v>3967</v>
      </c>
      <c r="H565" s="626" t="s">
        <v>550</v>
      </c>
      <c r="I565" s="626" t="s">
        <v>4555</v>
      </c>
      <c r="J565" s="626" t="s">
        <v>4553</v>
      </c>
      <c r="K565" s="626" t="s">
        <v>4556</v>
      </c>
      <c r="L565" s="627">
        <v>1500.3</v>
      </c>
      <c r="M565" s="627">
        <v>51010.2</v>
      </c>
      <c r="N565" s="626">
        <v>34</v>
      </c>
      <c r="O565" s="690">
        <v>6</v>
      </c>
      <c r="P565" s="627">
        <v>51010.2</v>
      </c>
      <c r="Q565" s="642">
        <v>1</v>
      </c>
      <c r="R565" s="626">
        <v>34</v>
      </c>
      <c r="S565" s="642">
        <v>1</v>
      </c>
      <c r="T565" s="690">
        <v>6</v>
      </c>
      <c r="U565" s="672">
        <v>1</v>
      </c>
    </row>
    <row r="566" spans="1:21" ht="14.4" customHeight="1" x14ac:dyDescent="0.3">
      <c r="A566" s="625">
        <v>4</v>
      </c>
      <c r="B566" s="626" t="s">
        <v>551</v>
      </c>
      <c r="C566" s="626">
        <v>89301042</v>
      </c>
      <c r="D566" s="688" t="s">
        <v>5893</v>
      </c>
      <c r="E566" s="689" t="s">
        <v>3798</v>
      </c>
      <c r="F566" s="626" t="s">
        <v>3779</v>
      </c>
      <c r="G566" s="626" t="s">
        <v>3967</v>
      </c>
      <c r="H566" s="626" t="s">
        <v>550</v>
      </c>
      <c r="I566" s="626" t="s">
        <v>4557</v>
      </c>
      <c r="J566" s="626" t="s">
        <v>4558</v>
      </c>
      <c r="K566" s="626" t="s">
        <v>4559</v>
      </c>
      <c r="L566" s="627">
        <v>761.3</v>
      </c>
      <c r="M566" s="627">
        <v>3806.4999999999995</v>
      </c>
      <c r="N566" s="626">
        <v>5</v>
      </c>
      <c r="O566" s="690">
        <v>2</v>
      </c>
      <c r="P566" s="627">
        <v>3806.4999999999995</v>
      </c>
      <c r="Q566" s="642">
        <v>1</v>
      </c>
      <c r="R566" s="626">
        <v>5</v>
      </c>
      <c r="S566" s="642">
        <v>1</v>
      </c>
      <c r="T566" s="690">
        <v>2</v>
      </c>
      <c r="U566" s="672">
        <v>1</v>
      </c>
    </row>
    <row r="567" spans="1:21" ht="14.4" customHeight="1" x14ac:dyDescent="0.3">
      <c r="A567" s="625">
        <v>4</v>
      </c>
      <c r="B567" s="626" t="s">
        <v>551</v>
      </c>
      <c r="C567" s="626">
        <v>89301042</v>
      </c>
      <c r="D567" s="688" t="s">
        <v>5893</v>
      </c>
      <c r="E567" s="689" t="s">
        <v>3798</v>
      </c>
      <c r="F567" s="626" t="s">
        <v>3779</v>
      </c>
      <c r="G567" s="626" t="s">
        <v>3967</v>
      </c>
      <c r="H567" s="626" t="s">
        <v>550</v>
      </c>
      <c r="I567" s="626" t="s">
        <v>4560</v>
      </c>
      <c r="J567" s="626" t="s">
        <v>4558</v>
      </c>
      <c r="K567" s="626" t="s">
        <v>4561</v>
      </c>
      <c r="L567" s="627">
        <v>761.3</v>
      </c>
      <c r="M567" s="627">
        <v>6090.4</v>
      </c>
      <c r="N567" s="626">
        <v>8</v>
      </c>
      <c r="O567" s="690">
        <v>2</v>
      </c>
      <c r="P567" s="627">
        <v>6090.4</v>
      </c>
      <c r="Q567" s="642">
        <v>1</v>
      </c>
      <c r="R567" s="626">
        <v>8</v>
      </c>
      <c r="S567" s="642">
        <v>1</v>
      </c>
      <c r="T567" s="690">
        <v>2</v>
      </c>
      <c r="U567" s="672">
        <v>1</v>
      </c>
    </row>
    <row r="568" spans="1:21" ht="14.4" customHeight="1" x14ac:dyDescent="0.3">
      <c r="A568" s="625">
        <v>4</v>
      </c>
      <c r="B568" s="626" t="s">
        <v>551</v>
      </c>
      <c r="C568" s="626">
        <v>89301042</v>
      </c>
      <c r="D568" s="688" t="s">
        <v>5893</v>
      </c>
      <c r="E568" s="689" t="s">
        <v>3798</v>
      </c>
      <c r="F568" s="626" t="s">
        <v>3779</v>
      </c>
      <c r="G568" s="626" t="s">
        <v>3967</v>
      </c>
      <c r="H568" s="626" t="s">
        <v>550</v>
      </c>
      <c r="I568" s="626" t="s">
        <v>4562</v>
      </c>
      <c r="J568" s="626" t="s">
        <v>4563</v>
      </c>
      <c r="K568" s="626" t="s">
        <v>4564</v>
      </c>
      <c r="L568" s="627">
        <v>5343.9</v>
      </c>
      <c r="M568" s="627">
        <v>32063.399999999998</v>
      </c>
      <c r="N568" s="626">
        <v>6</v>
      </c>
      <c r="O568" s="690">
        <v>2</v>
      </c>
      <c r="P568" s="627">
        <v>32063.399999999998</v>
      </c>
      <c r="Q568" s="642">
        <v>1</v>
      </c>
      <c r="R568" s="626">
        <v>6</v>
      </c>
      <c r="S568" s="642">
        <v>1</v>
      </c>
      <c r="T568" s="690">
        <v>2</v>
      </c>
      <c r="U568" s="672">
        <v>1</v>
      </c>
    </row>
    <row r="569" spans="1:21" ht="14.4" customHeight="1" x14ac:dyDescent="0.3">
      <c r="A569" s="625">
        <v>4</v>
      </c>
      <c r="B569" s="626" t="s">
        <v>551</v>
      </c>
      <c r="C569" s="626">
        <v>89301042</v>
      </c>
      <c r="D569" s="688" t="s">
        <v>5893</v>
      </c>
      <c r="E569" s="689" t="s">
        <v>3798</v>
      </c>
      <c r="F569" s="626" t="s">
        <v>3779</v>
      </c>
      <c r="G569" s="626" t="s">
        <v>3967</v>
      </c>
      <c r="H569" s="626" t="s">
        <v>550</v>
      </c>
      <c r="I569" s="626" t="s">
        <v>4565</v>
      </c>
      <c r="J569" s="626" t="s">
        <v>4566</v>
      </c>
      <c r="K569" s="626" t="s">
        <v>4567</v>
      </c>
      <c r="L569" s="627">
        <v>2412.9</v>
      </c>
      <c r="M569" s="627">
        <v>43432.200000000004</v>
      </c>
      <c r="N569" s="626">
        <v>18</v>
      </c>
      <c r="O569" s="690">
        <v>3</v>
      </c>
      <c r="P569" s="627">
        <v>43432.200000000004</v>
      </c>
      <c r="Q569" s="642">
        <v>1</v>
      </c>
      <c r="R569" s="626">
        <v>18</v>
      </c>
      <c r="S569" s="642">
        <v>1</v>
      </c>
      <c r="T569" s="690">
        <v>3</v>
      </c>
      <c r="U569" s="672">
        <v>1</v>
      </c>
    </row>
    <row r="570" spans="1:21" ht="14.4" customHeight="1" x14ac:dyDescent="0.3">
      <c r="A570" s="625">
        <v>4</v>
      </c>
      <c r="B570" s="626" t="s">
        <v>551</v>
      </c>
      <c r="C570" s="626">
        <v>89301042</v>
      </c>
      <c r="D570" s="688" t="s">
        <v>5893</v>
      </c>
      <c r="E570" s="689" t="s">
        <v>3798</v>
      </c>
      <c r="F570" s="626" t="s">
        <v>3779</v>
      </c>
      <c r="G570" s="626" t="s">
        <v>3967</v>
      </c>
      <c r="H570" s="626" t="s">
        <v>550</v>
      </c>
      <c r="I570" s="626" t="s">
        <v>4568</v>
      </c>
      <c r="J570" s="626" t="s">
        <v>4569</v>
      </c>
      <c r="K570" s="626" t="s">
        <v>4570</v>
      </c>
      <c r="L570" s="627">
        <v>1500.3</v>
      </c>
      <c r="M570" s="627">
        <v>15003</v>
      </c>
      <c r="N570" s="626">
        <v>10</v>
      </c>
      <c r="O570" s="690">
        <v>2</v>
      </c>
      <c r="P570" s="627">
        <v>15003</v>
      </c>
      <c r="Q570" s="642">
        <v>1</v>
      </c>
      <c r="R570" s="626">
        <v>10</v>
      </c>
      <c r="S570" s="642">
        <v>1</v>
      </c>
      <c r="T570" s="690">
        <v>2</v>
      </c>
      <c r="U570" s="672">
        <v>1</v>
      </c>
    </row>
    <row r="571" spans="1:21" ht="14.4" customHeight="1" x14ac:dyDescent="0.3">
      <c r="A571" s="625">
        <v>4</v>
      </c>
      <c r="B571" s="626" t="s">
        <v>551</v>
      </c>
      <c r="C571" s="626">
        <v>89301042</v>
      </c>
      <c r="D571" s="688" t="s">
        <v>5893</v>
      </c>
      <c r="E571" s="689" t="s">
        <v>3798</v>
      </c>
      <c r="F571" s="626" t="s">
        <v>3779</v>
      </c>
      <c r="G571" s="626" t="s">
        <v>3967</v>
      </c>
      <c r="H571" s="626" t="s">
        <v>550</v>
      </c>
      <c r="I571" s="626" t="s">
        <v>4571</v>
      </c>
      <c r="J571" s="626" t="s">
        <v>4572</v>
      </c>
      <c r="K571" s="626" t="s">
        <v>4573</v>
      </c>
      <c r="L571" s="627">
        <v>1987.45</v>
      </c>
      <c r="M571" s="627">
        <v>11924.7</v>
      </c>
      <c r="N571" s="626">
        <v>6</v>
      </c>
      <c r="O571" s="690">
        <v>2</v>
      </c>
      <c r="P571" s="627">
        <v>11924.7</v>
      </c>
      <c r="Q571" s="642">
        <v>1</v>
      </c>
      <c r="R571" s="626">
        <v>6</v>
      </c>
      <c r="S571" s="642">
        <v>1</v>
      </c>
      <c r="T571" s="690">
        <v>2</v>
      </c>
      <c r="U571" s="672">
        <v>1</v>
      </c>
    </row>
    <row r="572" spans="1:21" ht="14.4" customHeight="1" x14ac:dyDescent="0.3">
      <c r="A572" s="625">
        <v>4</v>
      </c>
      <c r="B572" s="626" t="s">
        <v>551</v>
      </c>
      <c r="C572" s="626">
        <v>89301042</v>
      </c>
      <c r="D572" s="688" t="s">
        <v>5893</v>
      </c>
      <c r="E572" s="689" t="s">
        <v>3798</v>
      </c>
      <c r="F572" s="626" t="s">
        <v>3779</v>
      </c>
      <c r="G572" s="626" t="s">
        <v>3967</v>
      </c>
      <c r="H572" s="626" t="s">
        <v>550</v>
      </c>
      <c r="I572" s="626" t="s">
        <v>4574</v>
      </c>
      <c r="J572" s="626" t="s">
        <v>4575</v>
      </c>
      <c r="K572" s="626" t="s">
        <v>4576</v>
      </c>
      <c r="L572" s="627">
        <v>1987.45</v>
      </c>
      <c r="M572" s="627">
        <v>5962.35</v>
      </c>
      <c r="N572" s="626">
        <v>3</v>
      </c>
      <c r="O572" s="690">
        <v>1</v>
      </c>
      <c r="P572" s="627">
        <v>5962.35</v>
      </c>
      <c r="Q572" s="642">
        <v>1</v>
      </c>
      <c r="R572" s="626">
        <v>3</v>
      </c>
      <c r="S572" s="642">
        <v>1</v>
      </c>
      <c r="T572" s="690">
        <v>1</v>
      </c>
      <c r="U572" s="672">
        <v>1</v>
      </c>
    </row>
    <row r="573" spans="1:21" ht="14.4" customHeight="1" x14ac:dyDescent="0.3">
      <c r="A573" s="625">
        <v>4</v>
      </c>
      <c r="B573" s="626" t="s">
        <v>551</v>
      </c>
      <c r="C573" s="626">
        <v>89301042</v>
      </c>
      <c r="D573" s="688" t="s">
        <v>5893</v>
      </c>
      <c r="E573" s="689" t="s">
        <v>3798</v>
      </c>
      <c r="F573" s="626" t="s">
        <v>3779</v>
      </c>
      <c r="G573" s="626" t="s">
        <v>3967</v>
      </c>
      <c r="H573" s="626" t="s">
        <v>550</v>
      </c>
      <c r="I573" s="626" t="s">
        <v>4574</v>
      </c>
      <c r="J573" s="626" t="s">
        <v>4572</v>
      </c>
      <c r="K573" s="626" t="s">
        <v>4576</v>
      </c>
      <c r="L573" s="627">
        <v>1987.45</v>
      </c>
      <c r="M573" s="627">
        <v>41736.449999999997</v>
      </c>
      <c r="N573" s="626">
        <v>21</v>
      </c>
      <c r="O573" s="690">
        <v>8</v>
      </c>
      <c r="P573" s="627">
        <v>35774.1</v>
      </c>
      <c r="Q573" s="642">
        <v>0.85714285714285721</v>
      </c>
      <c r="R573" s="626">
        <v>18</v>
      </c>
      <c r="S573" s="642">
        <v>0.8571428571428571</v>
      </c>
      <c r="T573" s="690">
        <v>7</v>
      </c>
      <c r="U573" s="672">
        <v>0.875</v>
      </c>
    </row>
    <row r="574" spans="1:21" ht="14.4" customHeight="1" x14ac:dyDescent="0.3">
      <c r="A574" s="625">
        <v>4</v>
      </c>
      <c r="B574" s="626" t="s">
        <v>551</v>
      </c>
      <c r="C574" s="626">
        <v>89301042</v>
      </c>
      <c r="D574" s="688" t="s">
        <v>5893</v>
      </c>
      <c r="E574" s="689" t="s">
        <v>3798</v>
      </c>
      <c r="F574" s="626" t="s">
        <v>3779</v>
      </c>
      <c r="G574" s="626" t="s">
        <v>3967</v>
      </c>
      <c r="H574" s="626" t="s">
        <v>550</v>
      </c>
      <c r="I574" s="626" t="s">
        <v>4577</v>
      </c>
      <c r="J574" s="626" t="s">
        <v>4572</v>
      </c>
      <c r="K574" s="626" t="s">
        <v>4578</v>
      </c>
      <c r="L574" s="627">
        <v>1987.45</v>
      </c>
      <c r="M574" s="627">
        <v>17887.050000000003</v>
      </c>
      <c r="N574" s="626">
        <v>9</v>
      </c>
      <c r="O574" s="690">
        <v>3</v>
      </c>
      <c r="P574" s="627">
        <v>17887.050000000003</v>
      </c>
      <c r="Q574" s="642">
        <v>1</v>
      </c>
      <c r="R574" s="626">
        <v>9</v>
      </c>
      <c r="S574" s="642">
        <v>1</v>
      </c>
      <c r="T574" s="690">
        <v>3</v>
      </c>
      <c r="U574" s="672">
        <v>1</v>
      </c>
    </row>
    <row r="575" spans="1:21" ht="14.4" customHeight="1" x14ac:dyDescent="0.3">
      <c r="A575" s="625">
        <v>4</v>
      </c>
      <c r="B575" s="626" t="s">
        <v>551</v>
      </c>
      <c r="C575" s="626">
        <v>89301042</v>
      </c>
      <c r="D575" s="688" t="s">
        <v>5893</v>
      </c>
      <c r="E575" s="689" t="s">
        <v>3798</v>
      </c>
      <c r="F575" s="626" t="s">
        <v>3779</v>
      </c>
      <c r="G575" s="626" t="s">
        <v>3967</v>
      </c>
      <c r="H575" s="626" t="s">
        <v>550</v>
      </c>
      <c r="I575" s="626" t="s">
        <v>4579</v>
      </c>
      <c r="J575" s="626" t="s">
        <v>4580</v>
      </c>
      <c r="K575" s="626" t="s">
        <v>4581</v>
      </c>
      <c r="L575" s="627">
        <v>711.08</v>
      </c>
      <c r="M575" s="627">
        <v>12799.44</v>
      </c>
      <c r="N575" s="626">
        <v>18</v>
      </c>
      <c r="O575" s="690">
        <v>2</v>
      </c>
      <c r="P575" s="627">
        <v>12799.44</v>
      </c>
      <c r="Q575" s="642">
        <v>1</v>
      </c>
      <c r="R575" s="626">
        <v>18</v>
      </c>
      <c r="S575" s="642">
        <v>1</v>
      </c>
      <c r="T575" s="690">
        <v>2</v>
      </c>
      <c r="U575" s="672">
        <v>1</v>
      </c>
    </row>
    <row r="576" spans="1:21" ht="14.4" customHeight="1" x14ac:dyDescent="0.3">
      <c r="A576" s="625">
        <v>4</v>
      </c>
      <c r="B576" s="626" t="s">
        <v>551</v>
      </c>
      <c r="C576" s="626">
        <v>89301042</v>
      </c>
      <c r="D576" s="688" t="s">
        <v>5893</v>
      </c>
      <c r="E576" s="689" t="s">
        <v>3798</v>
      </c>
      <c r="F576" s="626" t="s">
        <v>3779</v>
      </c>
      <c r="G576" s="626" t="s">
        <v>3967</v>
      </c>
      <c r="H576" s="626" t="s">
        <v>550</v>
      </c>
      <c r="I576" s="626" t="s">
        <v>4582</v>
      </c>
      <c r="J576" s="626" t="s">
        <v>4580</v>
      </c>
      <c r="K576" s="626" t="s">
        <v>4583</v>
      </c>
      <c r="L576" s="627">
        <v>711.08</v>
      </c>
      <c r="M576" s="627">
        <v>4266.4800000000005</v>
      </c>
      <c r="N576" s="626">
        <v>6</v>
      </c>
      <c r="O576" s="690">
        <v>1</v>
      </c>
      <c r="P576" s="627">
        <v>4266.4800000000005</v>
      </c>
      <c r="Q576" s="642">
        <v>1</v>
      </c>
      <c r="R576" s="626">
        <v>6</v>
      </c>
      <c r="S576" s="642">
        <v>1</v>
      </c>
      <c r="T576" s="690">
        <v>1</v>
      </c>
      <c r="U576" s="672">
        <v>1</v>
      </c>
    </row>
    <row r="577" spans="1:21" ht="14.4" customHeight="1" x14ac:dyDescent="0.3">
      <c r="A577" s="625">
        <v>4</v>
      </c>
      <c r="B577" s="626" t="s">
        <v>551</v>
      </c>
      <c r="C577" s="626">
        <v>89301042</v>
      </c>
      <c r="D577" s="688" t="s">
        <v>5893</v>
      </c>
      <c r="E577" s="689" t="s">
        <v>3798</v>
      </c>
      <c r="F577" s="626" t="s">
        <v>3779</v>
      </c>
      <c r="G577" s="626" t="s">
        <v>3967</v>
      </c>
      <c r="H577" s="626" t="s">
        <v>550</v>
      </c>
      <c r="I577" s="626" t="s">
        <v>4584</v>
      </c>
      <c r="J577" s="626" t="s">
        <v>4585</v>
      </c>
      <c r="K577" s="626" t="s">
        <v>4586</v>
      </c>
      <c r="L577" s="627">
        <v>1074.31</v>
      </c>
      <c r="M577" s="627">
        <v>59087.05</v>
      </c>
      <c r="N577" s="626">
        <v>55</v>
      </c>
      <c r="O577" s="690">
        <v>8</v>
      </c>
      <c r="P577" s="627">
        <v>49418.26</v>
      </c>
      <c r="Q577" s="642">
        <v>0.83636363636363631</v>
      </c>
      <c r="R577" s="626">
        <v>46</v>
      </c>
      <c r="S577" s="642">
        <v>0.83636363636363631</v>
      </c>
      <c r="T577" s="690">
        <v>7</v>
      </c>
      <c r="U577" s="672">
        <v>0.875</v>
      </c>
    </row>
    <row r="578" spans="1:21" ht="14.4" customHeight="1" x14ac:dyDescent="0.3">
      <c r="A578" s="625">
        <v>4</v>
      </c>
      <c r="B578" s="626" t="s">
        <v>551</v>
      </c>
      <c r="C578" s="626">
        <v>89301042</v>
      </c>
      <c r="D578" s="688" t="s">
        <v>5893</v>
      </c>
      <c r="E578" s="689" t="s">
        <v>3798</v>
      </c>
      <c r="F578" s="626" t="s">
        <v>3779</v>
      </c>
      <c r="G578" s="626" t="s">
        <v>3967</v>
      </c>
      <c r="H578" s="626" t="s">
        <v>550</v>
      </c>
      <c r="I578" s="626" t="s">
        <v>4587</v>
      </c>
      <c r="J578" s="626" t="s">
        <v>4585</v>
      </c>
      <c r="K578" s="626" t="s">
        <v>4588</v>
      </c>
      <c r="L578" s="627">
        <v>1074.31</v>
      </c>
      <c r="M578" s="627">
        <v>19337.579999999998</v>
      </c>
      <c r="N578" s="626">
        <v>18</v>
      </c>
      <c r="O578" s="690">
        <v>3</v>
      </c>
      <c r="P578" s="627">
        <v>19337.579999999998</v>
      </c>
      <c r="Q578" s="642">
        <v>1</v>
      </c>
      <c r="R578" s="626">
        <v>18</v>
      </c>
      <c r="S578" s="642">
        <v>1</v>
      </c>
      <c r="T578" s="690">
        <v>3</v>
      </c>
      <c r="U578" s="672">
        <v>1</v>
      </c>
    </row>
    <row r="579" spans="1:21" ht="14.4" customHeight="1" x14ac:dyDescent="0.3">
      <c r="A579" s="625">
        <v>4</v>
      </c>
      <c r="B579" s="626" t="s">
        <v>551</v>
      </c>
      <c r="C579" s="626">
        <v>89301042</v>
      </c>
      <c r="D579" s="688" t="s">
        <v>5893</v>
      </c>
      <c r="E579" s="689" t="s">
        <v>3798</v>
      </c>
      <c r="F579" s="626" t="s">
        <v>3779</v>
      </c>
      <c r="G579" s="626" t="s">
        <v>3967</v>
      </c>
      <c r="H579" s="626" t="s">
        <v>550</v>
      </c>
      <c r="I579" s="626" t="s">
        <v>4589</v>
      </c>
      <c r="J579" s="626" t="s">
        <v>4590</v>
      </c>
      <c r="K579" s="626" t="s">
        <v>4591</v>
      </c>
      <c r="L579" s="627">
        <v>369.69</v>
      </c>
      <c r="M579" s="627">
        <v>1109.07</v>
      </c>
      <c r="N579" s="626">
        <v>3</v>
      </c>
      <c r="O579" s="690">
        <v>2</v>
      </c>
      <c r="P579" s="627">
        <v>1109.07</v>
      </c>
      <c r="Q579" s="642">
        <v>1</v>
      </c>
      <c r="R579" s="626">
        <v>3</v>
      </c>
      <c r="S579" s="642">
        <v>1</v>
      </c>
      <c r="T579" s="690">
        <v>2</v>
      </c>
      <c r="U579" s="672">
        <v>1</v>
      </c>
    </row>
    <row r="580" spans="1:21" ht="14.4" customHeight="1" x14ac:dyDescent="0.3">
      <c r="A580" s="625">
        <v>4</v>
      </c>
      <c r="B580" s="626" t="s">
        <v>551</v>
      </c>
      <c r="C580" s="626">
        <v>89301042</v>
      </c>
      <c r="D580" s="688" t="s">
        <v>5893</v>
      </c>
      <c r="E580" s="689" t="s">
        <v>3798</v>
      </c>
      <c r="F580" s="626" t="s">
        <v>3779</v>
      </c>
      <c r="G580" s="626" t="s">
        <v>3967</v>
      </c>
      <c r="H580" s="626" t="s">
        <v>550</v>
      </c>
      <c r="I580" s="626" t="s">
        <v>1748</v>
      </c>
      <c r="J580" s="626" t="s">
        <v>4289</v>
      </c>
      <c r="K580" s="626" t="s">
        <v>4290</v>
      </c>
      <c r="L580" s="627">
        <v>1430.6</v>
      </c>
      <c r="M580" s="627">
        <v>24320.2</v>
      </c>
      <c r="N580" s="626">
        <v>17</v>
      </c>
      <c r="O580" s="690">
        <v>8</v>
      </c>
      <c r="P580" s="627">
        <v>21459</v>
      </c>
      <c r="Q580" s="642">
        <v>0.88235294117647056</v>
      </c>
      <c r="R580" s="626">
        <v>15</v>
      </c>
      <c r="S580" s="642">
        <v>0.88235294117647056</v>
      </c>
      <c r="T580" s="690">
        <v>7</v>
      </c>
      <c r="U580" s="672">
        <v>0.875</v>
      </c>
    </row>
    <row r="581" spans="1:21" ht="14.4" customHeight="1" x14ac:dyDescent="0.3">
      <c r="A581" s="625">
        <v>4</v>
      </c>
      <c r="B581" s="626" t="s">
        <v>551</v>
      </c>
      <c r="C581" s="626">
        <v>89301042</v>
      </c>
      <c r="D581" s="688" t="s">
        <v>5893</v>
      </c>
      <c r="E581" s="689" t="s">
        <v>3798</v>
      </c>
      <c r="F581" s="626" t="s">
        <v>3779</v>
      </c>
      <c r="G581" s="626" t="s">
        <v>3967</v>
      </c>
      <c r="H581" s="626" t="s">
        <v>550</v>
      </c>
      <c r="I581" s="626" t="s">
        <v>4592</v>
      </c>
      <c r="J581" s="626" t="s">
        <v>4593</v>
      </c>
      <c r="K581" s="626" t="s">
        <v>4594</v>
      </c>
      <c r="L581" s="627">
        <v>1367</v>
      </c>
      <c r="M581" s="627">
        <v>24606</v>
      </c>
      <c r="N581" s="626">
        <v>18</v>
      </c>
      <c r="O581" s="690">
        <v>3</v>
      </c>
      <c r="P581" s="627">
        <v>24606</v>
      </c>
      <c r="Q581" s="642">
        <v>1</v>
      </c>
      <c r="R581" s="626">
        <v>18</v>
      </c>
      <c r="S581" s="642">
        <v>1</v>
      </c>
      <c r="T581" s="690">
        <v>3</v>
      </c>
      <c r="U581" s="672">
        <v>1</v>
      </c>
    </row>
    <row r="582" spans="1:21" ht="14.4" customHeight="1" x14ac:dyDescent="0.3">
      <c r="A582" s="625">
        <v>4</v>
      </c>
      <c r="B582" s="626" t="s">
        <v>551</v>
      </c>
      <c r="C582" s="626">
        <v>89301042</v>
      </c>
      <c r="D582" s="688" t="s">
        <v>5893</v>
      </c>
      <c r="E582" s="689" t="s">
        <v>3798</v>
      </c>
      <c r="F582" s="626" t="s">
        <v>3779</v>
      </c>
      <c r="G582" s="626" t="s">
        <v>3967</v>
      </c>
      <c r="H582" s="626" t="s">
        <v>550</v>
      </c>
      <c r="I582" s="626" t="s">
        <v>4595</v>
      </c>
      <c r="J582" s="626" t="s">
        <v>4596</v>
      </c>
      <c r="K582" s="626" t="s">
        <v>4461</v>
      </c>
      <c r="L582" s="627">
        <v>500</v>
      </c>
      <c r="M582" s="627">
        <v>12000</v>
      </c>
      <c r="N582" s="626">
        <v>24</v>
      </c>
      <c r="O582" s="690">
        <v>15</v>
      </c>
      <c r="P582" s="627">
        <v>10500</v>
      </c>
      <c r="Q582" s="642">
        <v>0.875</v>
      </c>
      <c r="R582" s="626">
        <v>21</v>
      </c>
      <c r="S582" s="642">
        <v>0.875</v>
      </c>
      <c r="T582" s="690">
        <v>13</v>
      </c>
      <c r="U582" s="672">
        <v>0.8666666666666667</v>
      </c>
    </row>
    <row r="583" spans="1:21" ht="14.4" customHeight="1" x14ac:dyDescent="0.3">
      <c r="A583" s="625">
        <v>4</v>
      </c>
      <c r="B583" s="626" t="s">
        <v>551</v>
      </c>
      <c r="C583" s="626">
        <v>89301042</v>
      </c>
      <c r="D583" s="688" t="s">
        <v>5893</v>
      </c>
      <c r="E583" s="689" t="s">
        <v>3798</v>
      </c>
      <c r="F583" s="626" t="s">
        <v>3779</v>
      </c>
      <c r="G583" s="626" t="s">
        <v>3967</v>
      </c>
      <c r="H583" s="626" t="s">
        <v>550</v>
      </c>
      <c r="I583" s="626" t="s">
        <v>4597</v>
      </c>
      <c r="J583" s="626" t="s">
        <v>4598</v>
      </c>
      <c r="K583" s="626" t="s">
        <v>4599</v>
      </c>
      <c r="L583" s="627">
        <v>556</v>
      </c>
      <c r="M583" s="627">
        <v>5560</v>
      </c>
      <c r="N583" s="626">
        <v>10</v>
      </c>
      <c r="O583" s="690">
        <v>4</v>
      </c>
      <c r="P583" s="627">
        <v>5560</v>
      </c>
      <c r="Q583" s="642">
        <v>1</v>
      </c>
      <c r="R583" s="626">
        <v>10</v>
      </c>
      <c r="S583" s="642">
        <v>1</v>
      </c>
      <c r="T583" s="690">
        <v>4</v>
      </c>
      <c r="U583" s="672">
        <v>1</v>
      </c>
    </row>
    <row r="584" spans="1:21" ht="14.4" customHeight="1" x14ac:dyDescent="0.3">
      <c r="A584" s="625">
        <v>4</v>
      </c>
      <c r="B584" s="626" t="s">
        <v>551</v>
      </c>
      <c r="C584" s="626">
        <v>89301042</v>
      </c>
      <c r="D584" s="688" t="s">
        <v>5893</v>
      </c>
      <c r="E584" s="689" t="s">
        <v>3798</v>
      </c>
      <c r="F584" s="626" t="s">
        <v>3779</v>
      </c>
      <c r="G584" s="626" t="s">
        <v>3967</v>
      </c>
      <c r="H584" s="626" t="s">
        <v>550</v>
      </c>
      <c r="I584" s="626" t="s">
        <v>4600</v>
      </c>
      <c r="J584" s="626" t="s">
        <v>4601</v>
      </c>
      <c r="K584" s="626" t="s">
        <v>4602</v>
      </c>
      <c r="L584" s="627">
        <v>2939</v>
      </c>
      <c r="M584" s="627">
        <v>2939</v>
      </c>
      <c r="N584" s="626">
        <v>1</v>
      </c>
      <c r="O584" s="690">
        <v>1</v>
      </c>
      <c r="P584" s="627">
        <v>2939</v>
      </c>
      <c r="Q584" s="642">
        <v>1</v>
      </c>
      <c r="R584" s="626">
        <v>1</v>
      </c>
      <c r="S584" s="642">
        <v>1</v>
      </c>
      <c r="T584" s="690">
        <v>1</v>
      </c>
      <c r="U584" s="672">
        <v>1</v>
      </c>
    </row>
    <row r="585" spans="1:21" ht="14.4" customHeight="1" x14ac:dyDescent="0.3">
      <c r="A585" s="625">
        <v>4</v>
      </c>
      <c r="B585" s="626" t="s">
        <v>551</v>
      </c>
      <c r="C585" s="626">
        <v>89301042</v>
      </c>
      <c r="D585" s="688" t="s">
        <v>5893</v>
      </c>
      <c r="E585" s="689" t="s">
        <v>3798</v>
      </c>
      <c r="F585" s="626" t="s">
        <v>3779</v>
      </c>
      <c r="G585" s="626" t="s">
        <v>3967</v>
      </c>
      <c r="H585" s="626" t="s">
        <v>550</v>
      </c>
      <c r="I585" s="626" t="s">
        <v>4600</v>
      </c>
      <c r="J585" s="626" t="s">
        <v>4603</v>
      </c>
      <c r="K585" s="626" t="s">
        <v>4602</v>
      </c>
      <c r="L585" s="627">
        <v>2939</v>
      </c>
      <c r="M585" s="627">
        <v>23512</v>
      </c>
      <c r="N585" s="626">
        <v>8</v>
      </c>
      <c r="O585" s="690">
        <v>4</v>
      </c>
      <c r="P585" s="627">
        <v>17634</v>
      </c>
      <c r="Q585" s="642">
        <v>0.75</v>
      </c>
      <c r="R585" s="626">
        <v>6</v>
      </c>
      <c r="S585" s="642">
        <v>0.75</v>
      </c>
      <c r="T585" s="690">
        <v>3</v>
      </c>
      <c r="U585" s="672">
        <v>0.75</v>
      </c>
    </row>
    <row r="586" spans="1:21" ht="14.4" customHeight="1" x14ac:dyDescent="0.3">
      <c r="A586" s="625">
        <v>4</v>
      </c>
      <c r="B586" s="626" t="s">
        <v>551</v>
      </c>
      <c r="C586" s="626">
        <v>89301042</v>
      </c>
      <c r="D586" s="688" t="s">
        <v>5893</v>
      </c>
      <c r="E586" s="689" t="s">
        <v>3798</v>
      </c>
      <c r="F586" s="626" t="s">
        <v>3779</v>
      </c>
      <c r="G586" s="626" t="s">
        <v>3967</v>
      </c>
      <c r="H586" s="626" t="s">
        <v>550</v>
      </c>
      <c r="I586" s="626" t="s">
        <v>4604</v>
      </c>
      <c r="J586" s="626" t="s">
        <v>4605</v>
      </c>
      <c r="K586" s="626" t="s">
        <v>4606</v>
      </c>
      <c r="L586" s="627">
        <v>5343.9</v>
      </c>
      <c r="M586" s="627">
        <v>32063.399999999998</v>
      </c>
      <c r="N586" s="626">
        <v>6</v>
      </c>
      <c r="O586" s="690">
        <v>2</v>
      </c>
      <c r="P586" s="627">
        <v>32063.399999999998</v>
      </c>
      <c r="Q586" s="642">
        <v>1</v>
      </c>
      <c r="R586" s="626">
        <v>6</v>
      </c>
      <c r="S586" s="642">
        <v>1</v>
      </c>
      <c r="T586" s="690">
        <v>2</v>
      </c>
      <c r="U586" s="672">
        <v>1</v>
      </c>
    </row>
    <row r="587" spans="1:21" ht="14.4" customHeight="1" x14ac:dyDescent="0.3">
      <c r="A587" s="625">
        <v>4</v>
      </c>
      <c r="B587" s="626" t="s">
        <v>551</v>
      </c>
      <c r="C587" s="626">
        <v>89301042</v>
      </c>
      <c r="D587" s="688" t="s">
        <v>5893</v>
      </c>
      <c r="E587" s="689" t="s">
        <v>3798</v>
      </c>
      <c r="F587" s="626" t="s">
        <v>3779</v>
      </c>
      <c r="G587" s="626" t="s">
        <v>3967</v>
      </c>
      <c r="H587" s="626" t="s">
        <v>550</v>
      </c>
      <c r="I587" s="626" t="s">
        <v>4607</v>
      </c>
      <c r="J587" s="626" t="s">
        <v>4608</v>
      </c>
      <c r="K587" s="626" t="s">
        <v>4606</v>
      </c>
      <c r="L587" s="627">
        <v>5343.9</v>
      </c>
      <c r="M587" s="627">
        <v>16031.699999999999</v>
      </c>
      <c r="N587" s="626">
        <v>3</v>
      </c>
      <c r="O587" s="690">
        <v>1</v>
      </c>
      <c r="P587" s="627"/>
      <c r="Q587" s="642">
        <v>0</v>
      </c>
      <c r="R587" s="626"/>
      <c r="S587" s="642">
        <v>0</v>
      </c>
      <c r="T587" s="690"/>
      <c r="U587" s="672">
        <v>0</v>
      </c>
    </row>
    <row r="588" spans="1:21" ht="14.4" customHeight="1" x14ac:dyDescent="0.3">
      <c r="A588" s="625">
        <v>4</v>
      </c>
      <c r="B588" s="626" t="s">
        <v>551</v>
      </c>
      <c r="C588" s="626">
        <v>89301042</v>
      </c>
      <c r="D588" s="688" t="s">
        <v>5893</v>
      </c>
      <c r="E588" s="689" t="s">
        <v>3798</v>
      </c>
      <c r="F588" s="626" t="s">
        <v>3779</v>
      </c>
      <c r="G588" s="626" t="s">
        <v>3967</v>
      </c>
      <c r="H588" s="626" t="s">
        <v>550</v>
      </c>
      <c r="I588" s="626" t="s">
        <v>4609</v>
      </c>
      <c r="J588" s="626" t="s">
        <v>4610</v>
      </c>
      <c r="K588" s="626" t="s">
        <v>4611</v>
      </c>
      <c r="L588" s="627">
        <v>1249.73</v>
      </c>
      <c r="M588" s="627">
        <v>14996.76</v>
      </c>
      <c r="N588" s="626">
        <v>12</v>
      </c>
      <c r="O588" s="690">
        <v>2</v>
      </c>
      <c r="P588" s="627">
        <v>14996.76</v>
      </c>
      <c r="Q588" s="642">
        <v>1</v>
      </c>
      <c r="R588" s="626">
        <v>12</v>
      </c>
      <c r="S588" s="642">
        <v>1</v>
      </c>
      <c r="T588" s="690">
        <v>2</v>
      </c>
      <c r="U588" s="672">
        <v>1</v>
      </c>
    </row>
    <row r="589" spans="1:21" ht="14.4" customHeight="1" x14ac:dyDescent="0.3">
      <c r="A589" s="625">
        <v>4</v>
      </c>
      <c r="B589" s="626" t="s">
        <v>551</v>
      </c>
      <c r="C589" s="626">
        <v>89301042</v>
      </c>
      <c r="D589" s="688" t="s">
        <v>5893</v>
      </c>
      <c r="E589" s="689" t="s">
        <v>3798</v>
      </c>
      <c r="F589" s="626" t="s">
        <v>3779</v>
      </c>
      <c r="G589" s="626" t="s">
        <v>3967</v>
      </c>
      <c r="H589" s="626" t="s">
        <v>550</v>
      </c>
      <c r="I589" s="626" t="s">
        <v>4612</v>
      </c>
      <c r="J589" s="626" t="s">
        <v>4613</v>
      </c>
      <c r="K589" s="626" t="s">
        <v>4614</v>
      </c>
      <c r="L589" s="627">
        <v>1080</v>
      </c>
      <c r="M589" s="627">
        <v>16200</v>
      </c>
      <c r="N589" s="626">
        <v>15</v>
      </c>
      <c r="O589" s="690">
        <v>14</v>
      </c>
      <c r="P589" s="627">
        <v>15120</v>
      </c>
      <c r="Q589" s="642">
        <v>0.93333333333333335</v>
      </c>
      <c r="R589" s="626">
        <v>14</v>
      </c>
      <c r="S589" s="642">
        <v>0.93333333333333335</v>
      </c>
      <c r="T589" s="690">
        <v>13</v>
      </c>
      <c r="U589" s="672">
        <v>0.9285714285714286</v>
      </c>
    </row>
    <row r="590" spans="1:21" ht="14.4" customHeight="1" x14ac:dyDescent="0.3">
      <c r="A590" s="625">
        <v>4</v>
      </c>
      <c r="B590" s="626" t="s">
        <v>551</v>
      </c>
      <c r="C590" s="626">
        <v>89301042</v>
      </c>
      <c r="D590" s="688" t="s">
        <v>5893</v>
      </c>
      <c r="E590" s="689" t="s">
        <v>3798</v>
      </c>
      <c r="F590" s="626" t="s">
        <v>3779</v>
      </c>
      <c r="G590" s="626" t="s">
        <v>3967</v>
      </c>
      <c r="H590" s="626" t="s">
        <v>550</v>
      </c>
      <c r="I590" s="626" t="s">
        <v>4615</v>
      </c>
      <c r="J590" s="626" t="s">
        <v>4616</v>
      </c>
      <c r="K590" s="626" t="s">
        <v>4617</v>
      </c>
      <c r="L590" s="627">
        <v>600</v>
      </c>
      <c r="M590" s="627">
        <v>18600</v>
      </c>
      <c r="N590" s="626">
        <v>31</v>
      </c>
      <c r="O590" s="690">
        <v>25</v>
      </c>
      <c r="P590" s="627">
        <v>15600</v>
      </c>
      <c r="Q590" s="642">
        <v>0.83870967741935487</v>
      </c>
      <c r="R590" s="626">
        <v>26</v>
      </c>
      <c r="S590" s="642">
        <v>0.83870967741935487</v>
      </c>
      <c r="T590" s="690">
        <v>22</v>
      </c>
      <c r="U590" s="672">
        <v>0.88</v>
      </c>
    </row>
    <row r="591" spans="1:21" ht="14.4" customHeight="1" x14ac:dyDescent="0.3">
      <c r="A591" s="625">
        <v>4</v>
      </c>
      <c r="B591" s="626" t="s">
        <v>551</v>
      </c>
      <c r="C591" s="626">
        <v>89301042</v>
      </c>
      <c r="D591" s="688" t="s">
        <v>5893</v>
      </c>
      <c r="E591" s="689" t="s">
        <v>3798</v>
      </c>
      <c r="F591" s="626" t="s">
        <v>3779</v>
      </c>
      <c r="G591" s="626" t="s">
        <v>3967</v>
      </c>
      <c r="H591" s="626" t="s">
        <v>550</v>
      </c>
      <c r="I591" s="626" t="s">
        <v>4618</v>
      </c>
      <c r="J591" s="626" t="s">
        <v>4619</v>
      </c>
      <c r="K591" s="626" t="s">
        <v>4525</v>
      </c>
      <c r="L591" s="627">
        <v>500</v>
      </c>
      <c r="M591" s="627">
        <v>5000</v>
      </c>
      <c r="N591" s="626">
        <v>10</v>
      </c>
      <c r="O591" s="690">
        <v>6</v>
      </c>
      <c r="P591" s="627">
        <v>5000</v>
      </c>
      <c r="Q591" s="642">
        <v>1</v>
      </c>
      <c r="R591" s="626">
        <v>10</v>
      </c>
      <c r="S591" s="642">
        <v>1</v>
      </c>
      <c r="T591" s="690">
        <v>6</v>
      </c>
      <c r="U591" s="672">
        <v>1</v>
      </c>
    </row>
    <row r="592" spans="1:21" ht="14.4" customHeight="1" x14ac:dyDescent="0.3">
      <c r="A592" s="625">
        <v>4</v>
      </c>
      <c r="B592" s="626" t="s">
        <v>551</v>
      </c>
      <c r="C592" s="626">
        <v>89301042</v>
      </c>
      <c r="D592" s="688" t="s">
        <v>5893</v>
      </c>
      <c r="E592" s="689" t="s">
        <v>3798</v>
      </c>
      <c r="F592" s="626" t="s">
        <v>3779</v>
      </c>
      <c r="G592" s="626" t="s">
        <v>3967</v>
      </c>
      <c r="H592" s="626" t="s">
        <v>550</v>
      </c>
      <c r="I592" s="626" t="s">
        <v>4620</v>
      </c>
      <c r="J592" s="626" t="s">
        <v>4621</v>
      </c>
      <c r="K592" s="626" t="s">
        <v>4617</v>
      </c>
      <c r="L592" s="627">
        <v>1000</v>
      </c>
      <c r="M592" s="627">
        <v>19000</v>
      </c>
      <c r="N592" s="626">
        <v>19</v>
      </c>
      <c r="O592" s="690">
        <v>17</v>
      </c>
      <c r="P592" s="627">
        <v>17000</v>
      </c>
      <c r="Q592" s="642">
        <v>0.89473684210526316</v>
      </c>
      <c r="R592" s="626">
        <v>17</v>
      </c>
      <c r="S592" s="642">
        <v>0.89473684210526316</v>
      </c>
      <c r="T592" s="690">
        <v>15</v>
      </c>
      <c r="U592" s="672">
        <v>0.88235294117647056</v>
      </c>
    </row>
    <row r="593" spans="1:21" ht="14.4" customHeight="1" x14ac:dyDescent="0.3">
      <c r="A593" s="625">
        <v>4</v>
      </c>
      <c r="B593" s="626" t="s">
        <v>551</v>
      </c>
      <c r="C593" s="626">
        <v>89301042</v>
      </c>
      <c r="D593" s="688" t="s">
        <v>5893</v>
      </c>
      <c r="E593" s="689" t="s">
        <v>3798</v>
      </c>
      <c r="F593" s="626" t="s">
        <v>3779</v>
      </c>
      <c r="G593" s="626" t="s">
        <v>3967</v>
      </c>
      <c r="H593" s="626" t="s">
        <v>550</v>
      </c>
      <c r="I593" s="626" t="s">
        <v>4622</v>
      </c>
      <c r="J593" s="626" t="s">
        <v>4623</v>
      </c>
      <c r="K593" s="626" t="s">
        <v>4624</v>
      </c>
      <c r="L593" s="627">
        <v>3000</v>
      </c>
      <c r="M593" s="627">
        <v>36000</v>
      </c>
      <c r="N593" s="626">
        <v>12</v>
      </c>
      <c r="O593" s="690">
        <v>4</v>
      </c>
      <c r="P593" s="627">
        <v>36000</v>
      </c>
      <c r="Q593" s="642">
        <v>1</v>
      </c>
      <c r="R593" s="626">
        <v>12</v>
      </c>
      <c r="S593" s="642">
        <v>1</v>
      </c>
      <c r="T593" s="690">
        <v>4</v>
      </c>
      <c r="U593" s="672">
        <v>1</v>
      </c>
    </row>
    <row r="594" spans="1:21" ht="14.4" customHeight="1" x14ac:dyDescent="0.3">
      <c r="A594" s="625">
        <v>4</v>
      </c>
      <c r="B594" s="626" t="s">
        <v>551</v>
      </c>
      <c r="C594" s="626">
        <v>89301042</v>
      </c>
      <c r="D594" s="688" t="s">
        <v>5893</v>
      </c>
      <c r="E594" s="689" t="s">
        <v>3798</v>
      </c>
      <c r="F594" s="626" t="s">
        <v>3779</v>
      </c>
      <c r="G594" s="626" t="s">
        <v>3967</v>
      </c>
      <c r="H594" s="626" t="s">
        <v>550</v>
      </c>
      <c r="I594" s="626" t="s">
        <v>4625</v>
      </c>
      <c r="J594" s="626" t="s">
        <v>4623</v>
      </c>
      <c r="K594" s="626" t="s">
        <v>4626</v>
      </c>
      <c r="L594" s="627">
        <v>3000</v>
      </c>
      <c r="M594" s="627">
        <v>60000</v>
      </c>
      <c r="N594" s="626">
        <v>20</v>
      </c>
      <c r="O594" s="690">
        <v>7</v>
      </c>
      <c r="P594" s="627">
        <v>60000</v>
      </c>
      <c r="Q594" s="642">
        <v>1</v>
      </c>
      <c r="R594" s="626">
        <v>20</v>
      </c>
      <c r="S594" s="642">
        <v>1</v>
      </c>
      <c r="T594" s="690">
        <v>7</v>
      </c>
      <c r="U594" s="672">
        <v>1</v>
      </c>
    </row>
    <row r="595" spans="1:21" ht="14.4" customHeight="1" x14ac:dyDescent="0.3">
      <c r="A595" s="625">
        <v>4</v>
      </c>
      <c r="B595" s="626" t="s">
        <v>551</v>
      </c>
      <c r="C595" s="626">
        <v>89301042</v>
      </c>
      <c r="D595" s="688" t="s">
        <v>5893</v>
      </c>
      <c r="E595" s="689" t="s">
        <v>3798</v>
      </c>
      <c r="F595" s="626" t="s">
        <v>3779</v>
      </c>
      <c r="G595" s="626" t="s">
        <v>3967</v>
      </c>
      <c r="H595" s="626" t="s">
        <v>550</v>
      </c>
      <c r="I595" s="626" t="s">
        <v>4627</v>
      </c>
      <c r="J595" s="626" t="s">
        <v>4628</v>
      </c>
      <c r="K595" s="626" t="s">
        <v>4629</v>
      </c>
      <c r="L595" s="627">
        <v>233.18</v>
      </c>
      <c r="M595" s="627">
        <v>1865.44</v>
      </c>
      <c r="N595" s="626">
        <v>8</v>
      </c>
      <c r="O595" s="690">
        <v>4</v>
      </c>
      <c r="P595" s="627">
        <v>466.36</v>
      </c>
      <c r="Q595" s="642">
        <v>0.25</v>
      </c>
      <c r="R595" s="626">
        <v>2</v>
      </c>
      <c r="S595" s="642">
        <v>0.25</v>
      </c>
      <c r="T595" s="690">
        <v>1</v>
      </c>
      <c r="U595" s="672">
        <v>0.25</v>
      </c>
    </row>
    <row r="596" spans="1:21" ht="14.4" customHeight="1" x14ac:dyDescent="0.3">
      <c r="A596" s="625">
        <v>4</v>
      </c>
      <c r="B596" s="626" t="s">
        <v>551</v>
      </c>
      <c r="C596" s="626">
        <v>89301042</v>
      </c>
      <c r="D596" s="688" t="s">
        <v>5893</v>
      </c>
      <c r="E596" s="689" t="s">
        <v>3798</v>
      </c>
      <c r="F596" s="626" t="s">
        <v>3779</v>
      </c>
      <c r="G596" s="626" t="s">
        <v>3967</v>
      </c>
      <c r="H596" s="626" t="s">
        <v>550</v>
      </c>
      <c r="I596" s="626" t="s">
        <v>4630</v>
      </c>
      <c r="J596" s="626" t="s">
        <v>4631</v>
      </c>
      <c r="K596" s="626" t="s">
        <v>4632</v>
      </c>
      <c r="L596" s="627">
        <v>1263.48</v>
      </c>
      <c r="M596" s="627">
        <v>11371.32</v>
      </c>
      <c r="N596" s="626">
        <v>9</v>
      </c>
      <c r="O596" s="690">
        <v>1</v>
      </c>
      <c r="P596" s="627">
        <v>11371.32</v>
      </c>
      <c r="Q596" s="642">
        <v>1</v>
      </c>
      <c r="R596" s="626">
        <v>9</v>
      </c>
      <c r="S596" s="642">
        <v>1</v>
      </c>
      <c r="T596" s="690">
        <v>1</v>
      </c>
      <c r="U596" s="672">
        <v>1</v>
      </c>
    </row>
    <row r="597" spans="1:21" ht="14.4" customHeight="1" x14ac:dyDescent="0.3">
      <c r="A597" s="625">
        <v>4</v>
      </c>
      <c r="B597" s="626" t="s">
        <v>551</v>
      </c>
      <c r="C597" s="626">
        <v>89301042</v>
      </c>
      <c r="D597" s="688" t="s">
        <v>5893</v>
      </c>
      <c r="E597" s="689" t="s">
        <v>3798</v>
      </c>
      <c r="F597" s="626" t="s">
        <v>3779</v>
      </c>
      <c r="G597" s="626" t="s">
        <v>3967</v>
      </c>
      <c r="H597" s="626" t="s">
        <v>550</v>
      </c>
      <c r="I597" s="626" t="s">
        <v>4633</v>
      </c>
      <c r="J597" s="626" t="s">
        <v>4634</v>
      </c>
      <c r="K597" s="626" t="s">
        <v>4525</v>
      </c>
      <c r="L597" s="627">
        <v>300</v>
      </c>
      <c r="M597" s="627">
        <v>7200</v>
      </c>
      <c r="N597" s="626">
        <v>24</v>
      </c>
      <c r="O597" s="690">
        <v>16</v>
      </c>
      <c r="P597" s="627">
        <v>6900</v>
      </c>
      <c r="Q597" s="642">
        <v>0.95833333333333337</v>
      </c>
      <c r="R597" s="626">
        <v>23</v>
      </c>
      <c r="S597" s="642">
        <v>0.95833333333333337</v>
      </c>
      <c r="T597" s="690">
        <v>15</v>
      </c>
      <c r="U597" s="672">
        <v>0.9375</v>
      </c>
    </row>
    <row r="598" spans="1:21" ht="14.4" customHeight="1" x14ac:dyDescent="0.3">
      <c r="A598" s="625">
        <v>4</v>
      </c>
      <c r="B598" s="626" t="s">
        <v>551</v>
      </c>
      <c r="C598" s="626">
        <v>89301042</v>
      </c>
      <c r="D598" s="688" t="s">
        <v>5893</v>
      </c>
      <c r="E598" s="689" t="s">
        <v>3798</v>
      </c>
      <c r="F598" s="626" t="s">
        <v>3779</v>
      </c>
      <c r="G598" s="626" t="s">
        <v>3967</v>
      </c>
      <c r="H598" s="626" t="s">
        <v>550</v>
      </c>
      <c r="I598" s="626" t="s">
        <v>4635</v>
      </c>
      <c r="J598" s="626" t="s">
        <v>4636</v>
      </c>
      <c r="K598" s="626" t="s">
        <v>4466</v>
      </c>
      <c r="L598" s="627">
        <v>300</v>
      </c>
      <c r="M598" s="627">
        <v>1200</v>
      </c>
      <c r="N598" s="626">
        <v>4</v>
      </c>
      <c r="O598" s="690">
        <v>2</v>
      </c>
      <c r="P598" s="627">
        <v>1200</v>
      </c>
      <c r="Q598" s="642">
        <v>1</v>
      </c>
      <c r="R598" s="626">
        <v>4</v>
      </c>
      <c r="S598" s="642">
        <v>1</v>
      </c>
      <c r="T598" s="690">
        <v>2</v>
      </c>
      <c r="U598" s="672">
        <v>1</v>
      </c>
    </row>
    <row r="599" spans="1:21" ht="14.4" customHeight="1" x14ac:dyDescent="0.3">
      <c r="A599" s="625">
        <v>4</v>
      </c>
      <c r="B599" s="626" t="s">
        <v>551</v>
      </c>
      <c r="C599" s="626">
        <v>89301042</v>
      </c>
      <c r="D599" s="688" t="s">
        <v>5893</v>
      </c>
      <c r="E599" s="689" t="s">
        <v>3798</v>
      </c>
      <c r="F599" s="626" t="s">
        <v>3779</v>
      </c>
      <c r="G599" s="626" t="s">
        <v>3967</v>
      </c>
      <c r="H599" s="626" t="s">
        <v>550</v>
      </c>
      <c r="I599" s="626" t="s">
        <v>4637</v>
      </c>
      <c r="J599" s="626" t="s">
        <v>4638</v>
      </c>
      <c r="K599" s="626" t="s">
        <v>4473</v>
      </c>
      <c r="L599" s="627">
        <v>304.69</v>
      </c>
      <c r="M599" s="627">
        <v>1523.45</v>
      </c>
      <c r="N599" s="626">
        <v>5</v>
      </c>
      <c r="O599" s="690">
        <v>3</v>
      </c>
      <c r="P599" s="627">
        <v>1523.45</v>
      </c>
      <c r="Q599" s="642">
        <v>1</v>
      </c>
      <c r="R599" s="626">
        <v>5</v>
      </c>
      <c r="S599" s="642">
        <v>1</v>
      </c>
      <c r="T599" s="690">
        <v>3</v>
      </c>
      <c r="U599" s="672">
        <v>1</v>
      </c>
    </row>
    <row r="600" spans="1:21" ht="14.4" customHeight="1" x14ac:dyDescent="0.3">
      <c r="A600" s="625">
        <v>4</v>
      </c>
      <c r="B600" s="626" t="s">
        <v>551</v>
      </c>
      <c r="C600" s="626">
        <v>89301042</v>
      </c>
      <c r="D600" s="688" t="s">
        <v>5893</v>
      </c>
      <c r="E600" s="689" t="s">
        <v>3798</v>
      </c>
      <c r="F600" s="626" t="s">
        <v>3779</v>
      </c>
      <c r="G600" s="626" t="s">
        <v>3967</v>
      </c>
      <c r="H600" s="626" t="s">
        <v>550</v>
      </c>
      <c r="I600" s="626" t="s">
        <v>4639</v>
      </c>
      <c r="J600" s="626" t="s">
        <v>4640</v>
      </c>
      <c r="K600" s="626" t="s">
        <v>4641</v>
      </c>
      <c r="L600" s="627">
        <v>296.39999999999998</v>
      </c>
      <c r="M600" s="627">
        <v>296.39999999999998</v>
      </c>
      <c r="N600" s="626">
        <v>1</v>
      </c>
      <c r="O600" s="690">
        <v>1</v>
      </c>
      <c r="P600" s="627"/>
      <c r="Q600" s="642">
        <v>0</v>
      </c>
      <c r="R600" s="626"/>
      <c r="S600" s="642">
        <v>0</v>
      </c>
      <c r="T600" s="690"/>
      <c r="U600" s="672">
        <v>0</v>
      </c>
    </row>
    <row r="601" spans="1:21" ht="14.4" customHeight="1" x14ac:dyDescent="0.3">
      <c r="A601" s="625">
        <v>4</v>
      </c>
      <c r="B601" s="626" t="s">
        <v>551</v>
      </c>
      <c r="C601" s="626">
        <v>89301042</v>
      </c>
      <c r="D601" s="688" t="s">
        <v>5893</v>
      </c>
      <c r="E601" s="689" t="s">
        <v>3798</v>
      </c>
      <c r="F601" s="626" t="s">
        <v>3779</v>
      </c>
      <c r="G601" s="626" t="s">
        <v>3967</v>
      </c>
      <c r="H601" s="626" t="s">
        <v>550</v>
      </c>
      <c r="I601" s="626" t="s">
        <v>4642</v>
      </c>
      <c r="J601" s="626" t="s">
        <v>4643</v>
      </c>
      <c r="K601" s="626" t="s">
        <v>4644</v>
      </c>
      <c r="L601" s="627">
        <v>4748.2</v>
      </c>
      <c r="M601" s="627">
        <v>14244.599999999999</v>
      </c>
      <c r="N601" s="626">
        <v>3</v>
      </c>
      <c r="O601" s="690">
        <v>2</v>
      </c>
      <c r="P601" s="627">
        <v>14244.599999999999</v>
      </c>
      <c r="Q601" s="642">
        <v>1</v>
      </c>
      <c r="R601" s="626">
        <v>3</v>
      </c>
      <c r="S601" s="642">
        <v>1</v>
      </c>
      <c r="T601" s="690">
        <v>2</v>
      </c>
      <c r="U601" s="672">
        <v>1</v>
      </c>
    </row>
    <row r="602" spans="1:21" ht="14.4" customHeight="1" x14ac:dyDescent="0.3">
      <c r="A602" s="625">
        <v>4</v>
      </c>
      <c r="B602" s="626" t="s">
        <v>551</v>
      </c>
      <c r="C602" s="626">
        <v>89301042</v>
      </c>
      <c r="D602" s="688" t="s">
        <v>5893</v>
      </c>
      <c r="E602" s="689" t="s">
        <v>3798</v>
      </c>
      <c r="F602" s="626" t="s">
        <v>3779</v>
      </c>
      <c r="G602" s="626" t="s">
        <v>3967</v>
      </c>
      <c r="H602" s="626" t="s">
        <v>550</v>
      </c>
      <c r="I602" s="626" t="s">
        <v>4645</v>
      </c>
      <c r="J602" s="626" t="s">
        <v>4646</v>
      </c>
      <c r="K602" s="626" t="s">
        <v>4479</v>
      </c>
      <c r="L602" s="627">
        <v>193.9</v>
      </c>
      <c r="M602" s="627">
        <v>193.9</v>
      </c>
      <c r="N602" s="626">
        <v>1</v>
      </c>
      <c r="O602" s="690">
        <v>1</v>
      </c>
      <c r="P602" s="627">
        <v>193.9</v>
      </c>
      <c r="Q602" s="642">
        <v>1</v>
      </c>
      <c r="R602" s="626">
        <v>1</v>
      </c>
      <c r="S602" s="642">
        <v>1</v>
      </c>
      <c r="T602" s="690">
        <v>1</v>
      </c>
      <c r="U602" s="672">
        <v>1</v>
      </c>
    </row>
    <row r="603" spans="1:21" ht="14.4" customHeight="1" x14ac:dyDescent="0.3">
      <c r="A603" s="625">
        <v>4</v>
      </c>
      <c r="B603" s="626" t="s">
        <v>551</v>
      </c>
      <c r="C603" s="626">
        <v>89301042</v>
      </c>
      <c r="D603" s="688" t="s">
        <v>5893</v>
      </c>
      <c r="E603" s="689" t="s">
        <v>3798</v>
      </c>
      <c r="F603" s="626" t="s">
        <v>3779</v>
      </c>
      <c r="G603" s="626" t="s">
        <v>3967</v>
      </c>
      <c r="H603" s="626" t="s">
        <v>550</v>
      </c>
      <c r="I603" s="626" t="s">
        <v>4647</v>
      </c>
      <c r="J603" s="626" t="s">
        <v>4648</v>
      </c>
      <c r="K603" s="626" t="s">
        <v>4649</v>
      </c>
      <c r="L603" s="627">
        <v>2747.5</v>
      </c>
      <c r="M603" s="627">
        <v>5495</v>
      </c>
      <c r="N603" s="626">
        <v>2</v>
      </c>
      <c r="O603" s="690">
        <v>2</v>
      </c>
      <c r="P603" s="627">
        <v>5495</v>
      </c>
      <c r="Q603" s="642">
        <v>1</v>
      </c>
      <c r="R603" s="626">
        <v>2</v>
      </c>
      <c r="S603" s="642">
        <v>1</v>
      </c>
      <c r="T603" s="690">
        <v>2</v>
      </c>
      <c r="U603" s="672">
        <v>1</v>
      </c>
    </row>
    <row r="604" spans="1:21" ht="14.4" customHeight="1" x14ac:dyDescent="0.3">
      <c r="A604" s="625">
        <v>4</v>
      </c>
      <c r="B604" s="626" t="s">
        <v>551</v>
      </c>
      <c r="C604" s="626">
        <v>89301042</v>
      </c>
      <c r="D604" s="688" t="s">
        <v>5893</v>
      </c>
      <c r="E604" s="689" t="s">
        <v>3798</v>
      </c>
      <c r="F604" s="626" t="s">
        <v>3779</v>
      </c>
      <c r="G604" s="626" t="s">
        <v>3967</v>
      </c>
      <c r="H604" s="626" t="s">
        <v>550</v>
      </c>
      <c r="I604" s="626" t="s">
        <v>4650</v>
      </c>
      <c r="J604" s="626" t="s">
        <v>4651</v>
      </c>
      <c r="K604" s="626" t="s">
        <v>4652</v>
      </c>
      <c r="L604" s="627">
        <v>856.97</v>
      </c>
      <c r="M604" s="627">
        <v>12854.55</v>
      </c>
      <c r="N604" s="626">
        <v>15</v>
      </c>
      <c r="O604" s="690">
        <v>2</v>
      </c>
      <c r="P604" s="627">
        <v>5141.82</v>
      </c>
      <c r="Q604" s="642">
        <v>0.4</v>
      </c>
      <c r="R604" s="626">
        <v>6</v>
      </c>
      <c r="S604" s="642">
        <v>0.4</v>
      </c>
      <c r="T604" s="690">
        <v>1</v>
      </c>
      <c r="U604" s="672">
        <v>0.5</v>
      </c>
    </row>
    <row r="605" spans="1:21" ht="14.4" customHeight="1" x14ac:dyDescent="0.3">
      <c r="A605" s="625">
        <v>4</v>
      </c>
      <c r="B605" s="626" t="s">
        <v>551</v>
      </c>
      <c r="C605" s="626">
        <v>89301042</v>
      </c>
      <c r="D605" s="688" t="s">
        <v>5893</v>
      </c>
      <c r="E605" s="689" t="s">
        <v>3798</v>
      </c>
      <c r="F605" s="626" t="s">
        <v>3779</v>
      </c>
      <c r="G605" s="626" t="s">
        <v>3967</v>
      </c>
      <c r="H605" s="626" t="s">
        <v>550</v>
      </c>
      <c r="I605" s="626" t="s">
        <v>4653</v>
      </c>
      <c r="J605" s="626" t="s">
        <v>4654</v>
      </c>
      <c r="K605" s="626" t="s">
        <v>4655</v>
      </c>
      <c r="L605" s="627">
        <v>856.97</v>
      </c>
      <c r="M605" s="627">
        <v>3427.88</v>
      </c>
      <c r="N605" s="626">
        <v>4</v>
      </c>
      <c r="O605" s="690">
        <v>1</v>
      </c>
      <c r="P605" s="627"/>
      <c r="Q605" s="642">
        <v>0</v>
      </c>
      <c r="R605" s="626"/>
      <c r="S605" s="642">
        <v>0</v>
      </c>
      <c r="T605" s="690"/>
      <c r="U605" s="672">
        <v>0</v>
      </c>
    </row>
    <row r="606" spans="1:21" ht="14.4" customHeight="1" x14ac:dyDescent="0.3">
      <c r="A606" s="625">
        <v>4</v>
      </c>
      <c r="B606" s="626" t="s">
        <v>551</v>
      </c>
      <c r="C606" s="626">
        <v>89301042</v>
      </c>
      <c r="D606" s="688" t="s">
        <v>5893</v>
      </c>
      <c r="E606" s="689" t="s">
        <v>3798</v>
      </c>
      <c r="F606" s="626" t="s">
        <v>3779</v>
      </c>
      <c r="G606" s="626" t="s">
        <v>3967</v>
      </c>
      <c r="H606" s="626" t="s">
        <v>550</v>
      </c>
      <c r="I606" s="626" t="s">
        <v>4656</v>
      </c>
      <c r="J606" s="626" t="s">
        <v>4657</v>
      </c>
      <c r="K606" s="626" t="s">
        <v>4658</v>
      </c>
      <c r="L606" s="627">
        <v>370.4</v>
      </c>
      <c r="M606" s="627">
        <v>5555.9999999999991</v>
      </c>
      <c r="N606" s="626">
        <v>15</v>
      </c>
      <c r="O606" s="690">
        <v>10</v>
      </c>
      <c r="P606" s="627">
        <v>5185.5999999999995</v>
      </c>
      <c r="Q606" s="642">
        <v>0.93333333333333335</v>
      </c>
      <c r="R606" s="626">
        <v>14</v>
      </c>
      <c r="S606" s="642">
        <v>0.93333333333333335</v>
      </c>
      <c r="T606" s="690">
        <v>9</v>
      </c>
      <c r="U606" s="672">
        <v>0.9</v>
      </c>
    </row>
    <row r="607" spans="1:21" ht="14.4" customHeight="1" x14ac:dyDescent="0.3">
      <c r="A607" s="625">
        <v>4</v>
      </c>
      <c r="B607" s="626" t="s">
        <v>551</v>
      </c>
      <c r="C607" s="626">
        <v>89301042</v>
      </c>
      <c r="D607" s="688" t="s">
        <v>5893</v>
      </c>
      <c r="E607" s="689" t="s">
        <v>3798</v>
      </c>
      <c r="F607" s="626" t="s">
        <v>3779</v>
      </c>
      <c r="G607" s="626" t="s">
        <v>3967</v>
      </c>
      <c r="H607" s="626" t="s">
        <v>550</v>
      </c>
      <c r="I607" s="626" t="s">
        <v>4659</v>
      </c>
      <c r="J607" s="626" t="s">
        <v>4660</v>
      </c>
      <c r="K607" s="626" t="s">
        <v>4661</v>
      </c>
      <c r="L607" s="627">
        <v>453.2</v>
      </c>
      <c r="M607" s="627">
        <v>4985.2</v>
      </c>
      <c r="N607" s="626">
        <v>11</v>
      </c>
      <c r="O607" s="690">
        <v>8</v>
      </c>
      <c r="P607" s="627">
        <v>4532</v>
      </c>
      <c r="Q607" s="642">
        <v>0.90909090909090917</v>
      </c>
      <c r="R607" s="626">
        <v>10</v>
      </c>
      <c r="S607" s="642">
        <v>0.90909090909090906</v>
      </c>
      <c r="T607" s="690">
        <v>7</v>
      </c>
      <c r="U607" s="672">
        <v>0.875</v>
      </c>
    </row>
    <row r="608" spans="1:21" ht="14.4" customHeight="1" x14ac:dyDescent="0.3">
      <c r="A608" s="625">
        <v>4</v>
      </c>
      <c r="B608" s="626" t="s">
        <v>551</v>
      </c>
      <c r="C608" s="626">
        <v>89301042</v>
      </c>
      <c r="D608" s="688" t="s">
        <v>5893</v>
      </c>
      <c r="E608" s="689" t="s">
        <v>3798</v>
      </c>
      <c r="F608" s="626" t="s">
        <v>3779</v>
      </c>
      <c r="G608" s="626" t="s">
        <v>3967</v>
      </c>
      <c r="H608" s="626" t="s">
        <v>550</v>
      </c>
      <c r="I608" s="626" t="s">
        <v>4662</v>
      </c>
      <c r="J608" s="626" t="s">
        <v>4663</v>
      </c>
      <c r="K608" s="626" t="s">
        <v>4664</v>
      </c>
      <c r="L608" s="627">
        <v>2158.12</v>
      </c>
      <c r="M608" s="627">
        <v>12948.72</v>
      </c>
      <c r="N608" s="626">
        <v>6</v>
      </c>
      <c r="O608" s="690">
        <v>1</v>
      </c>
      <c r="P608" s="627">
        <v>12948.72</v>
      </c>
      <c r="Q608" s="642">
        <v>1</v>
      </c>
      <c r="R608" s="626">
        <v>6</v>
      </c>
      <c r="S608" s="642">
        <v>1</v>
      </c>
      <c r="T608" s="690">
        <v>1</v>
      </c>
      <c r="U608" s="672">
        <v>1</v>
      </c>
    </row>
    <row r="609" spans="1:21" ht="14.4" customHeight="1" x14ac:dyDescent="0.3">
      <c r="A609" s="625">
        <v>4</v>
      </c>
      <c r="B609" s="626" t="s">
        <v>551</v>
      </c>
      <c r="C609" s="626">
        <v>89301042</v>
      </c>
      <c r="D609" s="688" t="s">
        <v>5893</v>
      </c>
      <c r="E609" s="689" t="s">
        <v>3798</v>
      </c>
      <c r="F609" s="626" t="s">
        <v>3779</v>
      </c>
      <c r="G609" s="626" t="s">
        <v>3967</v>
      </c>
      <c r="H609" s="626" t="s">
        <v>550</v>
      </c>
      <c r="I609" s="626" t="s">
        <v>4665</v>
      </c>
      <c r="J609" s="626" t="s">
        <v>4666</v>
      </c>
      <c r="K609" s="626" t="s">
        <v>4667</v>
      </c>
      <c r="L609" s="627">
        <v>5343.9</v>
      </c>
      <c r="M609" s="627">
        <v>53439</v>
      </c>
      <c r="N609" s="626">
        <v>10</v>
      </c>
      <c r="O609" s="690">
        <v>4</v>
      </c>
      <c r="P609" s="627">
        <v>53439</v>
      </c>
      <c r="Q609" s="642">
        <v>1</v>
      </c>
      <c r="R609" s="626">
        <v>10</v>
      </c>
      <c r="S609" s="642">
        <v>1</v>
      </c>
      <c r="T609" s="690">
        <v>4</v>
      </c>
      <c r="U609" s="672">
        <v>1</v>
      </c>
    </row>
    <row r="610" spans="1:21" ht="14.4" customHeight="1" x14ac:dyDescent="0.3">
      <c r="A610" s="625">
        <v>4</v>
      </c>
      <c r="B610" s="626" t="s">
        <v>551</v>
      </c>
      <c r="C610" s="626">
        <v>89301042</v>
      </c>
      <c r="D610" s="688" t="s">
        <v>5893</v>
      </c>
      <c r="E610" s="689" t="s">
        <v>3798</v>
      </c>
      <c r="F610" s="626" t="s">
        <v>3779</v>
      </c>
      <c r="G610" s="626" t="s">
        <v>3967</v>
      </c>
      <c r="H610" s="626" t="s">
        <v>550</v>
      </c>
      <c r="I610" s="626" t="s">
        <v>4668</v>
      </c>
      <c r="J610" s="626" t="s">
        <v>4669</v>
      </c>
      <c r="K610" s="626" t="s">
        <v>4670</v>
      </c>
      <c r="L610" s="627">
        <v>5343.9</v>
      </c>
      <c r="M610" s="627">
        <v>5343.9</v>
      </c>
      <c r="N610" s="626">
        <v>1</v>
      </c>
      <c r="O610" s="690">
        <v>1</v>
      </c>
      <c r="P610" s="627"/>
      <c r="Q610" s="642">
        <v>0</v>
      </c>
      <c r="R610" s="626"/>
      <c r="S610" s="642">
        <v>0</v>
      </c>
      <c r="T610" s="690"/>
      <c r="U610" s="672">
        <v>0</v>
      </c>
    </row>
    <row r="611" spans="1:21" ht="14.4" customHeight="1" x14ac:dyDescent="0.3">
      <c r="A611" s="625">
        <v>4</v>
      </c>
      <c r="B611" s="626" t="s">
        <v>551</v>
      </c>
      <c r="C611" s="626">
        <v>89301042</v>
      </c>
      <c r="D611" s="688" t="s">
        <v>5893</v>
      </c>
      <c r="E611" s="689" t="s">
        <v>3798</v>
      </c>
      <c r="F611" s="626" t="s">
        <v>3779</v>
      </c>
      <c r="G611" s="626" t="s">
        <v>3967</v>
      </c>
      <c r="H611" s="626" t="s">
        <v>550</v>
      </c>
      <c r="I611" s="626" t="s">
        <v>4671</v>
      </c>
      <c r="J611" s="626" t="s">
        <v>4672</v>
      </c>
      <c r="K611" s="626" t="s">
        <v>4673</v>
      </c>
      <c r="L611" s="627">
        <v>1500.3</v>
      </c>
      <c r="M611" s="627">
        <v>9001.7999999999993</v>
      </c>
      <c r="N611" s="626">
        <v>6</v>
      </c>
      <c r="O611" s="690">
        <v>2</v>
      </c>
      <c r="P611" s="627">
        <v>9001.7999999999993</v>
      </c>
      <c r="Q611" s="642">
        <v>1</v>
      </c>
      <c r="R611" s="626">
        <v>6</v>
      </c>
      <c r="S611" s="642">
        <v>1</v>
      </c>
      <c r="T611" s="690">
        <v>2</v>
      </c>
      <c r="U611" s="672">
        <v>1</v>
      </c>
    </row>
    <row r="612" spans="1:21" ht="14.4" customHeight="1" x14ac:dyDescent="0.3">
      <c r="A612" s="625">
        <v>4</v>
      </c>
      <c r="B612" s="626" t="s">
        <v>551</v>
      </c>
      <c r="C612" s="626">
        <v>89301042</v>
      </c>
      <c r="D612" s="688" t="s">
        <v>5893</v>
      </c>
      <c r="E612" s="689" t="s">
        <v>3798</v>
      </c>
      <c r="F612" s="626" t="s">
        <v>3779</v>
      </c>
      <c r="G612" s="626" t="s">
        <v>3967</v>
      </c>
      <c r="H612" s="626" t="s">
        <v>550</v>
      </c>
      <c r="I612" s="626" t="s">
        <v>4674</v>
      </c>
      <c r="J612" s="626" t="s">
        <v>4675</v>
      </c>
      <c r="K612" s="626" t="s">
        <v>4676</v>
      </c>
      <c r="L612" s="627">
        <v>1500.3</v>
      </c>
      <c r="M612" s="627">
        <v>9001.7999999999993</v>
      </c>
      <c r="N612" s="626">
        <v>6</v>
      </c>
      <c r="O612" s="690">
        <v>1</v>
      </c>
      <c r="P612" s="627">
        <v>9001.7999999999993</v>
      </c>
      <c r="Q612" s="642">
        <v>1</v>
      </c>
      <c r="R612" s="626">
        <v>6</v>
      </c>
      <c r="S612" s="642">
        <v>1</v>
      </c>
      <c r="T612" s="690">
        <v>1</v>
      </c>
      <c r="U612" s="672">
        <v>1</v>
      </c>
    </row>
    <row r="613" spans="1:21" ht="14.4" customHeight="1" x14ac:dyDescent="0.3">
      <c r="A613" s="625">
        <v>4</v>
      </c>
      <c r="B613" s="626" t="s">
        <v>551</v>
      </c>
      <c r="C613" s="626">
        <v>89301042</v>
      </c>
      <c r="D613" s="688" t="s">
        <v>5893</v>
      </c>
      <c r="E613" s="689" t="s">
        <v>3798</v>
      </c>
      <c r="F613" s="626" t="s">
        <v>3779</v>
      </c>
      <c r="G613" s="626" t="s">
        <v>3967</v>
      </c>
      <c r="H613" s="626" t="s">
        <v>550</v>
      </c>
      <c r="I613" s="626" t="s">
        <v>4677</v>
      </c>
      <c r="J613" s="626" t="s">
        <v>4292</v>
      </c>
      <c r="K613" s="626" t="s">
        <v>4678</v>
      </c>
      <c r="L613" s="627">
        <v>2284</v>
      </c>
      <c r="M613" s="627">
        <v>29692</v>
      </c>
      <c r="N613" s="626">
        <v>13</v>
      </c>
      <c r="O613" s="690">
        <v>6</v>
      </c>
      <c r="P613" s="627">
        <v>22840</v>
      </c>
      <c r="Q613" s="642">
        <v>0.76923076923076927</v>
      </c>
      <c r="R613" s="626">
        <v>10</v>
      </c>
      <c r="S613" s="642">
        <v>0.76923076923076927</v>
      </c>
      <c r="T613" s="690">
        <v>5</v>
      </c>
      <c r="U613" s="672">
        <v>0.83333333333333337</v>
      </c>
    </row>
    <row r="614" spans="1:21" ht="14.4" customHeight="1" x14ac:dyDescent="0.3">
      <c r="A614" s="625">
        <v>4</v>
      </c>
      <c r="B614" s="626" t="s">
        <v>551</v>
      </c>
      <c r="C614" s="626">
        <v>89301042</v>
      </c>
      <c r="D614" s="688" t="s">
        <v>5893</v>
      </c>
      <c r="E614" s="689" t="s">
        <v>3798</v>
      </c>
      <c r="F614" s="626" t="s">
        <v>3779</v>
      </c>
      <c r="G614" s="626" t="s">
        <v>3967</v>
      </c>
      <c r="H614" s="626" t="s">
        <v>550</v>
      </c>
      <c r="I614" s="626" t="s">
        <v>4679</v>
      </c>
      <c r="J614" s="626" t="s">
        <v>4680</v>
      </c>
      <c r="K614" s="626" t="s">
        <v>4681</v>
      </c>
      <c r="L614" s="627">
        <v>3000</v>
      </c>
      <c r="M614" s="627">
        <v>42000</v>
      </c>
      <c r="N614" s="626">
        <v>14</v>
      </c>
      <c r="O614" s="690">
        <v>5</v>
      </c>
      <c r="P614" s="627">
        <v>33000</v>
      </c>
      <c r="Q614" s="642">
        <v>0.7857142857142857</v>
      </c>
      <c r="R614" s="626">
        <v>11</v>
      </c>
      <c r="S614" s="642">
        <v>0.7857142857142857</v>
      </c>
      <c r="T614" s="690">
        <v>4</v>
      </c>
      <c r="U614" s="672">
        <v>0.8</v>
      </c>
    </row>
    <row r="615" spans="1:21" ht="14.4" customHeight="1" x14ac:dyDescent="0.3">
      <c r="A615" s="625">
        <v>4</v>
      </c>
      <c r="B615" s="626" t="s">
        <v>551</v>
      </c>
      <c r="C615" s="626">
        <v>89301042</v>
      </c>
      <c r="D615" s="688" t="s">
        <v>5893</v>
      </c>
      <c r="E615" s="689" t="s">
        <v>3798</v>
      </c>
      <c r="F615" s="626" t="s">
        <v>3779</v>
      </c>
      <c r="G615" s="626" t="s">
        <v>3967</v>
      </c>
      <c r="H615" s="626" t="s">
        <v>550</v>
      </c>
      <c r="I615" s="626" t="s">
        <v>4294</v>
      </c>
      <c r="J615" s="626" t="s">
        <v>4295</v>
      </c>
      <c r="K615" s="626" t="s">
        <v>4296</v>
      </c>
      <c r="L615" s="627">
        <v>3000</v>
      </c>
      <c r="M615" s="627">
        <v>9000</v>
      </c>
      <c r="N615" s="626">
        <v>3</v>
      </c>
      <c r="O615" s="690">
        <v>1</v>
      </c>
      <c r="P615" s="627">
        <v>9000</v>
      </c>
      <c r="Q615" s="642">
        <v>1</v>
      </c>
      <c r="R615" s="626">
        <v>3</v>
      </c>
      <c r="S615" s="642">
        <v>1</v>
      </c>
      <c r="T615" s="690">
        <v>1</v>
      </c>
      <c r="U615" s="672">
        <v>1</v>
      </c>
    </row>
    <row r="616" spans="1:21" ht="14.4" customHeight="1" x14ac:dyDescent="0.3">
      <c r="A616" s="625">
        <v>4</v>
      </c>
      <c r="B616" s="626" t="s">
        <v>551</v>
      </c>
      <c r="C616" s="626">
        <v>89301042</v>
      </c>
      <c r="D616" s="688" t="s">
        <v>5893</v>
      </c>
      <c r="E616" s="689" t="s">
        <v>3798</v>
      </c>
      <c r="F616" s="626" t="s">
        <v>3779</v>
      </c>
      <c r="G616" s="626" t="s">
        <v>3967</v>
      </c>
      <c r="H616" s="626" t="s">
        <v>550</v>
      </c>
      <c r="I616" s="626" t="s">
        <v>4682</v>
      </c>
      <c r="J616" s="626" t="s">
        <v>4683</v>
      </c>
      <c r="K616" s="626" t="s">
        <v>4684</v>
      </c>
      <c r="L616" s="627">
        <v>761.3</v>
      </c>
      <c r="M616" s="627">
        <v>3806.5</v>
      </c>
      <c r="N616" s="626">
        <v>5</v>
      </c>
      <c r="O616" s="690">
        <v>1</v>
      </c>
      <c r="P616" s="627">
        <v>3806.5</v>
      </c>
      <c r="Q616" s="642">
        <v>1</v>
      </c>
      <c r="R616" s="626">
        <v>5</v>
      </c>
      <c r="S616" s="642">
        <v>1</v>
      </c>
      <c r="T616" s="690">
        <v>1</v>
      </c>
      <c r="U616" s="672">
        <v>1</v>
      </c>
    </row>
    <row r="617" spans="1:21" ht="14.4" customHeight="1" x14ac:dyDescent="0.3">
      <c r="A617" s="625">
        <v>4</v>
      </c>
      <c r="B617" s="626" t="s">
        <v>551</v>
      </c>
      <c r="C617" s="626">
        <v>89301042</v>
      </c>
      <c r="D617" s="688" t="s">
        <v>5893</v>
      </c>
      <c r="E617" s="689" t="s">
        <v>3798</v>
      </c>
      <c r="F617" s="626" t="s">
        <v>3779</v>
      </c>
      <c r="G617" s="626" t="s">
        <v>3967</v>
      </c>
      <c r="H617" s="626" t="s">
        <v>550</v>
      </c>
      <c r="I617" s="626" t="s">
        <v>4682</v>
      </c>
      <c r="J617" s="626" t="s">
        <v>4685</v>
      </c>
      <c r="K617" s="626" t="s">
        <v>4684</v>
      </c>
      <c r="L617" s="627">
        <v>761.3</v>
      </c>
      <c r="M617" s="627">
        <v>36542.399999999994</v>
      </c>
      <c r="N617" s="626">
        <v>48</v>
      </c>
      <c r="O617" s="690">
        <v>10</v>
      </c>
      <c r="P617" s="627">
        <v>34258.499999999993</v>
      </c>
      <c r="Q617" s="642">
        <v>0.9375</v>
      </c>
      <c r="R617" s="626">
        <v>45</v>
      </c>
      <c r="S617" s="642">
        <v>0.9375</v>
      </c>
      <c r="T617" s="690">
        <v>9</v>
      </c>
      <c r="U617" s="672">
        <v>0.9</v>
      </c>
    </row>
    <row r="618" spans="1:21" ht="14.4" customHeight="1" x14ac:dyDescent="0.3">
      <c r="A618" s="625">
        <v>4</v>
      </c>
      <c r="B618" s="626" t="s">
        <v>551</v>
      </c>
      <c r="C618" s="626">
        <v>89301042</v>
      </c>
      <c r="D618" s="688" t="s">
        <v>5893</v>
      </c>
      <c r="E618" s="689" t="s">
        <v>3798</v>
      </c>
      <c r="F618" s="626" t="s">
        <v>3779</v>
      </c>
      <c r="G618" s="626" t="s">
        <v>3967</v>
      </c>
      <c r="H618" s="626" t="s">
        <v>550</v>
      </c>
      <c r="I618" s="626" t="s">
        <v>4686</v>
      </c>
      <c r="J618" s="626" t="s">
        <v>4687</v>
      </c>
      <c r="K618" s="626" t="s">
        <v>4688</v>
      </c>
      <c r="L618" s="627">
        <v>761.3</v>
      </c>
      <c r="M618" s="627">
        <v>22838.999999999996</v>
      </c>
      <c r="N618" s="626">
        <v>30</v>
      </c>
      <c r="O618" s="690">
        <v>5</v>
      </c>
      <c r="P618" s="627">
        <v>22838.999999999996</v>
      </c>
      <c r="Q618" s="642">
        <v>1</v>
      </c>
      <c r="R618" s="626">
        <v>30</v>
      </c>
      <c r="S618" s="642">
        <v>1</v>
      </c>
      <c r="T618" s="690">
        <v>5</v>
      </c>
      <c r="U618" s="672">
        <v>1</v>
      </c>
    </row>
    <row r="619" spans="1:21" ht="14.4" customHeight="1" x14ac:dyDescent="0.3">
      <c r="A619" s="625">
        <v>4</v>
      </c>
      <c r="B619" s="626" t="s">
        <v>551</v>
      </c>
      <c r="C619" s="626">
        <v>89301042</v>
      </c>
      <c r="D619" s="688" t="s">
        <v>5893</v>
      </c>
      <c r="E619" s="689" t="s">
        <v>3798</v>
      </c>
      <c r="F619" s="626" t="s">
        <v>3779</v>
      </c>
      <c r="G619" s="626" t="s">
        <v>3967</v>
      </c>
      <c r="H619" s="626" t="s">
        <v>550</v>
      </c>
      <c r="I619" s="626" t="s">
        <v>4689</v>
      </c>
      <c r="J619" s="626" t="s">
        <v>4690</v>
      </c>
      <c r="K619" s="626" t="s">
        <v>4691</v>
      </c>
      <c r="L619" s="627">
        <v>1500.3</v>
      </c>
      <c r="M619" s="627">
        <v>18003.599999999999</v>
      </c>
      <c r="N619" s="626">
        <v>12</v>
      </c>
      <c r="O619" s="690">
        <v>3</v>
      </c>
      <c r="P619" s="627">
        <v>15003</v>
      </c>
      <c r="Q619" s="642">
        <v>0.83333333333333337</v>
      </c>
      <c r="R619" s="626">
        <v>10</v>
      </c>
      <c r="S619" s="642">
        <v>0.83333333333333337</v>
      </c>
      <c r="T619" s="690">
        <v>2</v>
      </c>
      <c r="U619" s="672">
        <v>0.66666666666666663</v>
      </c>
    </row>
    <row r="620" spans="1:21" ht="14.4" customHeight="1" x14ac:dyDescent="0.3">
      <c r="A620" s="625">
        <v>4</v>
      </c>
      <c r="B620" s="626" t="s">
        <v>551</v>
      </c>
      <c r="C620" s="626">
        <v>89301042</v>
      </c>
      <c r="D620" s="688" t="s">
        <v>5893</v>
      </c>
      <c r="E620" s="689" t="s">
        <v>3798</v>
      </c>
      <c r="F620" s="626" t="s">
        <v>3779</v>
      </c>
      <c r="G620" s="626" t="s">
        <v>3967</v>
      </c>
      <c r="H620" s="626" t="s">
        <v>550</v>
      </c>
      <c r="I620" s="626" t="s">
        <v>4692</v>
      </c>
      <c r="J620" s="626" t="s">
        <v>4693</v>
      </c>
      <c r="K620" s="626" t="s">
        <v>4694</v>
      </c>
      <c r="L620" s="627">
        <v>835.78</v>
      </c>
      <c r="M620" s="627">
        <v>3343.12</v>
      </c>
      <c r="N620" s="626">
        <v>4</v>
      </c>
      <c r="O620" s="690">
        <v>1</v>
      </c>
      <c r="P620" s="627">
        <v>3343.12</v>
      </c>
      <c r="Q620" s="642">
        <v>1</v>
      </c>
      <c r="R620" s="626">
        <v>4</v>
      </c>
      <c r="S620" s="642">
        <v>1</v>
      </c>
      <c r="T620" s="690">
        <v>1</v>
      </c>
      <c r="U620" s="672">
        <v>1</v>
      </c>
    </row>
    <row r="621" spans="1:21" ht="14.4" customHeight="1" x14ac:dyDescent="0.3">
      <c r="A621" s="625">
        <v>4</v>
      </c>
      <c r="B621" s="626" t="s">
        <v>551</v>
      </c>
      <c r="C621" s="626">
        <v>89301042</v>
      </c>
      <c r="D621" s="688" t="s">
        <v>5893</v>
      </c>
      <c r="E621" s="689" t="s">
        <v>3798</v>
      </c>
      <c r="F621" s="626" t="s">
        <v>3779</v>
      </c>
      <c r="G621" s="626" t="s">
        <v>3967</v>
      </c>
      <c r="H621" s="626" t="s">
        <v>550</v>
      </c>
      <c r="I621" s="626" t="s">
        <v>4695</v>
      </c>
      <c r="J621" s="626" t="s">
        <v>4696</v>
      </c>
      <c r="K621" s="626" t="s">
        <v>4697</v>
      </c>
      <c r="L621" s="627">
        <v>835.78</v>
      </c>
      <c r="M621" s="627">
        <v>15044.04</v>
      </c>
      <c r="N621" s="626">
        <v>18</v>
      </c>
      <c r="O621" s="690">
        <v>3</v>
      </c>
      <c r="P621" s="627">
        <v>15044.04</v>
      </c>
      <c r="Q621" s="642">
        <v>1</v>
      </c>
      <c r="R621" s="626">
        <v>18</v>
      </c>
      <c r="S621" s="642">
        <v>1</v>
      </c>
      <c r="T621" s="690">
        <v>3</v>
      </c>
      <c r="U621" s="672">
        <v>1</v>
      </c>
    </row>
    <row r="622" spans="1:21" ht="14.4" customHeight="1" x14ac:dyDescent="0.3">
      <c r="A622" s="625">
        <v>4</v>
      </c>
      <c r="B622" s="626" t="s">
        <v>551</v>
      </c>
      <c r="C622" s="626">
        <v>89301042</v>
      </c>
      <c r="D622" s="688" t="s">
        <v>5893</v>
      </c>
      <c r="E622" s="689" t="s">
        <v>3798</v>
      </c>
      <c r="F622" s="626" t="s">
        <v>3779</v>
      </c>
      <c r="G622" s="626" t="s">
        <v>3967</v>
      </c>
      <c r="H622" s="626" t="s">
        <v>550</v>
      </c>
      <c r="I622" s="626" t="s">
        <v>4698</v>
      </c>
      <c r="J622" s="626" t="s">
        <v>4699</v>
      </c>
      <c r="K622" s="626" t="s">
        <v>4673</v>
      </c>
      <c r="L622" s="627">
        <v>1793.43</v>
      </c>
      <c r="M622" s="627">
        <v>3586.86</v>
      </c>
      <c r="N622" s="626">
        <v>2</v>
      </c>
      <c r="O622" s="690">
        <v>1</v>
      </c>
      <c r="P622" s="627">
        <v>3586.86</v>
      </c>
      <c r="Q622" s="642">
        <v>1</v>
      </c>
      <c r="R622" s="626">
        <v>2</v>
      </c>
      <c r="S622" s="642">
        <v>1</v>
      </c>
      <c r="T622" s="690">
        <v>1</v>
      </c>
      <c r="U622" s="672">
        <v>1</v>
      </c>
    </row>
    <row r="623" spans="1:21" ht="14.4" customHeight="1" x14ac:dyDescent="0.3">
      <c r="A623" s="625">
        <v>4</v>
      </c>
      <c r="B623" s="626" t="s">
        <v>551</v>
      </c>
      <c r="C623" s="626">
        <v>89301042</v>
      </c>
      <c r="D623" s="688" t="s">
        <v>5893</v>
      </c>
      <c r="E623" s="689" t="s">
        <v>3798</v>
      </c>
      <c r="F623" s="626" t="s">
        <v>3779</v>
      </c>
      <c r="G623" s="626" t="s">
        <v>3967</v>
      </c>
      <c r="H623" s="626" t="s">
        <v>550</v>
      </c>
      <c r="I623" s="626" t="s">
        <v>4700</v>
      </c>
      <c r="J623" s="626" t="s">
        <v>4701</v>
      </c>
      <c r="K623" s="626" t="s">
        <v>4676</v>
      </c>
      <c r="L623" s="627">
        <v>1793.43</v>
      </c>
      <c r="M623" s="627">
        <v>12554.01</v>
      </c>
      <c r="N623" s="626">
        <v>7</v>
      </c>
      <c r="O623" s="690">
        <v>2</v>
      </c>
      <c r="P623" s="627">
        <v>7173.72</v>
      </c>
      <c r="Q623" s="642">
        <v>0.5714285714285714</v>
      </c>
      <c r="R623" s="626">
        <v>4</v>
      </c>
      <c r="S623" s="642">
        <v>0.5714285714285714</v>
      </c>
      <c r="T623" s="690">
        <v>1</v>
      </c>
      <c r="U623" s="672">
        <v>0.5</v>
      </c>
    </row>
    <row r="624" spans="1:21" ht="14.4" customHeight="1" x14ac:dyDescent="0.3">
      <c r="A624" s="625">
        <v>4</v>
      </c>
      <c r="B624" s="626" t="s">
        <v>551</v>
      </c>
      <c r="C624" s="626">
        <v>89301042</v>
      </c>
      <c r="D624" s="688" t="s">
        <v>5893</v>
      </c>
      <c r="E624" s="689" t="s">
        <v>3798</v>
      </c>
      <c r="F624" s="626" t="s">
        <v>3779</v>
      </c>
      <c r="G624" s="626" t="s">
        <v>3967</v>
      </c>
      <c r="H624" s="626" t="s">
        <v>550</v>
      </c>
      <c r="I624" s="626" t="s">
        <v>4702</v>
      </c>
      <c r="J624" s="626" t="s">
        <v>4703</v>
      </c>
      <c r="K624" s="626" t="s">
        <v>4704</v>
      </c>
      <c r="L624" s="627">
        <v>3053.49</v>
      </c>
      <c r="M624" s="627">
        <v>9160.4699999999993</v>
      </c>
      <c r="N624" s="626">
        <v>3</v>
      </c>
      <c r="O624" s="690">
        <v>1</v>
      </c>
      <c r="P624" s="627">
        <v>9160.4699999999993</v>
      </c>
      <c r="Q624" s="642">
        <v>1</v>
      </c>
      <c r="R624" s="626">
        <v>3</v>
      </c>
      <c r="S624" s="642">
        <v>1</v>
      </c>
      <c r="T624" s="690">
        <v>1</v>
      </c>
      <c r="U624" s="672">
        <v>1</v>
      </c>
    </row>
    <row r="625" spans="1:21" ht="14.4" customHeight="1" x14ac:dyDescent="0.3">
      <c r="A625" s="625">
        <v>4</v>
      </c>
      <c r="B625" s="626" t="s">
        <v>551</v>
      </c>
      <c r="C625" s="626">
        <v>89301042</v>
      </c>
      <c r="D625" s="688" t="s">
        <v>5893</v>
      </c>
      <c r="E625" s="689" t="s">
        <v>3798</v>
      </c>
      <c r="F625" s="626" t="s">
        <v>3779</v>
      </c>
      <c r="G625" s="626" t="s">
        <v>3967</v>
      </c>
      <c r="H625" s="626" t="s">
        <v>550</v>
      </c>
      <c r="I625" s="626" t="s">
        <v>4705</v>
      </c>
      <c r="J625" s="626" t="s">
        <v>4706</v>
      </c>
      <c r="K625" s="626" t="s">
        <v>4707</v>
      </c>
      <c r="L625" s="627">
        <v>957</v>
      </c>
      <c r="M625" s="627">
        <v>1914</v>
      </c>
      <c r="N625" s="626">
        <v>2</v>
      </c>
      <c r="O625" s="690">
        <v>1</v>
      </c>
      <c r="P625" s="627">
        <v>1914</v>
      </c>
      <c r="Q625" s="642">
        <v>1</v>
      </c>
      <c r="R625" s="626">
        <v>2</v>
      </c>
      <c r="S625" s="642">
        <v>1</v>
      </c>
      <c r="T625" s="690">
        <v>1</v>
      </c>
      <c r="U625" s="672">
        <v>1</v>
      </c>
    </row>
    <row r="626" spans="1:21" ht="14.4" customHeight="1" x14ac:dyDescent="0.3">
      <c r="A626" s="625">
        <v>4</v>
      </c>
      <c r="B626" s="626" t="s">
        <v>551</v>
      </c>
      <c r="C626" s="626">
        <v>89301042</v>
      </c>
      <c r="D626" s="688" t="s">
        <v>5893</v>
      </c>
      <c r="E626" s="689" t="s">
        <v>3798</v>
      </c>
      <c r="F626" s="626" t="s">
        <v>3779</v>
      </c>
      <c r="G626" s="626" t="s">
        <v>3967</v>
      </c>
      <c r="H626" s="626" t="s">
        <v>550</v>
      </c>
      <c r="I626" s="626" t="s">
        <v>4708</v>
      </c>
      <c r="J626" s="626" t="s">
        <v>4709</v>
      </c>
      <c r="K626" s="626" t="s">
        <v>4710</v>
      </c>
      <c r="L626" s="627">
        <v>1782</v>
      </c>
      <c r="M626" s="627">
        <v>5346</v>
      </c>
      <c r="N626" s="626">
        <v>3</v>
      </c>
      <c r="O626" s="690">
        <v>1</v>
      </c>
      <c r="P626" s="627">
        <v>5346</v>
      </c>
      <c r="Q626" s="642">
        <v>1</v>
      </c>
      <c r="R626" s="626">
        <v>3</v>
      </c>
      <c r="S626" s="642">
        <v>1</v>
      </c>
      <c r="T626" s="690">
        <v>1</v>
      </c>
      <c r="U626" s="672">
        <v>1</v>
      </c>
    </row>
    <row r="627" spans="1:21" ht="14.4" customHeight="1" x14ac:dyDescent="0.3">
      <c r="A627" s="625">
        <v>4</v>
      </c>
      <c r="B627" s="626" t="s">
        <v>551</v>
      </c>
      <c r="C627" s="626">
        <v>89301042</v>
      </c>
      <c r="D627" s="688" t="s">
        <v>5893</v>
      </c>
      <c r="E627" s="689" t="s">
        <v>3798</v>
      </c>
      <c r="F627" s="626" t="s">
        <v>3779</v>
      </c>
      <c r="G627" s="626" t="s">
        <v>3967</v>
      </c>
      <c r="H627" s="626" t="s">
        <v>550</v>
      </c>
      <c r="I627" s="626" t="s">
        <v>4711</v>
      </c>
      <c r="J627" s="626" t="s">
        <v>4712</v>
      </c>
      <c r="K627" s="626" t="s">
        <v>4713</v>
      </c>
      <c r="L627" s="627">
        <v>1454</v>
      </c>
      <c r="M627" s="627">
        <v>8724</v>
      </c>
      <c r="N627" s="626">
        <v>6</v>
      </c>
      <c r="O627" s="690">
        <v>1</v>
      </c>
      <c r="P627" s="627"/>
      <c r="Q627" s="642">
        <v>0</v>
      </c>
      <c r="R627" s="626"/>
      <c r="S627" s="642">
        <v>0</v>
      </c>
      <c r="T627" s="690"/>
      <c r="U627" s="672">
        <v>0</v>
      </c>
    </row>
    <row r="628" spans="1:21" ht="14.4" customHeight="1" x14ac:dyDescent="0.3">
      <c r="A628" s="625">
        <v>4</v>
      </c>
      <c r="B628" s="626" t="s">
        <v>551</v>
      </c>
      <c r="C628" s="626">
        <v>89301042</v>
      </c>
      <c r="D628" s="688" t="s">
        <v>5893</v>
      </c>
      <c r="E628" s="689" t="s">
        <v>3798</v>
      </c>
      <c r="F628" s="626" t="s">
        <v>3779</v>
      </c>
      <c r="G628" s="626" t="s">
        <v>3967</v>
      </c>
      <c r="H628" s="626" t="s">
        <v>550</v>
      </c>
      <c r="I628" s="626" t="s">
        <v>4714</v>
      </c>
      <c r="J628" s="626" t="s">
        <v>4712</v>
      </c>
      <c r="K628" s="626" t="s">
        <v>4715</v>
      </c>
      <c r="L628" s="627">
        <v>1454</v>
      </c>
      <c r="M628" s="627">
        <v>8724</v>
      </c>
      <c r="N628" s="626">
        <v>6</v>
      </c>
      <c r="O628" s="690">
        <v>1</v>
      </c>
      <c r="P628" s="627"/>
      <c r="Q628" s="642">
        <v>0</v>
      </c>
      <c r="R628" s="626"/>
      <c r="S628" s="642">
        <v>0</v>
      </c>
      <c r="T628" s="690"/>
      <c r="U628" s="672">
        <v>0</v>
      </c>
    </row>
    <row r="629" spans="1:21" ht="14.4" customHeight="1" x14ac:dyDescent="0.3">
      <c r="A629" s="625">
        <v>4</v>
      </c>
      <c r="B629" s="626" t="s">
        <v>551</v>
      </c>
      <c r="C629" s="626">
        <v>89301042</v>
      </c>
      <c r="D629" s="688" t="s">
        <v>5893</v>
      </c>
      <c r="E629" s="689" t="s">
        <v>3798</v>
      </c>
      <c r="F629" s="626" t="s">
        <v>3779</v>
      </c>
      <c r="G629" s="626" t="s">
        <v>3967</v>
      </c>
      <c r="H629" s="626" t="s">
        <v>550</v>
      </c>
      <c r="I629" s="626" t="s">
        <v>4716</v>
      </c>
      <c r="J629" s="626" t="s">
        <v>4717</v>
      </c>
      <c r="K629" s="626" t="s">
        <v>4718</v>
      </c>
      <c r="L629" s="627">
        <v>198.08</v>
      </c>
      <c r="M629" s="627">
        <v>792.32</v>
      </c>
      <c r="N629" s="626">
        <v>4</v>
      </c>
      <c r="O629" s="690">
        <v>3</v>
      </c>
      <c r="P629" s="627">
        <v>198.08</v>
      </c>
      <c r="Q629" s="642">
        <v>0.25</v>
      </c>
      <c r="R629" s="626">
        <v>1</v>
      </c>
      <c r="S629" s="642">
        <v>0.25</v>
      </c>
      <c r="T629" s="690">
        <v>1</v>
      </c>
      <c r="U629" s="672">
        <v>0.33333333333333331</v>
      </c>
    </row>
    <row r="630" spans="1:21" ht="14.4" customHeight="1" x14ac:dyDescent="0.3">
      <c r="A630" s="625">
        <v>4</v>
      </c>
      <c r="B630" s="626" t="s">
        <v>551</v>
      </c>
      <c r="C630" s="626">
        <v>89301042</v>
      </c>
      <c r="D630" s="688" t="s">
        <v>5893</v>
      </c>
      <c r="E630" s="689" t="s">
        <v>3798</v>
      </c>
      <c r="F630" s="626" t="s">
        <v>3779</v>
      </c>
      <c r="G630" s="626" t="s">
        <v>3967</v>
      </c>
      <c r="H630" s="626" t="s">
        <v>550</v>
      </c>
      <c r="I630" s="626" t="s">
        <v>4719</v>
      </c>
      <c r="J630" s="626" t="s">
        <v>4720</v>
      </c>
      <c r="K630" s="626" t="s">
        <v>4721</v>
      </c>
      <c r="L630" s="627">
        <v>1500</v>
      </c>
      <c r="M630" s="627">
        <v>112500</v>
      </c>
      <c r="N630" s="626">
        <v>75</v>
      </c>
      <c r="O630" s="690">
        <v>11</v>
      </c>
      <c r="P630" s="627">
        <v>112500</v>
      </c>
      <c r="Q630" s="642">
        <v>1</v>
      </c>
      <c r="R630" s="626">
        <v>75</v>
      </c>
      <c r="S630" s="642">
        <v>1</v>
      </c>
      <c r="T630" s="690">
        <v>11</v>
      </c>
      <c r="U630" s="672">
        <v>1</v>
      </c>
    </row>
    <row r="631" spans="1:21" ht="14.4" customHeight="1" x14ac:dyDescent="0.3">
      <c r="A631" s="625">
        <v>4</v>
      </c>
      <c r="B631" s="626" t="s">
        <v>551</v>
      </c>
      <c r="C631" s="626">
        <v>89301042</v>
      </c>
      <c r="D631" s="688" t="s">
        <v>5893</v>
      </c>
      <c r="E631" s="689" t="s">
        <v>3798</v>
      </c>
      <c r="F631" s="626" t="s">
        <v>3779</v>
      </c>
      <c r="G631" s="626" t="s">
        <v>3967</v>
      </c>
      <c r="H631" s="626" t="s">
        <v>550</v>
      </c>
      <c r="I631" s="626" t="s">
        <v>4722</v>
      </c>
      <c r="J631" s="626" t="s">
        <v>4720</v>
      </c>
      <c r="K631" s="626" t="s">
        <v>4723</v>
      </c>
      <c r="L631" s="627">
        <v>1500</v>
      </c>
      <c r="M631" s="627">
        <v>54000</v>
      </c>
      <c r="N631" s="626">
        <v>36</v>
      </c>
      <c r="O631" s="690">
        <v>5</v>
      </c>
      <c r="P631" s="627">
        <v>54000</v>
      </c>
      <c r="Q631" s="642">
        <v>1</v>
      </c>
      <c r="R631" s="626">
        <v>36</v>
      </c>
      <c r="S631" s="642">
        <v>1</v>
      </c>
      <c r="T631" s="690">
        <v>5</v>
      </c>
      <c r="U631" s="672">
        <v>1</v>
      </c>
    </row>
    <row r="632" spans="1:21" ht="14.4" customHeight="1" x14ac:dyDescent="0.3">
      <c r="A632" s="625">
        <v>4</v>
      </c>
      <c r="B632" s="626" t="s">
        <v>551</v>
      </c>
      <c r="C632" s="626">
        <v>89301042</v>
      </c>
      <c r="D632" s="688" t="s">
        <v>5893</v>
      </c>
      <c r="E632" s="689" t="s">
        <v>3798</v>
      </c>
      <c r="F632" s="626" t="s">
        <v>3779</v>
      </c>
      <c r="G632" s="626" t="s">
        <v>3967</v>
      </c>
      <c r="H632" s="626" t="s">
        <v>550</v>
      </c>
      <c r="I632" s="626" t="s">
        <v>4724</v>
      </c>
      <c r="J632" s="626" t="s">
        <v>4725</v>
      </c>
      <c r="K632" s="626" t="s">
        <v>4726</v>
      </c>
      <c r="L632" s="627">
        <v>5343.9</v>
      </c>
      <c r="M632" s="627">
        <v>16031.699999999999</v>
      </c>
      <c r="N632" s="626">
        <v>3</v>
      </c>
      <c r="O632" s="690">
        <v>1</v>
      </c>
      <c r="P632" s="627">
        <v>16031.699999999999</v>
      </c>
      <c r="Q632" s="642">
        <v>1</v>
      </c>
      <c r="R632" s="626">
        <v>3</v>
      </c>
      <c r="S632" s="642">
        <v>1</v>
      </c>
      <c r="T632" s="690">
        <v>1</v>
      </c>
      <c r="U632" s="672">
        <v>1</v>
      </c>
    </row>
    <row r="633" spans="1:21" ht="14.4" customHeight="1" x14ac:dyDescent="0.3">
      <c r="A633" s="625">
        <v>4</v>
      </c>
      <c r="B633" s="626" t="s">
        <v>551</v>
      </c>
      <c r="C633" s="626">
        <v>89301042</v>
      </c>
      <c r="D633" s="688" t="s">
        <v>5893</v>
      </c>
      <c r="E633" s="689" t="s">
        <v>3798</v>
      </c>
      <c r="F633" s="626" t="s">
        <v>3779</v>
      </c>
      <c r="G633" s="626" t="s">
        <v>3967</v>
      </c>
      <c r="H633" s="626" t="s">
        <v>550</v>
      </c>
      <c r="I633" s="626" t="s">
        <v>4724</v>
      </c>
      <c r="J633" s="626" t="s">
        <v>4727</v>
      </c>
      <c r="K633" s="626" t="s">
        <v>4726</v>
      </c>
      <c r="L633" s="627">
        <v>5343.9</v>
      </c>
      <c r="M633" s="627">
        <v>16031.699999999999</v>
      </c>
      <c r="N633" s="626">
        <v>3</v>
      </c>
      <c r="O633" s="690">
        <v>1</v>
      </c>
      <c r="P633" s="627">
        <v>16031.699999999999</v>
      </c>
      <c r="Q633" s="642">
        <v>1</v>
      </c>
      <c r="R633" s="626">
        <v>3</v>
      </c>
      <c r="S633" s="642">
        <v>1</v>
      </c>
      <c r="T633" s="690">
        <v>1</v>
      </c>
      <c r="U633" s="672">
        <v>1</v>
      </c>
    </row>
    <row r="634" spans="1:21" ht="14.4" customHeight="1" x14ac:dyDescent="0.3">
      <c r="A634" s="625">
        <v>4</v>
      </c>
      <c r="B634" s="626" t="s">
        <v>551</v>
      </c>
      <c r="C634" s="626">
        <v>89301042</v>
      </c>
      <c r="D634" s="688" t="s">
        <v>5893</v>
      </c>
      <c r="E634" s="689" t="s">
        <v>3798</v>
      </c>
      <c r="F634" s="626" t="s">
        <v>3779</v>
      </c>
      <c r="G634" s="626" t="s">
        <v>3967</v>
      </c>
      <c r="H634" s="626" t="s">
        <v>550</v>
      </c>
      <c r="I634" s="626" t="s">
        <v>4728</v>
      </c>
      <c r="J634" s="626" t="s">
        <v>4729</v>
      </c>
      <c r="K634" s="626" t="s">
        <v>4730</v>
      </c>
      <c r="L634" s="627">
        <v>159.5</v>
      </c>
      <c r="M634" s="627">
        <v>478.5</v>
      </c>
      <c r="N634" s="626">
        <v>3</v>
      </c>
      <c r="O634" s="690">
        <v>3</v>
      </c>
      <c r="P634" s="627"/>
      <c r="Q634" s="642">
        <v>0</v>
      </c>
      <c r="R634" s="626"/>
      <c r="S634" s="642">
        <v>0</v>
      </c>
      <c r="T634" s="690"/>
      <c r="U634" s="672">
        <v>0</v>
      </c>
    </row>
    <row r="635" spans="1:21" ht="14.4" customHeight="1" x14ac:dyDescent="0.3">
      <c r="A635" s="625">
        <v>4</v>
      </c>
      <c r="B635" s="626" t="s">
        <v>551</v>
      </c>
      <c r="C635" s="626">
        <v>89301042</v>
      </c>
      <c r="D635" s="688" t="s">
        <v>5893</v>
      </c>
      <c r="E635" s="689" t="s">
        <v>3798</v>
      </c>
      <c r="F635" s="626" t="s">
        <v>3779</v>
      </c>
      <c r="G635" s="626" t="s">
        <v>3967</v>
      </c>
      <c r="H635" s="626" t="s">
        <v>550</v>
      </c>
      <c r="I635" s="626" t="s">
        <v>4731</v>
      </c>
      <c r="J635" s="626" t="s">
        <v>4732</v>
      </c>
      <c r="K635" s="626" t="s">
        <v>4733</v>
      </c>
      <c r="L635" s="627">
        <v>153.5</v>
      </c>
      <c r="M635" s="627">
        <v>307</v>
      </c>
      <c r="N635" s="626">
        <v>2</v>
      </c>
      <c r="O635" s="690">
        <v>1</v>
      </c>
      <c r="P635" s="627"/>
      <c r="Q635" s="642">
        <v>0</v>
      </c>
      <c r="R635" s="626"/>
      <c r="S635" s="642">
        <v>0</v>
      </c>
      <c r="T635" s="690"/>
      <c r="U635" s="672">
        <v>0</v>
      </c>
    </row>
    <row r="636" spans="1:21" ht="14.4" customHeight="1" x14ac:dyDescent="0.3">
      <c r="A636" s="625">
        <v>4</v>
      </c>
      <c r="B636" s="626" t="s">
        <v>551</v>
      </c>
      <c r="C636" s="626">
        <v>89301042</v>
      </c>
      <c r="D636" s="688" t="s">
        <v>5893</v>
      </c>
      <c r="E636" s="689" t="s">
        <v>3798</v>
      </c>
      <c r="F636" s="626" t="s">
        <v>3779</v>
      </c>
      <c r="G636" s="626" t="s">
        <v>3967</v>
      </c>
      <c r="H636" s="626" t="s">
        <v>550</v>
      </c>
      <c r="I636" s="626" t="s">
        <v>3968</v>
      </c>
      <c r="J636" s="626" t="s">
        <v>3969</v>
      </c>
      <c r="K636" s="626" t="s">
        <v>3970</v>
      </c>
      <c r="L636" s="627">
        <v>498.24</v>
      </c>
      <c r="M636" s="627">
        <v>498.24</v>
      </c>
      <c r="N636" s="626">
        <v>1</v>
      </c>
      <c r="O636" s="690">
        <v>1</v>
      </c>
      <c r="P636" s="627">
        <v>498.24</v>
      </c>
      <c r="Q636" s="642">
        <v>1</v>
      </c>
      <c r="R636" s="626">
        <v>1</v>
      </c>
      <c r="S636" s="642">
        <v>1</v>
      </c>
      <c r="T636" s="690">
        <v>1</v>
      </c>
      <c r="U636" s="672">
        <v>1</v>
      </c>
    </row>
    <row r="637" spans="1:21" ht="14.4" customHeight="1" x14ac:dyDescent="0.3">
      <c r="A637" s="625">
        <v>4</v>
      </c>
      <c r="B637" s="626" t="s">
        <v>551</v>
      </c>
      <c r="C637" s="626">
        <v>89301042</v>
      </c>
      <c r="D637" s="688" t="s">
        <v>5893</v>
      </c>
      <c r="E637" s="689" t="s">
        <v>3798</v>
      </c>
      <c r="F637" s="626" t="s">
        <v>3779</v>
      </c>
      <c r="G637" s="626" t="s">
        <v>3967</v>
      </c>
      <c r="H637" s="626" t="s">
        <v>550</v>
      </c>
      <c r="I637" s="626" t="s">
        <v>4734</v>
      </c>
      <c r="J637" s="626" t="s">
        <v>4548</v>
      </c>
      <c r="K637" s="626" t="s">
        <v>4735</v>
      </c>
      <c r="L637" s="627">
        <v>2304</v>
      </c>
      <c r="M637" s="627">
        <v>6912</v>
      </c>
      <c r="N637" s="626">
        <v>3</v>
      </c>
      <c r="O637" s="690">
        <v>1</v>
      </c>
      <c r="P637" s="627">
        <v>6912</v>
      </c>
      <c r="Q637" s="642">
        <v>1</v>
      </c>
      <c r="R637" s="626">
        <v>3</v>
      </c>
      <c r="S637" s="642">
        <v>1</v>
      </c>
      <c r="T637" s="690">
        <v>1</v>
      </c>
      <c r="U637" s="672">
        <v>1</v>
      </c>
    </row>
    <row r="638" spans="1:21" ht="14.4" customHeight="1" x14ac:dyDescent="0.3">
      <c r="A638" s="625">
        <v>4</v>
      </c>
      <c r="B638" s="626" t="s">
        <v>551</v>
      </c>
      <c r="C638" s="626">
        <v>89301042</v>
      </c>
      <c r="D638" s="688" t="s">
        <v>5893</v>
      </c>
      <c r="E638" s="689" t="s">
        <v>3798</v>
      </c>
      <c r="F638" s="626" t="s">
        <v>3779</v>
      </c>
      <c r="G638" s="626" t="s">
        <v>3967</v>
      </c>
      <c r="H638" s="626" t="s">
        <v>550</v>
      </c>
      <c r="I638" s="626" t="s">
        <v>4736</v>
      </c>
      <c r="J638" s="626" t="s">
        <v>4737</v>
      </c>
      <c r="K638" s="626" t="s">
        <v>4738</v>
      </c>
      <c r="L638" s="627">
        <v>1000</v>
      </c>
      <c r="M638" s="627">
        <v>3000</v>
      </c>
      <c r="N638" s="626">
        <v>3</v>
      </c>
      <c r="O638" s="690">
        <v>2</v>
      </c>
      <c r="P638" s="627">
        <v>3000</v>
      </c>
      <c r="Q638" s="642">
        <v>1</v>
      </c>
      <c r="R638" s="626">
        <v>3</v>
      </c>
      <c r="S638" s="642">
        <v>1</v>
      </c>
      <c r="T638" s="690">
        <v>2</v>
      </c>
      <c r="U638" s="672">
        <v>1</v>
      </c>
    </row>
    <row r="639" spans="1:21" ht="14.4" customHeight="1" x14ac:dyDescent="0.3">
      <c r="A639" s="625">
        <v>4</v>
      </c>
      <c r="B639" s="626" t="s">
        <v>551</v>
      </c>
      <c r="C639" s="626">
        <v>89301042</v>
      </c>
      <c r="D639" s="688" t="s">
        <v>5893</v>
      </c>
      <c r="E639" s="689" t="s">
        <v>3798</v>
      </c>
      <c r="F639" s="626" t="s">
        <v>3779</v>
      </c>
      <c r="G639" s="626" t="s">
        <v>3967</v>
      </c>
      <c r="H639" s="626" t="s">
        <v>550</v>
      </c>
      <c r="I639" s="626" t="s">
        <v>4739</v>
      </c>
      <c r="J639" s="626" t="s">
        <v>4740</v>
      </c>
      <c r="K639" s="626" t="s">
        <v>4741</v>
      </c>
      <c r="L639" s="627">
        <v>1047.3800000000001</v>
      </c>
      <c r="M639" s="627">
        <v>1047.3800000000001</v>
      </c>
      <c r="N639" s="626">
        <v>1</v>
      </c>
      <c r="O639" s="690">
        <v>1</v>
      </c>
      <c r="P639" s="627">
        <v>1047.3800000000001</v>
      </c>
      <c r="Q639" s="642">
        <v>1</v>
      </c>
      <c r="R639" s="626">
        <v>1</v>
      </c>
      <c r="S639" s="642">
        <v>1</v>
      </c>
      <c r="T639" s="690">
        <v>1</v>
      </c>
      <c r="U639" s="672">
        <v>1</v>
      </c>
    </row>
    <row r="640" spans="1:21" ht="14.4" customHeight="1" x14ac:dyDescent="0.3">
      <c r="A640" s="625">
        <v>4</v>
      </c>
      <c r="B640" s="626" t="s">
        <v>551</v>
      </c>
      <c r="C640" s="626">
        <v>89301042</v>
      </c>
      <c r="D640" s="688" t="s">
        <v>5893</v>
      </c>
      <c r="E640" s="689" t="s">
        <v>3798</v>
      </c>
      <c r="F640" s="626" t="s">
        <v>3779</v>
      </c>
      <c r="G640" s="626" t="s">
        <v>3967</v>
      </c>
      <c r="H640" s="626" t="s">
        <v>550</v>
      </c>
      <c r="I640" s="626" t="s">
        <v>4742</v>
      </c>
      <c r="J640" s="626" t="s">
        <v>4703</v>
      </c>
      <c r="K640" s="626" t="s">
        <v>4743</v>
      </c>
      <c r="L640" s="627">
        <v>3053.49</v>
      </c>
      <c r="M640" s="627">
        <v>3053.49</v>
      </c>
      <c r="N640" s="626">
        <v>1</v>
      </c>
      <c r="O640" s="690">
        <v>1</v>
      </c>
      <c r="P640" s="627">
        <v>3053.49</v>
      </c>
      <c r="Q640" s="642">
        <v>1</v>
      </c>
      <c r="R640" s="626">
        <v>1</v>
      </c>
      <c r="S640" s="642">
        <v>1</v>
      </c>
      <c r="T640" s="690">
        <v>1</v>
      </c>
      <c r="U640" s="672">
        <v>1</v>
      </c>
    </row>
    <row r="641" spans="1:21" ht="14.4" customHeight="1" x14ac:dyDescent="0.3">
      <c r="A641" s="625">
        <v>4</v>
      </c>
      <c r="B641" s="626" t="s">
        <v>551</v>
      </c>
      <c r="C641" s="626">
        <v>89301042</v>
      </c>
      <c r="D641" s="688" t="s">
        <v>5893</v>
      </c>
      <c r="E641" s="689" t="s">
        <v>3798</v>
      </c>
      <c r="F641" s="626" t="s">
        <v>3779</v>
      </c>
      <c r="G641" s="626" t="s">
        <v>3967</v>
      </c>
      <c r="H641" s="626" t="s">
        <v>550</v>
      </c>
      <c r="I641" s="626" t="s">
        <v>4744</v>
      </c>
      <c r="J641" s="626" t="s">
        <v>4745</v>
      </c>
      <c r="K641" s="626" t="s">
        <v>4746</v>
      </c>
      <c r="L641" s="627">
        <v>720</v>
      </c>
      <c r="M641" s="627">
        <v>720</v>
      </c>
      <c r="N641" s="626">
        <v>1</v>
      </c>
      <c r="O641" s="690">
        <v>1</v>
      </c>
      <c r="P641" s="627"/>
      <c r="Q641" s="642">
        <v>0</v>
      </c>
      <c r="R641" s="626"/>
      <c r="S641" s="642">
        <v>0</v>
      </c>
      <c r="T641" s="690"/>
      <c r="U641" s="672">
        <v>0</v>
      </c>
    </row>
    <row r="642" spans="1:21" ht="14.4" customHeight="1" x14ac:dyDescent="0.3">
      <c r="A642" s="625">
        <v>4</v>
      </c>
      <c r="B642" s="626" t="s">
        <v>551</v>
      </c>
      <c r="C642" s="626">
        <v>89301042</v>
      </c>
      <c r="D642" s="688" t="s">
        <v>5893</v>
      </c>
      <c r="E642" s="689" t="s">
        <v>3798</v>
      </c>
      <c r="F642" s="626" t="s">
        <v>3779</v>
      </c>
      <c r="G642" s="626" t="s">
        <v>4747</v>
      </c>
      <c r="H642" s="626" t="s">
        <v>550</v>
      </c>
      <c r="I642" s="626" t="s">
        <v>4748</v>
      </c>
      <c r="J642" s="626" t="s">
        <v>4749</v>
      </c>
      <c r="K642" s="626" t="s">
        <v>4750</v>
      </c>
      <c r="L642" s="627">
        <v>16.940000000000001</v>
      </c>
      <c r="M642" s="627">
        <v>101.64000000000001</v>
      </c>
      <c r="N642" s="626">
        <v>6</v>
      </c>
      <c r="O642" s="690">
        <v>1</v>
      </c>
      <c r="P642" s="627"/>
      <c r="Q642" s="642">
        <v>0</v>
      </c>
      <c r="R642" s="626"/>
      <c r="S642" s="642">
        <v>0</v>
      </c>
      <c r="T642" s="690"/>
      <c r="U642" s="672">
        <v>0</v>
      </c>
    </row>
    <row r="643" spans="1:21" ht="14.4" customHeight="1" x14ac:dyDescent="0.3">
      <c r="A643" s="625">
        <v>4</v>
      </c>
      <c r="B643" s="626" t="s">
        <v>551</v>
      </c>
      <c r="C643" s="626">
        <v>89301042</v>
      </c>
      <c r="D643" s="688" t="s">
        <v>5893</v>
      </c>
      <c r="E643" s="689" t="s">
        <v>3798</v>
      </c>
      <c r="F643" s="626" t="s">
        <v>3779</v>
      </c>
      <c r="G643" s="626" t="s">
        <v>4747</v>
      </c>
      <c r="H643" s="626" t="s">
        <v>550</v>
      </c>
      <c r="I643" s="626" t="s">
        <v>4751</v>
      </c>
      <c r="J643" s="626" t="s">
        <v>4752</v>
      </c>
      <c r="K643" s="626" t="s">
        <v>4753</v>
      </c>
      <c r="L643" s="627">
        <v>182</v>
      </c>
      <c r="M643" s="627">
        <v>2002</v>
      </c>
      <c r="N643" s="626">
        <v>11</v>
      </c>
      <c r="O643" s="690">
        <v>8</v>
      </c>
      <c r="P643" s="627">
        <v>2002</v>
      </c>
      <c r="Q643" s="642">
        <v>1</v>
      </c>
      <c r="R643" s="626">
        <v>11</v>
      </c>
      <c r="S643" s="642">
        <v>1</v>
      </c>
      <c r="T643" s="690">
        <v>8</v>
      </c>
      <c r="U643" s="672">
        <v>1</v>
      </c>
    </row>
    <row r="644" spans="1:21" ht="14.4" customHeight="1" x14ac:dyDescent="0.3">
      <c r="A644" s="625">
        <v>4</v>
      </c>
      <c r="B644" s="626" t="s">
        <v>551</v>
      </c>
      <c r="C644" s="626">
        <v>89301042</v>
      </c>
      <c r="D644" s="688" t="s">
        <v>5893</v>
      </c>
      <c r="E644" s="689" t="s">
        <v>3799</v>
      </c>
      <c r="F644" s="626" t="s">
        <v>3777</v>
      </c>
      <c r="G644" s="626" t="s">
        <v>4106</v>
      </c>
      <c r="H644" s="626" t="s">
        <v>550</v>
      </c>
      <c r="I644" s="626" t="s">
        <v>4310</v>
      </c>
      <c r="J644" s="626" t="s">
        <v>4311</v>
      </c>
      <c r="K644" s="626" t="s">
        <v>4312</v>
      </c>
      <c r="L644" s="627">
        <v>64.23</v>
      </c>
      <c r="M644" s="627">
        <v>64.23</v>
      </c>
      <c r="N644" s="626">
        <v>1</v>
      </c>
      <c r="O644" s="690">
        <v>0.5</v>
      </c>
      <c r="P644" s="627">
        <v>64.23</v>
      </c>
      <c r="Q644" s="642">
        <v>1</v>
      </c>
      <c r="R644" s="626">
        <v>1</v>
      </c>
      <c r="S644" s="642">
        <v>1</v>
      </c>
      <c r="T644" s="690">
        <v>0.5</v>
      </c>
      <c r="U644" s="672">
        <v>1</v>
      </c>
    </row>
    <row r="645" spans="1:21" ht="14.4" customHeight="1" x14ac:dyDescent="0.3">
      <c r="A645" s="625">
        <v>4</v>
      </c>
      <c r="B645" s="626" t="s">
        <v>551</v>
      </c>
      <c r="C645" s="626">
        <v>89301042</v>
      </c>
      <c r="D645" s="688" t="s">
        <v>5893</v>
      </c>
      <c r="E645" s="689" t="s">
        <v>3799</v>
      </c>
      <c r="F645" s="626" t="s">
        <v>3777</v>
      </c>
      <c r="G645" s="626" t="s">
        <v>3839</v>
      </c>
      <c r="H645" s="626" t="s">
        <v>550</v>
      </c>
      <c r="I645" s="626" t="s">
        <v>3989</v>
      </c>
      <c r="J645" s="626" t="s">
        <v>3575</v>
      </c>
      <c r="K645" s="626" t="s">
        <v>3990</v>
      </c>
      <c r="L645" s="627">
        <v>0</v>
      </c>
      <c r="M645" s="627">
        <v>0</v>
      </c>
      <c r="N645" s="626">
        <v>2</v>
      </c>
      <c r="O645" s="690">
        <v>2</v>
      </c>
      <c r="P645" s="627"/>
      <c r="Q645" s="642"/>
      <c r="R645" s="626"/>
      <c r="S645" s="642">
        <v>0</v>
      </c>
      <c r="T645" s="690"/>
      <c r="U645" s="672">
        <v>0</v>
      </c>
    </row>
    <row r="646" spans="1:21" ht="14.4" customHeight="1" x14ac:dyDescent="0.3">
      <c r="A646" s="625">
        <v>4</v>
      </c>
      <c r="B646" s="626" t="s">
        <v>551</v>
      </c>
      <c r="C646" s="626">
        <v>89301042</v>
      </c>
      <c r="D646" s="688" t="s">
        <v>5893</v>
      </c>
      <c r="E646" s="689" t="s">
        <v>3799</v>
      </c>
      <c r="F646" s="626" t="s">
        <v>3777</v>
      </c>
      <c r="G646" s="626" t="s">
        <v>3839</v>
      </c>
      <c r="H646" s="626" t="s">
        <v>1399</v>
      </c>
      <c r="I646" s="626" t="s">
        <v>1717</v>
      </c>
      <c r="J646" s="626" t="s">
        <v>3575</v>
      </c>
      <c r="K646" s="626" t="s">
        <v>3576</v>
      </c>
      <c r="L646" s="627">
        <v>333.31</v>
      </c>
      <c r="M646" s="627">
        <v>3999.7200000000003</v>
      </c>
      <c r="N646" s="626">
        <v>12</v>
      </c>
      <c r="O646" s="690">
        <v>10</v>
      </c>
      <c r="P646" s="627">
        <v>2333.17</v>
      </c>
      <c r="Q646" s="642">
        <v>0.58333333333333326</v>
      </c>
      <c r="R646" s="626">
        <v>7</v>
      </c>
      <c r="S646" s="642">
        <v>0.58333333333333337</v>
      </c>
      <c r="T646" s="690">
        <v>5</v>
      </c>
      <c r="U646" s="672">
        <v>0.5</v>
      </c>
    </row>
    <row r="647" spans="1:21" ht="14.4" customHeight="1" x14ac:dyDescent="0.3">
      <c r="A647" s="625">
        <v>4</v>
      </c>
      <c r="B647" s="626" t="s">
        <v>551</v>
      </c>
      <c r="C647" s="626">
        <v>89301042</v>
      </c>
      <c r="D647" s="688" t="s">
        <v>5893</v>
      </c>
      <c r="E647" s="689" t="s">
        <v>3799</v>
      </c>
      <c r="F647" s="626" t="s">
        <v>3777</v>
      </c>
      <c r="G647" s="626" t="s">
        <v>3839</v>
      </c>
      <c r="H647" s="626" t="s">
        <v>1399</v>
      </c>
      <c r="I647" s="626" t="s">
        <v>4589</v>
      </c>
      <c r="J647" s="626" t="s">
        <v>4754</v>
      </c>
      <c r="K647" s="626" t="s">
        <v>4755</v>
      </c>
      <c r="L647" s="627">
        <v>333.31</v>
      </c>
      <c r="M647" s="627">
        <v>333.31</v>
      </c>
      <c r="N647" s="626">
        <v>1</v>
      </c>
      <c r="O647" s="690">
        <v>1</v>
      </c>
      <c r="P647" s="627">
        <v>333.31</v>
      </c>
      <c r="Q647" s="642">
        <v>1</v>
      </c>
      <c r="R647" s="626">
        <v>1</v>
      </c>
      <c r="S647" s="642">
        <v>1</v>
      </c>
      <c r="T647" s="690">
        <v>1</v>
      </c>
      <c r="U647" s="672">
        <v>1</v>
      </c>
    </row>
    <row r="648" spans="1:21" ht="14.4" customHeight="1" x14ac:dyDescent="0.3">
      <c r="A648" s="625">
        <v>4</v>
      </c>
      <c r="B648" s="626" t="s">
        <v>551</v>
      </c>
      <c r="C648" s="626">
        <v>89301042</v>
      </c>
      <c r="D648" s="688" t="s">
        <v>5893</v>
      </c>
      <c r="E648" s="689" t="s">
        <v>3799</v>
      </c>
      <c r="F648" s="626" t="s">
        <v>3777</v>
      </c>
      <c r="G648" s="626" t="s">
        <v>3839</v>
      </c>
      <c r="H648" s="626" t="s">
        <v>1399</v>
      </c>
      <c r="I648" s="626" t="s">
        <v>1748</v>
      </c>
      <c r="J648" s="626" t="s">
        <v>3579</v>
      </c>
      <c r="K648" s="626" t="s">
        <v>3580</v>
      </c>
      <c r="L648" s="627">
        <v>333.31</v>
      </c>
      <c r="M648" s="627">
        <v>333.31</v>
      </c>
      <c r="N648" s="626">
        <v>1</v>
      </c>
      <c r="O648" s="690">
        <v>1</v>
      </c>
      <c r="P648" s="627">
        <v>333.31</v>
      </c>
      <c r="Q648" s="642">
        <v>1</v>
      </c>
      <c r="R648" s="626">
        <v>1</v>
      </c>
      <c r="S648" s="642">
        <v>1</v>
      </c>
      <c r="T648" s="690">
        <v>1</v>
      </c>
      <c r="U648" s="672">
        <v>1</v>
      </c>
    </row>
    <row r="649" spans="1:21" ht="14.4" customHeight="1" x14ac:dyDescent="0.3">
      <c r="A649" s="625">
        <v>4</v>
      </c>
      <c r="B649" s="626" t="s">
        <v>551</v>
      </c>
      <c r="C649" s="626">
        <v>89301042</v>
      </c>
      <c r="D649" s="688" t="s">
        <v>5893</v>
      </c>
      <c r="E649" s="689" t="s">
        <v>3799</v>
      </c>
      <c r="F649" s="626" t="s">
        <v>3777</v>
      </c>
      <c r="G649" s="626" t="s">
        <v>3839</v>
      </c>
      <c r="H649" s="626" t="s">
        <v>550</v>
      </c>
      <c r="I649" s="626" t="s">
        <v>1812</v>
      </c>
      <c r="J649" s="626" t="s">
        <v>1813</v>
      </c>
      <c r="K649" s="626" t="s">
        <v>1814</v>
      </c>
      <c r="L649" s="627">
        <v>333.31</v>
      </c>
      <c r="M649" s="627">
        <v>333.31</v>
      </c>
      <c r="N649" s="626">
        <v>1</v>
      </c>
      <c r="O649" s="690">
        <v>1</v>
      </c>
      <c r="P649" s="627">
        <v>333.31</v>
      </c>
      <c r="Q649" s="642">
        <v>1</v>
      </c>
      <c r="R649" s="626">
        <v>1</v>
      </c>
      <c r="S649" s="642">
        <v>1</v>
      </c>
      <c r="T649" s="690">
        <v>1</v>
      </c>
      <c r="U649" s="672">
        <v>1</v>
      </c>
    </row>
    <row r="650" spans="1:21" ht="14.4" customHeight="1" x14ac:dyDescent="0.3">
      <c r="A650" s="625">
        <v>4</v>
      </c>
      <c r="B650" s="626" t="s">
        <v>551</v>
      </c>
      <c r="C650" s="626">
        <v>89301042</v>
      </c>
      <c r="D650" s="688" t="s">
        <v>5893</v>
      </c>
      <c r="E650" s="689" t="s">
        <v>3799</v>
      </c>
      <c r="F650" s="626" t="s">
        <v>3777</v>
      </c>
      <c r="G650" s="626" t="s">
        <v>4156</v>
      </c>
      <c r="H650" s="626" t="s">
        <v>550</v>
      </c>
      <c r="I650" s="626" t="s">
        <v>4756</v>
      </c>
      <c r="J650" s="626" t="s">
        <v>4757</v>
      </c>
      <c r="K650" s="626" t="s">
        <v>3066</v>
      </c>
      <c r="L650" s="627">
        <v>125.13</v>
      </c>
      <c r="M650" s="627">
        <v>125.13</v>
      </c>
      <c r="N650" s="626">
        <v>1</v>
      </c>
      <c r="O650" s="690">
        <v>0.5</v>
      </c>
      <c r="P650" s="627">
        <v>125.13</v>
      </c>
      <c r="Q650" s="642">
        <v>1</v>
      </c>
      <c r="R650" s="626">
        <v>1</v>
      </c>
      <c r="S650" s="642">
        <v>1</v>
      </c>
      <c r="T650" s="690">
        <v>0.5</v>
      </c>
      <c r="U650" s="672">
        <v>1</v>
      </c>
    </row>
    <row r="651" spans="1:21" ht="14.4" customHeight="1" x14ac:dyDescent="0.3">
      <c r="A651" s="625">
        <v>4</v>
      </c>
      <c r="B651" s="626" t="s">
        <v>551</v>
      </c>
      <c r="C651" s="626">
        <v>89301042</v>
      </c>
      <c r="D651" s="688" t="s">
        <v>5893</v>
      </c>
      <c r="E651" s="689" t="s">
        <v>3799</v>
      </c>
      <c r="F651" s="626" t="s">
        <v>3777</v>
      </c>
      <c r="G651" s="626" t="s">
        <v>4156</v>
      </c>
      <c r="H651" s="626" t="s">
        <v>1399</v>
      </c>
      <c r="I651" s="626" t="s">
        <v>3064</v>
      </c>
      <c r="J651" s="626" t="s">
        <v>3065</v>
      </c>
      <c r="K651" s="626" t="s">
        <v>3066</v>
      </c>
      <c r="L651" s="627">
        <v>222.25</v>
      </c>
      <c r="M651" s="627">
        <v>222.25</v>
      </c>
      <c r="N651" s="626">
        <v>1</v>
      </c>
      <c r="O651" s="690">
        <v>1</v>
      </c>
      <c r="P651" s="627">
        <v>222.25</v>
      </c>
      <c r="Q651" s="642">
        <v>1</v>
      </c>
      <c r="R651" s="626">
        <v>1</v>
      </c>
      <c r="S651" s="642">
        <v>1</v>
      </c>
      <c r="T651" s="690">
        <v>1</v>
      </c>
      <c r="U651" s="672">
        <v>1</v>
      </c>
    </row>
    <row r="652" spans="1:21" ht="14.4" customHeight="1" x14ac:dyDescent="0.3">
      <c r="A652" s="625">
        <v>4</v>
      </c>
      <c r="B652" s="626" t="s">
        <v>551</v>
      </c>
      <c r="C652" s="626">
        <v>89301042</v>
      </c>
      <c r="D652" s="688" t="s">
        <v>5893</v>
      </c>
      <c r="E652" s="689" t="s">
        <v>3799</v>
      </c>
      <c r="F652" s="626" t="s">
        <v>3777</v>
      </c>
      <c r="G652" s="626" t="s">
        <v>4298</v>
      </c>
      <c r="H652" s="626" t="s">
        <v>550</v>
      </c>
      <c r="I652" s="626" t="s">
        <v>889</v>
      </c>
      <c r="J652" s="626" t="s">
        <v>4299</v>
      </c>
      <c r="K652" s="626" t="s">
        <v>2421</v>
      </c>
      <c r="L652" s="627">
        <v>0</v>
      </c>
      <c r="M652" s="627">
        <v>0</v>
      </c>
      <c r="N652" s="626">
        <v>1</v>
      </c>
      <c r="O652" s="690">
        <v>1</v>
      </c>
      <c r="P652" s="627"/>
      <c r="Q652" s="642"/>
      <c r="R652" s="626"/>
      <c r="S652" s="642">
        <v>0</v>
      </c>
      <c r="T652" s="690"/>
      <c r="U652" s="672">
        <v>0</v>
      </c>
    </row>
    <row r="653" spans="1:21" ht="14.4" customHeight="1" x14ac:dyDescent="0.3">
      <c r="A653" s="625">
        <v>4</v>
      </c>
      <c r="B653" s="626" t="s">
        <v>551</v>
      </c>
      <c r="C653" s="626">
        <v>89301042</v>
      </c>
      <c r="D653" s="688" t="s">
        <v>5893</v>
      </c>
      <c r="E653" s="689" t="s">
        <v>3799</v>
      </c>
      <c r="F653" s="626" t="s">
        <v>3777</v>
      </c>
      <c r="G653" s="626" t="s">
        <v>4758</v>
      </c>
      <c r="H653" s="626" t="s">
        <v>550</v>
      </c>
      <c r="I653" s="626" t="s">
        <v>4759</v>
      </c>
      <c r="J653" s="626" t="s">
        <v>4760</v>
      </c>
      <c r="K653" s="626" t="s">
        <v>4761</v>
      </c>
      <c r="L653" s="627">
        <v>1166.76</v>
      </c>
      <c r="M653" s="627">
        <v>3500.2799999999997</v>
      </c>
      <c r="N653" s="626">
        <v>3</v>
      </c>
      <c r="O653" s="690">
        <v>0.5</v>
      </c>
      <c r="P653" s="627"/>
      <c r="Q653" s="642">
        <v>0</v>
      </c>
      <c r="R653" s="626"/>
      <c r="S653" s="642">
        <v>0</v>
      </c>
      <c r="T653" s="690"/>
      <c r="U653" s="672">
        <v>0</v>
      </c>
    </row>
    <row r="654" spans="1:21" ht="14.4" customHeight="1" x14ac:dyDescent="0.3">
      <c r="A654" s="625">
        <v>4</v>
      </c>
      <c r="B654" s="626" t="s">
        <v>551</v>
      </c>
      <c r="C654" s="626">
        <v>89301042</v>
      </c>
      <c r="D654" s="688" t="s">
        <v>5893</v>
      </c>
      <c r="E654" s="689" t="s">
        <v>3799</v>
      </c>
      <c r="F654" s="626" t="s">
        <v>3777</v>
      </c>
      <c r="G654" s="626" t="s">
        <v>4014</v>
      </c>
      <c r="H654" s="626" t="s">
        <v>1399</v>
      </c>
      <c r="I654" s="626" t="s">
        <v>4762</v>
      </c>
      <c r="J654" s="626" t="s">
        <v>4763</v>
      </c>
      <c r="K654" s="626" t="s">
        <v>3693</v>
      </c>
      <c r="L654" s="627">
        <v>138.16</v>
      </c>
      <c r="M654" s="627">
        <v>138.16</v>
      </c>
      <c r="N654" s="626">
        <v>1</v>
      </c>
      <c r="O654" s="690">
        <v>0.5</v>
      </c>
      <c r="P654" s="627"/>
      <c r="Q654" s="642">
        <v>0</v>
      </c>
      <c r="R654" s="626"/>
      <c r="S654" s="642">
        <v>0</v>
      </c>
      <c r="T654" s="690"/>
      <c r="U654" s="672">
        <v>0</v>
      </c>
    </row>
    <row r="655" spans="1:21" ht="14.4" customHeight="1" x14ac:dyDescent="0.3">
      <c r="A655" s="625">
        <v>4</v>
      </c>
      <c r="B655" s="626" t="s">
        <v>551</v>
      </c>
      <c r="C655" s="626">
        <v>89301042</v>
      </c>
      <c r="D655" s="688" t="s">
        <v>5893</v>
      </c>
      <c r="E655" s="689" t="s">
        <v>3799</v>
      </c>
      <c r="F655" s="626" t="s">
        <v>3777</v>
      </c>
      <c r="G655" s="626" t="s">
        <v>3912</v>
      </c>
      <c r="H655" s="626" t="s">
        <v>1399</v>
      </c>
      <c r="I655" s="626" t="s">
        <v>4764</v>
      </c>
      <c r="J655" s="626" t="s">
        <v>1483</v>
      </c>
      <c r="K655" s="626" t="s">
        <v>4765</v>
      </c>
      <c r="L655" s="627">
        <v>413.22</v>
      </c>
      <c r="M655" s="627">
        <v>826.44</v>
      </c>
      <c r="N655" s="626">
        <v>2</v>
      </c>
      <c r="O655" s="690">
        <v>1</v>
      </c>
      <c r="P655" s="627">
        <v>826.44</v>
      </c>
      <c r="Q655" s="642">
        <v>1</v>
      </c>
      <c r="R655" s="626">
        <v>2</v>
      </c>
      <c r="S655" s="642">
        <v>1</v>
      </c>
      <c r="T655" s="690">
        <v>1</v>
      </c>
      <c r="U655" s="672">
        <v>1</v>
      </c>
    </row>
    <row r="656" spans="1:21" ht="14.4" customHeight="1" x14ac:dyDescent="0.3">
      <c r="A656" s="625">
        <v>4</v>
      </c>
      <c r="B656" s="626" t="s">
        <v>551</v>
      </c>
      <c r="C656" s="626">
        <v>89301042</v>
      </c>
      <c r="D656" s="688" t="s">
        <v>5893</v>
      </c>
      <c r="E656" s="689" t="s">
        <v>3799</v>
      </c>
      <c r="F656" s="626" t="s">
        <v>3777</v>
      </c>
      <c r="G656" s="626" t="s">
        <v>4126</v>
      </c>
      <c r="H656" s="626" t="s">
        <v>550</v>
      </c>
      <c r="I656" s="626" t="s">
        <v>4766</v>
      </c>
      <c r="J656" s="626" t="s">
        <v>4767</v>
      </c>
      <c r="K656" s="626" t="s">
        <v>4768</v>
      </c>
      <c r="L656" s="627">
        <v>0</v>
      </c>
      <c r="M656" s="627">
        <v>0</v>
      </c>
      <c r="N656" s="626">
        <v>1</v>
      </c>
      <c r="O656" s="690">
        <v>1</v>
      </c>
      <c r="P656" s="627">
        <v>0</v>
      </c>
      <c r="Q656" s="642"/>
      <c r="R656" s="626">
        <v>1</v>
      </c>
      <c r="S656" s="642">
        <v>1</v>
      </c>
      <c r="T656" s="690">
        <v>1</v>
      </c>
      <c r="U656" s="672">
        <v>1</v>
      </c>
    </row>
    <row r="657" spans="1:21" ht="14.4" customHeight="1" x14ac:dyDescent="0.3">
      <c r="A657" s="625">
        <v>4</v>
      </c>
      <c r="B657" s="626" t="s">
        <v>551</v>
      </c>
      <c r="C657" s="626">
        <v>89301042</v>
      </c>
      <c r="D657" s="688" t="s">
        <v>5893</v>
      </c>
      <c r="E657" s="689" t="s">
        <v>3799</v>
      </c>
      <c r="F657" s="626" t="s">
        <v>3777</v>
      </c>
      <c r="G657" s="626" t="s">
        <v>4126</v>
      </c>
      <c r="H657" s="626" t="s">
        <v>1399</v>
      </c>
      <c r="I657" s="626" t="s">
        <v>1729</v>
      </c>
      <c r="J657" s="626" t="s">
        <v>1730</v>
      </c>
      <c r="K657" s="626" t="s">
        <v>3600</v>
      </c>
      <c r="L657" s="627">
        <v>69.86</v>
      </c>
      <c r="M657" s="627">
        <v>69.86</v>
      </c>
      <c r="N657" s="626">
        <v>1</v>
      </c>
      <c r="O657" s="690">
        <v>1</v>
      </c>
      <c r="P657" s="627">
        <v>69.86</v>
      </c>
      <c r="Q657" s="642">
        <v>1</v>
      </c>
      <c r="R657" s="626">
        <v>1</v>
      </c>
      <c r="S657" s="642">
        <v>1</v>
      </c>
      <c r="T657" s="690">
        <v>1</v>
      </c>
      <c r="U657" s="672">
        <v>1</v>
      </c>
    </row>
    <row r="658" spans="1:21" ht="14.4" customHeight="1" x14ac:dyDescent="0.3">
      <c r="A658" s="625">
        <v>4</v>
      </c>
      <c r="B658" s="626" t="s">
        <v>551</v>
      </c>
      <c r="C658" s="626">
        <v>89301042</v>
      </c>
      <c r="D658" s="688" t="s">
        <v>5893</v>
      </c>
      <c r="E658" s="689" t="s">
        <v>3799</v>
      </c>
      <c r="F658" s="626" t="s">
        <v>3777</v>
      </c>
      <c r="G658" s="626" t="s">
        <v>4126</v>
      </c>
      <c r="H658" s="626" t="s">
        <v>550</v>
      </c>
      <c r="I658" s="626" t="s">
        <v>4769</v>
      </c>
      <c r="J658" s="626" t="s">
        <v>4770</v>
      </c>
      <c r="K658" s="626" t="s">
        <v>3600</v>
      </c>
      <c r="L658" s="627">
        <v>69.86</v>
      </c>
      <c r="M658" s="627">
        <v>69.86</v>
      </c>
      <c r="N658" s="626">
        <v>1</v>
      </c>
      <c r="O658" s="690">
        <v>1</v>
      </c>
      <c r="P658" s="627">
        <v>69.86</v>
      </c>
      <c r="Q658" s="642">
        <v>1</v>
      </c>
      <c r="R658" s="626">
        <v>1</v>
      </c>
      <c r="S658" s="642">
        <v>1</v>
      </c>
      <c r="T658" s="690">
        <v>1</v>
      </c>
      <c r="U658" s="672">
        <v>1</v>
      </c>
    </row>
    <row r="659" spans="1:21" ht="14.4" customHeight="1" x14ac:dyDescent="0.3">
      <c r="A659" s="625">
        <v>4</v>
      </c>
      <c r="B659" s="626" t="s">
        <v>551</v>
      </c>
      <c r="C659" s="626">
        <v>89301042</v>
      </c>
      <c r="D659" s="688" t="s">
        <v>5893</v>
      </c>
      <c r="E659" s="689" t="s">
        <v>3799</v>
      </c>
      <c r="F659" s="626" t="s">
        <v>3777</v>
      </c>
      <c r="G659" s="626" t="s">
        <v>4009</v>
      </c>
      <c r="H659" s="626" t="s">
        <v>550</v>
      </c>
      <c r="I659" s="626" t="s">
        <v>849</v>
      </c>
      <c r="J659" s="626" t="s">
        <v>850</v>
      </c>
      <c r="K659" s="626" t="s">
        <v>4771</v>
      </c>
      <c r="L659" s="627">
        <v>75.36</v>
      </c>
      <c r="M659" s="627">
        <v>75.36</v>
      </c>
      <c r="N659" s="626">
        <v>1</v>
      </c>
      <c r="O659" s="690">
        <v>0.5</v>
      </c>
      <c r="P659" s="627"/>
      <c r="Q659" s="642">
        <v>0</v>
      </c>
      <c r="R659" s="626"/>
      <c r="S659" s="642">
        <v>0</v>
      </c>
      <c r="T659" s="690"/>
      <c r="U659" s="672">
        <v>0</v>
      </c>
    </row>
    <row r="660" spans="1:21" ht="14.4" customHeight="1" x14ac:dyDescent="0.3">
      <c r="A660" s="625">
        <v>4</v>
      </c>
      <c r="B660" s="626" t="s">
        <v>551</v>
      </c>
      <c r="C660" s="626">
        <v>89301042</v>
      </c>
      <c r="D660" s="688" t="s">
        <v>5893</v>
      </c>
      <c r="E660" s="689" t="s">
        <v>3799</v>
      </c>
      <c r="F660" s="626" t="s">
        <v>3777</v>
      </c>
      <c r="G660" s="626" t="s">
        <v>4772</v>
      </c>
      <c r="H660" s="626" t="s">
        <v>550</v>
      </c>
      <c r="I660" s="626" t="s">
        <v>4773</v>
      </c>
      <c r="J660" s="626" t="s">
        <v>4774</v>
      </c>
      <c r="K660" s="626" t="s">
        <v>4775</v>
      </c>
      <c r="L660" s="627">
        <v>34.43</v>
      </c>
      <c r="M660" s="627">
        <v>103.28999999999999</v>
      </c>
      <c r="N660" s="626">
        <v>3</v>
      </c>
      <c r="O660" s="690">
        <v>0.5</v>
      </c>
      <c r="P660" s="627">
        <v>103.28999999999999</v>
      </c>
      <c r="Q660" s="642">
        <v>1</v>
      </c>
      <c r="R660" s="626">
        <v>3</v>
      </c>
      <c r="S660" s="642">
        <v>1</v>
      </c>
      <c r="T660" s="690">
        <v>0.5</v>
      </c>
      <c r="U660" s="672">
        <v>1</v>
      </c>
    </row>
    <row r="661" spans="1:21" ht="14.4" customHeight="1" x14ac:dyDescent="0.3">
      <c r="A661" s="625">
        <v>4</v>
      </c>
      <c r="B661" s="626" t="s">
        <v>551</v>
      </c>
      <c r="C661" s="626">
        <v>89301042</v>
      </c>
      <c r="D661" s="688" t="s">
        <v>5893</v>
      </c>
      <c r="E661" s="689" t="s">
        <v>3799</v>
      </c>
      <c r="F661" s="626" t="s">
        <v>3777</v>
      </c>
      <c r="G661" s="626" t="s">
        <v>3904</v>
      </c>
      <c r="H661" s="626" t="s">
        <v>550</v>
      </c>
      <c r="I661" s="626" t="s">
        <v>4776</v>
      </c>
      <c r="J661" s="626" t="s">
        <v>3806</v>
      </c>
      <c r="K661" s="626"/>
      <c r="L661" s="627">
        <v>0</v>
      </c>
      <c r="M661" s="627">
        <v>0</v>
      </c>
      <c r="N661" s="626">
        <v>1</v>
      </c>
      <c r="O661" s="690">
        <v>1</v>
      </c>
      <c r="P661" s="627"/>
      <c r="Q661" s="642"/>
      <c r="R661" s="626"/>
      <c r="S661" s="642">
        <v>0</v>
      </c>
      <c r="T661" s="690"/>
      <c r="U661" s="672">
        <v>0</v>
      </c>
    </row>
    <row r="662" spans="1:21" ht="14.4" customHeight="1" x14ac:dyDescent="0.3">
      <c r="A662" s="625">
        <v>4</v>
      </c>
      <c r="B662" s="626" t="s">
        <v>551</v>
      </c>
      <c r="C662" s="626">
        <v>89301042</v>
      </c>
      <c r="D662" s="688" t="s">
        <v>5893</v>
      </c>
      <c r="E662" s="689" t="s">
        <v>3799</v>
      </c>
      <c r="F662" s="626" t="s">
        <v>3777</v>
      </c>
      <c r="G662" s="626" t="s">
        <v>3840</v>
      </c>
      <c r="H662" s="626" t="s">
        <v>550</v>
      </c>
      <c r="I662" s="626" t="s">
        <v>973</v>
      </c>
      <c r="J662" s="626" t="s">
        <v>974</v>
      </c>
      <c r="K662" s="626" t="s">
        <v>975</v>
      </c>
      <c r="L662" s="627">
        <v>0</v>
      </c>
      <c r="M662" s="627">
        <v>0</v>
      </c>
      <c r="N662" s="626">
        <v>2</v>
      </c>
      <c r="O662" s="690">
        <v>1.5</v>
      </c>
      <c r="P662" s="627">
        <v>0</v>
      </c>
      <c r="Q662" s="642"/>
      <c r="R662" s="626">
        <v>1</v>
      </c>
      <c r="S662" s="642">
        <v>0.5</v>
      </c>
      <c r="T662" s="690">
        <v>0.5</v>
      </c>
      <c r="U662" s="672">
        <v>0.33333333333333331</v>
      </c>
    </row>
    <row r="663" spans="1:21" ht="14.4" customHeight="1" x14ac:dyDescent="0.3">
      <c r="A663" s="625">
        <v>4</v>
      </c>
      <c r="B663" s="626" t="s">
        <v>551</v>
      </c>
      <c r="C663" s="626">
        <v>89301042</v>
      </c>
      <c r="D663" s="688" t="s">
        <v>5893</v>
      </c>
      <c r="E663" s="689" t="s">
        <v>3799</v>
      </c>
      <c r="F663" s="626" t="s">
        <v>3777</v>
      </c>
      <c r="G663" s="626" t="s">
        <v>3841</v>
      </c>
      <c r="H663" s="626" t="s">
        <v>1399</v>
      </c>
      <c r="I663" s="626" t="s">
        <v>1733</v>
      </c>
      <c r="J663" s="626" t="s">
        <v>1734</v>
      </c>
      <c r="K663" s="626" t="s">
        <v>3596</v>
      </c>
      <c r="L663" s="627">
        <v>399.92</v>
      </c>
      <c r="M663" s="627">
        <v>399.92</v>
      </c>
      <c r="N663" s="626">
        <v>1</v>
      </c>
      <c r="O663" s="690">
        <v>0.5</v>
      </c>
      <c r="P663" s="627">
        <v>399.92</v>
      </c>
      <c r="Q663" s="642">
        <v>1</v>
      </c>
      <c r="R663" s="626">
        <v>1</v>
      </c>
      <c r="S663" s="642">
        <v>1</v>
      </c>
      <c r="T663" s="690">
        <v>0.5</v>
      </c>
      <c r="U663" s="672">
        <v>1</v>
      </c>
    </row>
    <row r="664" spans="1:21" ht="14.4" customHeight="1" x14ac:dyDescent="0.3">
      <c r="A664" s="625">
        <v>4</v>
      </c>
      <c r="B664" s="626" t="s">
        <v>551</v>
      </c>
      <c r="C664" s="626">
        <v>89301042</v>
      </c>
      <c r="D664" s="688" t="s">
        <v>5893</v>
      </c>
      <c r="E664" s="689" t="s">
        <v>3799</v>
      </c>
      <c r="F664" s="626" t="s">
        <v>3777</v>
      </c>
      <c r="G664" s="626" t="s">
        <v>4091</v>
      </c>
      <c r="H664" s="626" t="s">
        <v>1399</v>
      </c>
      <c r="I664" s="626" t="s">
        <v>2608</v>
      </c>
      <c r="J664" s="626" t="s">
        <v>2609</v>
      </c>
      <c r="K664" s="626" t="s">
        <v>2610</v>
      </c>
      <c r="L664" s="627">
        <v>154.01</v>
      </c>
      <c r="M664" s="627">
        <v>1232.08</v>
      </c>
      <c r="N664" s="626">
        <v>8</v>
      </c>
      <c r="O664" s="690">
        <v>4.5</v>
      </c>
      <c r="P664" s="627">
        <v>1078.07</v>
      </c>
      <c r="Q664" s="642">
        <v>0.875</v>
      </c>
      <c r="R664" s="626">
        <v>7</v>
      </c>
      <c r="S664" s="642">
        <v>0.875</v>
      </c>
      <c r="T664" s="690">
        <v>3.5</v>
      </c>
      <c r="U664" s="672">
        <v>0.77777777777777779</v>
      </c>
    </row>
    <row r="665" spans="1:21" ht="14.4" customHeight="1" x14ac:dyDescent="0.3">
      <c r="A665" s="625">
        <v>4</v>
      </c>
      <c r="B665" s="626" t="s">
        <v>551</v>
      </c>
      <c r="C665" s="626">
        <v>89301042</v>
      </c>
      <c r="D665" s="688" t="s">
        <v>5893</v>
      </c>
      <c r="E665" s="689" t="s">
        <v>3799</v>
      </c>
      <c r="F665" s="626" t="s">
        <v>3777</v>
      </c>
      <c r="G665" s="626" t="s">
        <v>4091</v>
      </c>
      <c r="H665" s="626" t="s">
        <v>1399</v>
      </c>
      <c r="I665" s="626" t="s">
        <v>2612</v>
      </c>
      <c r="J665" s="626" t="s">
        <v>2616</v>
      </c>
      <c r="K665" s="626" t="s">
        <v>3689</v>
      </c>
      <c r="L665" s="627">
        <v>82.92</v>
      </c>
      <c r="M665" s="627">
        <v>82.92</v>
      </c>
      <c r="N665" s="626">
        <v>1</v>
      </c>
      <c r="O665" s="690">
        <v>1</v>
      </c>
      <c r="P665" s="627"/>
      <c r="Q665" s="642">
        <v>0</v>
      </c>
      <c r="R665" s="626"/>
      <c r="S665" s="642">
        <v>0</v>
      </c>
      <c r="T665" s="690"/>
      <c r="U665" s="672">
        <v>0</v>
      </c>
    </row>
    <row r="666" spans="1:21" ht="14.4" customHeight="1" x14ac:dyDescent="0.3">
      <c r="A666" s="625">
        <v>4</v>
      </c>
      <c r="B666" s="626" t="s">
        <v>551</v>
      </c>
      <c r="C666" s="626">
        <v>89301042</v>
      </c>
      <c r="D666" s="688" t="s">
        <v>5893</v>
      </c>
      <c r="E666" s="689" t="s">
        <v>3799</v>
      </c>
      <c r="F666" s="626" t="s">
        <v>3777</v>
      </c>
      <c r="G666" s="626" t="s">
        <v>3842</v>
      </c>
      <c r="H666" s="626" t="s">
        <v>550</v>
      </c>
      <c r="I666" s="626" t="s">
        <v>822</v>
      </c>
      <c r="J666" s="626" t="s">
        <v>3986</v>
      </c>
      <c r="K666" s="626" t="s">
        <v>3987</v>
      </c>
      <c r="L666" s="627">
        <v>54.04</v>
      </c>
      <c r="M666" s="627">
        <v>54.04</v>
      </c>
      <c r="N666" s="626">
        <v>1</v>
      </c>
      <c r="O666" s="690">
        <v>1</v>
      </c>
      <c r="P666" s="627">
        <v>54.04</v>
      </c>
      <c r="Q666" s="642">
        <v>1</v>
      </c>
      <c r="R666" s="626">
        <v>1</v>
      </c>
      <c r="S666" s="642">
        <v>1</v>
      </c>
      <c r="T666" s="690">
        <v>1</v>
      </c>
      <c r="U666" s="672">
        <v>1</v>
      </c>
    </row>
    <row r="667" spans="1:21" ht="14.4" customHeight="1" x14ac:dyDescent="0.3">
      <c r="A667" s="625">
        <v>4</v>
      </c>
      <c r="B667" s="626" t="s">
        <v>551</v>
      </c>
      <c r="C667" s="626">
        <v>89301042</v>
      </c>
      <c r="D667" s="688" t="s">
        <v>5893</v>
      </c>
      <c r="E667" s="689" t="s">
        <v>3799</v>
      </c>
      <c r="F667" s="626" t="s">
        <v>3777</v>
      </c>
      <c r="G667" s="626" t="s">
        <v>3842</v>
      </c>
      <c r="H667" s="626" t="s">
        <v>550</v>
      </c>
      <c r="I667" s="626" t="s">
        <v>826</v>
      </c>
      <c r="J667" s="626" t="s">
        <v>3843</v>
      </c>
      <c r="K667" s="626" t="s">
        <v>3844</v>
      </c>
      <c r="L667" s="627">
        <v>72.05</v>
      </c>
      <c r="M667" s="627">
        <v>72.05</v>
      </c>
      <c r="N667" s="626">
        <v>1</v>
      </c>
      <c r="O667" s="690">
        <v>1</v>
      </c>
      <c r="P667" s="627">
        <v>72.05</v>
      </c>
      <c r="Q667" s="642">
        <v>1</v>
      </c>
      <c r="R667" s="626">
        <v>1</v>
      </c>
      <c r="S667" s="642">
        <v>1</v>
      </c>
      <c r="T667" s="690">
        <v>1</v>
      </c>
      <c r="U667" s="672">
        <v>1</v>
      </c>
    </row>
    <row r="668" spans="1:21" ht="14.4" customHeight="1" x14ac:dyDescent="0.3">
      <c r="A668" s="625">
        <v>4</v>
      </c>
      <c r="B668" s="626" t="s">
        <v>551</v>
      </c>
      <c r="C668" s="626">
        <v>89301042</v>
      </c>
      <c r="D668" s="688" t="s">
        <v>5893</v>
      </c>
      <c r="E668" s="689" t="s">
        <v>3799</v>
      </c>
      <c r="F668" s="626" t="s">
        <v>3777</v>
      </c>
      <c r="G668" s="626" t="s">
        <v>4777</v>
      </c>
      <c r="H668" s="626" t="s">
        <v>550</v>
      </c>
      <c r="I668" s="626" t="s">
        <v>4778</v>
      </c>
      <c r="J668" s="626" t="s">
        <v>4779</v>
      </c>
      <c r="K668" s="626" t="s">
        <v>4780</v>
      </c>
      <c r="L668" s="627">
        <v>72.94</v>
      </c>
      <c r="M668" s="627">
        <v>72.94</v>
      </c>
      <c r="N668" s="626">
        <v>1</v>
      </c>
      <c r="O668" s="690">
        <v>0.5</v>
      </c>
      <c r="P668" s="627">
        <v>72.94</v>
      </c>
      <c r="Q668" s="642">
        <v>1</v>
      </c>
      <c r="R668" s="626">
        <v>1</v>
      </c>
      <c r="S668" s="642">
        <v>1</v>
      </c>
      <c r="T668" s="690">
        <v>0.5</v>
      </c>
      <c r="U668" s="672">
        <v>1</v>
      </c>
    </row>
    <row r="669" spans="1:21" ht="14.4" customHeight="1" x14ac:dyDescent="0.3">
      <c r="A669" s="625">
        <v>4</v>
      </c>
      <c r="B669" s="626" t="s">
        <v>551</v>
      </c>
      <c r="C669" s="626">
        <v>89301042</v>
      </c>
      <c r="D669" s="688" t="s">
        <v>5893</v>
      </c>
      <c r="E669" s="689" t="s">
        <v>3799</v>
      </c>
      <c r="F669" s="626" t="s">
        <v>3777</v>
      </c>
      <c r="G669" s="626" t="s">
        <v>3995</v>
      </c>
      <c r="H669" s="626" t="s">
        <v>550</v>
      </c>
      <c r="I669" s="626" t="s">
        <v>726</v>
      </c>
      <c r="J669" s="626" t="s">
        <v>727</v>
      </c>
      <c r="K669" s="626" t="s">
        <v>3996</v>
      </c>
      <c r="L669" s="627">
        <v>709.97</v>
      </c>
      <c r="M669" s="627">
        <v>1419.94</v>
      </c>
      <c r="N669" s="626">
        <v>2</v>
      </c>
      <c r="O669" s="690">
        <v>1</v>
      </c>
      <c r="P669" s="627">
        <v>709.97</v>
      </c>
      <c r="Q669" s="642">
        <v>0.5</v>
      </c>
      <c r="R669" s="626">
        <v>1</v>
      </c>
      <c r="S669" s="642">
        <v>0.5</v>
      </c>
      <c r="T669" s="690">
        <v>0.5</v>
      </c>
      <c r="U669" s="672">
        <v>0.5</v>
      </c>
    </row>
    <row r="670" spans="1:21" ht="14.4" customHeight="1" x14ac:dyDescent="0.3">
      <c r="A670" s="625">
        <v>4</v>
      </c>
      <c r="B670" s="626" t="s">
        <v>551</v>
      </c>
      <c r="C670" s="626">
        <v>89301042</v>
      </c>
      <c r="D670" s="688" t="s">
        <v>5893</v>
      </c>
      <c r="E670" s="689" t="s">
        <v>3799</v>
      </c>
      <c r="F670" s="626" t="s">
        <v>3777</v>
      </c>
      <c r="G670" s="626" t="s">
        <v>3845</v>
      </c>
      <c r="H670" s="626" t="s">
        <v>1399</v>
      </c>
      <c r="I670" s="626" t="s">
        <v>1448</v>
      </c>
      <c r="J670" s="626" t="s">
        <v>1449</v>
      </c>
      <c r="K670" s="626" t="s">
        <v>1450</v>
      </c>
      <c r="L670" s="627">
        <v>0</v>
      </c>
      <c r="M670" s="627">
        <v>0</v>
      </c>
      <c r="N670" s="626">
        <v>2</v>
      </c>
      <c r="O670" s="690">
        <v>1</v>
      </c>
      <c r="P670" s="627"/>
      <c r="Q670" s="642"/>
      <c r="R670" s="626"/>
      <c r="S670" s="642">
        <v>0</v>
      </c>
      <c r="T670" s="690"/>
      <c r="U670" s="672">
        <v>0</v>
      </c>
    </row>
    <row r="671" spans="1:21" ht="14.4" customHeight="1" x14ac:dyDescent="0.3">
      <c r="A671" s="625">
        <v>4</v>
      </c>
      <c r="B671" s="626" t="s">
        <v>551</v>
      </c>
      <c r="C671" s="626">
        <v>89301042</v>
      </c>
      <c r="D671" s="688" t="s">
        <v>5893</v>
      </c>
      <c r="E671" s="689" t="s">
        <v>3799</v>
      </c>
      <c r="F671" s="626" t="s">
        <v>3777</v>
      </c>
      <c r="G671" s="626" t="s">
        <v>3952</v>
      </c>
      <c r="H671" s="626" t="s">
        <v>550</v>
      </c>
      <c r="I671" s="626" t="s">
        <v>2096</v>
      </c>
      <c r="J671" s="626" t="s">
        <v>2097</v>
      </c>
      <c r="K671" s="626" t="s">
        <v>1902</v>
      </c>
      <c r="L671" s="627">
        <v>0</v>
      </c>
      <c r="M671" s="627">
        <v>0</v>
      </c>
      <c r="N671" s="626">
        <v>1</v>
      </c>
      <c r="O671" s="690">
        <v>0.5</v>
      </c>
      <c r="P671" s="627">
        <v>0</v>
      </c>
      <c r="Q671" s="642"/>
      <c r="R671" s="626">
        <v>1</v>
      </c>
      <c r="S671" s="642">
        <v>1</v>
      </c>
      <c r="T671" s="690">
        <v>0.5</v>
      </c>
      <c r="U671" s="672">
        <v>1</v>
      </c>
    </row>
    <row r="672" spans="1:21" ht="14.4" customHeight="1" x14ac:dyDescent="0.3">
      <c r="A672" s="625">
        <v>4</v>
      </c>
      <c r="B672" s="626" t="s">
        <v>551</v>
      </c>
      <c r="C672" s="626">
        <v>89301042</v>
      </c>
      <c r="D672" s="688" t="s">
        <v>5893</v>
      </c>
      <c r="E672" s="689" t="s">
        <v>3799</v>
      </c>
      <c r="F672" s="626" t="s">
        <v>3777</v>
      </c>
      <c r="G672" s="626" t="s">
        <v>4781</v>
      </c>
      <c r="H672" s="626" t="s">
        <v>1399</v>
      </c>
      <c r="I672" s="626" t="s">
        <v>4782</v>
      </c>
      <c r="J672" s="626" t="s">
        <v>1515</v>
      </c>
      <c r="K672" s="626" t="s">
        <v>4169</v>
      </c>
      <c r="L672" s="627">
        <v>413.22</v>
      </c>
      <c r="M672" s="627">
        <v>413.22</v>
      </c>
      <c r="N672" s="626">
        <v>1</v>
      </c>
      <c r="O672" s="690">
        <v>1</v>
      </c>
      <c r="P672" s="627"/>
      <c r="Q672" s="642">
        <v>0</v>
      </c>
      <c r="R672" s="626"/>
      <c r="S672" s="642">
        <v>0</v>
      </c>
      <c r="T672" s="690"/>
      <c r="U672" s="672">
        <v>0</v>
      </c>
    </row>
    <row r="673" spans="1:21" ht="14.4" customHeight="1" x14ac:dyDescent="0.3">
      <c r="A673" s="625">
        <v>4</v>
      </c>
      <c r="B673" s="626" t="s">
        <v>551</v>
      </c>
      <c r="C673" s="626">
        <v>89301042</v>
      </c>
      <c r="D673" s="688" t="s">
        <v>5893</v>
      </c>
      <c r="E673" s="689" t="s">
        <v>3799</v>
      </c>
      <c r="F673" s="626" t="s">
        <v>3777</v>
      </c>
      <c r="G673" s="626" t="s">
        <v>4783</v>
      </c>
      <c r="H673" s="626" t="s">
        <v>550</v>
      </c>
      <c r="I673" s="626" t="s">
        <v>4784</v>
      </c>
      <c r="J673" s="626" t="s">
        <v>4785</v>
      </c>
      <c r="K673" s="626" t="s">
        <v>4786</v>
      </c>
      <c r="L673" s="627">
        <v>0</v>
      </c>
      <c r="M673" s="627">
        <v>0</v>
      </c>
      <c r="N673" s="626">
        <v>1</v>
      </c>
      <c r="O673" s="690">
        <v>0.5</v>
      </c>
      <c r="P673" s="627">
        <v>0</v>
      </c>
      <c r="Q673" s="642"/>
      <c r="R673" s="626">
        <v>1</v>
      </c>
      <c r="S673" s="642">
        <v>1</v>
      </c>
      <c r="T673" s="690">
        <v>0.5</v>
      </c>
      <c r="U673" s="672">
        <v>1</v>
      </c>
    </row>
    <row r="674" spans="1:21" ht="14.4" customHeight="1" x14ac:dyDescent="0.3">
      <c r="A674" s="625">
        <v>4</v>
      </c>
      <c r="B674" s="626" t="s">
        <v>551</v>
      </c>
      <c r="C674" s="626">
        <v>89301042</v>
      </c>
      <c r="D674" s="688" t="s">
        <v>5893</v>
      </c>
      <c r="E674" s="689" t="s">
        <v>3799</v>
      </c>
      <c r="F674" s="626" t="s">
        <v>3777</v>
      </c>
      <c r="G674" s="626" t="s">
        <v>3971</v>
      </c>
      <c r="H674" s="626" t="s">
        <v>550</v>
      </c>
      <c r="I674" s="626" t="s">
        <v>4787</v>
      </c>
      <c r="J674" s="626" t="s">
        <v>4788</v>
      </c>
      <c r="K674" s="626" t="s">
        <v>3618</v>
      </c>
      <c r="L674" s="627">
        <v>44.89</v>
      </c>
      <c r="M674" s="627">
        <v>134.67000000000002</v>
      </c>
      <c r="N674" s="626">
        <v>3</v>
      </c>
      <c r="O674" s="690">
        <v>0.5</v>
      </c>
      <c r="P674" s="627">
        <v>134.67000000000002</v>
      </c>
      <c r="Q674" s="642">
        <v>1</v>
      </c>
      <c r="R674" s="626">
        <v>3</v>
      </c>
      <c r="S674" s="642">
        <v>1</v>
      </c>
      <c r="T674" s="690">
        <v>0.5</v>
      </c>
      <c r="U674" s="672">
        <v>1</v>
      </c>
    </row>
    <row r="675" spans="1:21" ht="14.4" customHeight="1" x14ac:dyDescent="0.3">
      <c r="A675" s="625">
        <v>4</v>
      </c>
      <c r="B675" s="626" t="s">
        <v>551</v>
      </c>
      <c r="C675" s="626">
        <v>89301042</v>
      </c>
      <c r="D675" s="688" t="s">
        <v>5893</v>
      </c>
      <c r="E675" s="689" t="s">
        <v>3799</v>
      </c>
      <c r="F675" s="626" t="s">
        <v>3777</v>
      </c>
      <c r="G675" s="626" t="s">
        <v>3909</v>
      </c>
      <c r="H675" s="626" t="s">
        <v>550</v>
      </c>
      <c r="I675" s="626" t="s">
        <v>4789</v>
      </c>
      <c r="J675" s="626" t="s">
        <v>3914</v>
      </c>
      <c r="K675" s="626" t="s">
        <v>4790</v>
      </c>
      <c r="L675" s="627">
        <v>0</v>
      </c>
      <c r="M675" s="627">
        <v>0</v>
      </c>
      <c r="N675" s="626">
        <v>1</v>
      </c>
      <c r="O675" s="690">
        <v>0.5</v>
      </c>
      <c r="P675" s="627"/>
      <c r="Q675" s="642"/>
      <c r="R675" s="626"/>
      <c r="S675" s="642">
        <v>0</v>
      </c>
      <c r="T675" s="690"/>
      <c r="U675" s="672">
        <v>0</v>
      </c>
    </row>
    <row r="676" spans="1:21" ht="14.4" customHeight="1" x14ac:dyDescent="0.3">
      <c r="A676" s="625">
        <v>4</v>
      </c>
      <c r="B676" s="626" t="s">
        <v>551</v>
      </c>
      <c r="C676" s="626">
        <v>89301042</v>
      </c>
      <c r="D676" s="688" t="s">
        <v>5893</v>
      </c>
      <c r="E676" s="689" t="s">
        <v>3799</v>
      </c>
      <c r="F676" s="626" t="s">
        <v>3777</v>
      </c>
      <c r="G676" s="626" t="s">
        <v>3882</v>
      </c>
      <c r="H676" s="626" t="s">
        <v>1399</v>
      </c>
      <c r="I676" s="626" t="s">
        <v>2358</v>
      </c>
      <c r="J676" s="626" t="s">
        <v>1441</v>
      </c>
      <c r="K676" s="626" t="s">
        <v>2359</v>
      </c>
      <c r="L676" s="627">
        <v>1166.47</v>
      </c>
      <c r="M676" s="627">
        <v>1166.47</v>
      </c>
      <c r="N676" s="626">
        <v>1</v>
      </c>
      <c r="O676" s="690">
        <v>1</v>
      </c>
      <c r="P676" s="627">
        <v>1166.47</v>
      </c>
      <c r="Q676" s="642">
        <v>1</v>
      </c>
      <c r="R676" s="626">
        <v>1</v>
      </c>
      <c r="S676" s="642">
        <v>1</v>
      </c>
      <c r="T676" s="690">
        <v>1</v>
      </c>
      <c r="U676" s="672">
        <v>1</v>
      </c>
    </row>
    <row r="677" spans="1:21" ht="14.4" customHeight="1" x14ac:dyDescent="0.3">
      <c r="A677" s="625">
        <v>4</v>
      </c>
      <c r="B677" s="626" t="s">
        <v>551</v>
      </c>
      <c r="C677" s="626">
        <v>89301042</v>
      </c>
      <c r="D677" s="688" t="s">
        <v>5893</v>
      </c>
      <c r="E677" s="689" t="s">
        <v>3799</v>
      </c>
      <c r="F677" s="626" t="s">
        <v>3777</v>
      </c>
      <c r="G677" s="626" t="s">
        <v>3999</v>
      </c>
      <c r="H677" s="626" t="s">
        <v>1399</v>
      </c>
      <c r="I677" s="626" t="s">
        <v>1411</v>
      </c>
      <c r="J677" s="626" t="s">
        <v>1412</v>
      </c>
      <c r="K677" s="626" t="s">
        <v>3610</v>
      </c>
      <c r="L677" s="627">
        <v>96.63</v>
      </c>
      <c r="M677" s="627">
        <v>96.63</v>
      </c>
      <c r="N677" s="626">
        <v>1</v>
      </c>
      <c r="O677" s="690">
        <v>0.5</v>
      </c>
      <c r="P677" s="627">
        <v>96.63</v>
      </c>
      <c r="Q677" s="642">
        <v>1</v>
      </c>
      <c r="R677" s="626">
        <v>1</v>
      </c>
      <c r="S677" s="642">
        <v>1</v>
      </c>
      <c r="T677" s="690">
        <v>0.5</v>
      </c>
      <c r="U677" s="672">
        <v>1</v>
      </c>
    </row>
    <row r="678" spans="1:21" ht="14.4" customHeight="1" x14ac:dyDescent="0.3">
      <c r="A678" s="625">
        <v>4</v>
      </c>
      <c r="B678" s="626" t="s">
        <v>551</v>
      </c>
      <c r="C678" s="626">
        <v>89301042</v>
      </c>
      <c r="D678" s="688" t="s">
        <v>5893</v>
      </c>
      <c r="E678" s="689" t="s">
        <v>3799</v>
      </c>
      <c r="F678" s="626" t="s">
        <v>3777</v>
      </c>
      <c r="G678" s="626" t="s">
        <v>3999</v>
      </c>
      <c r="H678" s="626" t="s">
        <v>550</v>
      </c>
      <c r="I678" s="626" t="s">
        <v>1775</v>
      </c>
      <c r="J678" s="626" t="s">
        <v>1776</v>
      </c>
      <c r="K678" s="626" t="s">
        <v>3695</v>
      </c>
      <c r="L678" s="627">
        <v>96.63</v>
      </c>
      <c r="M678" s="627">
        <v>96.63</v>
      </c>
      <c r="N678" s="626">
        <v>1</v>
      </c>
      <c r="O678" s="690">
        <v>1</v>
      </c>
      <c r="P678" s="627">
        <v>96.63</v>
      </c>
      <c r="Q678" s="642">
        <v>1</v>
      </c>
      <c r="R678" s="626">
        <v>1</v>
      </c>
      <c r="S678" s="642">
        <v>1</v>
      </c>
      <c r="T678" s="690">
        <v>1</v>
      </c>
      <c r="U678" s="672">
        <v>1</v>
      </c>
    </row>
    <row r="679" spans="1:21" ht="14.4" customHeight="1" x14ac:dyDescent="0.3">
      <c r="A679" s="625">
        <v>4</v>
      </c>
      <c r="B679" s="626" t="s">
        <v>551</v>
      </c>
      <c r="C679" s="626">
        <v>89301042</v>
      </c>
      <c r="D679" s="688" t="s">
        <v>5893</v>
      </c>
      <c r="E679" s="689" t="s">
        <v>3799</v>
      </c>
      <c r="F679" s="626" t="s">
        <v>3777</v>
      </c>
      <c r="G679" s="626" t="s">
        <v>3848</v>
      </c>
      <c r="H679" s="626" t="s">
        <v>550</v>
      </c>
      <c r="I679" s="626" t="s">
        <v>4114</v>
      </c>
      <c r="J679" s="626" t="s">
        <v>4115</v>
      </c>
      <c r="K679" s="626" t="s">
        <v>2075</v>
      </c>
      <c r="L679" s="627">
        <v>0</v>
      </c>
      <c r="M679" s="627">
        <v>0</v>
      </c>
      <c r="N679" s="626">
        <v>1</v>
      </c>
      <c r="O679" s="690">
        <v>1</v>
      </c>
      <c r="P679" s="627"/>
      <c r="Q679" s="642"/>
      <c r="R679" s="626"/>
      <c r="S679" s="642">
        <v>0</v>
      </c>
      <c r="T679" s="690"/>
      <c r="U679" s="672">
        <v>0</v>
      </c>
    </row>
    <row r="680" spans="1:21" ht="14.4" customHeight="1" x14ac:dyDescent="0.3">
      <c r="A680" s="625">
        <v>4</v>
      </c>
      <c r="B680" s="626" t="s">
        <v>551</v>
      </c>
      <c r="C680" s="626">
        <v>89301042</v>
      </c>
      <c r="D680" s="688" t="s">
        <v>5893</v>
      </c>
      <c r="E680" s="689" t="s">
        <v>3799</v>
      </c>
      <c r="F680" s="626" t="s">
        <v>3777</v>
      </c>
      <c r="G680" s="626" t="s">
        <v>3848</v>
      </c>
      <c r="H680" s="626" t="s">
        <v>550</v>
      </c>
      <c r="I680" s="626" t="s">
        <v>3884</v>
      </c>
      <c r="J680" s="626" t="s">
        <v>3885</v>
      </c>
      <c r="K680" s="626" t="s">
        <v>755</v>
      </c>
      <c r="L680" s="627">
        <v>123.72</v>
      </c>
      <c r="M680" s="627">
        <v>123.72</v>
      </c>
      <c r="N680" s="626">
        <v>1</v>
      </c>
      <c r="O680" s="690">
        <v>1</v>
      </c>
      <c r="P680" s="627"/>
      <c r="Q680" s="642">
        <v>0</v>
      </c>
      <c r="R680" s="626"/>
      <c r="S680" s="642">
        <v>0</v>
      </c>
      <c r="T680" s="690"/>
      <c r="U680" s="672">
        <v>0</v>
      </c>
    </row>
    <row r="681" spans="1:21" ht="14.4" customHeight="1" x14ac:dyDescent="0.3">
      <c r="A681" s="625">
        <v>4</v>
      </c>
      <c r="B681" s="626" t="s">
        <v>551</v>
      </c>
      <c r="C681" s="626">
        <v>89301042</v>
      </c>
      <c r="D681" s="688" t="s">
        <v>5893</v>
      </c>
      <c r="E681" s="689" t="s">
        <v>3799</v>
      </c>
      <c r="F681" s="626" t="s">
        <v>3777</v>
      </c>
      <c r="G681" s="626" t="s">
        <v>3848</v>
      </c>
      <c r="H681" s="626" t="s">
        <v>550</v>
      </c>
      <c r="I681" s="626" t="s">
        <v>4000</v>
      </c>
      <c r="J681" s="626" t="s">
        <v>3885</v>
      </c>
      <c r="K681" s="626" t="s">
        <v>758</v>
      </c>
      <c r="L681" s="627">
        <v>397.65</v>
      </c>
      <c r="M681" s="627">
        <v>1192.9499999999998</v>
      </c>
      <c r="N681" s="626">
        <v>3</v>
      </c>
      <c r="O681" s="690">
        <v>0.5</v>
      </c>
      <c r="P681" s="627"/>
      <c r="Q681" s="642">
        <v>0</v>
      </c>
      <c r="R681" s="626"/>
      <c r="S681" s="642">
        <v>0</v>
      </c>
      <c r="T681" s="690"/>
      <c r="U681" s="672">
        <v>0</v>
      </c>
    </row>
    <row r="682" spans="1:21" ht="14.4" customHeight="1" x14ac:dyDescent="0.3">
      <c r="A682" s="625">
        <v>4</v>
      </c>
      <c r="B682" s="626" t="s">
        <v>551</v>
      </c>
      <c r="C682" s="626">
        <v>89301042</v>
      </c>
      <c r="D682" s="688" t="s">
        <v>5893</v>
      </c>
      <c r="E682" s="689" t="s">
        <v>3799</v>
      </c>
      <c r="F682" s="626" t="s">
        <v>3777</v>
      </c>
      <c r="G682" s="626" t="s">
        <v>3848</v>
      </c>
      <c r="H682" s="626" t="s">
        <v>550</v>
      </c>
      <c r="I682" s="626" t="s">
        <v>1294</v>
      </c>
      <c r="J682" s="626" t="s">
        <v>754</v>
      </c>
      <c r="K682" s="626" t="s">
        <v>1295</v>
      </c>
      <c r="L682" s="627">
        <v>95.24</v>
      </c>
      <c r="M682" s="627">
        <v>95.24</v>
      </c>
      <c r="N682" s="626">
        <v>1</v>
      </c>
      <c r="O682" s="690">
        <v>1</v>
      </c>
      <c r="P682" s="627">
        <v>95.24</v>
      </c>
      <c r="Q682" s="642">
        <v>1</v>
      </c>
      <c r="R682" s="626">
        <v>1</v>
      </c>
      <c r="S682" s="642">
        <v>1</v>
      </c>
      <c r="T682" s="690">
        <v>1</v>
      </c>
      <c r="U682" s="672">
        <v>1</v>
      </c>
    </row>
    <row r="683" spans="1:21" ht="14.4" customHeight="1" x14ac:dyDescent="0.3">
      <c r="A683" s="625">
        <v>4</v>
      </c>
      <c r="B683" s="626" t="s">
        <v>551</v>
      </c>
      <c r="C683" s="626">
        <v>89301042</v>
      </c>
      <c r="D683" s="688" t="s">
        <v>5893</v>
      </c>
      <c r="E683" s="689" t="s">
        <v>3799</v>
      </c>
      <c r="F683" s="626" t="s">
        <v>3777</v>
      </c>
      <c r="G683" s="626" t="s">
        <v>3848</v>
      </c>
      <c r="H683" s="626" t="s">
        <v>550</v>
      </c>
      <c r="I683" s="626" t="s">
        <v>757</v>
      </c>
      <c r="J683" s="626" t="s">
        <v>754</v>
      </c>
      <c r="K683" s="626" t="s">
        <v>758</v>
      </c>
      <c r="L683" s="627">
        <v>612.26</v>
      </c>
      <c r="M683" s="627">
        <v>612.26</v>
      </c>
      <c r="N683" s="626">
        <v>1</v>
      </c>
      <c r="O683" s="690">
        <v>1</v>
      </c>
      <c r="P683" s="627"/>
      <c r="Q683" s="642">
        <v>0</v>
      </c>
      <c r="R683" s="626"/>
      <c r="S683" s="642">
        <v>0</v>
      </c>
      <c r="T683" s="690"/>
      <c r="U683" s="672">
        <v>0</v>
      </c>
    </row>
    <row r="684" spans="1:21" ht="14.4" customHeight="1" x14ac:dyDescent="0.3">
      <c r="A684" s="625">
        <v>4</v>
      </c>
      <c r="B684" s="626" t="s">
        <v>551</v>
      </c>
      <c r="C684" s="626">
        <v>89301042</v>
      </c>
      <c r="D684" s="688" t="s">
        <v>5893</v>
      </c>
      <c r="E684" s="689" t="s">
        <v>3799</v>
      </c>
      <c r="F684" s="626" t="s">
        <v>3777</v>
      </c>
      <c r="G684" s="626" t="s">
        <v>3886</v>
      </c>
      <c r="H684" s="626" t="s">
        <v>550</v>
      </c>
      <c r="I684" s="626" t="s">
        <v>806</v>
      </c>
      <c r="J684" s="626" t="s">
        <v>807</v>
      </c>
      <c r="K684" s="626" t="s">
        <v>808</v>
      </c>
      <c r="L684" s="627">
        <v>56.69</v>
      </c>
      <c r="M684" s="627">
        <v>170.07</v>
      </c>
      <c r="N684" s="626">
        <v>3</v>
      </c>
      <c r="O684" s="690">
        <v>2.5</v>
      </c>
      <c r="P684" s="627">
        <v>113.38</v>
      </c>
      <c r="Q684" s="642">
        <v>0.66666666666666663</v>
      </c>
      <c r="R684" s="626">
        <v>2</v>
      </c>
      <c r="S684" s="642">
        <v>0.66666666666666663</v>
      </c>
      <c r="T684" s="690">
        <v>2</v>
      </c>
      <c r="U684" s="672">
        <v>0.8</v>
      </c>
    </row>
    <row r="685" spans="1:21" ht="14.4" customHeight="1" x14ac:dyDescent="0.3">
      <c r="A685" s="625">
        <v>4</v>
      </c>
      <c r="B685" s="626" t="s">
        <v>551</v>
      </c>
      <c r="C685" s="626">
        <v>89301042</v>
      </c>
      <c r="D685" s="688" t="s">
        <v>5893</v>
      </c>
      <c r="E685" s="689" t="s">
        <v>3799</v>
      </c>
      <c r="F685" s="626" t="s">
        <v>3777</v>
      </c>
      <c r="G685" s="626" t="s">
        <v>3920</v>
      </c>
      <c r="H685" s="626" t="s">
        <v>1399</v>
      </c>
      <c r="I685" s="626" t="s">
        <v>1596</v>
      </c>
      <c r="J685" s="626" t="s">
        <v>1597</v>
      </c>
      <c r="K685" s="626" t="s">
        <v>1598</v>
      </c>
      <c r="L685" s="627">
        <v>140.03</v>
      </c>
      <c r="M685" s="627">
        <v>420.09000000000003</v>
      </c>
      <c r="N685" s="626">
        <v>3</v>
      </c>
      <c r="O685" s="690">
        <v>0.5</v>
      </c>
      <c r="P685" s="627"/>
      <c r="Q685" s="642">
        <v>0</v>
      </c>
      <c r="R685" s="626"/>
      <c r="S685" s="642">
        <v>0</v>
      </c>
      <c r="T685" s="690"/>
      <c r="U685" s="672">
        <v>0</v>
      </c>
    </row>
    <row r="686" spans="1:21" ht="14.4" customHeight="1" x14ac:dyDescent="0.3">
      <c r="A686" s="625">
        <v>4</v>
      </c>
      <c r="B686" s="626" t="s">
        <v>551</v>
      </c>
      <c r="C686" s="626">
        <v>89301042</v>
      </c>
      <c r="D686" s="688" t="s">
        <v>5893</v>
      </c>
      <c r="E686" s="689" t="s">
        <v>3799</v>
      </c>
      <c r="F686" s="626" t="s">
        <v>3777</v>
      </c>
      <c r="G686" s="626" t="s">
        <v>4004</v>
      </c>
      <c r="H686" s="626" t="s">
        <v>550</v>
      </c>
      <c r="I686" s="626" t="s">
        <v>4791</v>
      </c>
      <c r="J686" s="626" t="s">
        <v>4792</v>
      </c>
      <c r="K686" s="626" t="s">
        <v>4793</v>
      </c>
      <c r="L686" s="627">
        <v>73.34</v>
      </c>
      <c r="M686" s="627">
        <v>73.34</v>
      </c>
      <c r="N686" s="626">
        <v>1</v>
      </c>
      <c r="O686" s="690">
        <v>0.5</v>
      </c>
      <c r="P686" s="627"/>
      <c r="Q686" s="642">
        <v>0</v>
      </c>
      <c r="R686" s="626"/>
      <c r="S686" s="642">
        <v>0</v>
      </c>
      <c r="T686" s="690"/>
      <c r="U686" s="672">
        <v>0</v>
      </c>
    </row>
    <row r="687" spans="1:21" ht="14.4" customHeight="1" x14ac:dyDescent="0.3">
      <c r="A687" s="625">
        <v>4</v>
      </c>
      <c r="B687" s="626" t="s">
        <v>551</v>
      </c>
      <c r="C687" s="626">
        <v>89301042</v>
      </c>
      <c r="D687" s="688" t="s">
        <v>5893</v>
      </c>
      <c r="E687" s="689" t="s">
        <v>3799</v>
      </c>
      <c r="F687" s="626" t="s">
        <v>3777</v>
      </c>
      <c r="G687" s="626" t="s">
        <v>3854</v>
      </c>
      <c r="H687" s="626" t="s">
        <v>550</v>
      </c>
      <c r="I687" s="626" t="s">
        <v>818</v>
      </c>
      <c r="J687" s="626" t="s">
        <v>3855</v>
      </c>
      <c r="K687" s="626" t="s">
        <v>3856</v>
      </c>
      <c r="L687" s="627">
        <v>0</v>
      </c>
      <c r="M687" s="627">
        <v>0</v>
      </c>
      <c r="N687" s="626">
        <v>3</v>
      </c>
      <c r="O687" s="690">
        <v>2.5</v>
      </c>
      <c r="P687" s="627">
        <v>0</v>
      </c>
      <c r="Q687" s="642"/>
      <c r="R687" s="626">
        <v>3</v>
      </c>
      <c r="S687" s="642">
        <v>1</v>
      </c>
      <c r="T687" s="690">
        <v>2.5</v>
      </c>
      <c r="U687" s="672">
        <v>1</v>
      </c>
    </row>
    <row r="688" spans="1:21" ht="14.4" customHeight="1" x14ac:dyDescent="0.3">
      <c r="A688" s="625">
        <v>4</v>
      </c>
      <c r="B688" s="626" t="s">
        <v>551</v>
      </c>
      <c r="C688" s="626">
        <v>89301042</v>
      </c>
      <c r="D688" s="688" t="s">
        <v>5893</v>
      </c>
      <c r="E688" s="689" t="s">
        <v>3799</v>
      </c>
      <c r="F688" s="626" t="s">
        <v>3777</v>
      </c>
      <c r="G688" s="626" t="s">
        <v>4203</v>
      </c>
      <c r="H688" s="626" t="s">
        <v>550</v>
      </c>
      <c r="I688" s="626" t="s">
        <v>3273</v>
      </c>
      <c r="J688" s="626" t="s">
        <v>3274</v>
      </c>
      <c r="K688" s="626" t="s">
        <v>4204</v>
      </c>
      <c r="L688" s="627">
        <v>98.56</v>
      </c>
      <c r="M688" s="627">
        <v>295.68</v>
      </c>
      <c r="N688" s="626">
        <v>3</v>
      </c>
      <c r="O688" s="690">
        <v>0.5</v>
      </c>
      <c r="P688" s="627"/>
      <c r="Q688" s="642">
        <v>0</v>
      </c>
      <c r="R688" s="626"/>
      <c r="S688" s="642">
        <v>0</v>
      </c>
      <c r="T688" s="690"/>
      <c r="U688" s="672">
        <v>0</v>
      </c>
    </row>
    <row r="689" spans="1:21" ht="14.4" customHeight="1" x14ac:dyDescent="0.3">
      <c r="A689" s="625">
        <v>4</v>
      </c>
      <c r="B689" s="626" t="s">
        <v>551</v>
      </c>
      <c r="C689" s="626">
        <v>89301042</v>
      </c>
      <c r="D689" s="688" t="s">
        <v>5893</v>
      </c>
      <c r="E689" s="689" t="s">
        <v>3799</v>
      </c>
      <c r="F689" s="626" t="s">
        <v>3777</v>
      </c>
      <c r="G689" s="626" t="s">
        <v>3895</v>
      </c>
      <c r="H689" s="626" t="s">
        <v>550</v>
      </c>
      <c r="I689" s="626" t="s">
        <v>3051</v>
      </c>
      <c r="J689" s="626" t="s">
        <v>1714</v>
      </c>
      <c r="K689" s="626" t="s">
        <v>3896</v>
      </c>
      <c r="L689" s="627">
        <v>38.99</v>
      </c>
      <c r="M689" s="627">
        <v>38.99</v>
      </c>
      <c r="N689" s="626">
        <v>1</v>
      </c>
      <c r="O689" s="690">
        <v>1</v>
      </c>
      <c r="P689" s="627"/>
      <c r="Q689" s="642">
        <v>0</v>
      </c>
      <c r="R689" s="626"/>
      <c r="S689" s="642">
        <v>0</v>
      </c>
      <c r="T689" s="690"/>
      <c r="U689" s="672">
        <v>0</v>
      </c>
    </row>
    <row r="690" spans="1:21" ht="14.4" customHeight="1" x14ac:dyDescent="0.3">
      <c r="A690" s="625">
        <v>4</v>
      </c>
      <c r="B690" s="626" t="s">
        <v>551</v>
      </c>
      <c r="C690" s="626">
        <v>89301042</v>
      </c>
      <c r="D690" s="688" t="s">
        <v>5893</v>
      </c>
      <c r="E690" s="689" t="s">
        <v>3799</v>
      </c>
      <c r="F690" s="626" t="s">
        <v>3777</v>
      </c>
      <c r="G690" s="626" t="s">
        <v>3895</v>
      </c>
      <c r="H690" s="626" t="s">
        <v>550</v>
      </c>
      <c r="I690" s="626" t="s">
        <v>3051</v>
      </c>
      <c r="J690" s="626" t="s">
        <v>1714</v>
      </c>
      <c r="K690" s="626" t="s">
        <v>3896</v>
      </c>
      <c r="L690" s="627">
        <v>23.46</v>
      </c>
      <c r="M690" s="627">
        <v>23.46</v>
      </c>
      <c r="N690" s="626">
        <v>1</v>
      </c>
      <c r="O690" s="690">
        <v>1</v>
      </c>
      <c r="P690" s="627">
        <v>23.46</v>
      </c>
      <c r="Q690" s="642">
        <v>1</v>
      </c>
      <c r="R690" s="626">
        <v>1</v>
      </c>
      <c r="S690" s="642">
        <v>1</v>
      </c>
      <c r="T690" s="690">
        <v>1</v>
      </c>
      <c r="U690" s="672">
        <v>1</v>
      </c>
    </row>
    <row r="691" spans="1:21" ht="14.4" customHeight="1" x14ac:dyDescent="0.3">
      <c r="A691" s="625">
        <v>4</v>
      </c>
      <c r="B691" s="626" t="s">
        <v>551</v>
      </c>
      <c r="C691" s="626">
        <v>89301042</v>
      </c>
      <c r="D691" s="688" t="s">
        <v>5893</v>
      </c>
      <c r="E691" s="689" t="s">
        <v>3799</v>
      </c>
      <c r="F691" s="626" t="s">
        <v>3777</v>
      </c>
      <c r="G691" s="626" t="s">
        <v>3962</v>
      </c>
      <c r="H691" s="626" t="s">
        <v>550</v>
      </c>
      <c r="I691" s="626" t="s">
        <v>4794</v>
      </c>
      <c r="J691" s="626" t="s">
        <v>4405</v>
      </c>
      <c r="K691" s="626" t="s">
        <v>917</v>
      </c>
      <c r="L691" s="627">
        <v>0</v>
      </c>
      <c r="M691" s="627">
        <v>0</v>
      </c>
      <c r="N691" s="626">
        <v>1</v>
      </c>
      <c r="O691" s="690">
        <v>0.5</v>
      </c>
      <c r="P691" s="627">
        <v>0</v>
      </c>
      <c r="Q691" s="642"/>
      <c r="R691" s="626">
        <v>1</v>
      </c>
      <c r="S691" s="642">
        <v>1</v>
      </c>
      <c r="T691" s="690">
        <v>0.5</v>
      </c>
      <c r="U691" s="672">
        <v>1</v>
      </c>
    </row>
    <row r="692" spans="1:21" ht="14.4" customHeight="1" x14ac:dyDescent="0.3">
      <c r="A692" s="625">
        <v>4</v>
      </c>
      <c r="B692" s="626" t="s">
        <v>551</v>
      </c>
      <c r="C692" s="626">
        <v>89301042</v>
      </c>
      <c r="D692" s="688" t="s">
        <v>5893</v>
      </c>
      <c r="E692" s="689" t="s">
        <v>3799</v>
      </c>
      <c r="F692" s="626" t="s">
        <v>3778</v>
      </c>
      <c r="G692" s="626" t="s">
        <v>3904</v>
      </c>
      <c r="H692" s="626" t="s">
        <v>550</v>
      </c>
      <c r="I692" s="626" t="s">
        <v>3966</v>
      </c>
      <c r="J692" s="626" t="s">
        <v>3806</v>
      </c>
      <c r="K692" s="626"/>
      <c r="L692" s="627">
        <v>0</v>
      </c>
      <c r="M692" s="627">
        <v>0</v>
      </c>
      <c r="N692" s="626">
        <v>4</v>
      </c>
      <c r="O692" s="690">
        <v>4</v>
      </c>
      <c r="P692" s="627">
        <v>0</v>
      </c>
      <c r="Q692" s="642"/>
      <c r="R692" s="626">
        <v>4</v>
      </c>
      <c r="S692" s="642">
        <v>1</v>
      </c>
      <c r="T692" s="690">
        <v>4</v>
      </c>
      <c r="U692" s="672">
        <v>1</v>
      </c>
    </row>
    <row r="693" spans="1:21" ht="14.4" customHeight="1" x14ac:dyDescent="0.3">
      <c r="A693" s="625">
        <v>4</v>
      </c>
      <c r="B693" s="626" t="s">
        <v>551</v>
      </c>
      <c r="C693" s="626">
        <v>89301042</v>
      </c>
      <c r="D693" s="688" t="s">
        <v>5893</v>
      </c>
      <c r="E693" s="689" t="s">
        <v>3799</v>
      </c>
      <c r="F693" s="626" t="s">
        <v>3778</v>
      </c>
      <c r="G693" s="626" t="s">
        <v>3904</v>
      </c>
      <c r="H693" s="626" t="s">
        <v>550</v>
      </c>
      <c r="I693" s="626" t="s">
        <v>4026</v>
      </c>
      <c r="J693" s="626" t="s">
        <v>3806</v>
      </c>
      <c r="K693" s="626"/>
      <c r="L693" s="627">
        <v>0</v>
      </c>
      <c r="M693" s="627">
        <v>0</v>
      </c>
      <c r="N693" s="626">
        <v>3</v>
      </c>
      <c r="O693" s="690">
        <v>3</v>
      </c>
      <c r="P693" s="627">
        <v>0</v>
      </c>
      <c r="Q693" s="642"/>
      <c r="R693" s="626">
        <v>3</v>
      </c>
      <c r="S693" s="642">
        <v>1</v>
      </c>
      <c r="T693" s="690">
        <v>3</v>
      </c>
      <c r="U693" s="672">
        <v>1</v>
      </c>
    </row>
    <row r="694" spans="1:21" ht="14.4" customHeight="1" x14ac:dyDescent="0.3">
      <c r="A694" s="625">
        <v>4</v>
      </c>
      <c r="B694" s="626" t="s">
        <v>551</v>
      </c>
      <c r="C694" s="626">
        <v>89301042</v>
      </c>
      <c r="D694" s="688" t="s">
        <v>5893</v>
      </c>
      <c r="E694" s="689" t="s">
        <v>3799</v>
      </c>
      <c r="F694" s="626" t="s">
        <v>3779</v>
      </c>
      <c r="G694" s="626" t="s">
        <v>4152</v>
      </c>
      <c r="H694" s="626" t="s">
        <v>550</v>
      </c>
      <c r="I694" s="626" t="s">
        <v>4153</v>
      </c>
      <c r="J694" s="626" t="s">
        <v>4154</v>
      </c>
      <c r="K694" s="626" t="s">
        <v>4155</v>
      </c>
      <c r="L694" s="627">
        <v>410</v>
      </c>
      <c r="M694" s="627">
        <v>31160</v>
      </c>
      <c r="N694" s="626">
        <v>76</v>
      </c>
      <c r="O694" s="690">
        <v>76</v>
      </c>
      <c r="P694" s="627">
        <v>29110</v>
      </c>
      <c r="Q694" s="642">
        <v>0.93421052631578949</v>
      </c>
      <c r="R694" s="626">
        <v>71</v>
      </c>
      <c r="S694" s="642">
        <v>0.93421052631578949</v>
      </c>
      <c r="T694" s="690">
        <v>71</v>
      </c>
      <c r="U694" s="672">
        <v>0.93421052631578949</v>
      </c>
    </row>
    <row r="695" spans="1:21" ht="14.4" customHeight="1" x14ac:dyDescent="0.3">
      <c r="A695" s="625">
        <v>4</v>
      </c>
      <c r="B695" s="626" t="s">
        <v>551</v>
      </c>
      <c r="C695" s="626">
        <v>89301042</v>
      </c>
      <c r="D695" s="688" t="s">
        <v>5893</v>
      </c>
      <c r="E695" s="689" t="s">
        <v>3799</v>
      </c>
      <c r="F695" s="626" t="s">
        <v>3779</v>
      </c>
      <c r="G695" s="626" t="s">
        <v>4152</v>
      </c>
      <c r="H695" s="626" t="s">
        <v>550</v>
      </c>
      <c r="I695" s="626" t="s">
        <v>4212</v>
      </c>
      <c r="J695" s="626" t="s">
        <v>4213</v>
      </c>
      <c r="K695" s="626" t="s">
        <v>4214</v>
      </c>
      <c r="L695" s="627">
        <v>566</v>
      </c>
      <c r="M695" s="627">
        <v>1132</v>
      </c>
      <c r="N695" s="626">
        <v>2</v>
      </c>
      <c r="O695" s="690">
        <v>2</v>
      </c>
      <c r="P695" s="627"/>
      <c r="Q695" s="642">
        <v>0</v>
      </c>
      <c r="R695" s="626"/>
      <c r="S695" s="642">
        <v>0</v>
      </c>
      <c r="T695" s="690"/>
      <c r="U695" s="672">
        <v>0</v>
      </c>
    </row>
    <row r="696" spans="1:21" ht="14.4" customHeight="1" x14ac:dyDescent="0.3">
      <c r="A696" s="625">
        <v>4</v>
      </c>
      <c r="B696" s="626" t="s">
        <v>551</v>
      </c>
      <c r="C696" s="626">
        <v>89301042</v>
      </c>
      <c r="D696" s="688" t="s">
        <v>5893</v>
      </c>
      <c r="E696" s="689" t="s">
        <v>3799</v>
      </c>
      <c r="F696" s="626" t="s">
        <v>3779</v>
      </c>
      <c r="G696" s="626" t="s">
        <v>4215</v>
      </c>
      <c r="H696" s="626" t="s">
        <v>550</v>
      </c>
      <c r="I696" s="626" t="s">
        <v>4795</v>
      </c>
      <c r="J696" s="626" t="s">
        <v>4796</v>
      </c>
      <c r="K696" s="626" t="s">
        <v>4797</v>
      </c>
      <c r="L696" s="627">
        <v>92.24</v>
      </c>
      <c r="M696" s="627">
        <v>92.24</v>
      </c>
      <c r="N696" s="626">
        <v>1</v>
      </c>
      <c r="O696" s="690">
        <v>1</v>
      </c>
      <c r="P696" s="627"/>
      <c r="Q696" s="642">
        <v>0</v>
      </c>
      <c r="R696" s="626"/>
      <c r="S696" s="642">
        <v>0</v>
      </c>
      <c r="T696" s="690"/>
      <c r="U696" s="672">
        <v>0</v>
      </c>
    </row>
    <row r="697" spans="1:21" ht="14.4" customHeight="1" x14ac:dyDescent="0.3">
      <c r="A697" s="625">
        <v>4</v>
      </c>
      <c r="B697" s="626" t="s">
        <v>551</v>
      </c>
      <c r="C697" s="626">
        <v>89301042</v>
      </c>
      <c r="D697" s="688" t="s">
        <v>5893</v>
      </c>
      <c r="E697" s="689" t="s">
        <v>3799</v>
      </c>
      <c r="F697" s="626" t="s">
        <v>3779</v>
      </c>
      <c r="G697" s="626" t="s">
        <v>4215</v>
      </c>
      <c r="H697" s="626" t="s">
        <v>550</v>
      </c>
      <c r="I697" s="626" t="s">
        <v>4798</v>
      </c>
      <c r="J697" s="626" t="s">
        <v>4796</v>
      </c>
      <c r="K697" s="626" t="s">
        <v>4799</v>
      </c>
      <c r="L697" s="627">
        <v>144.05000000000001</v>
      </c>
      <c r="M697" s="627">
        <v>144.05000000000001</v>
      </c>
      <c r="N697" s="626">
        <v>1</v>
      </c>
      <c r="O697" s="690">
        <v>1</v>
      </c>
      <c r="P697" s="627">
        <v>144.05000000000001</v>
      </c>
      <c r="Q697" s="642">
        <v>1</v>
      </c>
      <c r="R697" s="626">
        <v>1</v>
      </c>
      <c r="S697" s="642">
        <v>1</v>
      </c>
      <c r="T697" s="690">
        <v>1</v>
      </c>
      <c r="U697" s="672">
        <v>1</v>
      </c>
    </row>
    <row r="698" spans="1:21" ht="14.4" customHeight="1" x14ac:dyDescent="0.3">
      <c r="A698" s="625">
        <v>4</v>
      </c>
      <c r="B698" s="626" t="s">
        <v>551</v>
      </c>
      <c r="C698" s="626">
        <v>89301042</v>
      </c>
      <c r="D698" s="688" t="s">
        <v>5893</v>
      </c>
      <c r="E698" s="689" t="s">
        <v>3799</v>
      </c>
      <c r="F698" s="626" t="s">
        <v>3779</v>
      </c>
      <c r="G698" s="626" t="s">
        <v>4215</v>
      </c>
      <c r="H698" s="626" t="s">
        <v>550</v>
      </c>
      <c r="I698" s="626" t="s">
        <v>4219</v>
      </c>
      <c r="J698" s="626" t="s">
        <v>4220</v>
      </c>
      <c r="K698" s="626" t="s">
        <v>4221</v>
      </c>
      <c r="L698" s="627">
        <v>35.130000000000003</v>
      </c>
      <c r="M698" s="627">
        <v>70.260000000000005</v>
      </c>
      <c r="N698" s="626">
        <v>2</v>
      </c>
      <c r="O698" s="690">
        <v>1</v>
      </c>
      <c r="P698" s="627">
        <v>70.260000000000005</v>
      </c>
      <c r="Q698" s="642">
        <v>1</v>
      </c>
      <c r="R698" s="626">
        <v>2</v>
      </c>
      <c r="S698" s="642">
        <v>1</v>
      </c>
      <c r="T698" s="690">
        <v>1</v>
      </c>
      <c r="U698" s="672">
        <v>1</v>
      </c>
    </row>
    <row r="699" spans="1:21" ht="14.4" customHeight="1" x14ac:dyDescent="0.3">
      <c r="A699" s="625">
        <v>4</v>
      </c>
      <c r="B699" s="626" t="s">
        <v>551</v>
      </c>
      <c r="C699" s="626">
        <v>89301042</v>
      </c>
      <c r="D699" s="688" t="s">
        <v>5893</v>
      </c>
      <c r="E699" s="689" t="s">
        <v>3799</v>
      </c>
      <c r="F699" s="626" t="s">
        <v>3779</v>
      </c>
      <c r="G699" s="626" t="s">
        <v>4215</v>
      </c>
      <c r="H699" s="626" t="s">
        <v>550</v>
      </c>
      <c r="I699" s="626" t="s">
        <v>4408</v>
      </c>
      <c r="J699" s="626" t="s">
        <v>4226</v>
      </c>
      <c r="K699" s="626" t="s">
        <v>4409</v>
      </c>
      <c r="L699" s="627">
        <v>175.15</v>
      </c>
      <c r="M699" s="627">
        <v>350.3</v>
      </c>
      <c r="N699" s="626">
        <v>2</v>
      </c>
      <c r="O699" s="690">
        <v>1</v>
      </c>
      <c r="P699" s="627">
        <v>350.3</v>
      </c>
      <c r="Q699" s="642">
        <v>1</v>
      </c>
      <c r="R699" s="626">
        <v>2</v>
      </c>
      <c r="S699" s="642">
        <v>1</v>
      </c>
      <c r="T699" s="690">
        <v>1</v>
      </c>
      <c r="U699" s="672">
        <v>1</v>
      </c>
    </row>
    <row r="700" spans="1:21" ht="14.4" customHeight="1" x14ac:dyDescent="0.3">
      <c r="A700" s="625">
        <v>4</v>
      </c>
      <c r="B700" s="626" t="s">
        <v>551</v>
      </c>
      <c r="C700" s="626">
        <v>89301042</v>
      </c>
      <c r="D700" s="688" t="s">
        <v>5893</v>
      </c>
      <c r="E700" s="689" t="s">
        <v>3799</v>
      </c>
      <c r="F700" s="626" t="s">
        <v>3779</v>
      </c>
      <c r="G700" s="626" t="s">
        <v>4215</v>
      </c>
      <c r="H700" s="626" t="s">
        <v>550</v>
      </c>
      <c r="I700" s="626" t="s">
        <v>4225</v>
      </c>
      <c r="J700" s="626" t="s">
        <v>4226</v>
      </c>
      <c r="K700" s="626" t="s">
        <v>4227</v>
      </c>
      <c r="L700" s="627">
        <v>200</v>
      </c>
      <c r="M700" s="627">
        <v>6000</v>
      </c>
      <c r="N700" s="626">
        <v>30</v>
      </c>
      <c r="O700" s="690">
        <v>19</v>
      </c>
      <c r="P700" s="627">
        <v>6000</v>
      </c>
      <c r="Q700" s="642">
        <v>1</v>
      </c>
      <c r="R700" s="626">
        <v>30</v>
      </c>
      <c r="S700" s="642">
        <v>1</v>
      </c>
      <c r="T700" s="690">
        <v>19</v>
      </c>
      <c r="U700" s="672">
        <v>1</v>
      </c>
    </row>
    <row r="701" spans="1:21" ht="14.4" customHeight="1" x14ac:dyDescent="0.3">
      <c r="A701" s="625">
        <v>4</v>
      </c>
      <c r="B701" s="626" t="s">
        <v>551</v>
      </c>
      <c r="C701" s="626">
        <v>89301042</v>
      </c>
      <c r="D701" s="688" t="s">
        <v>5893</v>
      </c>
      <c r="E701" s="689" t="s">
        <v>3799</v>
      </c>
      <c r="F701" s="626" t="s">
        <v>3779</v>
      </c>
      <c r="G701" s="626" t="s">
        <v>4215</v>
      </c>
      <c r="H701" s="626" t="s">
        <v>550</v>
      </c>
      <c r="I701" s="626" t="s">
        <v>4228</v>
      </c>
      <c r="J701" s="626" t="s">
        <v>4229</v>
      </c>
      <c r="K701" s="626" t="s">
        <v>4230</v>
      </c>
      <c r="L701" s="627">
        <v>50</v>
      </c>
      <c r="M701" s="627">
        <v>100</v>
      </c>
      <c r="N701" s="626">
        <v>2</v>
      </c>
      <c r="O701" s="690">
        <v>1</v>
      </c>
      <c r="P701" s="627"/>
      <c r="Q701" s="642">
        <v>0</v>
      </c>
      <c r="R701" s="626"/>
      <c r="S701" s="642">
        <v>0</v>
      </c>
      <c r="T701" s="690"/>
      <c r="U701" s="672">
        <v>0</v>
      </c>
    </row>
    <row r="702" spans="1:21" ht="14.4" customHeight="1" x14ac:dyDescent="0.3">
      <c r="A702" s="625">
        <v>4</v>
      </c>
      <c r="B702" s="626" t="s">
        <v>551</v>
      </c>
      <c r="C702" s="626">
        <v>89301042</v>
      </c>
      <c r="D702" s="688" t="s">
        <v>5893</v>
      </c>
      <c r="E702" s="689" t="s">
        <v>3799</v>
      </c>
      <c r="F702" s="626" t="s">
        <v>3779</v>
      </c>
      <c r="G702" s="626" t="s">
        <v>4215</v>
      </c>
      <c r="H702" s="626" t="s">
        <v>550</v>
      </c>
      <c r="I702" s="626" t="s">
        <v>4800</v>
      </c>
      <c r="J702" s="626" t="s">
        <v>4801</v>
      </c>
      <c r="K702" s="626" t="s">
        <v>4802</v>
      </c>
      <c r="L702" s="627">
        <v>44.15</v>
      </c>
      <c r="M702" s="627">
        <v>309.05</v>
      </c>
      <c r="N702" s="626">
        <v>7</v>
      </c>
      <c r="O702" s="690">
        <v>2</v>
      </c>
      <c r="P702" s="627">
        <v>309.05</v>
      </c>
      <c r="Q702" s="642">
        <v>1</v>
      </c>
      <c r="R702" s="626">
        <v>7</v>
      </c>
      <c r="S702" s="642">
        <v>1</v>
      </c>
      <c r="T702" s="690">
        <v>2</v>
      </c>
      <c r="U702" s="672">
        <v>1</v>
      </c>
    </row>
    <row r="703" spans="1:21" ht="14.4" customHeight="1" x14ac:dyDescent="0.3">
      <c r="A703" s="625">
        <v>4</v>
      </c>
      <c r="B703" s="626" t="s">
        <v>551</v>
      </c>
      <c r="C703" s="626">
        <v>89301042</v>
      </c>
      <c r="D703" s="688" t="s">
        <v>5893</v>
      </c>
      <c r="E703" s="689" t="s">
        <v>3799</v>
      </c>
      <c r="F703" s="626" t="s">
        <v>3779</v>
      </c>
      <c r="G703" s="626" t="s">
        <v>4215</v>
      </c>
      <c r="H703" s="626" t="s">
        <v>550</v>
      </c>
      <c r="I703" s="626" t="s">
        <v>4231</v>
      </c>
      <c r="J703" s="626" t="s">
        <v>4232</v>
      </c>
      <c r="K703" s="626" t="s">
        <v>4233</v>
      </c>
      <c r="L703" s="627">
        <v>120</v>
      </c>
      <c r="M703" s="627">
        <v>480</v>
      </c>
      <c r="N703" s="626">
        <v>4</v>
      </c>
      <c r="O703" s="690">
        <v>2</v>
      </c>
      <c r="P703" s="627">
        <v>480</v>
      </c>
      <c r="Q703" s="642">
        <v>1</v>
      </c>
      <c r="R703" s="626">
        <v>4</v>
      </c>
      <c r="S703" s="642">
        <v>1</v>
      </c>
      <c r="T703" s="690">
        <v>2</v>
      </c>
      <c r="U703" s="672">
        <v>1</v>
      </c>
    </row>
    <row r="704" spans="1:21" ht="14.4" customHeight="1" x14ac:dyDescent="0.3">
      <c r="A704" s="625">
        <v>4</v>
      </c>
      <c r="B704" s="626" t="s">
        <v>551</v>
      </c>
      <c r="C704" s="626">
        <v>89301042</v>
      </c>
      <c r="D704" s="688" t="s">
        <v>5893</v>
      </c>
      <c r="E704" s="689" t="s">
        <v>3799</v>
      </c>
      <c r="F704" s="626" t="s">
        <v>3779</v>
      </c>
      <c r="G704" s="626" t="s">
        <v>4215</v>
      </c>
      <c r="H704" s="626" t="s">
        <v>550</v>
      </c>
      <c r="I704" s="626" t="s">
        <v>4803</v>
      </c>
      <c r="J704" s="626" t="s">
        <v>4804</v>
      </c>
      <c r="K704" s="626" t="s">
        <v>4805</v>
      </c>
      <c r="L704" s="627">
        <v>439.93</v>
      </c>
      <c r="M704" s="627">
        <v>439.93</v>
      </c>
      <c r="N704" s="626">
        <v>1</v>
      </c>
      <c r="O704" s="690">
        <v>1</v>
      </c>
      <c r="P704" s="627">
        <v>439.93</v>
      </c>
      <c r="Q704" s="642">
        <v>1</v>
      </c>
      <c r="R704" s="626">
        <v>1</v>
      </c>
      <c r="S704" s="642">
        <v>1</v>
      </c>
      <c r="T704" s="690">
        <v>1</v>
      </c>
      <c r="U704" s="672">
        <v>1</v>
      </c>
    </row>
    <row r="705" spans="1:21" ht="14.4" customHeight="1" x14ac:dyDescent="0.3">
      <c r="A705" s="625">
        <v>4</v>
      </c>
      <c r="B705" s="626" t="s">
        <v>551</v>
      </c>
      <c r="C705" s="626">
        <v>89301042</v>
      </c>
      <c r="D705" s="688" t="s">
        <v>5893</v>
      </c>
      <c r="E705" s="689" t="s">
        <v>3799</v>
      </c>
      <c r="F705" s="626" t="s">
        <v>3779</v>
      </c>
      <c r="G705" s="626" t="s">
        <v>4215</v>
      </c>
      <c r="H705" s="626" t="s">
        <v>550</v>
      </c>
      <c r="I705" s="626" t="s">
        <v>4237</v>
      </c>
      <c r="J705" s="626" t="s">
        <v>4238</v>
      </c>
      <c r="K705" s="626" t="s">
        <v>4239</v>
      </c>
      <c r="L705" s="627">
        <v>304.12</v>
      </c>
      <c r="M705" s="627">
        <v>912.36</v>
      </c>
      <c r="N705" s="626">
        <v>3</v>
      </c>
      <c r="O705" s="690">
        <v>3</v>
      </c>
      <c r="P705" s="627">
        <v>608.24</v>
      </c>
      <c r="Q705" s="642">
        <v>0.66666666666666663</v>
      </c>
      <c r="R705" s="626">
        <v>2</v>
      </c>
      <c r="S705" s="642">
        <v>0.66666666666666663</v>
      </c>
      <c r="T705" s="690">
        <v>2</v>
      </c>
      <c r="U705" s="672">
        <v>0.66666666666666663</v>
      </c>
    </row>
    <row r="706" spans="1:21" ht="14.4" customHeight="1" x14ac:dyDescent="0.3">
      <c r="A706" s="625">
        <v>4</v>
      </c>
      <c r="B706" s="626" t="s">
        <v>551</v>
      </c>
      <c r="C706" s="626">
        <v>89301042</v>
      </c>
      <c r="D706" s="688" t="s">
        <v>5893</v>
      </c>
      <c r="E706" s="689" t="s">
        <v>3799</v>
      </c>
      <c r="F706" s="626" t="s">
        <v>3779</v>
      </c>
      <c r="G706" s="626" t="s">
        <v>4027</v>
      </c>
      <c r="H706" s="626" t="s">
        <v>550</v>
      </c>
      <c r="I706" s="626" t="s">
        <v>4806</v>
      </c>
      <c r="J706" s="626" t="s">
        <v>4807</v>
      </c>
      <c r="K706" s="626" t="s">
        <v>4808</v>
      </c>
      <c r="L706" s="627">
        <v>543.55999999999995</v>
      </c>
      <c r="M706" s="627">
        <v>543.55999999999995</v>
      </c>
      <c r="N706" s="626">
        <v>1</v>
      </c>
      <c r="O706" s="690">
        <v>1</v>
      </c>
      <c r="P706" s="627"/>
      <c r="Q706" s="642">
        <v>0</v>
      </c>
      <c r="R706" s="626"/>
      <c r="S706" s="642">
        <v>0</v>
      </c>
      <c r="T706" s="690"/>
      <c r="U706" s="672">
        <v>0</v>
      </c>
    </row>
    <row r="707" spans="1:21" ht="14.4" customHeight="1" x14ac:dyDescent="0.3">
      <c r="A707" s="625">
        <v>4</v>
      </c>
      <c r="B707" s="626" t="s">
        <v>551</v>
      </c>
      <c r="C707" s="626">
        <v>89301042</v>
      </c>
      <c r="D707" s="688" t="s">
        <v>5893</v>
      </c>
      <c r="E707" s="689" t="s">
        <v>3799</v>
      </c>
      <c r="F707" s="626" t="s">
        <v>3779</v>
      </c>
      <c r="G707" s="626" t="s">
        <v>4027</v>
      </c>
      <c r="H707" s="626" t="s">
        <v>550</v>
      </c>
      <c r="I707" s="626" t="s">
        <v>4263</v>
      </c>
      <c r="J707" s="626" t="s">
        <v>4264</v>
      </c>
      <c r="K707" s="626" t="s">
        <v>4265</v>
      </c>
      <c r="L707" s="627">
        <v>1800</v>
      </c>
      <c r="M707" s="627">
        <v>10800</v>
      </c>
      <c r="N707" s="626">
        <v>6</v>
      </c>
      <c r="O707" s="690">
        <v>6</v>
      </c>
      <c r="P707" s="627">
        <v>1800</v>
      </c>
      <c r="Q707" s="642">
        <v>0.16666666666666666</v>
      </c>
      <c r="R707" s="626">
        <v>1</v>
      </c>
      <c r="S707" s="642">
        <v>0.16666666666666666</v>
      </c>
      <c r="T707" s="690">
        <v>1</v>
      </c>
      <c r="U707" s="672">
        <v>0.16666666666666666</v>
      </c>
    </row>
    <row r="708" spans="1:21" ht="14.4" customHeight="1" x14ac:dyDescent="0.3">
      <c r="A708" s="625">
        <v>4</v>
      </c>
      <c r="B708" s="626" t="s">
        <v>551</v>
      </c>
      <c r="C708" s="626">
        <v>89301042</v>
      </c>
      <c r="D708" s="688" t="s">
        <v>5893</v>
      </c>
      <c r="E708" s="689" t="s">
        <v>3799</v>
      </c>
      <c r="F708" s="626" t="s">
        <v>3779</v>
      </c>
      <c r="G708" s="626" t="s">
        <v>4027</v>
      </c>
      <c r="H708" s="626" t="s">
        <v>550</v>
      </c>
      <c r="I708" s="626" t="s">
        <v>4266</v>
      </c>
      <c r="J708" s="626" t="s">
        <v>4267</v>
      </c>
      <c r="K708" s="626" t="s">
        <v>4268</v>
      </c>
      <c r="L708" s="627">
        <v>500</v>
      </c>
      <c r="M708" s="627">
        <v>3000</v>
      </c>
      <c r="N708" s="626">
        <v>6</v>
      </c>
      <c r="O708" s="690">
        <v>6</v>
      </c>
      <c r="P708" s="627">
        <v>3000</v>
      </c>
      <c r="Q708" s="642">
        <v>1</v>
      </c>
      <c r="R708" s="626">
        <v>6</v>
      </c>
      <c r="S708" s="642">
        <v>1</v>
      </c>
      <c r="T708" s="690">
        <v>6</v>
      </c>
      <c r="U708" s="672">
        <v>1</v>
      </c>
    </row>
    <row r="709" spans="1:21" ht="14.4" customHeight="1" x14ac:dyDescent="0.3">
      <c r="A709" s="625">
        <v>4</v>
      </c>
      <c r="B709" s="626" t="s">
        <v>551</v>
      </c>
      <c r="C709" s="626">
        <v>89301042</v>
      </c>
      <c r="D709" s="688" t="s">
        <v>5893</v>
      </c>
      <c r="E709" s="689" t="s">
        <v>3799</v>
      </c>
      <c r="F709" s="626" t="s">
        <v>3779</v>
      </c>
      <c r="G709" s="626" t="s">
        <v>4027</v>
      </c>
      <c r="H709" s="626" t="s">
        <v>550</v>
      </c>
      <c r="I709" s="626" t="s">
        <v>4028</v>
      </c>
      <c r="J709" s="626" t="s">
        <v>4029</v>
      </c>
      <c r="K709" s="626" t="s">
        <v>4030</v>
      </c>
      <c r="L709" s="627">
        <v>900</v>
      </c>
      <c r="M709" s="627">
        <v>34200</v>
      </c>
      <c r="N709" s="626">
        <v>38</v>
      </c>
      <c r="O709" s="690">
        <v>38</v>
      </c>
      <c r="P709" s="627">
        <v>27900</v>
      </c>
      <c r="Q709" s="642">
        <v>0.81578947368421051</v>
      </c>
      <c r="R709" s="626">
        <v>31</v>
      </c>
      <c r="S709" s="642">
        <v>0.81578947368421051</v>
      </c>
      <c r="T709" s="690">
        <v>31</v>
      </c>
      <c r="U709" s="672">
        <v>0.81578947368421051</v>
      </c>
    </row>
    <row r="710" spans="1:21" ht="14.4" customHeight="1" x14ac:dyDescent="0.3">
      <c r="A710" s="625">
        <v>4</v>
      </c>
      <c r="B710" s="626" t="s">
        <v>551</v>
      </c>
      <c r="C710" s="626">
        <v>89301042</v>
      </c>
      <c r="D710" s="688" t="s">
        <v>5893</v>
      </c>
      <c r="E710" s="689" t="s">
        <v>3799</v>
      </c>
      <c r="F710" s="626" t="s">
        <v>3779</v>
      </c>
      <c r="G710" s="626" t="s">
        <v>4027</v>
      </c>
      <c r="H710" s="626" t="s">
        <v>550</v>
      </c>
      <c r="I710" s="626" t="s">
        <v>4116</v>
      </c>
      <c r="J710" s="626" t="s">
        <v>4117</v>
      </c>
      <c r="K710" s="626" t="s">
        <v>4118</v>
      </c>
      <c r="L710" s="627">
        <v>378.48</v>
      </c>
      <c r="M710" s="627">
        <v>6812.6399999999985</v>
      </c>
      <c r="N710" s="626">
        <v>18</v>
      </c>
      <c r="O710" s="690">
        <v>18</v>
      </c>
      <c r="P710" s="627">
        <v>6055.6799999999985</v>
      </c>
      <c r="Q710" s="642">
        <v>0.88888888888888884</v>
      </c>
      <c r="R710" s="626">
        <v>16</v>
      </c>
      <c r="S710" s="642">
        <v>0.88888888888888884</v>
      </c>
      <c r="T710" s="690">
        <v>16</v>
      </c>
      <c r="U710" s="672">
        <v>0.88888888888888884</v>
      </c>
    </row>
    <row r="711" spans="1:21" ht="14.4" customHeight="1" x14ac:dyDescent="0.3">
      <c r="A711" s="625">
        <v>4</v>
      </c>
      <c r="B711" s="626" t="s">
        <v>551</v>
      </c>
      <c r="C711" s="626">
        <v>89301042</v>
      </c>
      <c r="D711" s="688" t="s">
        <v>5893</v>
      </c>
      <c r="E711" s="689" t="s">
        <v>3799</v>
      </c>
      <c r="F711" s="626" t="s">
        <v>3779</v>
      </c>
      <c r="G711" s="626" t="s">
        <v>4027</v>
      </c>
      <c r="H711" s="626" t="s">
        <v>550</v>
      </c>
      <c r="I711" s="626" t="s">
        <v>4269</v>
      </c>
      <c r="J711" s="626" t="s">
        <v>4270</v>
      </c>
      <c r="K711" s="626" t="s">
        <v>4271</v>
      </c>
      <c r="L711" s="627">
        <v>378.48</v>
      </c>
      <c r="M711" s="627">
        <v>2270.88</v>
      </c>
      <c r="N711" s="626">
        <v>6</v>
      </c>
      <c r="O711" s="690">
        <v>6</v>
      </c>
      <c r="P711" s="627">
        <v>2270.88</v>
      </c>
      <c r="Q711" s="642">
        <v>1</v>
      </c>
      <c r="R711" s="626">
        <v>6</v>
      </c>
      <c r="S711" s="642">
        <v>1</v>
      </c>
      <c r="T711" s="690">
        <v>6</v>
      </c>
      <c r="U711" s="672">
        <v>1</v>
      </c>
    </row>
    <row r="712" spans="1:21" ht="14.4" customHeight="1" x14ac:dyDescent="0.3">
      <c r="A712" s="625">
        <v>4</v>
      </c>
      <c r="B712" s="626" t="s">
        <v>551</v>
      </c>
      <c r="C712" s="626">
        <v>89301042</v>
      </c>
      <c r="D712" s="688" t="s">
        <v>5893</v>
      </c>
      <c r="E712" s="689" t="s">
        <v>3799</v>
      </c>
      <c r="F712" s="626" t="s">
        <v>3779</v>
      </c>
      <c r="G712" s="626" t="s">
        <v>4027</v>
      </c>
      <c r="H712" s="626" t="s">
        <v>550</v>
      </c>
      <c r="I712" s="626" t="s">
        <v>4275</v>
      </c>
      <c r="J712" s="626" t="s">
        <v>4276</v>
      </c>
      <c r="K712" s="626" t="s">
        <v>4277</v>
      </c>
      <c r="L712" s="627">
        <v>378.48</v>
      </c>
      <c r="M712" s="627">
        <v>378.48</v>
      </c>
      <c r="N712" s="626">
        <v>1</v>
      </c>
      <c r="O712" s="690">
        <v>1</v>
      </c>
      <c r="P712" s="627">
        <v>378.48</v>
      </c>
      <c r="Q712" s="642">
        <v>1</v>
      </c>
      <c r="R712" s="626">
        <v>1</v>
      </c>
      <c r="S712" s="642">
        <v>1</v>
      </c>
      <c r="T712" s="690">
        <v>1</v>
      </c>
      <c r="U712" s="672">
        <v>1</v>
      </c>
    </row>
    <row r="713" spans="1:21" ht="14.4" customHeight="1" x14ac:dyDescent="0.3">
      <c r="A713" s="625">
        <v>4</v>
      </c>
      <c r="B713" s="626" t="s">
        <v>551</v>
      </c>
      <c r="C713" s="626">
        <v>89301042</v>
      </c>
      <c r="D713" s="688" t="s">
        <v>5893</v>
      </c>
      <c r="E713" s="689" t="s">
        <v>3799</v>
      </c>
      <c r="F713" s="626" t="s">
        <v>3779</v>
      </c>
      <c r="G713" s="626" t="s">
        <v>4027</v>
      </c>
      <c r="H713" s="626" t="s">
        <v>550</v>
      </c>
      <c r="I713" s="626" t="s">
        <v>4809</v>
      </c>
      <c r="J713" s="626" t="s">
        <v>4810</v>
      </c>
      <c r="K713" s="626" t="s">
        <v>4811</v>
      </c>
      <c r="L713" s="627">
        <v>700</v>
      </c>
      <c r="M713" s="627">
        <v>700</v>
      </c>
      <c r="N713" s="626">
        <v>1</v>
      </c>
      <c r="O713" s="690">
        <v>1</v>
      </c>
      <c r="P713" s="627">
        <v>700</v>
      </c>
      <c r="Q713" s="642">
        <v>1</v>
      </c>
      <c r="R713" s="626">
        <v>1</v>
      </c>
      <c r="S713" s="642">
        <v>1</v>
      </c>
      <c r="T713" s="690">
        <v>1</v>
      </c>
      <c r="U713" s="672">
        <v>1</v>
      </c>
    </row>
    <row r="714" spans="1:21" ht="14.4" customHeight="1" x14ac:dyDescent="0.3">
      <c r="A714" s="625">
        <v>4</v>
      </c>
      <c r="B714" s="626" t="s">
        <v>551</v>
      </c>
      <c r="C714" s="626">
        <v>89301042</v>
      </c>
      <c r="D714" s="688" t="s">
        <v>5893</v>
      </c>
      <c r="E714" s="689" t="s">
        <v>3800</v>
      </c>
      <c r="F714" s="626" t="s">
        <v>3777</v>
      </c>
      <c r="G714" s="626" t="s">
        <v>3995</v>
      </c>
      <c r="H714" s="626" t="s">
        <v>550</v>
      </c>
      <c r="I714" s="626" t="s">
        <v>726</v>
      </c>
      <c r="J714" s="626" t="s">
        <v>727</v>
      </c>
      <c r="K714" s="626" t="s">
        <v>3996</v>
      </c>
      <c r="L714" s="627">
        <v>709.97</v>
      </c>
      <c r="M714" s="627">
        <v>2129.91</v>
      </c>
      <c r="N714" s="626">
        <v>3</v>
      </c>
      <c r="O714" s="690">
        <v>1</v>
      </c>
      <c r="P714" s="627">
        <v>2129.91</v>
      </c>
      <c r="Q714" s="642">
        <v>1</v>
      </c>
      <c r="R714" s="626">
        <v>3</v>
      </c>
      <c r="S714" s="642">
        <v>1</v>
      </c>
      <c r="T714" s="690">
        <v>1</v>
      </c>
      <c r="U714" s="672">
        <v>1</v>
      </c>
    </row>
    <row r="715" spans="1:21" ht="14.4" customHeight="1" x14ac:dyDescent="0.3">
      <c r="A715" s="625">
        <v>4</v>
      </c>
      <c r="B715" s="626" t="s">
        <v>551</v>
      </c>
      <c r="C715" s="626">
        <v>89301042</v>
      </c>
      <c r="D715" s="688" t="s">
        <v>5893</v>
      </c>
      <c r="E715" s="689" t="s">
        <v>3800</v>
      </c>
      <c r="F715" s="626" t="s">
        <v>3777</v>
      </c>
      <c r="G715" s="626" t="s">
        <v>3846</v>
      </c>
      <c r="H715" s="626" t="s">
        <v>550</v>
      </c>
      <c r="I715" s="626" t="s">
        <v>833</v>
      </c>
      <c r="J715" s="626" t="s">
        <v>834</v>
      </c>
      <c r="K715" s="626" t="s">
        <v>3847</v>
      </c>
      <c r="L715" s="627">
        <v>242.93</v>
      </c>
      <c r="M715" s="627">
        <v>728.79</v>
      </c>
      <c r="N715" s="626">
        <v>3</v>
      </c>
      <c r="O715" s="690">
        <v>3</v>
      </c>
      <c r="P715" s="627">
        <v>728.79</v>
      </c>
      <c r="Q715" s="642">
        <v>1</v>
      </c>
      <c r="R715" s="626">
        <v>3</v>
      </c>
      <c r="S715" s="642">
        <v>1</v>
      </c>
      <c r="T715" s="690">
        <v>3</v>
      </c>
      <c r="U715" s="672">
        <v>1</v>
      </c>
    </row>
    <row r="716" spans="1:21" ht="14.4" customHeight="1" x14ac:dyDescent="0.3">
      <c r="A716" s="625">
        <v>4</v>
      </c>
      <c r="B716" s="626" t="s">
        <v>551</v>
      </c>
      <c r="C716" s="626">
        <v>89301042</v>
      </c>
      <c r="D716" s="688" t="s">
        <v>5893</v>
      </c>
      <c r="E716" s="689" t="s">
        <v>3800</v>
      </c>
      <c r="F716" s="626" t="s">
        <v>3777</v>
      </c>
      <c r="G716" s="626" t="s">
        <v>3909</v>
      </c>
      <c r="H716" s="626" t="s">
        <v>550</v>
      </c>
      <c r="I716" s="626" t="s">
        <v>1900</v>
      </c>
      <c r="J716" s="626" t="s">
        <v>1901</v>
      </c>
      <c r="K716" s="626" t="s">
        <v>3910</v>
      </c>
      <c r="L716" s="627">
        <v>400.53</v>
      </c>
      <c r="M716" s="627">
        <v>1602.12</v>
      </c>
      <c r="N716" s="626">
        <v>4</v>
      </c>
      <c r="O716" s="690">
        <v>2</v>
      </c>
      <c r="P716" s="627">
        <v>1602.12</v>
      </c>
      <c r="Q716" s="642">
        <v>1</v>
      </c>
      <c r="R716" s="626">
        <v>4</v>
      </c>
      <c r="S716" s="642">
        <v>1</v>
      </c>
      <c r="T716" s="690">
        <v>2</v>
      </c>
      <c r="U716" s="672">
        <v>1</v>
      </c>
    </row>
    <row r="717" spans="1:21" ht="14.4" customHeight="1" x14ac:dyDescent="0.3">
      <c r="A717" s="625">
        <v>4</v>
      </c>
      <c r="B717" s="626" t="s">
        <v>551</v>
      </c>
      <c r="C717" s="626">
        <v>89301042</v>
      </c>
      <c r="D717" s="688" t="s">
        <v>5893</v>
      </c>
      <c r="E717" s="689" t="s">
        <v>3800</v>
      </c>
      <c r="F717" s="626" t="s">
        <v>3777</v>
      </c>
      <c r="G717" s="626" t="s">
        <v>3909</v>
      </c>
      <c r="H717" s="626" t="s">
        <v>550</v>
      </c>
      <c r="I717" s="626" t="s">
        <v>4789</v>
      </c>
      <c r="J717" s="626" t="s">
        <v>3914</v>
      </c>
      <c r="K717" s="626" t="s">
        <v>4790</v>
      </c>
      <c r="L717" s="627">
        <v>0</v>
      </c>
      <c r="M717" s="627">
        <v>0</v>
      </c>
      <c r="N717" s="626">
        <v>2</v>
      </c>
      <c r="O717" s="690">
        <v>1</v>
      </c>
      <c r="P717" s="627">
        <v>0</v>
      </c>
      <c r="Q717" s="642"/>
      <c r="R717" s="626">
        <v>2</v>
      </c>
      <c r="S717" s="642">
        <v>1</v>
      </c>
      <c r="T717" s="690">
        <v>1</v>
      </c>
      <c r="U717" s="672">
        <v>1</v>
      </c>
    </row>
    <row r="718" spans="1:21" ht="14.4" customHeight="1" x14ac:dyDescent="0.3">
      <c r="A718" s="625">
        <v>4</v>
      </c>
      <c r="B718" s="626" t="s">
        <v>551</v>
      </c>
      <c r="C718" s="626">
        <v>89301042</v>
      </c>
      <c r="D718" s="688" t="s">
        <v>5893</v>
      </c>
      <c r="E718" s="689" t="s">
        <v>3800</v>
      </c>
      <c r="F718" s="626" t="s">
        <v>3777</v>
      </c>
      <c r="G718" s="626" t="s">
        <v>3886</v>
      </c>
      <c r="H718" s="626" t="s">
        <v>550</v>
      </c>
      <c r="I718" s="626" t="s">
        <v>4812</v>
      </c>
      <c r="J718" s="626" t="s">
        <v>807</v>
      </c>
      <c r="K718" s="626" t="s">
        <v>3698</v>
      </c>
      <c r="L718" s="627">
        <v>22.68</v>
      </c>
      <c r="M718" s="627">
        <v>22.68</v>
      </c>
      <c r="N718" s="626">
        <v>1</v>
      </c>
      <c r="O718" s="690">
        <v>1</v>
      </c>
      <c r="P718" s="627">
        <v>22.68</v>
      </c>
      <c r="Q718" s="642">
        <v>1</v>
      </c>
      <c r="R718" s="626">
        <v>1</v>
      </c>
      <c r="S718" s="642">
        <v>1</v>
      </c>
      <c r="T718" s="690">
        <v>1</v>
      </c>
      <c r="U718" s="672">
        <v>1</v>
      </c>
    </row>
    <row r="719" spans="1:21" ht="14.4" customHeight="1" x14ac:dyDescent="0.3">
      <c r="A719" s="625">
        <v>4</v>
      </c>
      <c r="B719" s="626" t="s">
        <v>551</v>
      </c>
      <c r="C719" s="626">
        <v>89301042</v>
      </c>
      <c r="D719" s="688" t="s">
        <v>5893</v>
      </c>
      <c r="E719" s="689" t="s">
        <v>3800</v>
      </c>
      <c r="F719" s="626" t="s">
        <v>3777</v>
      </c>
      <c r="G719" s="626" t="s">
        <v>3852</v>
      </c>
      <c r="H719" s="626" t="s">
        <v>550</v>
      </c>
      <c r="I719" s="626" t="s">
        <v>3352</v>
      </c>
      <c r="J719" s="626" t="s">
        <v>1207</v>
      </c>
      <c r="K719" s="626" t="s">
        <v>3911</v>
      </c>
      <c r="L719" s="627">
        <v>127.5</v>
      </c>
      <c r="M719" s="627">
        <v>127.5</v>
      </c>
      <c r="N719" s="626">
        <v>1</v>
      </c>
      <c r="O719" s="690">
        <v>1</v>
      </c>
      <c r="P719" s="627">
        <v>127.5</v>
      </c>
      <c r="Q719" s="642">
        <v>1</v>
      </c>
      <c r="R719" s="626">
        <v>1</v>
      </c>
      <c r="S719" s="642">
        <v>1</v>
      </c>
      <c r="T719" s="690">
        <v>1</v>
      </c>
      <c r="U719" s="672">
        <v>1</v>
      </c>
    </row>
    <row r="720" spans="1:21" ht="14.4" customHeight="1" x14ac:dyDescent="0.3">
      <c r="A720" s="625">
        <v>4</v>
      </c>
      <c r="B720" s="626" t="s">
        <v>551</v>
      </c>
      <c r="C720" s="626">
        <v>89301042</v>
      </c>
      <c r="D720" s="688" t="s">
        <v>5893</v>
      </c>
      <c r="E720" s="689" t="s">
        <v>3800</v>
      </c>
      <c r="F720" s="626" t="s">
        <v>3779</v>
      </c>
      <c r="G720" s="626" t="s">
        <v>4152</v>
      </c>
      <c r="H720" s="626" t="s">
        <v>550</v>
      </c>
      <c r="I720" s="626" t="s">
        <v>4153</v>
      </c>
      <c r="J720" s="626" t="s">
        <v>4154</v>
      </c>
      <c r="K720" s="626" t="s">
        <v>4155</v>
      </c>
      <c r="L720" s="627">
        <v>410</v>
      </c>
      <c r="M720" s="627">
        <v>1230</v>
      </c>
      <c r="N720" s="626">
        <v>3</v>
      </c>
      <c r="O720" s="690">
        <v>3</v>
      </c>
      <c r="P720" s="627">
        <v>1230</v>
      </c>
      <c r="Q720" s="642">
        <v>1</v>
      </c>
      <c r="R720" s="626">
        <v>3</v>
      </c>
      <c r="S720" s="642">
        <v>1</v>
      </c>
      <c r="T720" s="690">
        <v>3</v>
      </c>
      <c r="U720" s="672">
        <v>1</v>
      </c>
    </row>
    <row r="721" spans="1:21" ht="14.4" customHeight="1" x14ac:dyDescent="0.3">
      <c r="A721" s="625">
        <v>4</v>
      </c>
      <c r="B721" s="626" t="s">
        <v>551</v>
      </c>
      <c r="C721" s="626">
        <v>89301042</v>
      </c>
      <c r="D721" s="688" t="s">
        <v>5893</v>
      </c>
      <c r="E721" s="689" t="s">
        <v>3800</v>
      </c>
      <c r="F721" s="626" t="s">
        <v>3779</v>
      </c>
      <c r="G721" s="626" t="s">
        <v>4152</v>
      </c>
      <c r="H721" s="626" t="s">
        <v>550</v>
      </c>
      <c r="I721" s="626" t="s">
        <v>4212</v>
      </c>
      <c r="J721" s="626" t="s">
        <v>4213</v>
      </c>
      <c r="K721" s="626" t="s">
        <v>4214</v>
      </c>
      <c r="L721" s="627">
        <v>566</v>
      </c>
      <c r="M721" s="627">
        <v>566</v>
      </c>
      <c r="N721" s="626">
        <v>1</v>
      </c>
      <c r="O721" s="690">
        <v>1</v>
      </c>
      <c r="P721" s="627">
        <v>566</v>
      </c>
      <c r="Q721" s="642">
        <v>1</v>
      </c>
      <c r="R721" s="626">
        <v>1</v>
      </c>
      <c r="S721" s="642">
        <v>1</v>
      </c>
      <c r="T721" s="690">
        <v>1</v>
      </c>
      <c r="U721" s="672">
        <v>1</v>
      </c>
    </row>
    <row r="722" spans="1:21" ht="14.4" customHeight="1" x14ac:dyDescent="0.3">
      <c r="A722" s="625">
        <v>4</v>
      </c>
      <c r="B722" s="626" t="s">
        <v>551</v>
      </c>
      <c r="C722" s="626">
        <v>89301042</v>
      </c>
      <c r="D722" s="688" t="s">
        <v>5893</v>
      </c>
      <c r="E722" s="689" t="s">
        <v>3800</v>
      </c>
      <c r="F722" s="626" t="s">
        <v>3779</v>
      </c>
      <c r="G722" s="626" t="s">
        <v>4152</v>
      </c>
      <c r="H722" s="626" t="s">
        <v>550</v>
      </c>
      <c r="I722" s="626" t="s">
        <v>4813</v>
      </c>
      <c r="J722" s="626" t="s">
        <v>4154</v>
      </c>
      <c r="K722" s="626" t="s">
        <v>4814</v>
      </c>
      <c r="L722" s="627">
        <v>410</v>
      </c>
      <c r="M722" s="627">
        <v>820</v>
      </c>
      <c r="N722" s="626">
        <v>2</v>
      </c>
      <c r="O722" s="690">
        <v>2</v>
      </c>
      <c r="P722" s="627">
        <v>820</v>
      </c>
      <c r="Q722" s="642">
        <v>1</v>
      </c>
      <c r="R722" s="626">
        <v>2</v>
      </c>
      <c r="S722" s="642">
        <v>1</v>
      </c>
      <c r="T722" s="690">
        <v>2</v>
      </c>
      <c r="U722" s="672">
        <v>1</v>
      </c>
    </row>
    <row r="723" spans="1:21" ht="14.4" customHeight="1" x14ac:dyDescent="0.3">
      <c r="A723" s="625">
        <v>4</v>
      </c>
      <c r="B723" s="626" t="s">
        <v>551</v>
      </c>
      <c r="C723" s="626">
        <v>89301042</v>
      </c>
      <c r="D723" s="688" t="s">
        <v>5893</v>
      </c>
      <c r="E723" s="689" t="s">
        <v>3803</v>
      </c>
      <c r="F723" s="626" t="s">
        <v>3777</v>
      </c>
      <c r="G723" s="626" t="s">
        <v>4081</v>
      </c>
      <c r="H723" s="626" t="s">
        <v>550</v>
      </c>
      <c r="I723" s="626" t="s">
        <v>1790</v>
      </c>
      <c r="J723" s="626" t="s">
        <v>3152</v>
      </c>
      <c r="K723" s="626" t="s">
        <v>3662</v>
      </c>
      <c r="L723" s="627">
        <v>201.95</v>
      </c>
      <c r="M723" s="627">
        <v>201.95</v>
      </c>
      <c r="N723" s="626">
        <v>1</v>
      </c>
      <c r="O723" s="690">
        <v>1</v>
      </c>
      <c r="P723" s="627">
        <v>201.95</v>
      </c>
      <c r="Q723" s="642">
        <v>1</v>
      </c>
      <c r="R723" s="626">
        <v>1</v>
      </c>
      <c r="S723" s="642">
        <v>1</v>
      </c>
      <c r="T723" s="690">
        <v>1</v>
      </c>
      <c r="U723" s="672">
        <v>1</v>
      </c>
    </row>
    <row r="724" spans="1:21" ht="14.4" customHeight="1" x14ac:dyDescent="0.3">
      <c r="A724" s="625">
        <v>4</v>
      </c>
      <c r="B724" s="626" t="s">
        <v>551</v>
      </c>
      <c r="C724" s="626">
        <v>89301042</v>
      </c>
      <c r="D724" s="688" t="s">
        <v>5893</v>
      </c>
      <c r="E724" s="689" t="s">
        <v>3803</v>
      </c>
      <c r="F724" s="626" t="s">
        <v>3777</v>
      </c>
      <c r="G724" s="626" t="s">
        <v>3839</v>
      </c>
      <c r="H724" s="626" t="s">
        <v>550</v>
      </c>
      <c r="I724" s="626" t="s">
        <v>3989</v>
      </c>
      <c r="J724" s="626" t="s">
        <v>3575</v>
      </c>
      <c r="K724" s="626" t="s">
        <v>3990</v>
      </c>
      <c r="L724" s="627">
        <v>0</v>
      </c>
      <c r="M724" s="627">
        <v>0</v>
      </c>
      <c r="N724" s="626">
        <v>1</v>
      </c>
      <c r="O724" s="690">
        <v>1</v>
      </c>
      <c r="P724" s="627">
        <v>0</v>
      </c>
      <c r="Q724" s="642"/>
      <c r="R724" s="626">
        <v>1</v>
      </c>
      <c r="S724" s="642">
        <v>1</v>
      </c>
      <c r="T724" s="690">
        <v>1</v>
      </c>
      <c r="U724" s="672">
        <v>1</v>
      </c>
    </row>
    <row r="725" spans="1:21" ht="14.4" customHeight="1" x14ac:dyDescent="0.3">
      <c r="A725" s="625">
        <v>4</v>
      </c>
      <c r="B725" s="626" t="s">
        <v>551</v>
      </c>
      <c r="C725" s="626">
        <v>89301042</v>
      </c>
      <c r="D725" s="688" t="s">
        <v>5893</v>
      </c>
      <c r="E725" s="689" t="s">
        <v>3803</v>
      </c>
      <c r="F725" s="626" t="s">
        <v>3777</v>
      </c>
      <c r="G725" s="626" t="s">
        <v>3839</v>
      </c>
      <c r="H725" s="626" t="s">
        <v>1399</v>
      </c>
      <c r="I725" s="626" t="s">
        <v>1717</v>
      </c>
      <c r="J725" s="626" t="s">
        <v>3575</v>
      </c>
      <c r="K725" s="626" t="s">
        <v>3576</v>
      </c>
      <c r="L725" s="627">
        <v>333.31</v>
      </c>
      <c r="M725" s="627">
        <v>2666.48</v>
      </c>
      <c r="N725" s="626">
        <v>8</v>
      </c>
      <c r="O725" s="690">
        <v>5</v>
      </c>
      <c r="P725" s="627">
        <v>999.93000000000006</v>
      </c>
      <c r="Q725" s="642">
        <v>0.375</v>
      </c>
      <c r="R725" s="626">
        <v>3</v>
      </c>
      <c r="S725" s="642">
        <v>0.375</v>
      </c>
      <c r="T725" s="690">
        <v>1.5</v>
      </c>
      <c r="U725" s="672">
        <v>0.3</v>
      </c>
    </row>
    <row r="726" spans="1:21" ht="14.4" customHeight="1" x14ac:dyDescent="0.3">
      <c r="A726" s="625">
        <v>4</v>
      </c>
      <c r="B726" s="626" t="s">
        <v>551</v>
      </c>
      <c r="C726" s="626">
        <v>89301042</v>
      </c>
      <c r="D726" s="688" t="s">
        <v>5893</v>
      </c>
      <c r="E726" s="689" t="s">
        <v>3803</v>
      </c>
      <c r="F726" s="626" t="s">
        <v>3777</v>
      </c>
      <c r="G726" s="626" t="s">
        <v>4156</v>
      </c>
      <c r="H726" s="626" t="s">
        <v>1399</v>
      </c>
      <c r="I726" s="626" t="s">
        <v>4815</v>
      </c>
      <c r="J726" s="626" t="s">
        <v>3065</v>
      </c>
      <c r="K726" s="626" t="s">
        <v>4816</v>
      </c>
      <c r="L726" s="627">
        <v>0</v>
      </c>
      <c r="M726" s="627">
        <v>0</v>
      </c>
      <c r="N726" s="626">
        <v>1</v>
      </c>
      <c r="O726" s="690">
        <v>0.5</v>
      </c>
      <c r="P726" s="627"/>
      <c r="Q726" s="642"/>
      <c r="R726" s="626"/>
      <c r="S726" s="642">
        <v>0</v>
      </c>
      <c r="T726" s="690"/>
      <c r="U726" s="672">
        <v>0</v>
      </c>
    </row>
    <row r="727" spans="1:21" ht="14.4" customHeight="1" x14ac:dyDescent="0.3">
      <c r="A727" s="625">
        <v>4</v>
      </c>
      <c r="B727" s="626" t="s">
        <v>551</v>
      </c>
      <c r="C727" s="626">
        <v>89301042</v>
      </c>
      <c r="D727" s="688" t="s">
        <v>5893</v>
      </c>
      <c r="E727" s="689" t="s">
        <v>3803</v>
      </c>
      <c r="F727" s="626" t="s">
        <v>3777</v>
      </c>
      <c r="G727" s="626" t="s">
        <v>4170</v>
      </c>
      <c r="H727" s="626" t="s">
        <v>550</v>
      </c>
      <c r="I727" s="626" t="s">
        <v>4171</v>
      </c>
      <c r="J727" s="626" t="s">
        <v>4172</v>
      </c>
      <c r="K727" s="626" t="s">
        <v>4173</v>
      </c>
      <c r="L727" s="627">
        <v>45.75</v>
      </c>
      <c r="M727" s="627">
        <v>45.75</v>
      </c>
      <c r="N727" s="626">
        <v>1</v>
      </c>
      <c r="O727" s="690">
        <v>1</v>
      </c>
      <c r="P727" s="627">
        <v>45.75</v>
      </c>
      <c r="Q727" s="642">
        <v>1</v>
      </c>
      <c r="R727" s="626">
        <v>1</v>
      </c>
      <c r="S727" s="642">
        <v>1</v>
      </c>
      <c r="T727" s="690">
        <v>1</v>
      </c>
      <c r="U727" s="672">
        <v>1</v>
      </c>
    </row>
    <row r="728" spans="1:21" ht="14.4" customHeight="1" x14ac:dyDescent="0.3">
      <c r="A728" s="625">
        <v>4</v>
      </c>
      <c r="B728" s="626" t="s">
        <v>551</v>
      </c>
      <c r="C728" s="626">
        <v>89301042</v>
      </c>
      <c r="D728" s="688" t="s">
        <v>5893</v>
      </c>
      <c r="E728" s="689" t="s">
        <v>3803</v>
      </c>
      <c r="F728" s="626" t="s">
        <v>3777</v>
      </c>
      <c r="G728" s="626" t="s">
        <v>4331</v>
      </c>
      <c r="H728" s="626" t="s">
        <v>550</v>
      </c>
      <c r="I728" s="626" t="s">
        <v>930</v>
      </c>
      <c r="J728" s="626" t="s">
        <v>731</v>
      </c>
      <c r="K728" s="626" t="s">
        <v>4817</v>
      </c>
      <c r="L728" s="627">
        <v>57.65</v>
      </c>
      <c r="M728" s="627">
        <v>57.65</v>
      </c>
      <c r="N728" s="626">
        <v>1</v>
      </c>
      <c r="O728" s="690">
        <v>1</v>
      </c>
      <c r="P728" s="627"/>
      <c r="Q728" s="642">
        <v>0</v>
      </c>
      <c r="R728" s="626"/>
      <c r="S728" s="642">
        <v>0</v>
      </c>
      <c r="T728" s="690"/>
      <c r="U728" s="672">
        <v>0</v>
      </c>
    </row>
    <row r="729" spans="1:21" ht="14.4" customHeight="1" x14ac:dyDescent="0.3">
      <c r="A729" s="625">
        <v>4</v>
      </c>
      <c r="B729" s="626" t="s">
        <v>551</v>
      </c>
      <c r="C729" s="626">
        <v>89301042</v>
      </c>
      <c r="D729" s="688" t="s">
        <v>5893</v>
      </c>
      <c r="E729" s="689" t="s">
        <v>3803</v>
      </c>
      <c r="F729" s="626" t="s">
        <v>3777</v>
      </c>
      <c r="G729" s="626" t="s">
        <v>4174</v>
      </c>
      <c r="H729" s="626" t="s">
        <v>550</v>
      </c>
      <c r="I729" s="626" t="s">
        <v>881</v>
      </c>
      <c r="J729" s="626" t="s">
        <v>4176</v>
      </c>
      <c r="K729" s="626" t="s">
        <v>4818</v>
      </c>
      <c r="L729" s="627">
        <v>128.9</v>
      </c>
      <c r="M729" s="627">
        <v>128.9</v>
      </c>
      <c r="N729" s="626">
        <v>1</v>
      </c>
      <c r="O729" s="690">
        <v>1</v>
      </c>
      <c r="P729" s="627"/>
      <c r="Q729" s="642">
        <v>0</v>
      </c>
      <c r="R729" s="626"/>
      <c r="S729" s="642">
        <v>0</v>
      </c>
      <c r="T729" s="690"/>
      <c r="U729" s="672">
        <v>0</v>
      </c>
    </row>
    <row r="730" spans="1:21" ht="14.4" customHeight="1" x14ac:dyDescent="0.3">
      <c r="A730" s="625">
        <v>4</v>
      </c>
      <c r="B730" s="626" t="s">
        <v>551</v>
      </c>
      <c r="C730" s="626">
        <v>89301042</v>
      </c>
      <c r="D730" s="688" t="s">
        <v>5893</v>
      </c>
      <c r="E730" s="689" t="s">
        <v>3803</v>
      </c>
      <c r="F730" s="626" t="s">
        <v>3777</v>
      </c>
      <c r="G730" s="626" t="s">
        <v>4819</v>
      </c>
      <c r="H730" s="626" t="s">
        <v>1399</v>
      </c>
      <c r="I730" s="626" t="s">
        <v>4820</v>
      </c>
      <c r="J730" s="626" t="s">
        <v>4821</v>
      </c>
      <c r="K730" s="626" t="s">
        <v>4822</v>
      </c>
      <c r="L730" s="627">
        <v>3127.19</v>
      </c>
      <c r="M730" s="627">
        <v>3127.19</v>
      </c>
      <c r="N730" s="626">
        <v>1</v>
      </c>
      <c r="O730" s="690">
        <v>1</v>
      </c>
      <c r="P730" s="627">
        <v>3127.19</v>
      </c>
      <c r="Q730" s="642">
        <v>1</v>
      </c>
      <c r="R730" s="626">
        <v>1</v>
      </c>
      <c r="S730" s="642">
        <v>1</v>
      </c>
      <c r="T730" s="690">
        <v>1</v>
      </c>
      <c r="U730" s="672">
        <v>1</v>
      </c>
    </row>
    <row r="731" spans="1:21" ht="14.4" customHeight="1" x14ac:dyDescent="0.3">
      <c r="A731" s="625">
        <v>4</v>
      </c>
      <c r="B731" s="626" t="s">
        <v>551</v>
      </c>
      <c r="C731" s="626">
        <v>89301042</v>
      </c>
      <c r="D731" s="688" t="s">
        <v>5893</v>
      </c>
      <c r="E731" s="689" t="s">
        <v>3803</v>
      </c>
      <c r="F731" s="626" t="s">
        <v>3777</v>
      </c>
      <c r="G731" s="626" t="s">
        <v>4102</v>
      </c>
      <c r="H731" s="626" t="s">
        <v>550</v>
      </c>
      <c r="I731" s="626" t="s">
        <v>4103</v>
      </c>
      <c r="J731" s="626" t="s">
        <v>4104</v>
      </c>
      <c r="K731" s="626" t="s">
        <v>4105</v>
      </c>
      <c r="L731" s="627">
        <v>153.37</v>
      </c>
      <c r="M731" s="627">
        <v>920.22</v>
      </c>
      <c r="N731" s="626">
        <v>6</v>
      </c>
      <c r="O731" s="690">
        <v>2</v>
      </c>
      <c r="P731" s="627">
        <v>460.11</v>
      </c>
      <c r="Q731" s="642">
        <v>0.5</v>
      </c>
      <c r="R731" s="626">
        <v>3</v>
      </c>
      <c r="S731" s="642">
        <v>0.5</v>
      </c>
      <c r="T731" s="690">
        <v>1.5</v>
      </c>
      <c r="U731" s="672">
        <v>0.75</v>
      </c>
    </row>
    <row r="732" spans="1:21" ht="14.4" customHeight="1" x14ac:dyDescent="0.3">
      <c r="A732" s="625">
        <v>4</v>
      </c>
      <c r="B732" s="626" t="s">
        <v>551</v>
      </c>
      <c r="C732" s="626">
        <v>89301042</v>
      </c>
      <c r="D732" s="688" t="s">
        <v>5893</v>
      </c>
      <c r="E732" s="689" t="s">
        <v>3803</v>
      </c>
      <c r="F732" s="626" t="s">
        <v>3777</v>
      </c>
      <c r="G732" s="626" t="s">
        <v>4823</v>
      </c>
      <c r="H732" s="626" t="s">
        <v>550</v>
      </c>
      <c r="I732" s="626" t="s">
        <v>2052</v>
      </c>
      <c r="J732" s="626" t="s">
        <v>2053</v>
      </c>
      <c r="K732" s="626" t="s">
        <v>4824</v>
      </c>
      <c r="L732" s="627">
        <v>0</v>
      </c>
      <c r="M732" s="627">
        <v>0</v>
      </c>
      <c r="N732" s="626">
        <v>2</v>
      </c>
      <c r="O732" s="690">
        <v>1</v>
      </c>
      <c r="P732" s="627">
        <v>0</v>
      </c>
      <c r="Q732" s="642"/>
      <c r="R732" s="626">
        <v>2</v>
      </c>
      <c r="S732" s="642">
        <v>1</v>
      </c>
      <c r="T732" s="690">
        <v>1</v>
      </c>
      <c r="U732" s="672">
        <v>1</v>
      </c>
    </row>
    <row r="733" spans="1:21" ht="14.4" customHeight="1" x14ac:dyDescent="0.3">
      <c r="A733" s="625">
        <v>4</v>
      </c>
      <c r="B733" s="626" t="s">
        <v>551</v>
      </c>
      <c r="C733" s="626">
        <v>89301042</v>
      </c>
      <c r="D733" s="688" t="s">
        <v>5893</v>
      </c>
      <c r="E733" s="689" t="s">
        <v>3803</v>
      </c>
      <c r="F733" s="626" t="s">
        <v>3777</v>
      </c>
      <c r="G733" s="626" t="s">
        <v>4781</v>
      </c>
      <c r="H733" s="626" t="s">
        <v>550</v>
      </c>
      <c r="I733" s="626" t="s">
        <v>4825</v>
      </c>
      <c r="J733" s="626" t="s">
        <v>4826</v>
      </c>
      <c r="K733" s="626" t="s">
        <v>4827</v>
      </c>
      <c r="L733" s="627">
        <v>0</v>
      </c>
      <c r="M733" s="627">
        <v>0</v>
      </c>
      <c r="N733" s="626">
        <v>1</v>
      </c>
      <c r="O733" s="690">
        <v>0.5</v>
      </c>
      <c r="P733" s="627"/>
      <c r="Q733" s="642"/>
      <c r="R733" s="626"/>
      <c r="S733" s="642">
        <v>0</v>
      </c>
      <c r="T733" s="690"/>
      <c r="U733" s="672">
        <v>0</v>
      </c>
    </row>
    <row r="734" spans="1:21" ht="14.4" customHeight="1" x14ac:dyDescent="0.3">
      <c r="A734" s="625">
        <v>4</v>
      </c>
      <c r="B734" s="626" t="s">
        <v>551</v>
      </c>
      <c r="C734" s="626">
        <v>89301042</v>
      </c>
      <c r="D734" s="688" t="s">
        <v>5893</v>
      </c>
      <c r="E734" s="689" t="s">
        <v>3803</v>
      </c>
      <c r="F734" s="626" t="s">
        <v>3777</v>
      </c>
      <c r="G734" s="626" t="s">
        <v>3846</v>
      </c>
      <c r="H734" s="626" t="s">
        <v>550</v>
      </c>
      <c r="I734" s="626" t="s">
        <v>833</v>
      </c>
      <c r="J734" s="626" t="s">
        <v>834</v>
      </c>
      <c r="K734" s="626" t="s">
        <v>4189</v>
      </c>
      <c r="L734" s="627">
        <v>242.93</v>
      </c>
      <c r="M734" s="627">
        <v>242.93</v>
      </c>
      <c r="N734" s="626">
        <v>1</v>
      </c>
      <c r="O734" s="690">
        <v>1</v>
      </c>
      <c r="P734" s="627"/>
      <c r="Q734" s="642">
        <v>0</v>
      </c>
      <c r="R734" s="626"/>
      <c r="S734" s="642">
        <v>0</v>
      </c>
      <c r="T734" s="690"/>
      <c r="U734" s="672">
        <v>0</v>
      </c>
    </row>
    <row r="735" spans="1:21" ht="14.4" customHeight="1" x14ac:dyDescent="0.3">
      <c r="A735" s="625">
        <v>4</v>
      </c>
      <c r="B735" s="626" t="s">
        <v>551</v>
      </c>
      <c r="C735" s="626">
        <v>89301042</v>
      </c>
      <c r="D735" s="688" t="s">
        <v>5893</v>
      </c>
      <c r="E735" s="689" t="s">
        <v>3803</v>
      </c>
      <c r="F735" s="626" t="s">
        <v>3777</v>
      </c>
      <c r="G735" s="626" t="s">
        <v>3846</v>
      </c>
      <c r="H735" s="626" t="s">
        <v>550</v>
      </c>
      <c r="I735" s="626" t="s">
        <v>833</v>
      </c>
      <c r="J735" s="626" t="s">
        <v>834</v>
      </c>
      <c r="K735" s="626" t="s">
        <v>3847</v>
      </c>
      <c r="L735" s="627">
        <v>242.93</v>
      </c>
      <c r="M735" s="627">
        <v>242.93</v>
      </c>
      <c r="N735" s="626">
        <v>1</v>
      </c>
      <c r="O735" s="690">
        <v>1</v>
      </c>
      <c r="P735" s="627">
        <v>242.93</v>
      </c>
      <c r="Q735" s="642">
        <v>1</v>
      </c>
      <c r="R735" s="626">
        <v>1</v>
      </c>
      <c r="S735" s="642">
        <v>1</v>
      </c>
      <c r="T735" s="690">
        <v>1</v>
      </c>
      <c r="U735" s="672">
        <v>1</v>
      </c>
    </row>
    <row r="736" spans="1:21" ht="14.4" customHeight="1" x14ac:dyDescent="0.3">
      <c r="A736" s="625">
        <v>4</v>
      </c>
      <c r="B736" s="626" t="s">
        <v>551</v>
      </c>
      <c r="C736" s="626">
        <v>89301042</v>
      </c>
      <c r="D736" s="688" t="s">
        <v>5893</v>
      </c>
      <c r="E736" s="689" t="s">
        <v>3803</v>
      </c>
      <c r="F736" s="626" t="s">
        <v>3777</v>
      </c>
      <c r="G736" s="626" t="s">
        <v>4828</v>
      </c>
      <c r="H736" s="626" t="s">
        <v>550</v>
      </c>
      <c r="I736" s="626" t="s">
        <v>4829</v>
      </c>
      <c r="J736" s="626" t="s">
        <v>4830</v>
      </c>
      <c r="K736" s="626" t="s">
        <v>3530</v>
      </c>
      <c r="L736" s="627">
        <v>64.13</v>
      </c>
      <c r="M736" s="627">
        <v>64.13</v>
      </c>
      <c r="N736" s="626">
        <v>1</v>
      </c>
      <c r="O736" s="690">
        <v>1</v>
      </c>
      <c r="P736" s="627">
        <v>64.13</v>
      </c>
      <c r="Q736" s="642">
        <v>1</v>
      </c>
      <c r="R736" s="626">
        <v>1</v>
      </c>
      <c r="S736" s="642">
        <v>1</v>
      </c>
      <c r="T736" s="690">
        <v>1</v>
      </c>
      <c r="U736" s="672">
        <v>1</v>
      </c>
    </row>
    <row r="737" spans="1:21" ht="14.4" customHeight="1" x14ac:dyDescent="0.3">
      <c r="A737" s="625">
        <v>4</v>
      </c>
      <c r="B737" s="626" t="s">
        <v>551</v>
      </c>
      <c r="C737" s="626">
        <v>89301042</v>
      </c>
      <c r="D737" s="688" t="s">
        <v>5893</v>
      </c>
      <c r="E737" s="689" t="s">
        <v>3803</v>
      </c>
      <c r="F737" s="626" t="s">
        <v>3777</v>
      </c>
      <c r="G737" s="626" t="s">
        <v>4194</v>
      </c>
      <c r="H737" s="626" t="s">
        <v>550</v>
      </c>
      <c r="I737" s="626" t="s">
        <v>4831</v>
      </c>
      <c r="J737" s="626" t="s">
        <v>4832</v>
      </c>
      <c r="K737" s="626" t="s">
        <v>4833</v>
      </c>
      <c r="L737" s="627">
        <v>58</v>
      </c>
      <c r="M737" s="627">
        <v>58</v>
      </c>
      <c r="N737" s="626">
        <v>1</v>
      </c>
      <c r="O737" s="690">
        <v>0.5</v>
      </c>
      <c r="P737" s="627"/>
      <c r="Q737" s="642">
        <v>0</v>
      </c>
      <c r="R737" s="626"/>
      <c r="S737" s="642">
        <v>0</v>
      </c>
      <c r="T737" s="690"/>
      <c r="U737" s="672">
        <v>0</v>
      </c>
    </row>
    <row r="738" spans="1:21" ht="14.4" customHeight="1" x14ac:dyDescent="0.3">
      <c r="A738" s="625">
        <v>4</v>
      </c>
      <c r="B738" s="626" t="s">
        <v>551</v>
      </c>
      <c r="C738" s="626">
        <v>89301042</v>
      </c>
      <c r="D738" s="688" t="s">
        <v>5893</v>
      </c>
      <c r="E738" s="689" t="s">
        <v>3803</v>
      </c>
      <c r="F738" s="626" t="s">
        <v>3777</v>
      </c>
      <c r="G738" s="626" t="s">
        <v>4194</v>
      </c>
      <c r="H738" s="626" t="s">
        <v>550</v>
      </c>
      <c r="I738" s="626" t="s">
        <v>4834</v>
      </c>
      <c r="J738" s="626" t="s">
        <v>4832</v>
      </c>
      <c r="K738" s="626" t="s">
        <v>4835</v>
      </c>
      <c r="L738" s="627">
        <v>58</v>
      </c>
      <c r="M738" s="627">
        <v>58</v>
      </c>
      <c r="N738" s="626">
        <v>1</v>
      </c>
      <c r="O738" s="690">
        <v>0.5</v>
      </c>
      <c r="P738" s="627"/>
      <c r="Q738" s="642">
        <v>0</v>
      </c>
      <c r="R738" s="626"/>
      <c r="S738" s="642">
        <v>0</v>
      </c>
      <c r="T738" s="690"/>
      <c r="U738" s="672">
        <v>0</v>
      </c>
    </row>
    <row r="739" spans="1:21" ht="14.4" customHeight="1" x14ac:dyDescent="0.3">
      <c r="A739" s="625">
        <v>4</v>
      </c>
      <c r="B739" s="626" t="s">
        <v>551</v>
      </c>
      <c r="C739" s="626">
        <v>89301042</v>
      </c>
      <c r="D739" s="688" t="s">
        <v>5893</v>
      </c>
      <c r="E739" s="689" t="s">
        <v>3803</v>
      </c>
      <c r="F739" s="626" t="s">
        <v>3777</v>
      </c>
      <c r="G739" s="626" t="s">
        <v>3848</v>
      </c>
      <c r="H739" s="626" t="s">
        <v>550</v>
      </c>
      <c r="I739" s="626" t="s">
        <v>3884</v>
      </c>
      <c r="J739" s="626" t="s">
        <v>3885</v>
      </c>
      <c r="K739" s="626" t="s">
        <v>755</v>
      </c>
      <c r="L739" s="627">
        <v>123.72</v>
      </c>
      <c r="M739" s="627">
        <v>123.72</v>
      </c>
      <c r="N739" s="626">
        <v>1</v>
      </c>
      <c r="O739" s="690">
        <v>0.5</v>
      </c>
      <c r="P739" s="627"/>
      <c r="Q739" s="642">
        <v>0</v>
      </c>
      <c r="R739" s="626"/>
      <c r="S739" s="642">
        <v>0</v>
      </c>
      <c r="T739" s="690"/>
      <c r="U739" s="672">
        <v>0</v>
      </c>
    </row>
    <row r="740" spans="1:21" ht="14.4" customHeight="1" x14ac:dyDescent="0.3">
      <c r="A740" s="625">
        <v>4</v>
      </c>
      <c r="B740" s="626" t="s">
        <v>551</v>
      </c>
      <c r="C740" s="626">
        <v>89301042</v>
      </c>
      <c r="D740" s="688" t="s">
        <v>5893</v>
      </c>
      <c r="E740" s="689" t="s">
        <v>3803</v>
      </c>
      <c r="F740" s="626" t="s">
        <v>3777</v>
      </c>
      <c r="G740" s="626" t="s">
        <v>3848</v>
      </c>
      <c r="H740" s="626" t="s">
        <v>550</v>
      </c>
      <c r="I740" s="626" t="s">
        <v>1294</v>
      </c>
      <c r="J740" s="626" t="s">
        <v>754</v>
      </c>
      <c r="K740" s="626" t="s">
        <v>1295</v>
      </c>
      <c r="L740" s="627">
        <v>95.24</v>
      </c>
      <c r="M740" s="627">
        <v>95.24</v>
      </c>
      <c r="N740" s="626">
        <v>1</v>
      </c>
      <c r="O740" s="690">
        <v>0.5</v>
      </c>
      <c r="P740" s="627">
        <v>95.24</v>
      </c>
      <c r="Q740" s="642">
        <v>1</v>
      </c>
      <c r="R740" s="626">
        <v>1</v>
      </c>
      <c r="S740" s="642">
        <v>1</v>
      </c>
      <c r="T740" s="690">
        <v>0.5</v>
      </c>
      <c r="U740" s="672">
        <v>1</v>
      </c>
    </row>
    <row r="741" spans="1:21" ht="14.4" customHeight="1" x14ac:dyDescent="0.3">
      <c r="A741" s="625">
        <v>4</v>
      </c>
      <c r="B741" s="626" t="s">
        <v>551</v>
      </c>
      <c r="C741" s="626">
        <v>89301042</v>
      </c>
      <c r="D741" s="688" t="s">
        <v>5893</v>
      </c>
      <c r="E741" s="689" t="s">
        <v>3803</v>
      </c>
      <c r="F741" s="626" t="s">
        <v>3777</v>
      </c>
      <c r="G741" s="626" t="s">
        <v>3886</v>
      </c>
      <c r="H741" s="626" t="s">
        <v>550</v>
      </c>
      <c r="I741" s="626" t="s">
        <v>806</v>
      </c>
      <c r="J741" s="626" t="s">
        <v>807</v>
      </c>
      <c r="K741" s="626" t="s">
        <v>808</v>
      </c>
      <c r="L741" s="627">
        <v>56.69</v>
      </c>
      <c r="M741" s="627">
        <v>340.14</v>
      </c>
      <c r="N741" s="626">
        <v>6</v>
      </c>
      <c r="O741" s="690">
        <v>2.5</v>
      </c>
      <c r="P741" s="627">
        <v>113.38</v>
      </c>
      <c r="Q741" s="642">
        <v>0.33333333333333331</v>
      </c>
      <c r="R741" s="626">
        <v>2</v>
      </c>
      <c r="S741" s="642">
        <v>0.33333333333333331</v>
      </c>
      <c r="T741" s="690">
        <v>1</v>
      </c>
      <c r="U741" s="672">
        <v>0.4</v>
      </c>
    </row>
    <row r="742" spans="1:21" ht="14.4" customHeight="1" x14ac:dyDescent="0.3">
      <c r="A742" s="625">
        <v>4</v>
      </c>
      <c r="B742" s="626" t="s">
        <v>551</v>
      </c>
      <c r="C742" s="626">
        <v>89301042</v>
      </c>
      <c r="D742" s="688" t="s">
        <v>5893</v>
      </c>
      <c r="E742" s="689" t="s">
        <v>3803</v>
      </c>
      <c r="F742" s="626" t="s">
        <v>3777</v>
      </c>
      <c r="G742" s="626" t="s">
        <v>3939</v>
      </c>
      <c r="H742" s="626" t="s">
        <v>1399</v>
      </c>
      <c r="I742" s="626" t="s">
        <v>3940</v>
      </c>
      <c r="J742" s="626" t="s">
        <v>3941</v>
      </c>
      <c r="K742" s="626" t="s">
        <v>3942</v>
      </c>
      <c r="L742" s="627">
        <v>94.8</v>
      </c>
      <c r="M742" s="627">
        <v>379.2</v>
      </c>
      <c r="N742" s="626">
        <v>4</v>
      </c>
      <c r="O742" s="690">
        <v>2</v>
      </c>
      <c r="P742" s="627"/>
      <c r="Q742" s="642">
        <v>0</v>
      </c>
      <c r="R742" s="626"/>
      <c r="S742" s="642">
        <v>0</v>
      </c>
      <c r="T742" s="690"/>
      <c r="U742" s="672">
        <v>0</v>
      </c>
    </row>
    <row r="743" spans="1:21" ht="14.4" customHeight="1" x14ac:dyDescent="0.3">
      <c r="A743" s="625">
        <v>4</v>
      </c>
      <c r="B743" s="626" t="s">
        <v>551</v>
      </c>
      <c r="C743" s="626">
        <v>89301042</v>
      </c>
      <c r="D743" s="688" t="s">
        <v>5893</v>
      </c>
      <c r="E743" s="689" t="s">
        <v>3803</v>
      </c>
      <c r="F743" s="626" t="s">
        <v>3777</v>
      </c>
      <c r="G743" s="626" t="s">
        <v>3854</v>
      </c>
      <c r="H743" s="626" t="s">
        <v>550</v>
      </c>
      <c r="I743" s="626" t="s">
        <v>818</v>
      </c>
      <c r="J743" s="626" t="s">
        <v>3855</v>
      </c>
      <c r="K743" s="626" t="s">
        <v>3856</v>
      </c>
      <c r="L743" s="627">
        <v>0</v>
      </c>
      <c r="M743" s="627">
        <v>0</v>
      </c>
      <c r="N743" s="626">
        <v>2</v>
      </c>
      <c r="O743" s="690">
        <v>1.5</v>
      </c>
      <c r="P743" s="627">
        <v>0</v>
      </c>
      <c r="Q743" s="642"/>
      <c r="R743" s="626">
        <v>1</v>
      </c>
      <c r="S743" s="642">
        <v>0.5</v>
      </c>
      <c r="T743" s="690">
        <v>0.5</v>
      </c>
      <c r="U743" s="672">
        <v>0.33333333333333331</v>
      </c>
    </row>
    <row r="744" spans="1:21" ht="14.4" customHeight="1" x14ac:dyDescent="0.3">
      <c r="A744" s="625">
        <v>4</v>
      </c>
      <c r="B744" s="626" t="s">
        <v>551</v>
      </c>
      <c r="C744" s="626">
        <v>89301042</v>
      </c>
      <c r="D744" s="688" t="s">
        <v>5893</v>
      </c>
      <c r="E744" s="689" t="s">
        <v>3803</v>
      </c>
      <c r="F744" s="626" t="s">
        <v>3778</v>
      </c>
      <c r="G744" s="626" t="s">
        <v>3904</v>
      </c>
      <c r="H744" s="626" t="s">
        <v>550</v>
      </c>
      <c r="I744" s="626" t="s">
        <v>4026</v>
      </c>
      <c r="J744" s="626" t="s">
        <v>3806</v>
      </c>
      <c r="K744" s="626"/>
      <c r="L744" s="627">
        <v>0</v>
      </c>
      <c r="M744" s="627">
        <v>0</v>
      </c>
      <c r="N744" s="626">
        <v>1</v>
      </c>
      <c r="O744" s="690">
        <v>1</v>
      </c>
      <c r="P744" s="627">
        <v>0</v>
      </c>
      <c r="Q744" s="642"/>
      <c r="R744" s="626">
        <v>1</v>
      </c>
      <c r="S744" s="642">
        <v>1</v>
      </c>
      <c r="T744" s="690">
        <v>1</v>
      </c>
      <c r="U744" s="672">
        <v>1</v>
      </c>
    </row>
    <row r="745" spans="1:21" ht="14.4" customHeight="1" x14ac:dyDescent="0.3">
      <c r="A745" s="625">
        <v>4</v>
      </c>
      <c r="B745" s="626" t="s">
        <v>551</v>
      </c>
      <c r="C745" s="626">
        <v>89301042</v>
      </c>
      <c r="D745" s="688" t="s">
        <v>5893</v>
      </c>
      <c r="E745" s="689" t="s">
        <v>3803</v>
      </c>
      <c r="F745" s="626" t="s">
        <v>3779</v>
      </c>
      <c r="G745" s="626" t="s">
        <v>4152</v>
      </c>
      <c r="H745" s="626" t="s">
        <v>550</v>
      </c>
      <c r="I745" s="626" t="s">
        <v>4153</v>
      </c>
      <c r="J745" s="626" t="s">
        <v>4154</v>
      </c>
      <c r="K745" s="626" t="s">
        <v>4155</v>
      </c>
      <c r="L745" s="627">
        <v>410</v>
      </c>
      <c r="M745" s="627">
        <v>4510</v>
      </c>
      <c r="N745" s="626">
        <v>11</v>
      </c>
      <c r="O745" s="690">
        <v>11</v>
      </c>
      <c r="P745" s="627">
        <v>4100</v>
      </c>
      <c r="Q745" s="642">
        <v>0.90909090909090906</v>
      </c>
      <c r="R745" s="626">
        <v>10</v>
      </c>
      <c r="S745" s="642">
        <v>0.90909090909090906</v>
      </c>
      <c r="T745" s="690">
        <v>10</v>
      </c>
      <c r="U745" s="672">
        <v>0.90909090909090906</v>
      </c>
    </row>
    <row r="746" spans="1:21" ht="14.4" customHeight="1" x14ac:dyDescent="0.3">
      <c r="A746" s="625">
        <v>4</v>
      </c>
      <c r="B746" s="626" t="s">
        <v>551</v>
      </c>
      <c r="C746" s="626">
        <v>89301042</v>
      </c>
      <c r="D746" s="688" t="s">
        <v>5893</v>
      </c>
      <c r="E746" s="689" t="s">
        <v>3803</v>
      </c>
      <c r="F746" s="626" t="s">
        <v>3779</v>
      </c>
      <c r="G746" s="626" t="s">
        <v>4215</v>
      </c>
      <c r="H746" s="626" t="s">
        <v>550</v>
      </c>
      <c r="I746" s="626" t="s">
        <v>4225</v>
      </c>
      <c r="J746" s="626" t="s">
        <v>4226</v>
      </c>
      <c r="K746" s="626" t="s">
        <v>4227</v>
      </c>
      <c r="L746" s="627">
        <v>200</v>
      </c>
      <c r="M746" s="627">
        <v>400</v>
      </c>
      <c r="N746" s="626">
        <v>2</v>
      </c>
      <c r="O746" s="690">
        <v>1</v>
      </c>
      <c r="P746" s="627">
        <v>400</v>
      </c>
      <c r="Q746" s="642">
        <v>1</v>
      </c>
      <c r="R746" s="626">
        <v>2</v>
      </c>
      <c r="S746" s="642">
        <v>1</v>
      </c>
      <c r="T746" s="690">
        <v>1</v>
      </c>
      <c r="U746" s="672">
        <v>1</v>
      </c>
    </row>
    <row r="747" spans="1:21" ht="14.4" customHeight="1" x14ac:dyDescent="0.3">
      <c r="A747" s="625">
        <v>4</v>
      </c>
      <c r="B747" s="626" t="s">
        <v>551</v>
      </c>
      <c r="C747" s="626">
        <v>89301042</v>
      </c>
      <c r="D747" s="688" t="s">
        <v>5893</v>
      </c>
      <c r="E747" s="689" t="s">
        <v>3803</v>
      </c>
      <c r="F747" s="626" t="s">
        <v>3779</v>
      </c>
      <c r="G747" s="626" t="s">
        <v>4027</v>
      </c>
      <c r="H747" s="626" t="s">
        <v>550</v>
      </c>
      <c r="I747" s="626" t="s">
        <v>4116</v>
      </c>
      <c r="J747" s="626" t="s">
        <v>4117</v>
      </c>
      <c r="K747" s="626" t="s">
        <v>4118</v>
      </c>
      <c r="L747" s="627">
        <v>378.48</v>
      </c>
      <c r="M747" s="627">
        <v>378.48</v>
      </c>
      <c r="N747" s="626">
        <v>1</v>
      </c>
      <c r="O747" s="690">
        <v>1</v>
      </c>
      <c r="P747" s="627">
        <v>378.48</v>
      </c>
      <c r="Q747" s="642">
        <v>1</v>
      </c>
      <c r="R747" s="626">
        <v>1</v>
      </c>
      <c r="S747" s="642">
        <v>1</v>
      </c>
      <c r="T747" s="690">
        <v>1</v>
      </c>
      <c r="U747" s="672">
        <v>1</v>
      </c>
    </row>
    <row r="748" spans="1:21" ht="14.4" customHeight="1" x14ac:dyDescent="0.3">
      <c r="A748" s="625">
        <v>4</v>
      </c>
      <c r="B748" s="626" t="s">
        <v>551</v>
      </c>
      <c r="C748" s="626">
        <v>89301042</v>
      </c>
      <c r="D748" s="688" t="s">
        <v>5893</v>
      </c>
      <c r="E748" s="689" t="s">
        <v>3804</v>
      </c>
      <c r="F748" s="626" t="s">
        <v>3777</v>
      </c>
      <c r="G748" s="626" t="s">
        <v>4156</v>
      </c>
      <c r="H748" s="626" t="s">
        <v>1399</v>
      </c>
      <c r="I748" s="626" t="s">
        <v>3064</v>
      </c>
      <c r="J748" s="626" t="s">
        <v>3065</v>
      </c>
      <c r="K748" s="626" t="s">
        <v>3066</v>
      </c>
      <c r="L748" s="627">
        <v>222.25</v>
      </c>
      <c r="M748" s="627">
        <v>222.25</v>
      </c>
      <c r="N748" s="626">
        <v>1</v>
      </c>
      <c r="O748" s="690">
        <v>0.5</v>
      </c>
      <c r="P748" s="627">
        <v>222.25</v>
      </c>
      <c r="Q748" s="642">
        <v>1</v>
      </c>
      <c r="R748" s="626">
        <v>1</v>
      </c>
      <c r="S748" s="642">
        <v>1</v>
      </c>
      <c r="T748" s="690">
        <v>0.5</v>
      </c>
      <c r="U748" s="672">
        <v>1</v>
      </c>
    </row>
    <row r="749" spans="1:21" ht="14.4" customHeight="1" x14ac:dyDescent="0.3">
      <c r="A749" s="625">
        <v>4</v>
      </c>
      <c r="B749" s="626" t="s">
        <v>551</v>
      </c>
      <c r="C749" s="626">
        <v>89301042</v>
      </c>
      <c r="D749" s="688" t="s">
        <v>5893</v>
      </c>
      <c r="E749" s="689" t="s">
        <v>3804</v>
      </c>
      <c r="F749" s="626" t="s">
        <v>3777</v>
      </c>
      <c r="G749" s="626" t="s">
        <v>4836</v>
      </c>
      <c r="H749" s="626" t="s">
        <v>550</v>
      </c>
      <c r="I749" s="626" t="s">
        <v>4837</v>
      </c>
      <c r="J749" s="626" t="s">
        <v>3088</v>
      </c>
      <c r="K749" s="626" t="s">
        <v>3862</v>
      </c>
      <c r="L749" s="627">
        <v>43.23</v>
      </c>
      <c r="M749" s="627">
        <v>86.46</v>
      </c>
      <c r="N749" s="626">
        <v>2</v>
      </c>
      <c r="O749" s="690">
        <v>0.5</v>
      </c>
      <c r="P749" s="627"/>
      <c r="Q749" s="642">
        <v>0</v>
      </c>
      <c r="R749" s="626"/>
      <c r="S749" s="642">
        <v>0</v>
      </c>
      <c r="T749" s="690"/>
      <c r="U749" s="672">
        <v>0</v>
      </c>
    </row>
    <row r="750" spans="1:21" ht="14.4" customHeight="1" x14ac:dyDescent="0.3">
      <c r="A750" s="625">
        <v>4</v>
      </c>
      <c r="B750" s="626" t="s">
        <v>551</v>
      </c>
      <c r="C750" s="626">
        <v>89301042</v>
      </c>
      <c r="D750" s="688" t="s">
        <v>5893</v>
      </c>
      <c r="E750" s="689" t="s">
        <v>3804</v>
      </c>
      <c r="F750" s="626" t="s">
        <v>3777</v>
      </c>
      <c r="G750" s="626" t="s">
        <v>4838</v>
      </c>
      <c r="H750" s="626" t="s">
        <v>1399</v>
      </c>
      <c r="I750" s="626" t="s">
        <v>4839</v>
      </c>
      <c r="J750" s="626" t="s">
        <v>3516</v>
      </c>
      <c r="K750" s="626" t="s">
        <v>4840</v>
      </c>
      <c r="L750" s="627">
        <v>380.96</v>
      </c>
      <c r="M750" s="627">
        <v>1142.8799999999999</v>
      </c>
      <c r="N750" s="626">
        <v>3</v>
      </c>
      <c r="O750" s="690">
        <v>0.5</v>
      </c>
      <c r="P750" s="627">
        <v>1142.8799999999999</v>
      </c>
      <c r="Q750" s="642">
        <v>1</v>
      </c>
      <c r="R750" s="626">
        <v>3</v>
      </c>
      <c r="S750" s="642">
        <v>1</v>
      </c>
      <c r="T750" s="690">
        <v>0.5</v>
      </c>
      <c r="U750" s="672">
        <v>1</v>
      </c>
    </row>
    <row r="751" spans="1:21" ht="14.4" customHeight="1" x14ac:dyDescent="0.3">
      <c r="A751" s="625">
        <v>4</v>
      </c>
      <c r="B751" s="626" t="s">
        <v>551</v>
      </c>
      <c r="C751" s="626">
        <v>89301042</v>
      </c>
      <c r="D751" s="688" t="s">
        <v>5893</v>
      </c>
      <c r="E751" s="689" t="s">
        <v>3804</v>
      </c>
      <c r="F751" s="626" t="s">
        <v>3777</v>
      </c>
      <c r="G751" s="626" t="s">
        <v>4841</v>
      </c>
      <c r="H751" s="626" t="s">
        <v>550</v>
      </c>
      <c r="I751" s="626" t="s">
        <v>4842</v>
      </c>
      <c r="J751" s="626" t="s">
        <v>4843</v>
      </c>
      <c r="K751" s="626" t="s">
        <v>4844</v>
      </c>
      <c r="L751" s="627">
        <v>262.35000000000002</v>
      </c>
      <c r="M751" s="627">
        <v>787.05000000000007</v>
      </c>
      <c r="N751" s="626">
        <v>3</v>
      </c>
      <c r="O751" s="690">
        <v>1</v>
      </c>
      <c r="P751" s="627">
        <v>787.05000000000007</v>
      </c>
      <c r="Q751" s="642">
        <v>1</v>
      </c>
      <c r="R751" s="626">
        <v>3</v>
      </c>
      <c r="S751" s="642">
        <v>1</v>
      </c>
      <c r="T751" s="690">
        <v>1</v>
      </c>
      <c r="U751" s="672">
        <v>1</v>
      </c>
    </row>
    <row r="752" spans="1:21" ht="14.4" customHeight="1" x14ac:dyDescent="0.3">
      <c r="A752" s="625">
        <v>4</v>
      </c>
      <c r="B752" s="626" t="s">
        <v>551</v>
      </c>
      <c r="C752" s="626">
        <v>89301042</v>
      </c>
      <c r="D752" s="688" t="s">
        <v>5893</v>
      </c>
      <c r="E752" s="689" t="s">
        <v>3804</v>
      </c>
      <c r="F752" s="626" t="s">
        <v>3777</v>
      </c>
      <c r="G752" s="626" t="s">
        <v>3848</v>
      </c>
      <c r="H752" s="626" t="s">
        <v>550</v>
      </c>
      <c r="I752" s="626" t="s">
        <v>3883</v>
      </c>
      <c r="J752" s="626" t="s">
        <v>754</v>
      </c>
      <c r="K752" s="626" t="s">
        <v>758</v>
      </c>
      <c r="L752" s="627">
        <v>0</v>
      </c>
      <c r="M752" s="627">
        <v>0</v>
      </c>
      <c r="N752" s="626">
        <v>1</v>
      </c>
      <c r="O752" s="690">
        <v>0.5</v>
      </c>
      <c r="P752" s="627">
        <v>0</v>
      </c>
      <c r="Q752" s="642"/>
      <c r="R752" s="626">
        <v>1</v>
      </c>
      <c r="S752" s="642">
        <v>1</v>
      </c>
      <c r="T752" s="690">
        <v>0.5</v>
      </c>
      <c r="U752" s="672">
        <v>1</v>
      </c>
    </row>
    <row r="753" spans="1:21" ht="14.4" customHeight="1" x14ac:dyDescent="0.3">
      <c r="A753" s="625">
        <v>4</v>
      </c>
      <c r="B753" s="626" t="s">
        <v>551</v>
      </c>
      <c r="C753" s="626">
        <v>89301042</v>
      </c>
      <c r="D753" s="688" t="s">
        <v>5893</v>
      </c>
      <c r="E753" s="689" t="s">
        <v>3804</v>
      </c>
      <c r="F753" s="626" t="s">
        <v>3777</v>
      </c>
      <c r="G753" s="626" t="s">
        <v>3848</v>
      </c>
      <c r="H753" s="626" t="s">
        <v>550</v>
      </c>
      <c r="I753" s="626" t="s">
        <v>757</v>
      </c>
      <c r="J753" s="626" t="s">
        <v>754</v>
      </c>
      <c r="K753" s="626" t="s">
        <v>758</v>
      </c>
      <c r="L753" s="627">
        <v>612.26</v>
      </c>
      <c r="M753" s="627">
        <v>612.26</v>
      </c>
      <c r="N753" s="626">
        <v>1</v>
      </c>
      <c r="O753" s="690">
        <v>0.5</v>
      </c>
      <c r="P753" s="627"/>
      <c r="Q753" s="642">
        <v>0</v>
      </c>
      <c r="R753" s="626"/>
      <c r="S753" s="642">
        <v>0</v>
      </c>
      <c r="T753" s="690"/>
      <c r="U753" s="672">
        <v>0</v>
      </c>
    </row>
    <row r="754" spans="1:21" ht="14.4" customHeight="1" x14ac:dyDescent="0.3">
      <c r="A754" s="625">
        <v>4</v>
      </c>
      <c r="B754" s="626" t="s">
        <v>551</v>
      </c>
      <c r="C754" s="626">
        <v>89301042</v>
      </c>
      <c r="D754" s="688" t="s">
        <v>5893</v>
      </c>
      <c r="E754" s="689" t="s">
        <v>3804</v>
      </c>
      <c r="F754" s="626" t="s">
        <v>3777</v>
      </c>
      <c r="G754" s="626" t="s">
        <v>3848</v>
      </c>
      <c r="H754" s="626" t="s">
        <v>550</v>
      </c>
      <c r="I754" s="626" t="s">
        <v>4845</v>
      </c>
      <c r="J754" s="626" t="s">
        <v>4846</v>
      </c>
      <c r="K754" s="626" t="s">
        <v>4847</v>
      </c>
      <c r="L754" s="627">
        <v>0</v>
      </c>
      <c r="M754" s="627">
        <v>0</v>
      </c>
      <c r="N754" s="626">
        <v>1</v>
      </c>
      <c r="O754" s="690">
        <v>0.5</v>
      </c>
      <c r="P754" s="627"/>
      <c r="Q754" s="642"/>
      <c r="R754" s="626"/>
      <c r="S754" s="642">
        <v>0</v>
      </c>
      <c r="T754" s="690"/>
      <c r="U754" s="672">
        <v>0</v>
      </c>
    </row>
    <row r="755" spans="1:21" ht="14.4" customHeight="1" x14ac:dyDescent="0.3">
      <c r="A755" s="625">
        <v>4</v>
      </c>
      <c r="B755" s="626" t="s">
        <v>551</v>
      </c>
      <c r="C755" s="626">
        <v>89301042</v>
      </c>
      <c r="D755" s="688" t="s">
        <v>5893</v>
      </c>
      <c r="E755" s="689" t="s">
        <v>3804</v>
      </c>
      <c r="F755" s="626" t="s">
        <v>3777</v>
      </c>
      <c r="G755" s="626" t="s">
        <v>3975</v>
      </c>
      <c r="H755" s="626" t="s">
        <v>1399</v>
      </c>
      <c r="I755" s="626" t="s">
        <v>4848</v>
      </c>
      <c r="J755" s="626" t="s">
        <v>1512</v>
      </c>
      <c r="K755" s="626" t="s">
        <v>3034</v>
      </c>
      <c r="L755" s="627">
        <v>305.08</v>
      </c>
      <c r="M755" s="627">
        <v>305.08</v>
      </c>
      <c r="N755" s="626">
        <v>1</v>
      </c>
      <c r="O755" s="690">
        <v>1</v>
      </c>
      <c r="P755" s="627">
        <v>305.08</v>
      </c>
      <c r="Q755" s="642">
        <v>1</v>
      </c>
      <c r="R755" s="626">
        <v>1</v>
      </c>
      <c r="S755" s="642">
        <v>1</v>
      </c>
      <c r="T755" s="690">
        <v>1</v>
      </c>
      <c r="U755" s="672">
        <v>1</v>
      </c>
    </row>
    <row r="756" spans="1:21" ht="14.4" customHeight="1" x14ac:dyDescent="0.3">
      <c r="A756" s="625">
        <v>4</v>
      </c>
      <c r="B756" s="626" t="s">
        <v>551</v>
      </c>
      <c r="C756" s="626">
        <v>89301042</v>
      </c>
      <c r="D756" s="688" t="s">
        <v>5893</v>
      </c>
      <c r="E756" s="689" t="s">
        <v>3804</v>
      </c>
      <c r="F756" s="626" t="s">
        <v>3777</v>
      </c>
      <c r="G756" s="626" t="s">
        <v>3920</v>
      </c>
      <c r="H756" s="626" t="s">
        <v>550</v>
      </c>
      <c r="I756" s="626" t="s">
        <v>4200</v>
      </c>
      <c r="J756" s="626" t="s">
        <v>4201</v>
      </c>
      <c r="K756" s="626" t="s">
        <v>4202</v>
      </c>
      <c r="L756" s="627">
        <v>140.03</v>
      </c>
      <c r="M756" s="627">
        <v>140.03</v>
      </c>
      <c r="N756" s="626">
        <v>1</v>
      </c>
      <c r="O756" s="690">
        <v>0.5</v>
      </c>
      <c r="P756" s="627"/>
      <c r="Q756" s="642">
        <v>0</v>
      </c>
      <c r="R756" s="626"/>
      <c r="S756" s="642">
        <v>0</v>
      </c>
      <c r="T756" s="690"/>
      <c r="U756" s="672">
        <v>0</v>
      </c>
    </row>
    <row r="757" spans="1:21" ht="14.4" customHeight="1" x14ac:dyDescent="0.3">
      <c r="A757" s="625">
        <v>4</v>
      </c>
      <c r="B757" s="626" t="s">
        <v>551</v>
      </c>
      <c r="C757" s="626">
        <v>89301042</v>
      </c>
      <c r="D757" s="688" t="s">
        <v>5893</v>
      </c>
      <c r="E757" s="689" t="s">
        <v>3804</v>
      </c>
      <c r="F757" s="626" t="s">
        <v>3777</v>
      </c>
      <c r="G757" s="626" t="s">
        <v>3920</v>
      </c>
      <c r="H757" s="626" t="s">
        <v>550</v>
      </c>
      <c r="I757" s="626" t="s">
        <v>4849</v>
      </c>
      <c r="J757" s="626" t="s">
        <v>4201</v>
      </c>
      <c r="K757" s="626" t="s">
        <v>4850</v>
      </c>
      <c r="L757" s="627">
        <v>140.03</v>
      </c>
      <c r="M757" s="627">
        <v>140.03</v>
      </c>
      <c r="N757" s="626">
        <v>1</v>
      </c>
      <c r="O757" s="690">
        <v>0.5</v>
      </c>
      <c r="P757" s="627">
        <v>140.03</v>
      </c>
      <c r="Q757" s="642">
        <v>1</v>
      </c>
      <c r="R757" s="626">
        <v>1</v>
      </c>
      <c r="S757" s="642">
        <v>1</v>
      </c>
      <c r="T757" s="690">
        <v>0.5</v>
      </c>
      <c r="U757" s="672">
        <v>1</v>
      </c>
    </row>
    <row r="758" spans="1:21" ht="14.4" customHeight="1" x14ac:dyDescent="0.3">
      <c r="A758" s="625">
        <v>4</v>
      </c>
      <c r="B758" s="626" t="s">
        <v>551</v>
      </c>
      <c r="C758" s="626">
        <v>89301042</v>
      </c>
      <c r="D758" s="688" t="s">
        <v>5893</v>
      </c>
      <c r="E758" s="689" t="s">
        <v>3804</v>
      </c>
      <c r="F758" s="626" t="s">
        <v>3777</v>
      </c>
      <c r="G758" s="626" t="s">
        <v>3943</v>
      </c>
      <c r="H758" s="626" t="s">
        <v>1399</v>
      </c>
      <c r="I758" s="626" t="s">
        <v>3011</v>
      </c>
      <c r="J758" s="626" t="s">
        <v>3012</v>
      </c>
      <c r="K758" s="626" t="s">
        <v>3755</v>
      </c>
      <c r="L758" s="627">
        <v>1861.83</v>
      </c>
      <c r="M758" s="627">
        <v>5585.49</v>
      </c>
      <c r="N758" s="626">
        <v>3</v>
      </c>
      <c r="O758" s="690">
        <v>1</v>
      </c>
      <c r="P758" s="627">
        <v>5585.49</v>
      </c>
      <c r="Q758" s="642">
        <v>1</v>
      </c>
      <c r="R758" s="626">
        <v>3</v>
      </c>
      <c r="S758" s="642">
        <v>1</v>
      </c>
      <c r="T758" s="690">
        <v>1</v>
      </c>
      <c r="U758" s="672">
        <v>1</v>
      </c>
    </row>
    <row r="759" spans="1:21" ht="14.4" customHeight="1" x14ac:dyDescent="0.3">
      <c r="A759" s="625">
        <v>4</v>
      </c>
      <c r="B759" s="626" t="s">
        <v>551</v>
      </c>
      <c r="C759" s="626">
        <v>89301042</v>
      </c>
      <c r="D759" s="688" t="s">
        <v>5893</v>
      </c>
      <c r="E759" s="689" t="s">
        <v>3804</v>
      </c>
      <c r="F759" s="626" t="s">
        <v>3777</v>
      </c>
      <c r="G759" s="626" t="s">
        <v>3852</v>
      </c>
      <c r="H759" s="626" t="s">
        <v>550</v>
      </c>
      <c r="I759" s="626" t="s">
        <v>3352</v>
      </c>
      <c r="J759" s="626" t="s">
        <v>1207</v>
      </c>
      <c r="K759" s="626" t="s">
        <v>3911</v>
      </c>
      <c r="L759" s="627">
        <v>127.5</v>
      </c>
      <c r="M759" s="627">
        <v>127.5</v>
      </c>
      <c r="N759" s="626">
        <v>1</v>
      </c>
      <c r="O759" s="690">
        <v>1</v>
      </c>
      <c r="P759" s="627"/>
      <c r="Q759" s="642">
        <v>0</v>
      </c>
      <c r="R759" s="626"/>
      <c r="S759" s="642">
        <v>0</v>
      </c>
      <c r="T759" s="690"/>
      <c r="U759" s="672">
        <v>0</v>
      </c>
    </row>
    <row r="760" spans="1:21" ht="14.4" customHeight="1" x14ac:dyDescent="0.3">
      <c r="A760" s="625">
        <v>4</v>
      </c>
      <c r="B760" s="626" t="s">
        <v>551</v>
      </c>
      <c r="C760" s="626">
        <v>89301042</v>
      </c>
      <c r="D760" s="688" t="s">
        <v>5893</v>
      </c>
      <c r="E760" s="689" t="s">
        <v>3804</v>
      </c>
      <c r="F760" s="626" t="s">
        <v>3778</v>
      </c>
      <c r="G760" s="626" t="s">
        <v>3904</v>
      </c>
      <c r="H760" s="626" t="s">
        <v>550</v>
      </c>
      <c r="I760" s="626" t="s">
        <v>4026</v>
      </c>
      <c r="J760" s="626" t="s">
        <v>3806</v>
      </c>
      <c r="K760" s="626"/>
      <c r="L760" s="627">
        <v>0</v>
      </c>
      <c r="M760" s="627">
        <v>0</v>
      </c>
      <c r="N760" s="626">
        <v>2</v>
      </c>
      <c r="O760" s="690">
        <v>2</v>
      </c>
      <c r="P760" s="627">
        <v>0</v>
      </c>
      <c r="Q760" s="642"/>
      <c r="R760" s="626">
        <v>2</v>
      </c>
      <c r="S760" s="642">
        <v>1</v>
      </c>
      <c r="T760" s="690">
        <v>2</v>
      </c>
      <c r="U760" s="672">
        <v>1</v>
      </c>
    </row>
    <row r="761" spans="1:21" ht="14.4" customHeight="1" x14ac:dyDescent="0.3">
      <c r="A761" s="625">
        <v>4</v>
      </c>
      <c r="B761" s="626" t="s">
        <v>551</v>
      </c>
      <c r="C761" s="626">
        <v>89301042</v>
      </c>
      <c r="D761" s="688" t="s">
        <v>5893</v>
      </c>
      <c r="E761" s="689" t="s">
        <v>3804</v>
      </c>
      <c r="F761" s="626" t="s">
        <v>3779</v>
      </c>
      <c r="G761" s="626" t="s">
        <v>4152</v>
      </c>
      <c r="H761" s="626" t="s">
        <v>550</v>
      </c>
      <c r="I761" s="626" t="s">
        <v>4153</v>
      </c>
      <c r="J761" s="626" t="s">
        <v>4154</v>
      </c>
      <c r="K761" s="626" t="s">
        <v>4155</v>
      </c>
      <c r="L761" s="627">
        <v>410</v>
      </c>
      <c r="M761" s="627">
        <v>1230</v>
      </c>
      <c r="N761" s="626">
        <v>3</v>
      </c>
      <c r="O761" s="690">
        <v>3</v>
      </c>
      <c r="P761" s="627">
        <v>820</v>
      </c>
      <c r="Q761" s="642">
        <v>0.66666666666666663</v>
      </c>
      <c r="R761" s="626">
        <v>2</v>
      </c>
      <c r="S761" s="642">
        <v>0.66666666666666663</v>
      </c>
      <c r="T761" s="690">
        <v>2</v>
      </c>
      <c r="U761" s="672">
        <v>0.66666666666666663</v>
      </c>
    </row>
    <row r="762" spans="1:21" ht="14.4" customHeight="1" x14ac:dyDescent="0.3">
      <c r="A762" s="625">
        <v>4</v>
      </c>
      <c r="B762" s="626" t="s">
        <v>551</v>
      </c>
      <c r="C762" s="626">
        <v>89301042</v>
      </c>
      <c r="D762" s="688" t="s">
        <v>5893</v>
      </c>
      <c r="E762" s="689" t="s">
        <v>3806</v>
      </c>
      <c r="F762" s="626" t="s">
        <v>3777</v>
      </c>
      <c r="G762" s="626" t="s">
        <v>4126</v>
      </c>
      <c r="H762" s="626" t="s">
        <v>1399</v>
      </c>
      <c r="I762" s="626" t="s">
        <v>1729</v>
      </c>
      <c r="J762" s="626" t="s">
        <v>1730</v>
      </c>
      <c r="K762" s="626" t="s">
        <v>3600</v>
      </c>
      <c r="L762" s="627">
        <v>69.86</v>
      </c>
      <c r="M762" s="627">
        <v>69.86</v>
      </c>
      <c r="N762" s="626">
        <v>1</v>
      </c>
      <c r="O762" s="690">
        <v>1</v>
      </c>
      <c r="P762" s="627"/>
      <c r="Q762" s="642">
        <v>0</v>
      </c>
      <c r="R762" s="626"/>
      <c r="S762" s="642">
        <v>0</v>
      </c>
      <c r="T762" s="690"/>
      <c r="U762" s="672">
        <v>0</v>
      </c>
    </row>
    <row r="763" spans="1:21" ht="14.4" customHeight="1" x14ac:dyDescent="0.3">
      <c r="A763" s="625">
        <v>4</v>
      </c>
      <c r="B763" s="626" t="s">
        <v>551</v>
      </c>
      <c r="C763" s="626">
        <v>89301042</v>
      </c>
      <c r="D763" s="688" t="s">
        <v>5893</v>
      </c>
      <c r="E763" s="689" t="s">
        <v>3806</v>
      </c>
      <c r="F763" s="626" t="s">
        <v>3777</v>
      </c>
      <c r="G763" s="626" t="s">
        <v>3848</v>
      </c>
      <c r="H763" s="626" t="s">
        <v>550</v>
      </c>
      <c r="I763" s="626" t="s">
        <v>753</v>
      </c>
      <c r="J763" s="626" t="s">
        <v>754</v>
      </c>
      <c r="K763" s="626" t="s">
        <v>755</v>
      </c>
      <c r="L763" s="627">
        <v>190.48</v>
      </c>
      <c r="M763" s="627">
        <v>190.48</v>
      </c>
      <c r="N763" s="626">
        <v>1</v>
      </c>
      <c r="O763" s="690">
        <v>1</v>
      </c>
      <c r="P763" s="627">
        <v>190.48</v>
      </c>
      <c r="Q763" s="642">
        <v>1</v>
      </c>
      <c r="R763" s="626">
        <v>1</v>
      </c>
      <c r="S763" s="642">
        <v>1</v>
      </c>
      <c r="T763" s="690">
        <v>1</v>
      </c>
      <c r="U763" s="672">
        <v>1</v>
      </c>
    </row>
    <row r="764" spans="1:21" ht="14.4" customHeight="1" x14ac:dyDescent="0.3">
      <c r="A764" s="625">
        <v>4</v>
      </c>
      <c r="B764" s="626" t="s">
        <v>551</v>
      </c>
      <c r="C764" s="626">
        <v>89301042</v>
      </c>
      <c r="D764" s="688" t="s">
        <v>5893</v>
      </c>
      <c r="E764" s="689" t="s">
        <v>3807</v>
      </c>
      <c r="F764" s="626" t="s">
        <v>3777</v>
      </c>
      <c r="G764" s="626" t="s">
        <v>4305</v>
      </c>
      <c r="H764" s="626" t="s">
        <v>1399</v>
      </c>
      <c r="I764" s="626" t="s">
        <v>4851</v>
      </c>
      <c r="J764" s="626" t="s">
        <v>4852</v>
      </c>
      <c r="K764" s="626" t="s">
        <v>4853</v>
      </c>
      <c r="L764" s="627">
        <v>16.27</v>
      </c>
      <c r="M764" s="627">
        <v>32.54</v>
      </c>
      <c r="N764" s="626">
        <v>2</v>
      </c>
      <c r="O764" s="690">
        <v>0.5</v>
      </c>
      <c r="P764" s="627"/>
      <c r="Q764" s="642">
        <v>0</v>
      </c>
      <c r="R764" s="626"/>
      <c r="S764" s="642">
        <v>0</v>
      </c>
      <c r="T764" s="690"/>
      <c r="U764" s="672">
        <v>0</v>
      </c>
    </row>
    <row r="765" spans="1:21" ht="14.4" customHeight="1" x14ac:dyDescent="0.3">
      <c r="A765" s="625">
        <v>4</v>
      </c>
      <c r="B765" s="626" t="s">
        <v>551</v>
      </c>
      <c r="C765" s="626">
        <v>89301042</v>
      </c>
      <c r="D765" s="688" t="s">
        <v>5893</v>
      </c>
      <c r="E765" s="689" t="s">
        <v>3807</v>
      </c>
      <c r="F765" s="626" t="s">
        <v>3777</v>
      </c>
      <c r="G765" s="626" t="s">
        <v>3839</v>
      </c>
      <c r="H765" s="626" t="s">
        <v>1399</v>
      </c>
      <c r="I765" s="626" t="s">
        <v>1717</v>
      </c>
      <c r="J765" s="626" t="s">
        <v>3575</v>
      </c>
      <c r="K765" s="626" t="s">
        <v>3576</v>
      </c>
      <c r="L765" s="627">
        <v>333.31</v>
      </c>
      <c r="M765" s="627">
        <v>3333.1</v>
      </c>
      <c r="N765" s="626">
        <v>10</v>
      </c>
      <c r="O765" s="690">
        <v>4</v>
      </c>
      <c r="P765" s="627">
        <v>333.31</v>
      </c>
      <c r="Q765" s="642">
        <v>0.1</v>
      </c>
      <c r="R765" s="626">
        <v>1</v>
      </c>
      <c r="S765" s="642">
        <v>0.1</v>
      </c>
      <c r="T765" s="690">
        <v>1</v>
      </c>
      <c r="U765" s="672">
        <v>0.25</v>
      </c>
    </row>
    <row r="766" spans="1:21" ht="14.4" customHeight="1" x14ac:dyDescent="0.3">
      <c r="A766" s="625">
        <v>4</v>
      </c>
      <c r="B766" s="626" t="s">
        <v>551</v>
      </c>
      <c r="C766" s="626">
        <v>89301042</v>
      </c>
      <c r="D766" s="688" t="s">
        <v>5893</v>
      </c>
      <c r="E766" s="689" t="s">
        <v>3807</v>
      </c>
      <c r="F766" s="626" t="s">
        <v>3777</v>
      </c>
      <c r="G766" s="626" t="s">
        <v>4298</v>
      </c>
      <c r="H766" s="626" t="s">
        <v>550</v>
      </c>
      <c r="I766" s="626" t="s">
        <v>885</v>
      </c>
      <c r="J766" s="626" t="s">
        <v>4854</v>
      </c>
      <c r="K766" s="626" t="s">
        <v>4855</v>
      </c>
      <c r="L766" s="627">
        <v>0</v>
      </c>
      <c r="M766" s="627">
        <v>0</v>
      </c>
      <c r="N766" s="626">
        <v>4</v>
      </c>
      <c r="O766" s="690">
        <v>2.5</v>
      </c>
      <c r="P766" s="627">
        <v>0</v>
      </c>
      <c r="Q766" s="642"/>
      <c r="R766" s="626">
        <v>2</v>
      </c>
      <c r="S766" s="642">
        <v>0.5</v>
      </c>
      <c r="T766" s="690">
        <v>2</v>
      </c>
      <c r="U766" s="672">
        <v>0.8</v>
      </c>
    </row>
    <row r="767" spans="1:21" ht="14.4" customHeight="1" x14ac:dyDescent="0.3">
      <c r="A767" s="625">
        <v>4</v>
      </c>
      <c r="B767" s="626" t="s">
        <v>551</v>
      </c>
      <c r="C767" s="626">
        <v>89301042</v>
      </c>
      <c r="D767" s="688" t="s">
        <v>5893</v>
      </c>
      <c r="E767" s="689" t="s">
        <v>3807</v>
      </c>
      <c r="F767" s="626" t="s">
        <v>3777</v>
      </c>
      <c r="G767" s="626" t="s">
        <v>4758</v>
      </c>
      <c r="H767" s="626" t="s">
        <v>550</v>
      </c>
      <c r="I767" s="626" t="s">
        <v>4759</v>
      </c>
      <c r="J767" s="626" t="s">
        <v>4760</v>
      </c>
      <c r="K767" s="626" t="s">
        <v>4761</v>
      </c>
      <c r="L767" s="627">
        <v>1166.76</v>
      </c>
      <c r="M767" s="627">
        <v>8167.32</v>
      </c>
      <c r="N767" s="626">
        <v>7</v>
      </c>
      <c r="O767" s="690">
        <v>2</v>
      </c>
      <c r="P767" s="627"/>
      <c r="Q767" s="642">
        <v>0</v>
      </c>
      <c r="R767" s="626"/>
      <c r="S767" s="642">
        <v>0</v>
      </c>
      <c r="T767" s="690"/>
      <c r="U767" s="672">
        <v>0</v>
      </c>
    </row>
    <row r="768" spans="1:21" ht="14.4" customHeight="1" x14ac:dyDescent="0.3">
      <c r="A768" s="625">
        <v>4</v>
      </c>
      <c r="B768" s="626" t="s">
        <v>551</v>
      </c>
      <c r="C768" s="626">
        <v>89301042</v>
      </c>
      <c r="D768" s="688" t="s">
        <v>5893</v>
      </c>
      <c r="E768" s="689" t="s">
        <v>3807</v>
      </c>
      <c r="F768" s="626" t="s">
        <v>3777</v>
      </c>
      <c r="G768" s="626" t="s">
        <v>4014</v>
      </c>
      <c r="H768" s="626" t="s">
        <v>1399</v>
      </c>
      <c r="I768" s="626" t="s">
        <v>2594</v>
      </c>
      <c r="J768" s="626" t="s">
        <v>2595</v>
      </c>
      <c r="K768" s="626" t="s">
        <v>3600</v>
      </c>
      <c r="L768" s="627">
        <v>184.22</v>
      </c>
      <c r="M768" s="627">
        <v>368.44</v>
      </c>
      <c r="N768" s="626">
        <v>2</v>
      </c>
      <c r="O768" s="690">
        <v>0.5</v>
      </c>
      <c r="P768" s="627"/>
      <c r="Q768" s="642">
        <v>0</v>
      </c>
      <c r="R768" s="626"/>
      <c r="S768" s="642">
        <v>0</v>
      </c>
      <c r="T768" s="690"/>
      <c r="U768" s="672">
        <v>0</v>
      </c>
    </row>
    <row r="769" spans="1:21" ht="14.4" customHeight="1" x14ac:dyDescent="0.3">
      <c r="A769" s="625">
        <v>4</v>
      </c>
      <c r="B769" s="626" t="s">
        <v>551</v>
      </c>
      <c r="C769" s="626">
        <v>89301042</v>
      </c>
      <c r="D769" s="688" t="s">
        <v>5893</v>
      </c>
      <c r="E769" s="689" t="s">
        <v>3807</v>
      </c>
      <c r="F769" s="626" t="s">
        <v>3777</v>
      </c>
      <c r="G769" s="626" t="s">
        <v>3912</v>
      </c>
      <c r="H769" s="626" t="s">
        <v>1399</v>
      </c>
      <c r="I769" s="626" t="s">
        <v>4764</v>
      </c>
      <c r="J769" s="626" t="s">
        <v>1483</v>
      </c>
      <c r="K769" s="626" t="s">
        <v>4765</v>
      </c>
      <c r="L769" s="627">
        <v>413.22</v>
      </c>
      <c r="M769" s="627">
        <v>413.22</v>
      </c>
      <c r="N769" s="626">
        <v>1</v>
      </c>
      <c r="O769" s="690">
        <v>0.5</v>
      </c>
      <c r="P769" s="627"/>
      <c r="Q769" s="642">
        <v>0</v>
      </c>
      <c r="R769" s="626"/>
      <c r="S769" s="642">
        <v>0</v>
      </c>
      <c r="T769" s="690"/>
      <c r="U769" s="672">
        <v>0</v>
      </c>
    </row>
    <row r="770" spans="1:21" ht="14.4" customHeight="1" x14ac:dyDescent="0.3">
      <c r="A770" s="625">
        <v>4</v>
      </c>
      <c r="B770" s="626" t="s">
        <v>551</v>
      </c>
      <c r="C770" s="626">
        <v>89301042</v>
      </c>
      <c r="D770" s="688" t="s">
        <v>5893</v>
      </c>
      <c r="E770" s="689" t="s">
        <v>3807</v>
      </c>
      <c r="F770" s="626" t="s">
        <v>3777</v>
      </c>
      <c r="G770" s="626" t="s">
        <v>4009</v>
      </c>
      <c r="H770" s="626" t="s">
        <v>550</v>
      </c>
      <c r="I770" s="626" t="s">
        <v>4856</v>
      </c>
      <c r="J770" s="626" t="s">
        <v>4857</v>
      </c>
      <c r="K770" s="626" t="s">
        <v>3618</v>
      </c>
      <c r="L770" s="627">
        <v>113.04</v>
      </c>
      <c r="M770" s="627">
        <v>226.08</v>
      </c>
      <c r="N770" s="626">
        <v>2</v>
      </c>
      <c r="O770" s="690">
        <v>1</v>
      </c>
      <c r="P770" s="627">
        <v>226.08</v>
      </c>
      <c r="Q770" s="642">
        <v>1</v>
      </c>
      <c r="R770" s="626">
        <v>2</v>
      </c>
      <c r="S770" s="642">
        <v>1</v>
      </c>
      <c r="T770" s="690">
        <v>1</v>
      </c>
      <c r="U770" s="672">
        <v>1</v>
      </c>
    </row>
    <row r="771" spans="1:21" ht="14.4" customHeight="1" x14ac:dyDescent="0.3">
      <c r="A771" s="625">
        <v>4</v>
      </c>
      <c r="B771" s="626" t="s">
        <v>551</v>
      </c>
      <c r="C771" s="626">
        <v>89301042</v>
      </c>
      <c r="D771" s="688" t="s">
        <v>5893</v>
      </c>
      <c r="E771" s="689" t="s">
        <v>3807</v>
      </c>
      <c r="F771" s="626" t="s">
        <v>3777</v>
      </c>
      <c r="G771" s="626" t="s">
        <v>4009</v>
      </c>
      <c r="H771" s="626" t="s">
        <v>550</v>
      </c>
      <c r="I771" s="626" t="s">
        <v>4858</v>
      </c>
      <c r="J771" s="626" t="s">
        <v>4859</v>
      </c>
      <c r="K771" s="626" t="s">
        <v>3992</v>
      </c>
      <c r="L771" s="627">
        <v>0</v>
      </c>
      <c r="M771" s="627">
        <v>0</v>
      </c>
      <c r="N771" s="626">
        <v>7</v>
      </c>
      <c r="O771" s="690">
        <v>2.5</v>
      </c>
      <c r="P771" s="627">
        <v>0</v>
      </c>
      <c r="Q771" s="642"/>
      <c r="R771" s="626">
        <v>4</v>
      </c>
      <c r="S771" s="642">
        <v>0.5714285714285714</v>
      </c>
      <c r="T771" s="690">
        <v>1.5</v>
      </c>
      <c r="U771" s="672">
        <v>0.6</v>
      </c>
    </row>
    <row r="772" spans="1:21" ht="14.4" customHeight="1" x14ac:dyDescent="0.3">
      <c r="A772" s="625">
        <v>4</v>
      </c>
      <c r="B772" s="626" t="s">
        <v>551</v>
      </c>
      <c r="C772" s="626">
        <v>89301042</v>
      </c>
      <c r="D772" s="688" t="s">
        <v>5893</v>
      </c>
      <c r="E772" s="689" t="s">
        <v>3807</v>
      </c>
      <c r="F772" s="626" t="s">
        <v>3777</v>
      </c>
      <c r="G772" s="626" t="s">
        <v>4331</v>
      </c>
      <c r="H772" s="626" t="s">
        <v>550</v>
      </c>
      <c r="I772" s="626" t="s">
        <v>4860</v>
      </c>
      <c r="J772" s="626" t="s">
        <v>731</v>
      </c>
      <c r="K772" s="626" t="s">
        <v>3523</v>
      </c>
      <c r="L772" s="627">
        <v>115.3</v>
      </c>
      <c r="M772" s="627">
        <v>230.6</v>
      </c>
      <c r="N772" s="626">
        <v>2</v>
      </c>
      <c r="O772" s="690">
        <v>1</v>
      </c>
      <c r="P772" s="627"/>
      <c r="Q772" s="642">
        <v>0</v>
      </c>
      <c r="R772" s="626"/>
      <c r="S772" s="642">
        <v>0</v>
      </c>
      <c r="T772" s="690"/>
      <c r="U772" s="672">
        <v>0</v>
      </c>
    </row>
    <row r="773" spans="1:21" ht="14.4" customHeight="1" x14ac:dyDescent="0.3">
      <c r="A773" s="625">
        <v>4</v>
      </c>
      <c r="B773" s="626" t="s">
        <v>551</v>
      </c>
      <c r="C773" s="626">
        <v>89301042</v>
      </c>
      <c r="D773" s="688" t="s">
        <v>5893</v>
      </c>
      <c r="E773" s="689" t="s">
        <v>3807</v>
      </c>
      <c r="F773" s="626" t="s">
        <v>3777</v>
      </c>
      <c r="G773" s="626" t="s">
        <v>4102</v>
      </c>
      <c r="H773" s="626" t="s">
        <v>550</v>
      </c>
      <c r="I773" s="626" t="s">
        <v>4103</v>
      </c>
      <c r="J773" s="626" t="s">
        <v>4104</v>
      </c>
      <c r="K773" s="626" t="s">
        <v>4105</v>
      </c>
      <c r="L773" s="627">
        <v>153.37</v>
      </c>
      <c r="M773" s="627">
        <v>153.37</v>
      </c>
      <c r="N773" s="626">
        <v>1</v>
      </c>
      <c r="O773" s="690">
        <v>1</v>
      </c>
      <c r="P773" s="627">
        <v>153.37</v>
      </c>
      <c r="Q773" s="642">
        <v>1</v>
      </c>
      <c r="R773" s="626">
        <v>1</v>
      </c>
      <c r="S773" s="642">
        <v>1</v>
      </c>
      <c r="T773" s="690">
        <v>1</v>
      </c>
      <c r="U773" s="672">
        <v>1</v>
      </c>
    </row>
    <row r="774" spans="1:21" ht="14.4" customHeight="1" x14ac:dyDescent="0.3">
      <c r="A774" s="625">
        <v>4</v>
      </c>
      <c r="B774" s="626" t="s">
        <v>551</v>
      </c>
      <c r="C774" s="626">
        <v>89301042</v>
      </c>
      <c r="D774" s="688" t="s">
        <v>5893</v>
      </c>
      <c r="E774" s="689" t="s">
        <v>3807</v>
      </c>
      <c r="F774" s="626" t="s">
        <v>3777</v>
      </c>
      <c r="G774" s="626" t="s">
        <v>3932</v>
      </c>
      <c r="H774" s="626" t="s">
        <v>550</v>
      </c>
      <c r="I774" s="626" t="s">
        <v>2120</v>
      </c>
      <c r="J774" s="626" t="s">
        <v>4051</v>
      </c>
      <c r="K774" s="626" t="s">
        <v>3934</v>
      </c>
      <c r="L774" s="627">
        <v>0</v>
      </c>
      <c r="M774" s="627">
        <v>0</v>
      </c>
      <c r="N774" s="626">
        <v>4</v>
      </c>
      <c r="O774" s="690">
        <v>2</v>
      </c>
      <c r="P774" s="627">
        <v>0</v>
      </c>
      <c r="Q774" s="642"/>
      <c r="R774" s="626">
        <v>1</v>
      </c>
      <c r="S774" s="642">
        <v>0.25</v>
      </c>
      <c r="T774" s="690">
        <v>0.5</v>
      </c>
      <c r="U774" s="672">
        <v>0.25</v>
      </c>
    </row>
    <row r="775" spans="1:21" ht="14.4" customHeight="1" x14ac:dyDescent="0.3">
      <c r="A775" s="625">
        <v>4</v>
      </c>
      <c r="B775" s="626" t="s">
        <v>551</v>
      </c>
      <c r="C775" s="626">
        <v>89301042</v>
      </c>
      <c r="D775" s="688" t="s">
        <v>5893</v>
      </c>
      <c r="E775" s="689" t="s">
        <v>3807</v>
      </c>
      <c r="F775" s="626" t="s">
        <v>3777</v>
      </c>
      <c r="G775" s="626" t="s">
        <v>3932</v>
      </c>
      <c r="H775" s="626" t="s">
        <v>550</v>
      </c>
      <c r="I775" s="626" t="s">
        <v>2120</v>
      </c>
      <c r="J775" s="626" t="s">
        <v>3933</v>
      </c>
      <c r="K775" s="626" t="s">
        <v>3934</v>
      </c>
      <c r="L775" s="627">
        <v>0</v>
      </c>
      <c r="M775" s="627">
        <v>0</v>
      </c>
      <c r="N775" s="626">
        <v>28</v>
      </c>
      <c r="O775" s="690">
        <v>18</v>
      </c>
      <c r="P775" s="627">
        <v>0</v>
      </c>
      <c r="Q775" s="642"/>
      <c r="R775" s="626">
        <v>16</v>
      </c>
      <c r="S775" s="642">
        <v>0.5714285714285714</v>
      </c>
      <c r="T775" s="690">
        <v>9.5</v>
      </c>
      <c r="U775" s="672">
        <v>0.52777777777777779</v>
      </c>
    </row>
    <row r="776" spans="1:21" ht="14.4" customHeight="1" x14ac:dyDescent="0.3">
      <c r="A776" s="625">
        <v>4</v>
      </c>
      <c r="B776" s="626" t="s">
        <v>551</v>
      </c>
      <c r="C776" s="626">
        <v>89301042</v>
      </c>
      <c r="D776" s="688" t="s">
        <v>5893</v>
      </c>
      <c r="E776" s="689" t="s">
        <v>3807</v>
      </c>
      <c r="F776" s="626" t="s">
        <v>3777</v>
      </c>
      <c r="G776" s="626" t="s">
        <v>4182</v>
      </c>
      <c r="H776" s="626" t="s">
        <v>550</v>
      </c>
      <c r="I776" s="626" t="s">
        <v>4861</v>
      </c>
      <c r="J776" s="626" t="s">
        <v>4862</v>
      </c>
      <c r="K776" s="626" t="s">
        <v>4863</v>
      </c>
      <c r="L776" s="627">
        <v>0</v>
      </c>
      <c r="M776" s="627">
        <v>0</v>
      </c>
      <c r="N776" s="626">
        <v>1</v>
      </c>
      <c r="O776" s="690">
        <v>0.5</v>
      </c>
      <c r="P776" s="627">
        <v>0</v>
      </c>
      <c r="Q776" s="642"/>
      <c r="R776" s="626">
        <v>1</v>
      </c>
      <c r="S776" s="642">
        <v>1</v>
      </c>
      <c r="T776" s="690">
        <v>0.5</v>
      </c>
      <c r="U776" s="672">
        <v>1</v>
      </c>
    </row>
    <row r="777" spans="1:21" ht="14.4" customHeight="1" x14ac:dyDescent="0.3">
      <c r="A777" s="625">
        <v>4</v>
      </c>
      <c r="B777" s="626" t="s">
        <v>551</v>
      </c>
      <c r="C777" s="626">
        <v>89301042</v>
      </c>
      <c r="D777" s="688" t="s">
        <v>5893</v>
      </c>
      <c r="E777" s="689" t="s">
        <v>3807</v>
      </c>
      <c r="F777" s="626" t="s">
        <v>3777</v>
      </c>
      <c r="G777" s="626" t="s">
        <v>4864</v>
      </c>
      <c r="H777" s="626" t="s">
        <v>550</v>
      </c>
      <c r="I777" s="626" t="s">
        <v>4865</v>
      </c>
      <c r="J777" s="626" t="s">
        <v>4866</v>
      </c>
      <c r="K777" s="626" t="s">
        <v>4867</v>
      </c>
      <c r="L777" s="627">
        <v>0</v>
      </c>
      <c r="M777" s="627">
        <v>0</v>
      </c>
      <c r="N777" s="626">
        <v>1</v>
      </c>
      <c r="O777" s="690">
        <v>1</v>
      </c>
      <c r="P777" s="627">
        <v>0</v>
      </c>
      <c r="Q777" s="642"/>
      <c r="R777" s="626">
        <v>1</v>
      </c>
      <c r="S777" s="642">
        <v>1</v>
      </c>
      <c r="T777" s="690">
        <v>1</v>
      </c>
      <c r="U777" s="672">
        <v>1</v>
      </c>
    </row>
    <row r="778" spans="1:21" ht="14.4" customHeight="1" x14ac:dyDescent="0.3">
      <c r="A778" s="625">
        <v>4</v>
      </c>
      <c r="B778" s="626" t="s">
        <v>551</v>
      </c>
      <c r="C778" s="626">
        <v>89301042</v>
      </c>
      <c r="D778" s="688" t="s">
        <v>5893</v>
      </c>
      <c r="E778" s="689" t="s">
        <v>3807</v>
      </c>
      <c r="F778" s="626" t="s">
        <v>3777</v>
      </c>
      <c r="G778" s="626" t="s">
        <v>3841</v>
      </c>
      <c r="H778" s="626" t="s">
        <v>1399</v>
      </c>
      <c r="I778" s="626" t="s">
        <v>1733</v>
      </c>
      <c r="J778" s="626" t="s">
        <v>1734</v>
      </c>
      <c r="K778" s="626" t="s">
        <v>3596</v>
      </c>
      <c r="L778" s="627">
        <v>116.8</v>
      </c>
      <c r="M778" s="627">
        <v>350.4</v>
      </c>
      <c r="N778" s="626">
        <v>3</v>
      </c>
      <c r="O778" s="690">
        <v>1</v>
      </c>
      <c r="P778" s="627">
        <v>350.4</v>
      </c>
      <c r="Q778" s="642">
        <v>1</v>
      </c>
      <c r="R778" s="626">
        <v>3</v>
      </c>
      <c r="S778" s="642">
        <v>1</v>
      </c>
      <c r="T778" s="690">
        <v>1</v>
      </c>
      <c r="U778" s="672">
        <v>1</v>
      </c>
    </row>
    <row r="779" spans="1:21" ht="14.4" customHeight="1" x14ac:dyDescent="0.3">
      <c r="A779" s="625">
        <v>4</v>
      </c>
      <c r="B779" s="626" t="s">
        <v>551</v>
      </c>
      <c r="C779" s="626">
        <v>89301042</v>
      </c>
      <c r="D779" s="688" t="s">
        <v>5893</v>
      </c>
      <c r="E779" s="689" t="s">
        <v>3807</v>
      </c>
      <c r="F779" s="626" t="s">
        <v>3777</v>
      </c>
      <c r="G779" s="626" t="s">
        <v>4823</v>
      </c>
      <c r="H779" s="626" t="s">
        <v>550</v>
      </c>
      <c r="I779" s="626" t="s">
        <v>4868</v>
      </c>
      <c r="J779" s="626" t="s">
        <v>2053</v>
      </c>
      <c r="K779" s="626" t="s">
        <v>4869</v>
      </c>
      <c r="L779" s="627">
        <v>0</v>
      </c>
      <c r="M779" s="627">
        <v>0</v>
      </c>
      <c r="N779" s="626">
        <v>3</v>
      </c>
      <c r="O779" s="690">
        <v>1</v>
      </c>
      <c r="P779" s="627"/>
      <c r="Q779" s="642"/>
      <c r="R779" s="626"/>
      <c r="S779" s="642">
        <v>0</v>
      </c>
      <c r="T779" s="690"/>
      <c r="U779" s="672">
        <v>0</v>
      </c>
    </row>
    <row r="780" spans="1:21" ht="14.4" customHeight="1" x14ac:dyDescent="0.3">
      <c r="A780" s="625">
        <v>4</v>
      </c>
      <c r="B780" s="626" t="s">
        <v>551</v>
      </c>
      <c r="C780" s="626">
        <v>89301042</v>
      </c>
      <c r="D780" s="688" t="s">
        <v>5893</v>
      </c>
      <c r="E780" s="689" t="s">
        <v>3807</v>
      </c>
      <c r="F780" s="626" t="s">
        <v>3777</v>
      </c>
      <c r="G780" s="626" t="s">
        <v>4870</v>
      </c>
      <c r="H780" s="626" t="s">
        <v>550</v>
      </c>
      <c r="I780" s="626" t="s">
        <v>738</v>
      </c>
      <c r="J780" s="626" t="s">
        <v>4871</v>
      </c>
      <c r="K780" s="626" t="s">
        <v>4872</v>
      </c>
      <c r="L780" s="627">
        <v>55.71</v>
      </c>
      <c r="M780" s="627">
        <v>111.42</v>
      </c>
      <c r="N780" s="626">
        <v>2</v>
      </c>
      <c r="O780" s="690">
        <v>1</v>
      </c>
      <c r="P780" s="627"/>
      <c r="Q780" s="642">
        <v>0</v>
      </c>
      <c r="R780" s="626"/>
      <c r="S780" s="642">
        <v>0</v>
      </c>
      <c r="T780" s="690"/>
      <c r="U780" s="672">
        <v>0</v>
      </c>
    </row>
    <row r="781" spans="1:21" ht="14.4" customHeight="1" x14ac:dyDescent="0.3">
      <c r="A781" s="625">
        <v>4</v>
      </c>
      <c r="B781" s="626" t="s">
        <v>551</v>
      </c>
      <c r="C781" s="626">
        <v>89301042</v>
      </c>
      <c r="D781" s="688" t="s">
        <v>5893</v>
      </c>
      <c r="E781" s="689" t="s">
        <v>3807</v>
      </c>
      <c r="F781" s="626" t="s">
        <v>3777</v>
      </c>
      <c r="G781" s="626" t="s">
        <v>4870</v>
      </c>
      <c r="H781" s="626" t="s">
        <v>550</v>
      </c>
      <c r="I781" s="626" t="s">
        <v>4873</v>
      </c>
      <c r="J781" s="626" t="s">
        <v>4871</v>
      </c>
      <c r="K781" s="626" t="s">
        <v>4874</v>
      </c>
      <c r="L781" s="627">
        <v>0</v>
      </c>
      <c r="M781" s="627">
        <v>0</v>
      </c>
      <c r="N781" s="626">
        <v>1</v>
      </c>
      <c r="O781" s="690">
        <v>0.5</v>
      </c>
      <c r="P781" s="627"/>
      <c r="Q781" s="642"/>
      <c r="R781" s="626"/>
      <c r="S781" s="642">
        <v>0</v>
      </c>
      <c r="T781" s="690"/>
      <c r="U781" s="672">
        <v>0</v>
      </c>
    </row>
    <row r="782" spans="1:21" ht="14.4" customHeight="1" x14ac:dyDescent="0.3">
      <c r="A782" s="625">
        <v>4</v>
      </c>
      <c r="B782" s="626" t="s">
        <v>551</v>
      </c>
      <c r="C782" s="626">
        <v>89301042</v>
      </c>
      <c r="D782" s="688" t="s">
        <v>5893</v>
      </c>
      <c r="E782" s="689" t="s">
        <v>3807</v>
      </c>
      <c r="F782" s="626" t="s">
        <v>3777</v>
      </c>
      <c r="G782" s="626" t="s">
        <v>3842</v>
      </c>
      <c r="H782" s="626" t="s">
        <v>550</v>
      </c>
      <c r="I782" s="626" t="s">
        <v>822</v>
      </c>
      <c r="J782" s="626" t="s">
        <v>3986</v>
      </c>
      <c r="K782" s="626" t="s">
        <v>3987</v>
      </c>
      <c r="L782" s="627">
        <v>54.04</v>
      </c>
      <c r="M782" s="627">
        <v>216.16</v>
      </c>
      <c r="N782" s="626">
        <v>4</v>
      </c>
      <c r="O782" s="690">
        <v>1.5</v>
      </c>
      <c r="P782" s="627">
        <v>108.08</v>
      </c>
      <c r="Q782" s="642">
        <v>0.5</v>
      </c>
      <c r="R782" s="626">
        <v>2</v>
      </c>
      <c r="S782" s="642">
        <v>0.5</v>
      </c>
      <c r="T782" s="690">
        <v>0.5</v>
      </c>
      <c r="U782" s="672">
        <v>0.33333333333333331</v>
      </c>
    </row>
    <row r="783" spans="1:21" ht="14.4" customHeight="1" x14ac:dyDescent="0.3">
      <c r="A783" s="625">
        <v>4</v>
      </c>
      <c r="B783" s="626" t="s">
        <v>551</v>
      </c>
      <c r="C783" s="626">
        <v>89301042</v>
      </c>
      <c r="D783" s="688" t="s">
        <v>5893</v>
      </c>
      <c r="E783" s="689" t="s">
        <v>3807</v>
      </c>
      <c r="F783" s="626" t="s">
        <v>3777</v>
      </c>
      <c r="G783" s="626" t="s">
        <v>4875</v>
      </c>
      <c r="H783" s="626" t="s">
        <v>550</v>
      </c>
      <c r="I783" s="626" t="s">
        <v>1874</v>
      </c>
      <c r="J783" s="626" t="s">
        <v>1875</v>
      </c>
      <c r="K783" s="626" t="s">
        <v>1876</v>
      </c>
      <c r="L783" s="627">
        <v>378.97</v>
      </c>
      <c r="M783" s="627">
        <v>378.97</v>
      </c>
      <c r="N783" s="626">
        <v>1</v>
      </c>
      <c r="O783" s="690">
        <v>0.5</v>
      </c>
      <c r="P783" s="627">
        <v>378.97</v>
      </c>
      <c r="Q783" s="642">
        <v>1</v>
      </c>
      <c r="R783" s="626">
        <v>1</v>
      </c>
      <c r="S783" s="642">
        <v>1</v>
      </c>
      <c r="T783" s="690">
        <v>0.5</v>
      </c>
      <c r="U783" s="672">
        <v>1</v>
      </c>
    </row>
    <row r="784" spans="1:21" ht="14.4" customHeight="1" x14ac:dyDescent="0.3">
      <c r="A784" s="625">
        <v>4</v>
      </c>
      <c r="B784" s="626" t="s">
        <v>551</v>
      </c>
      <c r="C784" s="626">
        <v>89301042</v>
      </c>
      <c r="D784" s="688" t="s">
        <v>5893</v>
      </c>
      <c r="E784" s="689" t="s">
        <v>3807</v>
      </c>
      <c r="F784" s="626" t="s">
        <v>3777</v>
      </c>
      <c r="G784" s="626" t="s">
        <v>3995</v>
      </c>
      <c r="H784" s="626" t="s">
        <v>550</v>
      </c>
      <c r="I784" s="626" t="s">
        <v>726</v>
      </c>
      <c r="J784" s="626" t="s">
        <v>727</v>
      </c>
      <c r="K784" s="626" t="s">
        <v>3996</v>
      </c>
      <c r="L784" s="627">
        <v>709.97</v>
      </c>
      <c r="M784" s="627">
        <v>709.97</v>
      </c>
      <c r="N784" s="626">
        <v>1</v>
      </c>
      <c r="O784" s="690">
        <v>1</v>
      </c>
      <c r="P784" s="627"/>
      <c r="Q784" s="642">
        <v>0</v>
      </c>
      <c r="R784" s="626"/>
      <c r="S784" s="642">
        <v>0</v>
      </c>
      <c r="T784" s="690"/>
      <c r="U784" s="672">
        <v>0</v>
      </c>
    </row>
    <row r="785" spans="1:21" ht="14.4" customHeight="1" x14ac:dyDescent="0.3">
      <c r="A785" s="625">
        <v>4</v>
      </c>
      <c r="B785" s="626" t="s">
        <v>551</v>
      </c>
      <c r="C785" s="626">
        <v>89301042</v>
      </c>
      <c r="D785" s="688" t="s">
        <v>5893</v>
      </c>
      <c r="E785" s="689" t="s">
        <v>3807</v>
      </c>
      <c r="F785" s="626" t="s">
        <v>3777</v>
      </c>
      <c r="G785" s="626" t="s">
        <v>3845</v>
      </c>
      <c r="H785" s="626" t="s">
        <v>1399</v>
      </c>
      <c r="I785" s="626" t="s">
        <v>1556</v>
      </c>
      <c r="J785" s="626" t="s">
        <v>1449</v>
      </c>
      <c r="K785" s="626" t="s">
        <v>1557</v>
      </c>
      <c r="L785" s="627">
        <v>0</v>
      </c>
      <c r="M785" s="627">
        <v>0</v>
      </c>
      <c r="N785" s="626">
        <v>2</v>
      </c>
      <c r="O785" s="690">
        <v>2</v>
      </c>
      <c r="P785" s="627"/>
      <c r="Q785" s="642"/>
      <c r="R785" s="626"/>
      <c r="S785" s="642">
        <v>0</v>
      </c>
      <c r="T785" s="690"/>
      <c r="U785" s="672">
        <v>0</v>
      </c>
    </row>
    <row r="786" spans="1:21" ht="14.4" customHeight="1" x14ac:dyDescent="0.3">
      <c r="A786" s="625">
        <v>4</v>
      </c>
      <c r="B786" s="626" t="s">
        <v>551</v>
      </c>
      <c r="C786" s="626">
        <v>89301042</v>
      </c>
      <c r="D786" s="688" t="s">
        <v>5893</v>
      </c>
      <c r="E786" s="689" t="s">
        <v>3807</v>
      </c>
      <c r="F786" s="626" t="s">
        <v>3777</v>
      </c>
      <c r="G786" s="626" t="s">
        <v>3845</v>
      </c>
      <c r="H786" s="626" t="s">
        <v>1399</v>
      </c>
      <c r="I786" s="626" t="s">
        <v>1448</v>
      </c>
      <c r="J786" s="626" t="s">
        <v>1449</v>
      </c>
      <c r="K786" s="626" t="s">
        <v>1450</v>
      </c>
      <c r="L786" s="627">
        <v>0</v>
      </c>
      <c r="M786" s="627">
        <v>0</v>
      </c>
      <c r="N786" s="626">
        <v>10</v>
      </c>
      <c r="O786" s="690">
        <v>8.5</v>
      </c>
      <c r="P786" s="627">
        <v>0</v>
      </c>
      <c r="Q786" s="642"/>
      <c r="R786" s="626">
        <v>6</v>
      </c>
      <c r="S786" s="642">
        <v>0.6</v>
      </c>
      <c r="T786" s="690">
        <v>5</v>
      </c>
      <c r="U786" s="672">
        <v>0.58823529411764708</v>
      </c>
    </row>
    <row r="787" spans="1:21" ht="14.4" customHeight="1" x14ac:dyDescent="0.3">
      <c r="A787" s="625">
        <v>4</v>
      </c>
      <c r="B787" s="626" t="s">
        <v>551</v>
      </c>
      <c r="C787" s="626">
        <v>89301042</v>
      </c>
      <c r="D787" s="688" t="s">
        <v>5893</v>
      </c>
      <c r="E787" s="689" t="s">
        <v>3807</v>
      </c>
      <c r="F787" s="626" t="s">
        <v>3777</v>
      </c>
      <c r="G787" s="626" t="s">
        <v>3845</v>
      </c>
      <c r="H787" s="626" t="s">
        <v>550</v>
      </c>
      <c r="I787" s="626" t="s">
        <v>4053</v>
      </c>
      <c r="J787" s="626" t="s">
        <v>4054</v>
      </c>
      <c r="K787" s="626" t="s">
        <v>4055</v>
      </c>
      <c r="L787" s="627">
        <v>0</v>
      </c>
      <c r="M787" s="627">
        <v>0</v>
      </c>
      <c r="N787" s="626">
        <v>1</v>
      </c>
      <c r="O787" s="690">
        <v>1</v>
      </c>
      <c r="P787" s="627"/>
      <c r="Q787" s="642"/>
      <c r="R787" s="626"/>
      <c r="S787" s="642">
        <v>0</v>
      </c>
      <c r="T787" s="690"/>
      <c r="U787" s="672">
        <v>0</v>
      </c>
    </row>
    <row r="788" spans="1:21" ht="14.4" customHeight="1" x14ac:dyDescent="0.3">
      <c r="A788" s="625">
        <v>4</v>
      </c>
      <c r="B788" s="626" t="s">
        <v>551</v>
      </c>
      <c r="C788" s="626">
        <v>89301042</v>
      </c>
      <c r="D788" s="688" t="s">
        <v>5893</v>
      </c>
      <c r="E788" s="689" t="s">
        <v>3807</v>
      </c>
      <c r="F788" s="626" t="s">
        <v>3777</v>
      </c>
      <c r="G788" s="626" t="s">
        <v>3845</v>
      </c>
      <c r="H788" s="626" t="s">
        <v>550</v>
      </c>
      <c r="I788" s="626" t="s">
        <v>4876</v>
      </c>
      <c r="J788" s="626" t="s">
        <v>4877</v>
      </c>
      <c r="K788" s="626" t="s">
        <v>4878</v>
      </c>
      <c r="L788" s="627">
        <v>0</v>
      </c>
      <c r="M788" s="627">
        <v>0</v>
      </c>
      <c r="N788" s="626">
        <v>1</v>
      </c>
      <c r="O788" s="690">
        <v>0.5</v>
      </c>
      <c r="P788" s="627">
        <v>0</v>
      </c>
      <c r="Q788" s="642"/>
      <c r="R788" s="626">
        <v>1</v>
      </c>
      <c r="S788" s="642">
        <v>1</v>
      </c>
      <c r="T788" s="690">
        <v>0.5</v>
      </c>
      <c r="U788" s="672">
        <v>1</v>
      </c>
    </row>
    <row r="789" spans="1:21" ht="14.4" customHeight="1" x14ac:dyDescent="0.3">
      <c r="A789" s="625">
        <v>4</v>
      </c>
      <c r="B789" s="626" t="s">
        <v>551</v>
      </c>
      <c r="C789" s="626">
        <v>89301042</v>
      </c>
      <c r="D789" s="688" t="s">
        <v>5893</v>
      </c>
      <c r="E789" s="689" t="s">
        <v>3807</v>
      </c>
      <c r="F789" s="626" t="s">
        <v>3777</v>
      </c>
      <c r="G789" s="626" t="s">
        <v>4838</v>
      </c>
      <c r="H789" s="626" t="s">
        <v>1399</v>
      </c>
      <c r="I789" s="626" t="s">
        <v>4839</v>
      </c>
      <c r="J789" s="626" t="s">
        <v>3516</v>
      </c>
      <c r="K789" s="626" t="s">
        <v>4840</v>
      </c>
      <c r="L789" s="627">
        <v>247.42</v>
      </c>
      <c r="M789" s="627">
        <v>247.42</v>
      </c>
      <c r="N789" s="626">
        <v>1</v>
      </c>
      <c r="O789" s="690">
        <v>0.5</v>
      </c>
      <c r="P789" s="627">
        <v>247.42</v>
      </c>
      <c r="Q789" s="642">
        <v>1</v>
      </c>
      <c r="R789" s="626">
        <v>1</v>
      </c>
      <c r="S789" s="642">
        <v>1</v>
      </c>
      <c r="T789" s="690">
        <v>0.5</v>
      </c>
      <c r="U789" s="672">
        <v>1</v>
      </c>
    </row>
    <row r="790" spans="1:21" ht="14.4" customHeight="1" x14ac:dyDescent="0.3">
      <c r="A790" s="625">
        <v>4</v>
      </c>
      <c r="B790" s="626" t="s">
        <v>551</v>
      </c>
      <c r="C790" s="626">
        <v>89301042</v>
      </c>
      <c r="D790" s="688" t="s">
        <v>5893</v>
      </c>
      <c r="E790" s="689" t="s">
        <v>3807</v>
      </c>
      <c r="F790" s="626" t="s">
        <v>3777</v>
      </c>
      <c r="G790" s="626" t="s">
        <v>3952</v>
      </c>
      <c r="H790" s="626" t="s">
        <v>550</v>
      </c>
      <c r="I790" s="626" t="s">
        <v>3953</v>
      </c>
      <c r="J790" s="626" t="s">
        <v>2097</v>
      </c>
      <c r="K790" s="626" t="s">
        <v>3954</v>
      </c>
      <c r="L790" s="627">
        <v>0</v>
      </c>
      <c r="M790" s="627">
        <v>0</v>
      </c>
      <c r="N790" s="626">
        <v>1</v>
      </c>
      <c r="O790" s="690">
        <v>1</v>
      </c>
      <c r="P790" s="627">
        <v>0</v>
      </c>
      <c r="Q790" s="642"/>
      <c r="R790" s="626">
        <v>1</v>
      </c>
      <c r="S790" s="642">
        <v>1</v>
      </c>
      <c r="T790" s="690">
        <v>1</v>
      </c>
      <c r="U790" s="672">
        <v>1</v>
      </c>
    </row>
    <row r="791" spans="1:21" ht="14.4" customHeight="1" x14ac:dyDescent="0.3">
      <c r="A791" s="625">
        <v>4</v>
      </c>
      <c r="B791" s="626" t="s">
        <v>551</v>
      </c>
      <c r="C791" s="626">
        <v>89301042</v>
      </c>
      <c r="D791" s="688" t="s">
        <v>5893</v>
      </c>
      <c r="E791" s="689" t="s">
        <v>3807</v>
      </c>
      <c r="F791" s="626" t="s">
        <v>3777</v>
      </c>
      <c r="G791" s="626" t="s">
        <v>3846</v>
      </c>
      <c r="H791" s="626" t="s">
        <v>550</v>
      </c>
      <c r="I791" s="626" t="s">
        <v>833</v>
      </c>
      <c r="J791" s="626" t="s">
        <v>834</v>
      </c>
      <c r="K791" s="626" t="s">
        <v>4189</v>
      </c>
      <c r="L791" s="627">
        <v>242.93</v>
      </c>
      <c r="M791" s="627">
        <v>4858.6000000000004</v>
      </c>
      <c r="N791" s="626">
        <v>20</v>
      </c>
      <c r="O791" s="690">
        <v>18</v>
      </c>
      <c r="P791" s="627">
        <v>2186.3700000000003</v>
      </c>
      <c r="Q791" s="642">
        <v>0.45</v>
      </c>
      <c r="R791" s="626">
        <v>9</v>
      </c>
      <c r="S791" s="642">
        <v>0.45</v>
      </c>
      <c r="T791" s="690">
        <v>7.5</v>
      </c>
      <c r="U791" s="672">
        <v>0.41666666666666669</v>
      </c>
    </row>
    <row r="792" spans="1:21" ht="14.4" customHeight="1" x14ac:dyDescent="0.3">
      <c r="A792" s="625">
        <v>4</v>
      </c>
      <c r="B792" s="626" t="s">
        <v>551</v>
      </c>
      <c r="C792" s="626">
        <v>89301042</v>
      </c>
      <c r="D792" s="688" t="s">
        <v>5893</v>
      </c>
      <c r="E792" s="689" t="s">
        <v>3807</v>
      </c>
      <c r="F792" s="626" t="s">
        <v>3777</v>
      </c>
      <c r="G792" s="626" t="s">
        <v>3846</v>
      </c>
      <c r="H792" s="626" t="s">
        <v>550</v>
      </c>
      <c r="I792" s="626" t="s">
        <v>833</v>
      </c>
      <c r="J792" s="626" t="s">
        <v>834</v>
      </c>
      <c r="K792" s="626" t="s">
        <v>3847</v>
      </c>
      <c r="L792" s="627">
        <v>242.93</v>
      </c>
      <c r="M792" s="627">
        <v>12875.290000000005</v>
      </c>
      <c r="N792" s="626">
        <v>53</v>
      </c>
      <c r="O792" s="690">
        <v>46.5</v>
      </c>
      <c r="P792" s="627">
        <v>5344.4600000000009</v>
      </c>
      <c r="Q792" s="642">
        <v>0.41509433962264142</v>
      </c>
      <c r="R792" s="626">
        <v>22</v>
      </c>
      <c r="S792" s="642">
        <v>0.41509433962264153</v>
      </c>
      <c r="T792" s="690">
        <v>19</v>
      </c>
      <c r="U792" s="672">
        <v>0.40860215053763443</v>
      </c>
    </row>
    <row r="793" spans="1:21" ht="14.4" customHeight="1" x14ac:dyDescent="0.3">
      <c r="A793" s="625">
        <v>4</v>
      </c>
      <c r="B793" s="626" t="s">
        <v>551</v>
      </c>
      <c r="C793" s="626">
        <v>89301042</v>
      </c>
      <c r="D793" s="688" t="s">
        <v>5893</v>
      </c>
      <c r="E793" s="689" t="s">
        <v>3807</v>
      </c>
      <c r="F793" s="626" t="s">
        <v>3777</v>
      </c>
      <c r="G793" s="626" t="s">
        <v>3846</v>
      </c>
      <c r="H793" s="626" t="s">
        <v>550</v>
      </c>
      <c r="I793" s="626" t="s">
        <v>4879</v>
      </c>
      <c r="J793" s="626" t="s">
        <v>834</v>
      </c>
      <c r="K793" s="626" t="s">
        <v>4880</v>
      </c>
      <c r="L793" s="627">
        <v>0</v>
      </c>
      <c r="M793" s="627">
        <v>0</v>
      </c>
      <c r="N793" s="626">
        <v>11</v>
      </c>
      <c r="O793" s="690">
        <v>10</v>
      </c>
      <c r="P793" s="627">
        <v>0</v>
      </c>
      <c r="Q793" s="642"/>
      <c r="R793" s="626">
        <v>6</v>
      </c>
      <c r="S793" s="642">
        <v>0.54545454545454541</v>
      </c>
      <c r="T793" s="690">
        <v>5.5</v>
      </c>
      <c r="U793" s="672">
        <v>0.55000000000000004</v>
      </c>
    </row>
    <row r="794" spans="1:21" ht="14.4" customHeight="1" x14ac:dyDescent="0.3">
      <c r="A794" s="625">
        <v>4</v>
      </c>
      <c r="B794" s="626" t="s">
        <v>551</v>
      </c>
      <c r="C794" s="626">
        <v>89301042</v>
      </c>
      <c r="D794" s="688" t="s">
        <v>5893</v>
      </c>
      <c r="E794" s="689" t="s">
        <v>3807</v>
      </c>
      <c r="F794" s="626" t="s">
        <v>3777</v>
      </c>
      <c r="G794" s="626" t="s">
        <v>4356</v>
      </c>
      <c r="H794" s="626" t="s">
        <v>550</v>
      </c>
      <c r="I794" s="626" t="s">
        <v>4357</v>
      </c>
      <c r="J794" s="626" t="s">
        <v>4358</v>
      </c>
      <c r="K794" s="626" t="s">
        <v>4359</v>
      </c>
      <c r="L794" s="627">
        <v>108.98</v>
      </c>
      <c r="M794" s="627">
        <v>217.96</v>
      </c>
      <c r="N794" s="626">
        <v>2</v>
      </c>
      <c r="O794" s="690">
        <v>1</v>
      </c>
      <c r="P794" s="627">
        <v>108.98</v>
      </c>
      <c r="Q794" s="642">
        <v>0.5</v>
      </c>
      <c r="R794" s="626">
        <v>1</v>
      </c>
      <c r="S794" s="642">
        <v>0.5</v>
      </c>
      <c r="T794" s="690">
        <v>0.5</v>
      </c>
      <c r="U794" s="672">
        <v>0.5</v>
      </c>
    </row>
    <row r="795" spans="1:21" ht="14.4" customHeight="1" x14ac:dyDescent="0.3">
      <c r="A795" s="625">
        <v>4</v>
      </c>
      <c r="B795" s="626" t="s">
        <v>551</v>
      </c>
      <c r="C795" s="626">
        <v>89301042</v>
      </c>
      <c r="D795" s="688" t="s">
        <v>5893</v>
      </c>
      <c r="E795" s="689" t="s">
        <v>3807</v>
      </c>
      <c r="F795" s="626" t="s">
        <v>3777</v>
      </c>
      <c r="G795" s="626" t="s">
        <v>4366</v>
      </c>
      <c r="H795" s="626" t="s">
        <v>1399</v>
      </c>
      <c r="I795" s="626" t="s">
        <v>2975</v>
      </c>
      <c r="J795" s="626" t="s">
        <v>2976</v>
      </c>
      <c r="K795" s="626" t="s">
        <v>1285</v>
      </c>
      <c r="L795" s="627">
        <v>38.130000000000003</v>
      </c>
      <c r="M795" s="627">
        <v>38.130000000000003</v>
      </c>
      <c r="N795" s="626">
        <v>1</v>
      </c>
      <c r="O795" s="690">
        <v>1</v>
      </c>
      <c r="P795" s="627"/>
      <c r="Q795" s="642">
        <v>0</v>
      </c>
      <c r="R795" s="626"/>
      <c r="S795" s="642">
        <v>0</v>
      </c>
      <c r="T795" s="690"/>
      <c r="U795" s="672">
        <v>0</v>
      </c>
    </row>
    <row r="796" spans="1:21" ht="14.4" customHeight="1" x14ac:dyDescent="0.3">
      <c r="A796" s="625">
        <v>4</v>
      </c>
      <c r="B796" s="626" t="s">
        <v>551</v>
      </c>
      <c r="C796" s="626">
        <v>89301042</v>
      </c>
      <c r="D796" s="688" t="s">
        <v>5893</v>
      </c>
      <c r="E796" s="689" t="s">
        <v>3807</v>
      </c>
      <c r="F796" s="626" t="s">
        <v>3777</v>
      </c>
      <c r="G796" s="626" t="s">
        <v>3875</v>
      </c>
      <c r="H796" s="626" t="s">
        <v>550</v>
      </c>
      <c r="I796" s="626" t="s">
        <v>904</v>
      </c>
      <c r="J796" s="626" t="s">
        <v>3876</v>
      </c>
      <c r="K796" s="626" t="s">
        <v>3877</v>
      </c>
      <c r="L796" s="627">
        <v>56.01</v>
      </c>
      <c r="M796" s="627">
        <v>168.03</v>
      </c>
      <c r="N796" s="626">
        <v>3</v>
      </c>
      <c r="O796" s="690">
        <v>0.5</v>
      </c>
      <c r="P796" s="627"/>
      <c r="Q796" s="642">
        <v>0</v>
      </c>
      <c r="R796" s="626"/>
      <c r="S796" s="642">
        <v>0</v>
      </c>
      <c r="T796" s="690"/>
      <c r="U796" s="672">
        <v>0</v>
      </c>
    </row>
    <row r="797" spans="1:21" ht="14.4" customHeight="1" x14ac:dyDescent="0.3">
      <c r="A797" s="625">
        <v>4</v>
      </c>
      <c r="B797" s="626" t="s">
        <v>551</v>
      </c>
      <c r="C797" s="626">
        <v>89301042</v>
      </c>
      <c r="D797" s="688" t="s">
        <v>5893</v>
      </c>
      <c r="E797" s="689" t="s">
        <v>3807</v>
      </c>
      <c r="F797" s="626" t="s">
        <v>3777</v>
      </c>
      <c r="G797" s="626" t="s">
        <v>3878</v>
      </c>
      <c r="H797" s="626" t="s">
        <v>550</v>
      </c>
      <c r="I797" s="626" t="s">
        <v>1670</v>
      </c>
      <c r="J797" s="626" t="s">
        <v>1671</v>
      </c>
      <c r="K797" s="626" t="s">
        <v>3879</v>
      </c>
      <c r="L797" s="627">
        <v>31.54</v>
      </c>
      <c r="M797" s="627">
        <v>94.62</v>
      </c>
      <c r="N797" s="626">
        <v>3</v>
      </c>
      <c r="O797" s="690">
        <v>2</v>
      </c>
      <c r="P797" s="627"/>
      <c r="Q797" s="642">
        <v>0</v>
      </c>
      <c r="R797" s="626"/>
      <c r="S797" s="642">
        <v>0</v>
      </c>
      <c r="T797" s="690"/>
      <c r="U797" s="672">
        <v>0</v>
      </c>
    </row>
    <row r="798" spans="1:21" ht="14.4" customHeight="1" x14ac:dyDescent="0.3">
      <c r="A798" s="625">
        <v>4</v>
      </c>
      <c r="B798" s="626" t="s">
        <v>551</v>
      </c>
      <c r="C798" s="626">
        <v>89301042</v>
      </c>
      <c r="D798" s="688" t="s">
        <v>5893</v>
      </c>
      <c r="E798" s="689" t="s">
        <v>3807</v>
      </c>
      <c r="F798" s="626" t="s">
        <v>3777</v>
      </c>
      <c r="G798" s="626" t="s">
        <v>3878</v>
      </c>
      <c r="H798" s="626" t="s">
        <v>550</v>
      </c>
      <c r="I798" s="626" t="s">
        <v>3880</v>
      </c>
      <c r="J798" s="626" t="s">
        <v>1671</v>
      </c>
      <c r="K798" s="626" t="s">
        <v>3881</v>
      </c>
      <c r="L798" s="627">
        <v>31.54</v>
      </c>
      <c r="M798" s="627">
        <v>63.08</v>
      </c>
      <c r="N798" s="626">
        <v>2</v>
      </c>
      <c r="O798" s="690">
        <v>1</v>
      </c>
      <c r="P798" s="627"/>
      <c r="Q798" s="642">
        <v>0</v>
      </c>
      <c r="R798" s="626"/>
      <c r="S798" s="642">
        <v>0</v>
      </c>
      <c r="T798" s="690"/>
      <c r="U798" s="672">
        <v>0</v>
      </c>
    </row>
    <row r="799" spans="1:21" ht="14.4" customHeight="1" x14ac:dyDescent="0.3">
      <c r="A799" s="625">
        <v>4</v>
      </c>
      <c r="B799" s="626" t="s">
        <v>551</v>
      </c>
      <c r="C799" s="626">
        <v>89301042</v>
      </c>
      <c r="D799" s="688" t="s">
        <v>5893</v>
      </c>
      <c r="E799" s="689" t="s">
        <v>3807</v>
      </c>
      <c r="F799" s="626" t="s">
        <v>3777</v>
      </c>
      <c r="G799" s="626" t="s">
        <v>3909</v>
      </c>
      <c r="H799" s="626" t="s">
        <v>550</v>
      </c>
      <c r="I799" s="626" t="s">
        <v>1938</v>
      </c>
      <c r="J799" s="626" t="s">
        <v>4881</v>
      </c>
      <c r="K799" s="626" t="s">
        <v>4882</v>
      </c>
      <c r="L799" s="627">
        <v>400.53</v>
      </c>
      <c r="M799" s="627">
        <v>2002.6499999999999</v>
      </c>
      <c r="N799" s="626">
        <v>5</v>
      </c>
      <c r="O799" s="690">
        <v>1.5</v>
      </c>
      <c r="P799" s="627"/>
      <c r="Q799" s="642">
        <v>0</v>
      </c>
      <c r="R799" s="626"/>
      <c r="S799" s="642">
        <v>0</v>
      </c>
      <c r="T799" s="690"/>
      <c r="U799" s="672">
        <v>0</v>
      </c>
    </row>
    <row r="800" spans="1:21" ht="14.4" customHeight="1" x14ac:dyDescent="0.3">
      <c r="A800" s="625">
        <v>4</v>
      </c>
      <c r="B800" s="626" t="s">
        <v>551</v>
      </c>
      <c r="C800" s="626">
        <v>89301042</v>
      </c>
      <c r="D800" s="688" t="s">
        <v>5893</v>
      </c>
      <c r="E800" s="689" t="s">
        <v>3807</v>
      </c>
      <c r="F800" s="626" t="s">
        <v>3777</v>
      </c>
      <c r="G800" s="626" t="s">
        <v>3909</v>
      </c>
      <c r="H800" s="626" t="s">
        <v>550</v>
      </c>
      <c r="I800" s="626" t="s">
        <v>4883</v>
      </c>
      <c r="J800" s="626" t="s">
        <v>4881</v>
      </c>
      <c r="K800" s="626" t="s">
        <v>4884</v>
      </c>
      <c r="L800" s="627">
        <v>0</v>
      </c>
      <c r="M800" s="627">
        <v>0</v>
      </c>
      <c r="N800" s="626">
        <v>6</v>
      </c>
      <c r="O800" s="690">
        <v>1.5</v>
      </c>
      <c r="P800" s="627"/>
      <c r="Q800" s="642"/>
      <c r="R800" s="626"/>
      <c r="S800" s="642">
        <v>0</v>
      </c>
      <c r="T800" s="690"/>
      <c r="U800" s="672">
        <v>0</v>
      </c>
    </row>
    <row r="801" spans="1:21" ht="14.4" customHeight="1" x14ac:dyDescent="0.3">
      <c r="A801" s="625">
        <v>4</v>
      </c>
      <c r="B801" s="626" t="s">
        <v>551</v>
      </c>
      <c r="C801" s="626">
        <v>89301042</v>
      </c>
      <c r="D801" s="688" t="s">
        <v>5893</v>
      </c>
      <c r="E801" s="689" t="s">
        <v>3807</v>
      </c>
      <c r="F801" s="626" t="s">
        <v>3777</v>
      </c>
      <c r="G801" s="626" t="s">
        <v>3882</v>
      </c>
      <c r="H801" s="626" t="s">
        <v>1399</v>
      </c>
      <c r="I801" s="626" t="s">
        <v>1440</v>
      </c>
      <c r="J801" s="626" t="s">
        <v>1441</v>
      </c>
      <c r="K801" s="626" t="s">
        <v>1442</v>
      </c>
      <c r="L801" s="627">
        <v>937.93</v>
      </c>
      <c r="M801" s="627">
        <v>937.93</v>
      </c>
      <c r="N801" s="626">
        <v>1</v>
      </c>
      <c r="O801" s="690">
        <v>1</v>
      </c>
      <c r="P801" s="627">
        <v>937.93</v>
      </c>
      <c r="Q801" s="642">
        <v>1</v>
      </c>
      <c r="R801" s="626">
        <v>1</v>
      </c>
      <c r="S801" s="642">
        <v>1</v>
      </c>
      <c r="T801" s="690">
        <v>1</v>
      </c>
      <c r="U801" s="672">
        <v>1</v>
      </c>
    </row>
    <row r="802" spans="1:21" ht="14.4" customHeight="1" x14ac:dyDescent="0.3">
      <c r="A802" s="625">
        <v>4</v>
      </c>
      <c r="B802" s="626" t="s">
        <v>551</v>
      </c>
      <c r="C802" s="626">
        <v>89301042</v>
      </c>
      <c r="D802" s="688" t="s">
        <v>5893</v>
      </c>
      <c r="E802" s="689" t="s">
        <v>3807</v>
      </c>
      <c r="F802" s="626" t="s">
        <v>3777</v>
      </c>
      <c r="G802" s="626" t="s">
        <v>3926</v>
      </c>
      <c r="H802" s="626" t="s">
        <v>550</v>
      </c>
      <c r="I802" s="626" t="s">
        <v>2209</v>
      </c>
      <c r="J802" s="626" t="s">
        <v>1032</v>
      </c>
      <c r="K802" s="626" t="s">
        <v>3927</v>
      </c>
      <c r="L802" s="627">
        <v>77.47</v>
      </c>
      <c r="M802" s="627">
        <v>77.47</v>
      </c>
      <c r="N802" s="626">
        <v>1</v>
      </c>
      <c r="O802" s="690">
        <v>0.5</v>
      </c>
      <c r="P802" s="627">
        <v>77.47</v>
      </c>
      <c r="Q802" s="642">
        <v>1</v>
      </c>
      <c r="R802" s="626">
        <v>1</v>
      </c>
      <c r="S802" s="642">
        <v>1</v>
      </c>
      <c r="T802" s="690">
        <v>0.5</v>
      </c>
      <c r="U802" s="672">
        <v>1</v>
      </c>
    </row>
    <row r="803" spans="1:21" ht="14.4" customHeight="1" x14ac:dyDescent="0.3">
      <c r="A803" s="625">
        <v>4</v>
      </c>
      <c r="B803" s="626" t="s">
        <v>551</v>
      </c>
      <c r="C803" s="626">
        <v>89301042</v>
      </c>
      <c r="D803" s="688" t="s">
        <v>5893</v>
      </c>
      <c r="E803" s="689" t="s">
        <v>3807</v>
      </c>
      <c r="F803" s="626" t="s">
        <v>3777</v>
      </c>
      <c r="G803" s="626" t="s">
        <v>3999</v>
      </c>
      <c r="H803" s="626" t="s">
        <v>550</v>
      </c>
      <c r="I803" s="626" t="s">
        <v>2965</v>
      </c>
      <c r="J803" s="626" t="s">
        <v>1412</v>
      </c>
      <c r="K803" s="626" t="s">
        <v>4885</v>
      </c>
      <c r="L803" s="627">
        <v>96.63</v>
      </c>
      <c r="M803" s="627">
        <v>193.26</v>
      </c>
      <c r="N803" s="626">
        <v>2</v>
      </c>
      <c r="O803" s="690">
        <v>1</v>
      </c>
      <c r="P803" s="627">
        <v>193.26</v>
      </c>
      <c r="Q803" s="642">
        <v>1</v>
      </c>
      <c r="R803" s="626">
        <v>2</v>
      </c>
      <c r="S803" s="642">
        <v>1</v>
      </c>
      <c r="T803" s="690">
        <v>1</v>
      </c>
      <c r="U803" s="672">
        <v>1</v>
      </c>
    </row>
    <row r="804" spans="1:21" ht="14.4" customHeight="1" x14ac:dyDescent="0.3">
      <c r="A804" s="625">
        <v>4</v>
      </c>
      <c r="B804" s="626" t="s">
        <v>551</v>
      </c>
      <c r="C804" s="626">
        <v>89301042</v>
      </c>
      <c r="D804" s="688" t="s">
        <v>5893</v>
      </c>
      <c r="E804" s="689" t="s">
        <v>3807</v>
      </c>
      <c r="F804" s="626" t="s">
        <v>3777</v>
      </c>
      <c r="G804" s="626" t="s">
        <v>3999</v>
      </c>
      <c r="H804" s="626" t="s">
        <v>550</v>
      </c>
      <c r="I804" s="626" t="s">
        <v>1775</v>
      </c>
      <c r="J804" s="626" t="s">
        <v>1776</v>
      </c>
      <c r="K804" s="626" t="s">
        <v>3695</v>
      </c>
      <c r="L804" s="627">
        <v>96.63</v>
      </c>
      <c r="M804" s="627">
        <v>483.15</v>
      </c>
      <c r="N804" s="626">
        <v>5</v>
      </c>
      <c r="O804" s="690">
        <v>2</v>
      </c>
      <c r="P804" s="627">
        <v>193.26</v>
      </c>
      <c r="Q804" s="642">
        <v>0.4</v>
      </c>
      <c r="R804" s="626">
        <v>2</v>
      </c>
      <c r="S804" s="642">
        <v>0.4</v>
      </c>
      <c r="T804" s="690">
        <v>1</v>
      </c>
      <c r="U804" s="672">
        <v>0.5</v>
      </c>
    </row>
    <row r="805" spans="1:21" ht="14.4" customHeight="1" x14ac:dyDescent="0.3">
      <c r="A805" s="625">
        <v>4</v>
      </c>
      <c r="B805" s="626" t="s">
        <v>551</v>
      </c>
      <c r="C805" s="626">
        <v>89301042</v>
      </c>
      <c r="D805" s="688" t="s">
        <v>5893</v>
      </c>
      <c r="E805" s="689" t="s">
        <v>3807</v>
      </c>
      <c r="F805" s="626" t="s">
        <v>3777</v>
      </c>
      <c r="G805" s="626" t="s">
        <v>4194</v>
      </c>
      <c r="H805" s="626" t="s">
        <v>550</v>
      </c>
      <c r="I805" s="626" t="s">
        <v>4886</v>
      </c>
      <c r="J805" s="626" t="s">
        <v>2601</v>
      </c>
      <c r="K805" s="626" t="s">
        <v>4887</v>
      </c>
      <c r="L805" s="627">
        <v>0</v>
      </c>
      <c r="M805" s="627">
        <v>0</v>
      </c>
      <c r="N805" s="626">
        <v>1</v>
      </c>
      <c r="O805" s="690">
        <v>1</v>
      </c>
      <c r="P805" s="627">
        <v>0</v>
      </c>
      <c r="Q805" s="642"/>
      <c r="R805" s="626">
        <v>1</v>
      </c>
      <c r="S805" s="642">
        <v>1</v>
      </c>
      <c r="T805" s="690">
        <v>1</v>
      </c>
      <c r="U805" s="672">
        <v>1</v>
      </c>
    </row>
    <row r="806" spans="1:21" ht="14.4" customHeight="1" x14ac:dyDescent="0.3">
      <c r="A806" s="625">
        <v>4</v>
      </c>
      <c r="B806" s="626" t="s">
        <v>551</v>
      </c>
      <c r="C806" s="626">
        <v>89301042</v>
      </c>
      <c r="D806" s="688" t="s">
        <v>5893</v>
      </c>
      <c r="E806" s="689" t="s">
        <v>3807</v>
      </c>
      <c r="F806" s="626" t="s">
        <v>3777</v>
      </c>
      <c r="G806" s="626" t="s">
        <v>3848</v>
      </c>
      <c r="H806" s="626" t="s">
        <v>550</v>
      </c>
      <c r="I806" s="626" t="s">
        <v>3883</v>
      </c>
      <c r="J806" s="626" t="s">
        <v>754</v>
      </c>
      <c r="K806" s="626" t="s">
        <v>758</v>
      </c>
      <c r="L806" s="627">
        <v>0</v>
      </c>
      <c r="M806" s="627">
        <v>0</v>
      </c>
      <c r="N806" s="626">
        <v>4</v>
      </c>
      <c r="O806" s="690">
        <v>1</v>
      </c>
      <c r="P806" s="627">
        <v>0</v>
      </c>
      <c r="Q806" s="642"/>
      <c r="R806" s="626">
        <v>1</v>
      </c>
      <c r="S806" s="642">
        <v>0.25</v>
      </c>
      <c r="T806" s="690">
        <v>0.5</v>
      </c>
      <c r="U806" s="672">
        <v>0.5</v>
      </c>
    </row>
    <row r="807" spans="1:21" ht="14.4" customHeight="1" x14ac:dyDescent="0.3">
      <c r="A807" s="625">
        <v>4</v>
      </c>
      <c r="B807" s="626" t="s">
        <v>551</v>
      </c>
      <c r="C807" s="626">
        <v>89301042</v>
      </c>
      <c r="D807" s="688" t="s">
        <v>5893</v>
      </c>
      <c r="E807" s="689" t="s">
        <v>3807</v>
      </c>
      <c r="F807" s="626" t="s">
        <v>3777</v>
      </c>
      <c r="G807" s="626" t="s">
        <v>3848</v>
      </c>
      <c r="H807" s="626" t="s">
        <v>550</v>
      </c>
      <c r="I807" s="626" t="s">
        <v>4000</v>
      </c>
      <c r="J807" s="626" t="s">
        <v>3885</v>
      </c>
      <c r="K807" s="626" t="s">
        <v>758</v>
      </c>
      <c r="L807" s="627">
        <v>397.65</v>
      </c>
      <c r="M807" s="627">
        <v>397.65</v>
      </c>
      <c r="N807" s="626">
        <v>1</v>
      </c>
      <c r="O807" s="690">
        <v>0.5</v>
      </c>
      <c r="P807" s="627">
        <v>397.65</v>
      </c>
      <c r="Q807" s="642">
        <v>1</v>
      </c>
      <c r="R807" s="626">
        <v>1</v>
      </c>
      <c r="S807" s="642">
        <v>1</v>
      </c>
      <c r="T807" s="690">
        <v>0.5</v>
      </c>
      <c r="U807" s="672">
        <v>1</v>
      </c>
    </row>
    <row r="808" spans="1:21" ht="14.4" customHeight="1" x14ac:dyDescent="0.3">
      <c r="A808" s="625">
        <v>4</v>
      </c>
      <c r="B808" s="626" t="s">
        <v>551</v>
      </c>
      <c r="C808" s="626">
        <v>89301042</v>
      </c>
      <c r="D808" s="688" t="s">
        <v>5893</v>
      </c>
      <c r="E808" s="689" t="s">
        <v>3807</v>
      </c>
      <c r="F808" s="626" t="s">
        <v>3777</v>
      </c>
      <c r="G808" s="626" t="s">
        <v>3848</v>
      </c>
      <c r="H808" s="626" t="s">
        <v>550</v>
      </c>
      <c r="I808" s="626" t="s">
        <v>4000</v>
      </c>
      <c r="J808" s="626" t="s">
        <v>3885</v>
      </c>
      <c r="K808" s="626" t="s">
        <v>758</v>
      </c>
      <c r="L808" s="627">
        <v>612.26</v>
      </c>
      <c r="M808" s="627">
        <v>9183.9</v>
      </c>
      <c r="N808" s="626">
        <v>15</v>
      </c>
      <c r="O808" s="690">
        <v>2.5</v>
      </c>
      <c r="P808" s="627"/>
      <c r="Q808" s="642">
        <v>0</v>
      </c>
      <c r="R808" s="626"/>
      <c r="S808" s="642">
        <v>0</v>
      </c>
      <c r="T808" s="690"/>
      <c r="U808" s="672">
        <v>0</v>
      </c>
    </row>
    <row r="809" spans="1:21" ht="14.4" customHeight="1" x14ac:dyDescent="0.3">
      <c r="A809" s="625">
        <v>4</v>
      </c>
      <c r="B809" s="626" t="s">
        <v>551</v>
      </c>
      <c r="C809" s="626">
        <v>89301042</v>
      </c>
      <c r="D809" s="688" t="s">
        <v>5893</v>
      </c>
      <c r="E809" s="689" t="s">
        <v>3807</v>
      </c>
      <c r="F809" s="626" t="s">
        <v>3777</v>
      </c>
      <c r="G809" s="626" t="s">
        <v>3848</v>
      </c>
      <c r="H809" s="626" t="s">
        <v>550</v>
      </c>
      <c r="I809" s="626" t="s">
        <v>753</v>
      </c>
      <c r="J809" s="626" t="s">
        <v>754</v>
      </c>
      <c r="K809" s="626" t="s">
        <v>755</v>
      </c>
      <c r="L809" s="627">
        <v>190.48</v>
      </c>
      <c r="M809" s="627">
        <v>761.92</v>
      </c>
      <c r="N809" s="626">
        <v>4</v>
      </c>
      <c r="O809" s="690">
        <v>1</v>
      </c>
      <c r="P809" s="627"/>
      <c r="Q809" s="642">
        <v>0</v>
      </c>
      <c r="R809" s="626"/>
      <c r="S809" s="642">
        <v>0</v>
      </c>
      <c r="T809" s="690"/>
      <c r="U809" s="672">
        <v>0</v>
      </c>
    </row>
    <row r="810" spans="1:21" ht="14.4" customHeight="1" x14ac:dyDescent="0.3">
      <c r="A810" s="625">
        <v>4</v>
      </c>
      <c r="B810" s="626" t="s">
        <v>551</v>
      </c>
      <c r="C810" s="626">
        <v>89301042</v>
      </c>
      <c r="D810" s="688" t="s">
        <v>5893</v>
      </c>
      <c r="E810" s="689" t="s">
        <v>3807</v>
      </c>
      <c r="F810" s="626" t="s">
        <v>3777</v>
      </c>
      <c r="G810" s="626" t="s">
        <v>3848</v>
      </c>
      <c r="H810" s="626" t="s">
        <v>550</v>
      </c>
      <c r="I810" s="626" t="s">
        <v>757</v>
      </c>
      <c r="J810" s="626" t="s">
        <v>754</v>
      </c>
      <c r="K810" s="626" t="s">
        <v>758</v>
      </c>
      <c r="L810" s="627">
        <v>612.26</v>
      </c>
      <c r="M810" s="627">
        <v>13469.720000000001</v>
      </c>
      <c r="N810" s="626">
        <v>22</v>
      </c>
      <c r="O810" s="690">
        <v>4</v>
      </c>
      <c r="P810" s="627"/>
      <c r="Q810" s="642">
        <v>0</v>
      </c>
      <c r="R810" s="626"/>
      <c r="S810" s="642">
        <v>0</v>
      </c>
      <c r="T810" s="690"/>
      <c r="U810" s="672">
        <v>0</v>
      </c>
    </row>
    <row r="811" spans="1:21" ht="14.4" customHeight="1" x14ac:dyDescent="0.3">
      <c r="A811" s="625">
        <v>4</v>
      </c>
      <c r="B811" s="626" t="s">
        <v>551</v>
      </c>
      <c r="C811" s="626">
        <v>89301042</v>
      </c>
      <c r="D811" s="688" t="s">
        <v>5893</v>
      </c>
      <c r="E811" s="689" t="s">
        <v>3807</v>
      </c>
      <c r="F811" s="626" t="s">
        <v>3777</v>
      </c>
      <c r="G811" s="626" t="s">
        <v>4038</v>
      </c>
      <c r="H811" s="626" t="s">
        <v>550</v>
      </c>
      <c r="I811" s="626" t="s">
        <v>4888</v>
      </c>
      <c r="J811" s="626" t="s">
        <v>715</v>
      </c>
      <c r="K811" s="626" t="s">
        <v>4889</v>
      </c>
      <c r="L811" s="627">
        <v>0</v>
      </c>
      <c r="M811" s="627">
        <v>0</v>
      </c>
      <c r="N811" s="626">
        <v>1</v>
      </c>
      <c r="O811" s="690">
        <v>0.5</v>
      </c>
      <c r="P811" s="627">
        <v>0</v>
      </c>
      <c r="Q811" s="642"/>
      <c r="R811" s="626">
        <v>1</v>
      </c>
      <c r="S811" s="642">
        <v>1</v>
      </c>
      <c r="T811" s="690">
        <v>0.5</v>
      </c>
      <c r="U811" s="672">
        <v>1</v>
      </c>
    </row>
    <row r="812" spans="1:21" ht="14.4" customHeight="1" x14ac:dyDescent="0.3">
      <c r="A812" s="625">
        <v>4</v>
      </c>
      <c r="B812" s="626" t="s">
        <v>551</v>
      </c>
      <c r="C812" s="626">
        <v>89301042</v>
      </c>
      <c r="D812" s="688" t="s">
        <v>5893</v>
      </c>
      <c r="E812" s="689" t="s">
        <v>3807</v>
      </c>
      <c r="F812" s="626" t="s">
        <v>3777</v>
      </c>
      <c r="G812" s="626" t="s">
        <v>3886</v>
      </c>
      <c r="H812" s="626" t="s">
        <v>550</v>
      </c>
      <c r="I812" s="626" t="s">
        <v>806</v>
      </c>
      <c r="J812" s="626" t="s">
        <v>807</v>
      </c>
      <c r="K812" s="626" t="s">
        <v>808</v>
      </c>
      <c r="L812" s="627">
        <v>56.69</v>
      </c>
      <c r="M812" s="627">
        <v>226.76</v>
      </c>
      <c r="N812" s="626">
        <v>4</v>
      </c>
      <c r="O812" s="690">
        <v>4</v>
      </c>
      <c r="P812" s="627">
        <v>56.69</v>
      </c>
      <c r="Q812" s="642">
        <v>0.25</v>
      </c>
      <c r="R812" s="626">
        <v>1</v>
      </c>
      <c r="S812" s="642">
        <v>0.25</v>
      </c>
      <c r="T812" s="690">
        <v>1</v>
      </c>
      <c r="U812" s="672">
        <v>0.25</v>
      </c>
    </row>
    <row r="813" spans="1:21" ht="14.4" customHeight="1" x14ac:dyDescent="0.3">
      <c r="A813" s="625">
        <v>4</v>
      </c>
      <c r="B813" s="626" t="s">
        <v>551</v>
      </c>
      <c r="C813" s="626">
        <v>89301042</v>
      </c>
      <c r="D813" s="688" t="s">
        <v>5893</v>
      </c>
      <c r="E813" s="689" t="s">
        <v>3807</v>
      </c>
      <c r="F813" s="626" t="s">
        <v>3777</v>
      </c>
      <c r="G813" s="626" t="s">
        <v>3920</v>
      </c>
      <c r="H813" s="626" t="s">
        <v>1399</v>
      </c>
      <c r="I813" s="626" t="s">
        <v>2390</v>
      </c>
      <c r="J813" s="626" t="s">
        <v>1597</v>
      </c>
      <c r="K813" s="626" t="s">
        <v>2391</v>
      </c>
      <c r="L813" s="627">
        <v>56.01</v>
      </c>
      <c r="M813" s="627">
        <v>168.03</v>
      </c>
      <c r="N813" s="626">
        <v>3</v>
      </c>
      <c r="O813" s="690">
        <v>0.5</v>
      </c>
      <c r="P813" s="627"/>
      <c r="Q813" s="642">
        <v>0</v>
      </c>
      <c r="R813" s="626"/>
      <c r="S813" s="642">
        <v>0</v>
      </c>
      <c r="T813" s="690"/>
      <c r="U813" s="672">
        <v>0</v>
      </c>
    </row>
    <row r="814" spans="1:21" ht="14.4" customHeight="1" x14ac:dyDescent="0.3">
      <c r="A814" s="625">
        <v>4</v>
      </c>
      <c r="B814" s="626" t="s">
        <v>551</v>
      </c>
      <c r="C814" s="626">
        <v>89301042</v>
      </c>
      <c r="D814" s="688" t="s">
        <v>5893</v>
      </c>
      <c r="E814" s="689" t="s">
        <v>3807</v>
      </c>
      <c r="F814" s="626" t="s">
        <v>3777</v>
      </c>
      <c r="G814" s="626" t="s">
        <v>3920</v>
      </c>
      <c r="H814" s="626" t="s">
        <v>1399</v>
      </c>
      <c r="I814" s="626" t="s">
        <v>1596</v>
      </c>
      <c r="J814" s="626" t="s">
        <v>4199</v>
      </c>
      <c r="K814" s="626" t="s">
        <v>1598</v>
      </c>
      <c r="L814" s="627">
        <v>140.03</v>
      </c>
      <c r="M814" s="627">
        <v>420.09000000000003</v>
      </c>
      <c r="N814" s="626">
        <v>3</v>
      </c>
      <c r="O814" s="690">
        <v>0.5</v>
      </c>
      <c r="P814" s="627"/>
      <c r="Q814" s="642">
        <v>0</v>
      </c>
      <c r="R814" s="626"/>
      <c r="S814" s="642">
        <v>0</v>
      </c>
      <c r="T814" s="690"/>
      <c r="U814" s="672">
        <v>0</v>
      </c>
    </row>
    <row r="815" spans="1:21" ht="14.4" customHeight="1" x14ac:dyDescent="0.3">
      <c r="A815" s="625">
        <v>4</v>
      </c>
      <c r="B815" s="626" t="s">
        <v>551</v>
      </c>
      <c r="C815" s="626">
        <v>89301042</v>
      </c>
      <c r="D815" s="688" t="s">
        <v>5893</v>
      </c>
      <c r="E815" s="689" t="s">
        <v>3807</v>
      </c>
      <c r="F815" s="626" t="s">
        <v>3777</v>
      </c>
      <c r="G815" s="626" t="s">
        <v>3920</v>
      </c>
      <c r="H815" s="626" t="s">
        <v>1399</v>
      </c>
      <c r="I815" s="626" t="s">
        <v>1596</v>
      </c>
      <c r="J815" s="626" t="s">
        <v>1597</v>
      </c>
      <c r="K815" s="626" t="s">
        <v>1598</v>
      </c>
      <c r="L815" s="627">
        <v>140.03</v>
      </c>
      <c r="M815" s="627">
        <v>4200.9000000000005</v>
      </c>
      <c r="N815" s="626">
        <v>30</v>
      </c>
      <c r="O815" s="690">
        <v>7</v>
      </c>
      <c r="P815" s="627"/>
      <c r="Q815" s="642">
        <v>0</v>
      </c>
      <c r="R815" s="626"/>
      <c r="S815" s="642">
        <v>0</v>
      </c>
      <c r="T815" s="690"/>
      <c r="U815" s="672">
        <v>0</v>
      </c>
    </row>
    <row r="816" spans="1:21" ht="14.4" customHeight="1" x14ac:dyDescent="0.3">
      <c r="A816" s="625">
        <v>4</v>
      </c>
      <c r="B816" s="626" t="s">
        <v>551</v>
      </c>
      <c r="C816" s="626">
        <v>89301042</v>
      </c>
      <c r="D816" s="688" t="s">
        <v>5893</v>
      </c>
      <c r="E816" s="689" t="s">
        <v>3807</v>
      </c>
      <c r="F816" s="626" t="s">
        <v>3777</v>
      </c>
      <c r="G816" s="626" t="s">
        <v>4040</v>
      </c>
      <c r="H816" s="626" t="s">
        <v>550</v>
      </c>
      <c r="I816" s="626" t="s">
        <v>4041</v>
      </c>
      <c r="J816" s="626" t="s">
        <v>4042</v>
      </c>
      <c r="K816" s="626" t="s">
        <v>3759</v>
      </c>
      <c r="L816" s="627">
        <v>140.25</v>
      </c>
      <c r="M816" s="627">
        <v>280.5</v>
      </c>
      <c r="N816" s="626">
        <v>2</v>
      </c>
      <c r="O816" s="690">
        <v>1</v>
      </c>
      <c r="P816" s="627"/>
      <c r="Q816" s="642">
        <v>0</v>
      </c>
      <c r="R816" s="626"/>
      <c r="S816" s="642">
        <v>0</v>
      </c>
      <c r="T816" s="690"/>
      <c r="U816" s="672">
        <v>0</v>
      </c>
    </row>
    <row r="817" spans="1:21" ht="14.4" customHeight="1" x14ac:dyDescent="0.3">
      <c r="A817" s="625">
        <v>4</v>
      </c>
      <c r="B817" s="626" t="s">
        <v>551</v>
      </c>
      <c r="C817" s="626">
        <v>89301042</v>
      </c>
      <c r="D817" s="688" t="s">
        <v>5893</v>
      </c>
      <c r="E817" s="689" t="s">
        <v>3807</v>
      </c>
      <c r="F817" s="626" t="s">
        <v>3777</v>
      </c>
      <c r="G817" s="626" t="s">
        <v>4890</v>
      </c>
      <c r="H817" s="626" t="s">
        <v>1399</v>
      </c>
      <c r="I817" s="626" t="s">
        <v>2351</v>
      </c>
      <c r="J817" s="626" t="s">
        <v>3673</v>
      </c>
      <c r="K817" s="626" t="s">
        <v>2349</v>
      </c>
      <c r="L817" s="627">
        <v>134.84</v>
      </c>
      <c r="M817" s="627">
        <v>134.84</v>
      </c>
      <c r="N817" s="626">
        <v>1</v>
      </c>
      <c r="O817" s="690">
        <v>1</v>
      </c>
      <c r="P817" s="627">
        <v>134.84</v>
      </c>
      <c r="Q817" s="642">
        <v>1</v>
      </c>
      <c r="R817" s="626">
        <v>1</v>
      </c>
      <c r="S817" s="642">
        <v>1</v>
      </c>
      <c r="T817" s="690">
        <v>1</v>
      </c>
      <c r="U817" s="672">
        <v>1</v>
      </c>
    </row>
    <row r="818" spans="1:21" ht="14.4" customHeight="1" x14ac:dyDescent="0.3">
      <c r="A818" s="625">
        <v>4</v>
      </c>
      <c r="B818" s="626" t="s">
        <v>551</v>
      </c>
      <c r="C818" s="626">
        <v>89301042</v>
      </c>
      <c r="D818" s="688" t="s">
        <v>5893</v>
      </c>
      <c r="E818" s="689" t="s">
        <v>3807</v>
      </c>
      <c r="F818" s="626" t="s">
        <v>3777</v>
      </c>
      <c r="G818" s="626" t="s">
        <v>4891</v>
      </c>
      <c r="H818" s="626" t="s">
        <v>1399</v>
      </c>
      <c r="I818" s="626" t="s">
        <v>4892</v>
      </c>
      <c r="J818" s="626" t="s">
        <v>4893</v>
      </c>
      <c r="K818" s="626" t="s">
        <v>3645</v>
      </c>
      <c r="L818" s="627">
        <v>32.630000000000003</v>
      </c>
      <c r="M818" s="627">
        <v>97.890000000000015</v>
      </c>
      <c r="N818" s="626">
        <v>3</v>
      </c>
      <c r="O818" s="690">
        <v>1</v>
      </c>
      <c r="P818" s="627">
        <v>97.890000000000015</v>
      </c>
      <c r="Q818" s="642">
        <v>1</v>
      </c>
      <c r="R818" s="626">
        <v>3</v>
      </c>
      <c r="S818" s="642">
        <v>1</v>
      </c>
      <c r="T818" s="690">
        <v>1</v>
      </c>
      <c r="U818" s="672">
        <v>1</v>
      </c>
    </row>
    <row r="819" spans="1:21" ht="14.4" customHeight="1" x14ac:dyDescent="0.3">
      <c r="A819" s="625">
        <v>4</v>
      </c>
      <c r="B819" s="626" t="s">
        <v>551</v>
      </c>
      <c r="C819" s="626">
        <v>89301042</v>
      </c>
      <c r="D819" s="688" t="s">
        <v>5893</v>
      </c>
      <c r="E819" s="689" t="s">
        <v>3807</v>
      </c>
      <c r="F819" s="626" t="s">
        <v>3777</v>
      </c>
      <c r="G819" s="626" t="s">
        <v>3891</v>
      </c>
      <c r="H819" s="626" t="s">
        <v>550</v>
      </c>
      <c r="I819" s="626" t="s">
        <v>1698</v>
      </c>
      <c r="J819" s="626" t="s">
        <v>1699</v>
      </c>
      <c r="K819" s="626" t="s">
        <v>3892</v>
      </c>
      <c r="L819" s="627">
        <v>203.33</v>
      </c>
      <c r="M819" s="627">
        <v>3253.28</v>
      </c>
      <c r="N819" s="626">
        <v>16</v>
      </c>
      <c r="O819" s="690">
        <v>4.5</v>
      </c>
      <c r="P819" s="627">
        <v>1626.64</v>
      </c>
      <c r="Q819" s="642">
        <v>0.5</v>
      </c>
      <c r="R819" s="626">
        <v>8</v>
      </c>
      <c r="S819" s="642">
        <v>0.5</v>
      </c>
      <c r="T819" s="690">
        <v>1.5</v>
      </c>
      <c r="U819" s="672">
        <v>0.33333333333333331</v>
      </c>
    </row>
    <row r="820" spans="1:21" ht="14.4" customHeight="1" x14ac:dyDescent="0.3">
      <c r="A820" s="625">
        <v>4</v>
      </c>
      <c r="B820" s="626" t="s">
        <v>551</v>
      </c>
      <c r="C820" s="626">
        <v>89301042</v>
      </c>
      <c r="D820" s="688" t="s">
        <v>5893</v>
      </c>
      <c r="E820" s="689" t="s">
        <v>3807</v>
      </c>
      <c r="F820" s="626" t="s">
        <v>3777</v>
      </c>
      <c r="G820" s="626" t="s">
        <v>3961</v>
      </c>
      <c r="H820" s="626" t="s">
        <v>550</v>
      </c>
      <c r="I820" s="626" t="s">
        <v>2926</v>
      </c>
      <c r="J820" s="626" t="s">
        <v>2927</v>
      </c>
      <c r="K820" s="626" t="s">
        <v>2277</v>
      </c>
      <c r="L820" s="627">
        <v>0</v>
      </c>
      <c r="M820" s="627">
        <v>0</v>
      </c>
      <c r="N820" s="626">
        <v>69</v>
      </c>
      <c r="O820" s="690">
        <v>17</v>
      </c>
      <c r="P820" s="627">
        <v>0</v>
      </c>
      <c r="Q820" s="642"/>
      <c r="R820" s="626">
        <v>35</v>
      </c>
      <c r="S820" s="642">
        <v>0.50724637681159424</v>
      </c>
      <c r="T820" s="690">
        <v>8.5</v>
      </c>
      <c r="U820" s="672">
        <v>0.5</v>
      </c>
    </row>
    <row r="821" spans="1:21" ht="14.4" customHeight="1" x14ac:dyDescent="0.3">
      <c r="A821" s="625">
        <v>4</v>
      </c>
      <c r="B821" s="626" t="s">
        <v>551</v>
      </c>
      <c r="C821" s="626">
        <v>89301042</v>
      </c>
      <c r="D821" s="688" t="s">
        <v>5893</v>
      </c>
      <c r="E821" s="689" t="s">
        <v>3807</v>
      </c>
      <c r="F821" s="626" t="s">
        <v>3777</v>
      </c>
      <c r="G821" s="626" t="s">
        <v>4894</v>
      </c>
      <c r="H821" s="626" t="s">
        <v>550</v>
      </c>
      <c r="I821" s="626" t="s">
        <v>4895</v>
      </c>
      <c r="J821" s="626" t="s">
        <v>1997</v>
      </c>
      <c r="K821" s="626" t="s">
        <v>4896</v>
      </c>
      <c r="L821" s="627">
        <v>0</v>
      </c>
      <c r="M821" s="627">
        <v>0</v>
      </c>
      <c r="N821" s="626">
        <v>1</v>
      </c>
      <c r="O821" s="690">
        <v>1</v>
      </c>
      <c r="P821" s="627"/>
      <c r="Q821" s="642"/>
      <c r="R821" s="626"/>
      <c r="S821" s="642">
        <v>0</v>
      </c>
      <c r="T821" s="690"/>
      <c r="U821" s="672">
        <v>0</v>
      </c>
    </row>
    <row r="822" spans="1:21" ht="14.4" customHeight="1" x14ac:dyDescent="0.3">
      <c r="A822" s="625">
        <v>4</v>
      </c>
      <c r="B822" s="626" t="s">
        <v>551</v>
      </c>
      <c r="C822" s="626">
        <v>89301042</v>
      </c>
      <c r="D822" s="688" t="s">
        <v>5893</v>
      </c>
      <c r="E822" s="689" t="s">
        <v>3807</v>
      </c>
      <c r="F822" s="626" t="s">
        <v>3777</v>
      </c>
      <c r="G822" s="626" t="s">
        <v>4100</v>
      </c>
      <c r="H822" s="626" t="s">
        <v>550</v>
      </c>
      <c r="I822" s="626" t="s">
        <v>985</v>
      </c>
      <c r="J822" s="626" t="s">
        <v>1946</v>
      </c>
      <c r="K822" s="626" t="s">
        <v>4897</v>
      </c>
      <c r="L822" s="627">
        <v>0</v>
      </c>
      <c r="M822" s="627">
        <v>0</v>
      </c>
      <c r="N822" s="626">
        <v>2</v>
      </c>
      <c r="O822" s="690">
        <v>1.5</v>
      </c>
      <c r="P822" s="627">
        <v>0</v>
      </c>
      <c r="Q822" s="642"/>
      <c r="R822" s="626">
        <v>1</v>
      </c>
      <c r="S822" s="642">
        <v>0.5</v>
      </c>
      <c r="T822" s="690">
        <v>1</v>
      </c>
      <c r="U822" s="672">
        <v>0.66666666666666663</v>
      </c>
    </row>
    <row r="823" spans="1:21" ht="14.4" customHeight="1" x14ac:dyDescent="0.3">
      <c r="A823" s="625">
        <v>4</v>
      </c>
      <c r="B823" s="626" t="s">
        <v>551</v>
      </c>
      <c r="C823" s="626">
        <v>89301042</v>
      </c>
      <c r="D823" s="688" t="s">
        <v>5893</v>
      </c>
      <c r="E823" s="689" t="s">
        <v>3807</v>
      </c>
      <c r="F823" s="626" t="s">
        <v>3777</v>
      </c>
      <c r="G823" s="626" t="s">
        <v>3852</v>
      </c>
      <c r="H823" s="626" t="s">
        <v>550</v>
      </c>
      <c r="I823" s="626" t="s">
        <v>3352</v>
      </c>
      <c r="J823" s="626" t="s">
        <v>1207</v>
      </c>
      <c r="K823" s="626" t="s">
        <v>3911</v>
      </c>
      <c r="L823" s="627">
        <v>127.5</v>
      </c>
      <c r="M823" s="627">
        <v>6502.5</v>
      </c>
      <c r="N823" s="626">
        <v>51</v>
      </c>
      <c r="O823" s="690">
        <v>42.5</v>
      </c>
      <c r="P823" s="627">
        <v>2677.5</v>
      </c>
      <c r="Q823" s="642">
        <v>0.41176470588235292</v>
      </c>
      <c r="R823" s="626">
        <v>21</v>
      </c>
      <c r="S823" s="642">
        <v>0.41176470588235292</v>
      </c>
      <c r="T823" s="690">
        <v>16</v>
      </c>
      <c r="U823" s="672">
        <v>0.37647058823529411</v>
      </c>
    </row>
    <row r="824" spans="1:21" ht="14.4" customHeight="1" x14ac:dyDescent="0.3">
      <c r="A824" s="625">
        <v>4</v>
      </c>
      <c r="B824" s="626" t="s">
        <v>551</v>
      </c>
      <c r="C824" s="626">
        <v>89301042</v>
      </c>
      <c r="D824" s="688" t="s">
        <v>5893</v>
      </c>
      <c r="E824" s="689" t="s">
        <v>3807</v>
      </c>
      <c r="F824" s="626" t="s">
        <v>3777</v>
      </c>
      <c r="G824" s="626" t="s">
        <v>3852</v>
      </c>
      <c r="H824" s="626" t="s">
        <v>550</v>
      </c>
      <c r="I824" s="626" t="s">
        <v>1206</v>
      </c>
      <c r="J824" s="626" t="s">
        <v>1207</v>
      </c>
      <c r="K824" s="626" t="s">
        <v>3853</v>
      </c>
      <c r="L824" s="627">
        <v>637.5</v>
      </c>
      <c r="M824" s="627">
        <v>2550</v>
      </c>
      <c r="N824" s="626">
        <v>4</v>
      </c>
      <c r="O824" s="690">
        <v>3</v>
      </c>
      <c r="P824" s="627">
        <v>637.5</v>
      </c>
      <c r="Q824" s="642">
        <v>0.25</v>
      </c>
      <c r="R824" s="626">
        <v>1</v>
      </c>
      <c r="S824" s="642">
        <v>0.25</v>
      </c>
      <c r="T824" s="690">
        <v>1</v>
      </c>
      <c r="U824" s="672">
        <v>0.33333333333333331</v>
      </c>
    </row>
    <row r="825" spans="1:21" ht="14.4" customHeight="1" x14ac:dyDescent="0.3">
      <c r="A825" s="625">
        <v>4</v>
      </c>
      <c r="B825" s="626" t="s">
        <v>551</v>
      </c>
      <c r="C825" s="626">
        <v>89301042</v>
      </c>
      <c r="D825" s="688" t="s">
        <v>5893</v>
      </c>
      <c r="E825" s="689" t="s">
        <v>3807</v>
      </c>
      <c r="F825" s="626" t="s">
        <v>3777</v>
      </c>
      <c r="G825" s="626" t="s">
        <v>3854</v>
      </c>
      <c r="H825" s="626" t="s">
        <v>550</v>
      </c>
      <c r="I825" s="626" t="s">
        <v>818</v>
      </c>
      <c r="J825" s="626" t="s">
        <v>3855</v>
      </c>
      <c r="K825" s="626" t="s">
        <v>3856</v>
      </c>
      <c r="L825" s="627">
        <v>0</v>
      </c>
      <c r="M825" s="627">
        <v>0</v>
      </c>
      <c r="N825" s="626">
        <v>3</v>
      </c>
      <c r="O825" s="690">
        <v>2.5</v>
      </c>
      <c r="P825" s="627">
        <v>0</v>
      </c>
      <c r="Q825" s="642"/>
      <c r="R825" s="626">
        <v>1</v>
      </c>
      <c r="S825" s="642">
        <v>0.33333333333333331</v>
      </c>
      <c r="T825" s="690">
        <v>0.5</v>
      </c>
      <c r="U825" s="672">
        <v>0.2</v>
      </c>
    </row>
    <row r="826" spans="1:21" ht="14.4" customHeight="1" x14ac:dyDescent="0.3">
      <c r="A826" s="625">
        <v>4</v>
      </c>
      <c r="B826" s="626" t="s">
        <v>551</v>
      </c>
      <c r="C826" s="626">
        <v>89301042</v>
      </c>
      <c r="D826" s="688" t="s">
        <v>5893</v>
      </c>
      <c r="E826" s="689" t="s">
        <v>3807</v>
      </c>
      <c r="F826" s="626" t="s">
        <v>3777</v>
      </c>
      <c r="G826" s="626" t="s">
        <v>4203</v>
      </c>
      <c r="H826" s="626" t="s">
        <v>550</v>
      </c>
      <c r="I826" s="626" t="s">
        <v>3273</v>
      </c>
      <c r="J826" s="626" t="s">
        <v>3274</v>
      </c>
      <c r="K826" s="626" t="s">
        <v>4204</v>
      </c>
      <c r="L826" s="627">
        <v>98.56</v>
      </c>
      <c r="M826" s="627">
        <v>1774.08</v>
      </c>
      <c r="N826" s="626">
        <v>18</v>
      </c>
      <c r="O826" s="690">
        <v>6</v>
      </c>
      <c r="P826" s="627"/>
      <c r="Q826" s="642">
        <v>0</v>
      </c>
      <c r="R826" s="626"/>
      <c r="S826" s="642">
        <v>0</v>
      </c>
      <c r="T826" s="690"/>
      <c r="U826" s="672">
        <v>0</v>
      </c>
    </row>
    <row r="827" spans="1:21" ht="14.4" customHeight="1" x14ac:dyDescent="0.3">
      <c r="A827" s="625">
        <v>4</v>
      </c>
      <c r="B827" s="626" t="s">
        <v>551</v>
      </c>
      <c r="C827" s="626">
        <v>89301042</v>
      </c>
      <c r="D827" s="688" t="s">
        <v>5893</v>
      </c>
      <c r="E827" s="689" t="s">
        <v>3807</v>
      </c>
      <c r="F827" s="626" t="s">
        <v>3777</v>
      </c>
      <c r="G827" s="626" t="s">
        <v>3897</v>
      </c>
      <c r="H827" s="626" t="s">
        <v>550</v>
      </c>
      <c r="I827" s="626" t="s">
        <v>2553</v>
      </c>
      <c r="J827" s="626" t="s">
        <v>1722</v>
      </c>
      <c r="K827" s="626" t="s">
        <v>3898</v>
      </c>
      <c r="L827" s="627">
        <v>210.11</v>
      </c>
      <c r="M827" s="627">
        <v>630.33000000000004</v>
      </c>
      <c r="N827" s="626">
        <v>3</v>
      </c>
      <c r="O827" s="690">
        <v>1</v>
      </c>
      <c r="P827" s="627"/>
      <c r="Q827" s="642">
        <v>0</v>
      </c>
      <c r="R827" s="626"/>
      <c r="S827" s="642">
        <v>0</v>
      </c>
      <c r="T827" s="690"/>
      <c r="U827" s="672">
        <v>0</v>
      </c>
    </row>
    <row r="828" spans="1:21" ht="14.4" customHeight="1" x14ac:dyDescent="0.3">
      <c r="A828" s="625">
        <v>4</v>
      </c>
      <c r="B828" s="626" t="s">
        <v>551</v>
      </c>
      <c r="C828" s="626">
        <v>89301042</v>
      </c>
      <c r="D828" s="688" t="s">
        <v>5893</v>
      </c>
      <c r="E828" s="689" t="s">
        <v>3807</v>
      </c>
      <c r="F828" s="626" t="s">
        <v>3777</v>
      </c>
      <c r="G828" s="626" t="s">
        <v>4898</v>
      </c>
      <c r="H828" s="626" t="s">
        <v>550</v>
      </c>
      <c r="I828" s="626" t="s">
        <v>4899</v>
      </c>
      <c r="J828" s="626" t="s">
        <v>897</v>
      </c>
      <c r="K828" s="626" t="s">
        <v>4900</v>
      </c>
      <c r="L828" s="627">
        <v>96.72</v>
      </c>
      <c r="M828" s="627">
        <v>96.72</v>
      </c>
      <c r="N828" s="626">
        <v>1</v>
      </c>
      <c r="O828" s="690">
        <v>0.5</v>
      </c>
      <c r="P828" s="627"/>
      <c r="Q828" s="642">
        <v>0</v>
      </c>
      <c r="R828" s="626"/>
      <c r="S828" s="642">
        <v>0</v>
      </c>
      <c r="T828" s="690"/>
      <c r="U828" s="672">
        <v>0</v>
      </c>
    </row>
    <row r="829" spans="1:21" ht="14.4" customHeight="1" x14ac:dyDescent="0.3">
      <c r="A829" s="625">
        <v>4</v>
      </c>
      <c r="B829" s="626" t="s">
        <v>551</v>
      </c>
      <c r="C829" s="626">
        <v>89301042</v>
      </c>
      <c r="D829" s="688" t="s">
        <v>5893</v>
      </c>
      <c r="E829" s="689" t="s">
        <v>3807</v>
      </c>
      <c r="F829" s="626" t="s">
        <v>3777</v>
      </c>
      <c r="G829" s="626" t="s">
        <v>3923</v>
      </c>
      <c r="H829" s="626" t="s">
        <v>1399</v>
      </c>
      <c r="I829" s="626" t="s">
        <v>4901</v>
      </c>
      <c r="J829" s="626" t="s">
        <v>4008</v>
      </c>
      <c r="K829" s="626" t="s">
        <v>4902</v>
      </c>
      <c r="L829" s="627">
        <v>49.12</v>
      </c>
      <c r="M829" s="627">
        <v>49.12</v>
      </c>
      <c r="N829" s="626">
        <v>1</v>
      </c>
      <c r="O829" s="690">
        <v>0.5</v>
      </c>
      <c r="P829" s="627">
        <v>49.12</v>
      </c>
      <c r="Q829" s="642">
        <v>1</v>
      </c>
      <c r="R829" s="626">
        <v>1</v>
      </c>
      <c r="S829" s="642">
        <v>1</v>
      </c>
      <c r="T829" s="690">
        <v>0.5</v>
      </c>
      <c r="U829" s="672">
        <v>1</v>
      </c>
    </row>
    <row r="830" spans="1:21" ht="14.4" customHeight="1" x14ac:dyDescent="0.3">
      <c r="A830" s="625">
        <v>4</v>
      </c>
      <c r="B830" s="626" t="s">
        <v>551</v>
      </c>
      <c r="C830" s="626">
        <v>89301042</v>
      </c>
      <c r="D830" s="688" t="s">
        <v>5893</v>
      </c>
      <c r="E830" s="689" t="s">
        <v>3807</v>
      </c>
      <c r="F830" s="626" t="s">
        <v>3777</v>
      </c>
      <c r="G830" s="626" t="s">
        <v>3923</v>
      </c>
      <c r="H830" s="626" t="s">
        <v>1399</v>
      </c>
      <c r="I830" s="626" t="s">
        <v>3924</v>
      </c>
      <c r="J830" s="626" t="s">
        <v>2484</v>
      </c>
      <c r="K830" s="626" t="s">
        <v>3925</v>
      </c>
      <c r="L830" s="627">
        <v>314.35000000000002</v>
      </c>
      <c r="M830" s="627">
        <v>2200.4499999999998</v>
      </c>
      <c r="N830" s="626">
        <v>7</v>
      </c>
      <c r="O830" s="690">
        <v>5</v>
      </c>
      <c r="P830" s="627"/>
      <c r="Q830" s="642">
        <v>0</v>
      </c>
      <c r="R830" s="626"/>
      <c r="S830" s="642">
        <v>0</v>
      </c>
      <c r="T830" s="690"/>
      <c r="U830" s="672">
        <v>0</v>
      </c>
    </row>
    <row r="831" spans="1:21" ht="14.4" customHeight="1" x14ac:dyDescent="0.3">
      <c r="A831" s="625">
        <v>4</v>
      </c>
      <c r="B831" s="626" t="s">
        <v>551</v>
      </c>
      <c r="C831" s="626">
        <v>89301042</v>
      </c>
      <c r="D831" s="688" t="s">
        <v>5893</v>
      </c>
      <c r="E831" s="689" t="s">
        <v>3807</v>
      </c>
      <c r="F831" s="626" t="s">
        <v>3777</v>
      </c>
      <c r="G831" s="626" t="s">
        <v>4010</v>
      </c>
      <c r="H831" s="626" t="s">
        <v>550</v>
      </c>
      <c r="I831" s="626" t="s">
        <v>4903</v>
      </c>
      <c r="J831" s="626" t="s">
        <v>1390</v>
      </c>
      <c r="K831" s="626" t="s">
        <v>1009</v>
      </c>
      <c r="L831" s="627">
        <v>143.15</v>
      </c>
      <c r="M831" s="627">
        <v>286.3</v>
      </c>
      <c r="N831" s="626">
        <v>2</v>
      </c>
      <c r="O831" s="690">
        <v>0.5</v>
      </c>
      <c r="P831" s="627"/>
      <c r="Q831" s="642">
        <v>0</v>
      </c>
      <c r="R831" s="626"/>
      <c r="S831" s="642">
        <v>0</v>
      </c>
      <c r="T831" s="690"/>
      <c r="U831" s="672">
        <v>0</v>
      </c>
    </row>
    <row r="832" spans="1:21" ht="14.4" customHeight="1" x14ac:dyDescent="0.3">
      <c r="A832" s="625">
        <v>4</v>
      </c>
      <c r="B832" s="626" t="s">
        <v>551</v>
      </c>
      <c r="C832" s="626">
        <v>89301042</v>
      </c>
      <c r="D832" s="688" t="s">
        <v>5893</v>
      </c>
      <c r="E832" s="689" t="s">
        <v>3807</v>
      </c>
      <c r="F832" s="626" t="s">
        <v>3777</v>
      </c>
      <c r="G832" s="626" t="s">
        <v>4010</v>
      </c>
      <c r="H832" s="626" t="s">
        <v>550</v>
      </c>
      <c r="I832" s="626" t="s">
        <v>4904</v>
      </c>
      <c r="J832" s="626" t="s">
        <v>1390</v>
      </c>
      <c r="K832" s="626" t="s">
        <v>4905</v>
      </c>
      <c r="L832" s="627">
        <v>429.45</v>
      </c>
      <c r="M832" s="627">
        <v>429.45</v>
      </c>
      <c r="N832" s="626">
        <v>1</v>
      </c>
      <c r="O832" s="690">
        <v>0.5</v>
      </c>
      <c r="P832" s="627"/>
      <c r="Q832" s="642">
        <v>0</v>
      </c>
      <c r="R832" s="626"/>
      <c r="S832" s="642">
        <v>0</v>
      </c>
      <c r="T832" s="690"/>
      <c r="U832" s="672">
        <v>0</v>
      </c>
    </row>
    <row r="833" spans="1:21" ht="14.4" customHeight="1" x14ac:dyDescent="0.3">
      <c r="A833" s="625">
        <v>4</v>
      </c>
      <c r="B833" s="626" t="s">
        <v>551</v>
      </c>
      <c r="C833" s="626">
        <v>89301042</v>
      </c>
      <c r="D833" s="688" t="s">
        <v>5893</v>
      </c>
      <c r="E833" s="689" t="s">
        <v>3807</v>
      </c>
      <c r="F833" s="626" t="s">
        <v>3777</v>
      </c>
      <c r="G833" s="626" t="s">
        <v>4010</v>
      </c>
      <c r="H833" s="626" t="s">
        <v>550</v>
      </c>
      <c r="I833" s="626" t="s">
        <v>4906</v>
      </c>
      <c r="J833" s="626" t="s">
        <v>4112</v>
      </c>
      <c r="K833" s="626" t="s">
        <v>4907</v>
      </c>
      <c r="L833" s="627">
        <v>0</v>
      </c>
      <c r="M833" s="627">
        <v>0</v>
      </c>
      <c r="N833" s="626">
        <v>1</v>
      </c>
      <c r="O833" s="690">
        <v>1</v>
      </c>
      <c r="P833" s="627">
        <v>0</v>
      </c>
      <c r="Q833" s="642"/>
      <c r="R833" s="626">
        <v>1</v>
      </c>
      <c r="S833" s="642">
        <v>1</v>
      </c>
      <c r="T833" s="690">
        <v>1</v>
      </c>
      <c r="U833" s="672">
        <v>1</v>
      </c>
    </row>
    <row r="834" spans="1:21" ht="14.4" customHeight="1" x14ac:dyDescent="0.3">
      <c r="A834" s="625">
        <v>4</v>
      </c>
      <c r="B834" s="626" t="s">
        <v>551</v>
      </c>
      <c r="C834" s="626">
        <v>89301042</v>
      </c>
      <c r="D834" s="688" t="s">
        <v>5893</v>
      </c>
      <c r="E834" s="689" t="s">
        <v>3807</v>
      </c>
      <c r="F834" s="626" t="s">
        <v>3777</v>
      </c>
      <c r="G834" s="626" t="s">
        <v>4908</v>
      </c>
      <c r="H834" s="626" t="s">
        <v>1399</v>
      </c>
      <c r="I834" s="626" t="s">
        <v>2347</v>
      </c>
      <c r="J834" s="626" t="s">
        <v>2348</v>
      </c>
      <c r="K834" s="626" t="s">
        <v>2349</v>
      </c>
      <c r="L834" s="627">
        <v>0</v>
      </c>
      <c r="M834" s="627">
        <v>0</v>
      </c>
      <c r="N834" s="626">
        <v>1</v>
      </c>
      <c r="O834" s="690">
        <v>1</v>
      </c>
      <c r="P834" s="627"/>
      <c r="Q834" s="642"/>
      <c r="R834" s="626"/>
      <c r="S834" s="642">
        <v>0</v>
      </c>
      <c r="T834" s="690"/>
      <c r="U834" s="672">
        <v>0</v>
      </c>
    </row>
    <row r="835" spans="1:21" ht="14.4" customHeight="1" x14ac:dyDescent="0.3">
      <c r="A835" s="625">
        <v>4</v>
      </c>
      <c r="B835" s="626" t="s">
        <v>551</v>
      </c>
      <c r="C835" s="626">
        <v>89301042</v>
      </c>
      <c r="D835" s="688" t="s">
        <v>5893</v>
      </c>
      <c r="E835" s="689" t="s">
        <v>3807</v>
      </c>
      <c r="F835" s="626" t="s">
        <v>3777</v>
      </c>
      <c r="G835" s="626" t="s">
        <v>4908</v>
      </c>
      <c r="H835" s="626" t="s">
        <v>1399</v>
      </c>
      <c r="I835" s="626" t="s">
        <v>1404</v>
      </c>
      <c r="J835" s="626" t="s">
        <v>1405</v>
      </c>
      <c r="K835" s="626" t="s">
        <v>3634</v>
      </c>
      <c r="L835" s="627">
        <v>0</v>
      </c>
      <c r="M835" s="627">
        <v>0</v>
      </c>
      <c r="N835" s="626">
        <v>2</v>
      </c>
      <c r="O835" s="690">
        <v>0.5</v>
      </c>
      <c r="P835" s="627">
        <v>0</v>
      </c>
      <c r="Q835" s="642"/>
      <c r="R835" s="626">
        <v>2</v>
      </c>
      <c r="S835" s="642">
        <v>1</v>
      </c>
      <c r="T835" s="690">
        <v>0.5</v>
      </c>
      <c r="U835" s="672">
        <v>1</v>
      </c>
    </row>
    <row r="836" spans="1:21" ht="14.4" customHeight="1" x14ac:dyDescent="0.3">
      <c r="A836" s="625">
        <v>4</v>
      </c>
      <c r="B836" s="626" t="s">
        <v>551</v>
      </c>
      <c r="C836" s="626">
        <v>89301042</v>
      </c>
      <c r="D836" s="688" t="s">
        <v>5893</v>
      </c>
      <c r="E836" s="689" t="s">
        <v>3807</v>
      </c>
      <c r="F836" s="626" t="s">
        <v>3777</v>
      </c>
      <c r="G836" s="626" t="s">
        <v>3962</v>
      </c>
      <c r="H836" s="626" t="s">
        <v>550</v>
      </c>
      <c r="I836" s="626" t="s">
        <v>4909</v>
      </c>
      <c r="J836" s="626" t="s">
        <v>3964</v>
      </c>
      <c r="K836" s="626" t="s">
        <v>3965</v>
      </c>
      <c r="L836" s="627">
        <v>0</v>
      </c>
      <c r="M836" s="627">
        <v>0</v>
      </c>
      <c r="N836" s="626">
        <v>1</v>
      </c>
      <c r="O836" s="690">
        <v>0.5</v>
      </c>
      <c r="P836" s="627">
        <v>0</v>
      </c>
      <c r="Q836" s="642"/>
      <c r="R836" s="626">
        <v>1</v>
      </c>
      <c r="S836" s="642">
        <v>1</v>
      </c>
      <c r="T836" s="690">
        <v>0.5</v>
      </c>
      <c r="U836" s="672">
        <v>1</v>
      </c>
    </row>
    <row r="837" spans="1:21" ht="14.4" customHeight="1" x14ac:dyDescent="0.3">
      <c r="A837" s="625">
        <v>4</v>
      </c>
      <c r="B837" s="626" t="s">
        <v>551</v>
      </c>
      <c r="C837" s="626">
        <v>89301042</v>
      </c>
      <c r="D837" s="688" t="s">
        <v>5893</v>
      </c>
      <c r="E837" s="689" t="s">
        <v>3807</v>
      </c>
      <c r="F837" s="626" t="s">
        <v>3778</v>
      </c>
      <c r="G837" s="626" t="s">
        <v>3904</v>
      </c>
      <c r="H837" s="626" t="s">
        <v>550</v>
      </c>
      <c r="I837" s="626" t="s">
        <v>3966</v>
      </c>
      <c r="J837" s="626" t="s">
        <v>3806</v>
      </c>
      <c r="K837" s="626"/>
      <c r="L837" s="627">
        <v>0</v>
      </c>
      <c r="M837" s="627">
        <v>0</v>
      </c>
      <c r="N837" s="626">
        <v>19</v>
      </c>
      <c r="O837" s="690">
        <v>17</v>
      </c>
      <c r="P837" s="627">
        <v>0</v>
      </c>
      <c r="Q837" s="642"/>
      <c r="R837" s="626">
        <v>15</v>
      </c>
      <c r="S837" s="642">
        <v>0.78947368421052633</v>
      </c>
      <c r="T837" s="690">
        <v>13.5</v>
      </c>
      <c r="U837" s="672">
        <v>0.79411764705882348</v>
      </c>
    </row>
    <row r="838" spans="1:21" ht="14.4" customHeight="1" x14ac:dyDescent="0.3">
      <c r="A838" s="625">
        <v>4</v>
      </c>
      <c r="B838" s="626" t="s">
        <v>551</v>
      </c>
      <c r="C838" s="626">
        <v>89301042</v>
      </c>
      <c r="D838" s="688" t="s">
        <v>5893</v>
      </c>
      <c r="E838" s="689" t="s">
        <v>3807</v>
      </c>
      <c r="F838" s="626" t="s">
        <v>3778</v>
      </c>
      <c r="G838" s="626" t="s">
        <v>3904</v>
      </c>
      <c r="H838" s="626" t="s">
        <v>550</v>
      </c>
      <c r="I838" s="626" t="s">
        <v>4026</v>
      </c>
      <c r="J838" s="626" t="s">
        <v>3806</v>
      </c>
      <c r="K838" s="626"/>
      <c r="L838" s="627">
        <v>0</v>
      </c>
      <c r="M838" s="627">
        <v>0</v>
      </c>
      <c r="N838" s="626">
        <v>21</v>
      </c>
      <c r="O838" s="690">
        <v>18</v>
      </c>
      <c r="P838" s="627">
        <v>0</v>
      </c>
      <c r="Q838" s="642"/>
      <c r="R838" s="626">
        <v>16</v>
      </c>
      <c r="S838" s="642">
        <v>0.76190476190476186</v>
      </c>
      <c r="T838" s="690">
        <v>14</v>
      </c>
      <c r="U838" s="672">
        <v>0.77777777777777779</v>
      </c>
    </row>
    <row r="839" spans="1:21" ht="14.4" customHeight="1" x14ac:dyDescent="0.3">
      <c r="A839" s="625">
        <v>4</v>
      </c>
      <c r="B839" s="626" t="s">
        <v>551</v>
      </c>
      <c r="C839" s="626">
        <v>89301042</v>
      </c>
      <c r="D839" s="688" t="s">
        <v>5893</v>
      </c>
      <c r="E839" s="689" t="s">
        <v>3807</v>
      </c>
      <c r="F839" s="626" t="s">
        <v>3779</v>
      </c>
      <c r="G839" s="626" t="s">
        <v>4152</v>
      </c>
      <c r="H839" s="626" t="s">
        <v>550</v>
      </c>
      <c r="I839" s="626" t="s">
        <v>4153</v>
      </c>
      <c r="J839" s="626" t="s">
        <v>4154</v>
      </c>
      <c r="K839" s="626" t="s">
        <v>4155</v>
      </c>
      <c r="L839" s="627">
        <v>410</v>
      </c>
      <c r="M839" s="627">
        <v>27880</v>
      </c>
      <c r="N839" s="626">
        <v>68</v>
      </c>
      <c r="O839" s="690">
        <v>68</v>
      </c>
      <c r="P839" s="627">
        <v>26650</v>
      </c>
      <c r="Q839" s="642">
        <v>0.95588235294117652</v>
      </c>
      <c r="R839" s="626">
        <v>65</v>
      </c>
      <c r="S839" s="642">
        <v>0.95588235294117652</v>
      </c>
      <c r="T839" s="690">
        <v>65</v>
      </c>
      <c r="U839" s="672">
        <v>0.95588235294117652</v>
      </c>
    </row>
    <row r="840" spans="1:21" ht="14.4" customHeight="1" x14ac:dyDescent="0.3">
      <c r="A840" s="625">
        <v>4</v>
      </c>
      <c r="B840" s="626" t="s">
        <v>551</v>
      </c>
      <c r="C840" s="626">
        <v>89301042</v>
      </c>
      <c r="D840" s="688" t="s">
        <v>5893</v>
      </c>
      <c r="E840" s="689" t="s">
        <v>3807</v>
      </c>
      <c r="F840" s="626" t="s">
        <v>3779</v>
      </c>
      <c r="G840" s="626" t="s">
        <v>4215</v>
      </c>
      <c r="H840" s="626" t="s">
        <v>550</v>
      </c>
      <c r="I840" s="626" t="s">
        <v>4225</v>
      </c>
      <c r="J840" s="626" t="s">
        <v>4226</v>
      </c>
      <c r="K840" s="626" t="s">
        <v>4227</v>
      </c>
      <c r="L840" s="627">
        <v>200</v>
      </c>
      <c r="M840" s="627">
        <v>5200</v>
      </c>
      <c r="N840" s="626">
        <v>26</v>
      </c>
      <c r="O840" s="690">
        <v>13</v>
      </c>
      <c r="P840" s="627">
        <v>2000</v>
      </c>
      <c r="Q840" s="642">
        <v>0.38461538461538464</v>
      </c>
      <c r="R840" s="626">
        <v>10</v>
      </c>
      <c r="S840" s="642">
        <v>0.38461538461538464</v>
      </c>
      <c r="T840" s="690">
        <v>5</v>
      </c>
      <c r="U840" s="672">
        <v>0.38461538461538464</v>
      </c>
    </row>
    <row r="841" spans="1:21" ht="14.4" customHeight="1" x14ac:dyDescent="0.3">
      <c r="A841" s="625">
        <v>4</v>
      </c>
      <c r="B841" s="626" t="s">
        <v>551</v>
      </c>
      <c r="C841" s="626">
        <v>89301042</v>
      </c>
      <c r="D841" s="688" t="s">
        <v>5893</v>
      </c>
      <c r="E841" s="689" t="s">
        <v>3807</v>
      </c>
      <c r="F841" s="626" t="s">
        <v>3779</v>
      </c>
      <c r="G841" s="626" t="s">
        <v>4027</v>
      </c>
      <c r="H841" s="626" t="s">
        <v>550</v>
      </c>
      <c r="I841" s="626" t="s">
        <v>4263</v>
      </c>
      <c r="J841" s="626" t="s">
        <v>4264</v>
      </c>
      <c r="K841" s="626" t="s">
        <v>4265</v>
      </c>
      <c r="L841" s="627">
        <v>1800</v>
      </c>
      <c r="M841" s="627">
        <v>3600</v>
      </c>
      <c r="N841" s="626">
        <v>2</v>
      </c>
      <c r="O841" s="690">
        <v>2</v>
      </c>
      <c r="P841" s="627">
        <v>1800</v>
      </c>
      <c r="Q841" s="642">
        <v>0.5</v>
      </c>
      <c r="R841" s="626">
        <v>1</v>
      </c>
      <c r="S841" s="642">
        <v>0.5</v>
      </c>
      <c r="T841" s="690">
        <v>1</v>
      </c>
      <c r="U841" s="672">
        <v>0.5</v>
      </c>
    </row>
    <row r="842" spans="1:21" ht="14.4" customHeight="1" x14ac:dyDescent="0.3">
      <c r="A842" s="625">
        <v>4</v>
      </c>
      <c r="B842" s="626" t="s">
        <v>551</v>
      </c>
      <c r="C842" s="626">
        <v>89301042</v>
      </c>
      <c r="D842" s="688" t="s">
        <v>5893</v>
      </c>
      <c r="E842" s="689" t="s">
        <v>3807</v>
      </c>
      <c r="F842" s="626" t="s">
        <v>3779</v>
      </c>
      <c r="G842" s="626" t="s">
        <v>4027</v>
      </c>
      <c r="H842" s="626" t="s">
        <v>550</v>
      </c>
      <c r="I842" s="626" t="s">
        <v>4266</v>
      </c>
      <c r="J842" s="626" t="s">
        <v>4267</v>
      </c>
      <c r="K842" s="626" t="s">
        <v>4268</v>
      </c>
      <c r="L842" s="627">
        <v>500</v>
      </c>
      <c r="M842" s="627">
        <v>1000</v>
      </c>
      <c r="N842" s="626">
        <v>2</v>
      </c>
      <c r="O842" s="690">
        <v>2</v>
      </c>
      <c r="P842" s="627">
        <v>500</v>
      </c>
      <c r="Q842" s="642">
        <v>0.5</v>
      </c>
      <c r="R842" s="626">
        <v>1</v>
      </c>
      <c r="S842" s="642">
        <v>0.5</v>
      </c>
      <c r="T842" s="690">
        <v>1</v>
      </c>
      <c r="U842" s="672">
        <v>0.5</v>
      </c>
    </row>
    <row r="843" spans="1:21" ht="14.4" customHeight="1" x14ac:dyDescent="0.3">
      <c r="A843" s="625">
        <v>4</v>
      </c>
      <c r="B843" s="626" t="s">
        <v>551</v>
      </c>
      <c r="C843" s="626">
        <v>89301042</v>
      </c>
      <c r="D843" s="688" t="s">
        <v>5893</v>
      </c>
      <c r="E843" s="689" t="s">
        <v>3807</v>
      </c>
      <c r="F843" s="626" t="s">
        <v>3779</v>
      </c>
      <c r="G843" s="626" t="s">
        <v>4027</v>
      </c>
      <c r="H843" s="626" t="s">
        <v>550</v>
      </c>
      <c r="I843" s="626" t="s">
        <v>4028</v>
      </c>
      <c r="J843" s="626" t="s">
        <v>4029</v>
      </c>
      <c r="K843" s="626" t="s">
        <v>4030</v>
      </c>
      <c r="L843" s="627">
        <v>900</v>
      </c>
      <c r="M843" s="627">
        <v>9900</v>
      </c>
      <c r="N843" s="626">
        <v>11</v>
      </c>
      <c r="O843" s="690">
        <v>11</v>
      </c>
      <c r="P843" s="627">
        <v>6300</v>
      </c>
      <c r="Q843" s="642">
        <v>0.63636363636363635</v>
      </c>
      <c r="R843" s="626">
        <v>7</v>
      </c>
      <c r="S843" s="642">
        <v>0.63636363636363635</v>
      </c>
      <c r="T843" s="690">
        <v>7</v>
      </c>
      <c r="U843" s="672">
        <v>0.63636363636363635</v>
      </c>
    </row>
    <row r="844" spans="1:21" ht="14.4" customHeight="1" x14ac:dyDescent="0.3">
      <c r="A844" s="625">
        <v>4</v>
      </c>
      <c r="B844" s="626" t="s">
        <v>551</v>
      </c>
      <c r="C844" s="626">
        <v>89301042</v>
      </c>
      <c r="D844" s="688" t="s">
        <v>5893</v>
      </c>
      <c r="E844" s="689" t="s">
        <v>3807</v>
      </c>
      <c r="F844" s="626" t="s">
        <v>3779</v>
      </c>
      <c r="G844" s="626" t="s">
        <v>4027</v>
      </c>
      <c r="H844" s="626" t="s">
        <v>550</v>
      </c>
      <c r="I844" s="626" t="s">
        <v>4910</v>
      </c>
      <c r="J844" s="626" t="s">
        <v>4911</v>
      </c>
      <c r="K844" s="626" t="s">
        <v>4912</v>
      </c>
      <c r="L844" s="627">
        <v>1100</v>
      </c>
      <c r="M844" s="627">
        <v>1100</v>
      </c>
      <c r="N844" s="626">
        <v>1</v>
      </c>
      <c r="O844" s="690">
        <v>1</v>
      </c>
      <c r="P844" s="627"/>
      <c r="Q844" s="642">
        <v>0</v>
      </c>
      <c r="R844" s="626"/>
      <c r="S844" s="642">
        <v>0</v>
      </c>
      <c r="T844" s="690"/>
      <c r="U844" s="672">
        <v>0</v>
      </c>
    </row>
    <row r="845" spans="1:21" ht="14.4" customHeight="1" x14ac:dyDescent="0.3">
      <c r="A845" s="625">
        <v>4</v>
      </c>
      <c r="B845" s="626" t="s">
        <v>551</v>
      </c>
      <c r="C845" s="626">
        <v>89301042</v>
      </c>
      <c r="D845" s="688" t="s">
        <v>5893</v>
      </c>
      <c r="E845" s="689" t="s">
        <v>3807</v>
      </c>
      <c r="F845" s="626" t="s">
        <v>3779</v>
      </c>
      <c r="G845" s="626" t="s">
        <v>4027</v>
      </c>
      <c r="H845" s="626" t="s">
        <v>550</v>
      </c>
      <c r="I845" s="626" t="s">
        <v>4116</v>
      </c>
      <c r="J845" s="626" t="s">
        <v>4117</v>
      </c>
      <c r="K845" s="626" t="s">
        <v>4118</v>
      </c>
      <c r="L845" s="627">
        <v>378.48</v>
      </c>
      <c r="M845" s="627">
        <v>3406.32</v>
      </c>
      <c r="N845" s="626">
        <v>9</v>
      </c>
      <c r="O845" s="690">
        <v>9</v>
      </c>
      <c r="P845" s="627">
        <v>3027.84</v>
      </c>
      <c r="Q845" s="642">
        <v>0.88888888888888884</v>
      </c>
      <c r="R845" s="626">
        <v>8</v>
      </c>
      <c r="S845" s="642">
        <v>0.88888888888888884</v>
      </c>
      <c r="T845" s="690">
        <v>8</v>
      </c>
      <c r="U845" s="672">
        <v>0.88888888888888884</v>
      </c>
    </row>
    <row r="846" spans="1:21" ht="14.4" customHeight="1" x14ac:dyDescent="0.3">
      <c r="A846" s="625">
        <v>4</v>
      </c>
      <c r="B846" s="626" t="s">
        <v>551</v>
      </c>
      <c r="C846" s="626">
        <v>89301042</v>
      </c>
      <c r="D846" s="688" t="s">
        <v>5893</v>
      </c>
      <c r="E846" s="689" t="s">
        <v>3807</v>
      </c>
      <c r="F846" s="626" t="s">
        <v>3779</v>
      </c>
      <c r="G846" s="626" t="s">
        <v>4027</v>
      </c>
      <c r="H846" s="626" t="s">
        <v>550</v>
      </c>
      <c r="I846" s="626" t="s">
        <v>4269</v>
      </c>
      <c r="J846" s="626" t="s">
        <v>4270</v>
      </c>
      <c r="K846" s="626" t="s">
        <v>4271</v>
      </c>
      <c r="L846" s="627">
        <v>378.48</v>
      </c>
      <c r="M846" s="627">
        <v>1135.44</v>
      </c>
      <c r="N846" s="626">
        <v>3</v>
      </c>
      <c r="O846" s="690">
        <v>3</v>
      </c>
      <c r="P846" s="627">
        <v>1135.44</v>
      </c>
      <c r="Q846" s="642">
        <v>1</v>
      </c>
      <c r="R846" s="626">
        <v>3</v>
      </c>
      <c r="S846" s="642">
        <v>1</v>
      </c>
      <c r="T846" s="690">
        <v>3</v>
      </c>
      <c r="U846" s="672">
        <v>1</v>
      </c>
    </row>
    <row r="847" spans="1:21" ht="14.4" customHeight="1" x14ac:dyDescent="0.3">
      <c r="A847" s="625">
        <v>4</v>
      </c>
      <c r="B847" s="626" t="s">
        <v>551</v>
      </c>
      <c r="C847" s="626">
        <v>89301042</v>
      </c>
      <c r="D847" s="688" t="s">
        <v>5893</v>
      </c>
      <c r="E847" s="689" t="s">
        <v>3807</v>
      </c>
      <c r="F847" s="626" t="s">
        <v>3779</v>
      </c>
      <c r="G847" s="626" t="s">
        <v>4027</v>
      </c>
      <c r="H847" s="626" t="s">
        <v>550</v>
      </c>
      <c r="I847" s="626" t="s">
        <v>4913</v>
      </c>
      <c r="J847" s="626" t="s">
        <v>4914</v>
      </c>
      <c r="K847" s="626"/>
      <c r="L847" s="627">
        <v>1408.51</v>
      </c>
      <c r="M847" s="627">
        <v>1408.51</v>
      </c>
      <c r="N847" s="626">
        <v>1</v>
      </c>
      <c r="O847" s="690">
        <v>1</v>
      </c>
      <c r="P847" s="627"/>
      <c r="Q847" s="642">
        <v>0</v>
      </c>
      <c r="R847" s="626"/>
      <c r="S847" s="642">
        <v>0</v>
      </c>
      <c r="T847" s="690"/>
      <c r="U847" s="672">
        <v>0</v>
      </c>
    </row>
    <row r="848" spans="1:21" ht="14.4" customHeight="1" x14ac:dyDescent="0.3">
      <c r="A848" s="625">
        <v>4</v>
      </c>
      <c r="B848" s="626" t="s">
        <v>551</v>
      </c>
      <c r="C848" s="626">
        <v>89301042</v>
      </c>
      <c r="D848" s="688" t="s">
        <v>5893</v>
      </c>
      <c r="E848" s="689" t="s">
        <v>3807</v>
      </c>
      <c r="F848" s="626" t="s">
        <v>3779</v>
      </c>
      <c r="G848" s="626" t="s">
        <v>3967</v>
      </c>
      <c r="H848" s="626" t="s">
        <v>550</v>
      </c>
      <c r="I848" s="626" t="s">
        <v>4419</v>
      </c>
      <c r="J848" s="626" t="s">
        <v>4420</v>
      </c>
      <c r="K848" s="626" t="s">
        <v>4421</v>
      </c>
      <c r="L848" s="627">
        <v>600</v>
      </c>
      <c r="M848" s="627">
        <v>2400</v>
      </c>
      <c r="N848" s="626">
        <v>4</v>
      </c>
      <c r="O848" s="690">
        <v>4</v>
      </c>
      <c r="P848" s="627">
        <v>2400</v>
      </c>
      <c r="Q848" s="642">
        <v>1</v>
      </c>
      <c r="R848" s="626">
        <v>4</v>
      </c>
      <c r="S848" s="642">
        <v>1</v>
      </c>
      <c r="T848" s="690">
        <v>4</v>
      </c>
      <c r="U848" s="672">
        <v>1</v>
      </c>
    </row>
    <row r="849" spans="1:21" ht="14.4" customHeight="1" x14ac:dyDescent="0.3">
      <c r="A849" s="625">
        <v>4</v>
      </c>
      <c r="B849" s="626" t="s">
        <v>551</v>
      </c>
      <c r="C849" s="626">
        <v>89301042</v>
      </c>
      <c r="D849" s="688" t="s">
        <v>5893</v>
      </c>
      <c r="E849" s="689" t="s">
        <v>3807</v>
      </c>
      <c r="F849" s="626" t="s">
        <v>3779</v>
      </c>
      <c r="G849" s="626" t="s">
        <v>3967</v>
      </c>
      <c r="H849" s="626" t="s">
        <v>550</v>
      </c>
      <c r="I849" s="626" t="s">
        <v>4422</v>
      </c>
      <c r="J849" s="626" t="s">
        <v>4423</v>
      </c>
      <c r="K849" s="626" t="s">
        <v>4421</v>
      </c>
      <c r="L849" s="627">
        <v>500</v>
      </c>
      <c r="M849" s="627">
        <v>1000</v>
      </c>
      <c r="N849" s="626">
        <v>2</v>
      </c>
      <c r="O849" s="690">
        <v>2</v>
      </c>
      <c r="P849" s="627">
        <v>1000</v>
      </c>
      <c r="Q849" s="642">
        <v>1</v>
      </c>
      <c r="R849" s="626">
        <v>2</v>
      </c>
      <c r="S849" s="642">
        <v>1</v>
      </c>
      <c r="T849" s="690">
        <v>2</v>
      </c>
      <c r="U849" s="672">
        <v>1</v>
      </c>
    </row>
    <row r="850" spans="1:21" ht="14.4" customHeight="1" x14ac:dyDescent="0.3">
      <c r="A850" s="625">
        <v>4</v>
      </c>
      <c r="B850" s="626" t="s">
        <v>551</v>
      </c>
      <c r="C850" s="626">
        <v>89301042</v>
      </c>
      <c r="D850" s="688" t="s">
        <v>5893</v>
      </c>
      <c r="E850" s="689" t="s">
        <v>3807</v>
      </c>
      <c r="F850" s="626" t="s">
        <v>3779</v>
      </c>
      <c r="G850" s="626" t="s">
        <v>3967</v>
      </c>
      <c r="H850" s="626" t="s">
        <v>550</v>
      </c>
      <c r="I850" s="626" t="s">
        <v>4422</v>
      </c>
      <c r="J850" s="626" t="s">
        <v>4423</v>
      </c>
      <c r="K850" s="626" t="s">
        <v>4421</v>
      </c>
      <c r="L850" s="627">
        <v>576</v>
      </c>
      <c r="M850" s="627">
        <v>6336</v>
      </c>
      <c r="N850" s="626">
        <v>11</v>
      </c>
      <c r="O850" s="690">
        <v>11</v>
      </c>
      <c r="P850" s="627">
        <v>6336</v>
      </c>
      <c r="Q850" s="642">
        <v>1</v>
      </c>
      <c r="R850" s="626">
        <v>11</v>
      </c>
      <c r="S850" s="642">
        <v>1</v>
      </c>
      <c r="T850" s="690">
        <v>11</v>
      </c>
      <c r="U850" s="672">
        <v>1</v>
      </c>
    </row>
    <row r="851" spans="1:21" ht="14.4" customHeight="1" x14ac:dyDescent="0.3">
      <c r="A851" s="625">
        <v>4</v>
      </c>
      <c r="B851" s="626" t="s">
        <v>551</v>
      </c>
      <c r="C851" s="626">
        <v>89301042</v>
      </c>
      <c r="D851" s="688" t="s">
        <v>5893</v>
      </c>
      <c r="E851" s="689" t="s">
        <v>3807</v>
      </c>
      <c r="F851" s="626" t="s">
        <v>3779</v>
      </c>
      <c r="G851" s="626" t="s">
        <v>3967</v>
      </c>
      <c r="H851" s="626" t="s">
        <v>550</v>
      </c>
      <c r="I851" s="626" t="s">
        <v>4424</v>
      </c>
      <c r="J851" s="626" t="s">
        <v>4425</v>
      </c>
      <c r="K851" s="626" t="s">
        <v>4426</v>
      </c>
      <c r="L851" s="627">
        <v>2284</v>
      </c>
      <c r="M851" s="627">
        <v>6852</v>
      </c>
      <c r="N851" s="626">
        <v>3</v>
      </c>
      <c r="O851" s="690">
        <v>1</v>
      </c>
      <c r="P851" s="627">
        <v>6852</v>
      </c>
      <c r="Q851" s="642">
        <v>1</v>
      </c>
      <c r="R851" s="626">
        <v>3</v>
      </c>
      <c r="S851" s="642">
        <v>1</v>
      </c>
      <c r="T851" s="690">
        <v>1</v>
      </c>
      <c r="U851" s="672">
        <v>1</v>
      </c>
    </row>
    <row r="852" spans="1:21" ht="14.4" customHeight="1" x14ac:dyDescent="0.3">
      <c r="A852" s="625">
        <v>4</v>
      </c>
      <c r="B852" s="626" t="s">
        <v>551</v>
      </c>
      <c r="C852" s="626">
        <v>89301042</v>
      </c>
      <c r="D852" s="688" t="s">
        <v>5893</v>
      </c>
      <c r="E852" s="689" t="s">
        <v>3807</v>
      </c>
      <c r="F852" s="626" t="s">
        <v>3779</v>
      </c>
      <c r="G852" s="626" t="s">
        <v>3967</v>
      </c>
      <c r="H852" s="626" t="s">
        <v>550</v>
      </c>
      <c r="I852" s="626" t="s">
        <v>4427</v>
      </c>
      <c r="J852" s="626" t="s">
        <v>4428</v>
      </c>
      <c r="K852" s="626" t="s">
        <v>4429</v>
      </c>
      <c r="L852" s="627">
        <v>319</v>
      </c>
      <c r="M852" s="627">
        <v>9570</v>
      </c>
      <c r="N852" s="626">
        <v>30</v>
      </c>
      <c r="O852" s="690">
        <v>23</v>
      </c>
      <c r="P852" s="627">
        <v>7018</v>
      </c>
      <c r="Q852" s="642">
        <v>0.73333333333333328</v>
      </c>
      <c r="R852" s="626">
        <v>22</v>
      </c>
      <c r="S852" s="642">
        <v>0.73333333333333328</v>
      </c>
      <c r="T852" s="690">
        <v>17</v>
      </c>
      <c r="U852" s="672">
        <v>0.73913043478260865</v>
      </c>
    </row>
    <row r="853" spans="1:21" ht="14.4" customHeight="1" x14ac:dyDescent="0.3">
      <c r="A853" s="625">
        <v>4</v>
      </c>
      <c r="B853" s="626" t="s">
        <v>551</v>
      </c>
      <c r="C853" s="626">
        <v>89301042</v>
      </c>
      <c r="D853" s="688" t="s">
        <v>5893</v>
      </c>
      <c r="E853" s="689" t="s">
        <v>3807</v>
      </c>
      <c r="F853" s="626" t="s">
        <v>3779</v>
      </c>
      <c r="G853" s="626" t="s">
        <v>3967</v>
      </c>
      <c r="H853" s="626" t="s">
        <v>550</v>
      </c>
      <c r="I853" s="626" t="s">
        <v>2478</v>
      </c>
      <c r="J853" s="626" t="s">
        <v>4284</v>
      </c>
      <c r="K853" s="626" t="s">
        <v>4285</v>
      </c>
      <c r="L853" s="627">
        <v>287</v>
      </c>
      <c r="M853" s="627">
        <v>31283</v>
      </c>
      <c r="N853" s="626">
        <v>109</v>
      </c>
      <c r="O853" s="690">
        <v>72</v>
      </c>
      <c r="P853" s="627">
        <v>28987</v>
      </c>
      <c r="Q853" s="642">
        <v>0.92660550458715596</v>
      </c>
      <c r="R853" s="626">
        <v>101</v>
      </c>
      <c r="S853" s="642">
        <v>0.92660550458715596</v>
      </c>
      <c r="T853" s="690">
        <v>66</v>
      </c>
      <c r="U853" s="672">
        <v>0.91666666666666663</v>
      </c>
    </row>
    <row r="854" spans="1:21" ht="14.4" customHeight="1" x14ac:dyDescent="0.3">
      <c r="A854" s="625">
        <v>4</v>
      </c>
      <c r="B854" s="626" t="s">
        <v>551</v>
      </c>
      <c r="C854" s="626">
        <v>89301042</v>
      </c>
      <c r="D854" s="688" t="s">
        <v>5893</v>
      </c>
      <c r="E854" s="689" t="s">
        <v>3807</v>
      </c>
      <c r="F854" s="626" t="s">
        <v>3779</v>
      </c>
      <c r="G854" s="626" t="s">
        <v>3967</v>
      </c>
      <c r="H854" s="626" t="s">
        <v>550</v>
      </c>
      <c r="I854" s="626" t="s">
        <v>4430</v>
      </c>
      <c r="J854" s="626" t="s">
        <v>4431</v>
      </c>
      <c r="K854" s="626" t="s">
        <v>4432</v>
      </c>
      <c r="L854" s="627">
        <v>1248</v>
      </c>
      <c r="M854" s="627">
        <v>41184</v>
      </c>
      <c r="N854" s="626">
        <v>33</v>
      </c>
      <c r="O854" s="690">
        <v>13</v>
      </c>
      <c r="P854" s="627">
        <v>41184</v>
      </c>
      <c r="Q854" s="642">
        <v>1</v>
      </c>
      <c r="R854" s="626">
        <v>33</v>
      </c>
      <c r="S854" s="642">
        <v>1</v>
      </c>
      <c r="T854" s="690">
        <v>13</v>
      </c>
      <c r="U854" s="672">
        <v>1</v>
      </c>
    </row>
    <row r="855" spans="1:21" ht="14.4" customHeight="1" x14ac:dyDescent="0.3">
      <c r="A855" s="625">
        <v>4</v>
      </c>
      <c r="B855" s="626" t="s">
        <v>551</v>
      </c>
      <c r="C855" s="626">
        <v>89301042</v>
      </c>
      <c r="D855" s="688" t="s">
        <v>5893</v>
      </c>
      <c r="E855" s="689" t="s">
        <v>3807</v>
      </c>
      <c r="F855" s="626" t="s">
        <v>3779</v>
      </c>
      <c r="G855" s="626" t="s">
        <v>3967</v>
      </c>
      <c r="H855" s="626" t="s">
        <v>550</v>
      </c>
      <c r="I855" s="626" t="s">
        <v>4433</v>
      </c>
      <c r="J855" s="626" t="s">
        <v>4434</v>
      </c>
      <c r="K855" s="626" t="s">
        <v>4435</v>
      </c>
      <c r="L855" s="627">
        <v>253</v>
      </c>
      <c r="M855" s="627">
        <v>1518</v>
      </c>
      <c r="N855" s="626">
        <v>6</v>
      </c>
      <c r="O855" s="690">
        <v>6</v>
      </c>
      <c r="P855" s="627">
        <v>1518</v>
      </c>
      <c r="Q855" s="642">
        <v>1</v>
      </c>
      <c r="R855" s="626">
        <v>6</v>
      </c>
      <c r="S855" s="642">
        <v>1</v>
      </c>
      <c r="T855" s="690">
        <v>6</v>
      </c>
      <c r="U855" s="672">
        <v>1</v>
      </c>
    </row>
    <row r="856" spans="1:21" ht="14.4" customHeight="1" x14ac:dyDescent="0.3">
      <c r="A856" s="625">
        <v>4</v>
      </c>
      <c r="B856" s="626" t="s">
        <v>551</v>
      </c>
      <c r="C856" s="626">
        <v>89301042</v>
      </c>
      <c r="D856" s="688" t="s">
        <v>5893</v>
      </c>
      <c r="E856" s="689" t="s">
        <v>3807</v>
      </c>
      <c r="F856" s="626" t="s">
        <v>3779</v>
      </c>
      <c r="G856" s="626" t="s">
        <v>3967</v>
      </c>
      <c r="H856" s="626" t="s">
        <v>550</v>
      </c>
      <c r="I856" s="626" t="s">
        <v>4436</v>
      </c>
      <c r="J856" s="626" t="s">
        <v>4437</v>
      </c>
      <c r="K856" s="626" t="s">
        <v>4438</v>
      </c>
      <c r="L856" s="627">
        <v>128</v>
      </c>
      <c r="M856" s="627">
        <v>256</v>
      </c>
      <c r="N856" s="626">
        <v>2</v>
      </c>
      <c r="O856" s="690">
        <v>1</v>
      </c>
      <c r="P856" s="627">
        <v>256</v>
      </c>
      <c r="Q856" s="642">
        <v>1</v>
      </c>
      <c r="R856" s="626">
        <v>2</v>
      </c>
      <c r="S856" s="642">
        <v>1</v>
      </c>
      <c r="T856" s="690">
        <v>1</v>
      </c>
      <c r="U856" s="672">
        <v>1</v>
      </c>
    </row>
    <row r="857" spans="1:21" ht="14.4" customHeight="1" x14ac:dyDescent="0.3">
      <c r="A857" s="625">
        <v>4</v>
      </c>
      <c r="B857" s="626" t="s">
        <v>551</v>
      </c>
      <c r="C857" s="626">
        <v>89301042</v>
      </c>
      <c r="D857" s="688" t="s">
        <v>5893</v>
      </c>
      <c r="E857" s="689" t="s">
        <v>3807</v>
      </c>
      <c r="F857" s="626" t="s">
        <v>3779</v>
      </c>
      <c r="G857" s="626" t="s">
        <v>3967</v>
      </c>
      <c r="H857" s="626" t="s">
        <v>550</v>
      </c>
      <c r="I857" s="626" t="s">
        <v>4439</v>
      </c>
      <c r="J857" s="626" t="s">
        <v>4440</v>
      </c>
      <c r="K857" s="626" t="s">
        <v>4441</v>
      </c>
      <c r="L857" s="627">
        <v>124</v>
      </c>
      <c r="M857" s="627">
        <v>496</v>
      </c>
      <c r="N857" s="626">
        <v>4</v>
      </c>
      <c r="O857" s="690">
        <v>4</v>
      </c>
      <c r="P857" s="627">
        <v>496</v>
      </c>
      <c r="Q857" s="642">
        <v>1</v>
      </c>
      <c r="R857" s="626">
        <v>4</v>
      </c>
      <c r="S857" s="642">
        <v>1</v>
      </c>
      <c r="T857" s="690">
        <v>4</v>
      </c>
      <c r="U857" s="672">
        <v>1</v>
      </c>
    </row>
    <row r="858" spans="1:21" ht="14.4" customHeight="1" x14ac:dyDescent="0.3">
      <c r="A858" s="625">
        <v>4</v>
      </c>
      <c r="B858" s="626" t="s">
        <v>551</v>
      </c>
      <c r="C858" s="626">
        <v>89301042</v>
      </c>
      <c r="D858" s="688" t="s">
        <v>5893</v>
      </c>
      <c r="E858" s="689" t="s">
        <v>3807</v>
      </c>
      <c r="F858" s="626" t="s">
        <v>3779</v>
      </c>
      <c r="G858" s="626" t="s">
        <v>3967</v>
      </c>
      <c r="H858" s="626" t="s">
        <v>550</v>
      </c>
      <c r="I858" s="626" t="s">
        <v>4442</v>
      </c>
      <c r="J858" s="626" t="s">
        <v>4915</v>
      </c>
      <c r="K858" s="626" t="s">
        <v>4444</v>
      </c>
      <c r="L858" s="627">
        <v>2304</v>
      </c>
      <c r="M858" s="627">
        <v>6912</v>
      </c>
      <c r="N858" s="626">
        <v>3</v>
      </c>
      <c r="O858" s="690">
        <v>1</v>
      </c>
      <c r="P858" s="627">
        <v>6912</v>
      </c>
      <c r="Q858" s="642">
        <v>1</v>
      </c>
      <c r="R858" s="626">
        <v>3</v>
      </c>
      <c r="S858" s="642">
        <v>1</v>
      </c>
      <c r="T858" s="690">
        <v>1</v>
      </c>
      <c r="U858" s="672">
        <v>1</v>
      </c>
    </row>
    <row r="859" spans="1:21" ht="14.4" customHeight="1" x14ac:dyDescent="0.3">
      <c r="A859" s="625">
        <v>4</v>
      </c>
      <c r="B859" s="626" t="s">
        <v>551</v>
      </c>
      <c r="C859" s="626">
        <v>89301042</v>
      </c>
      <c r="D859" s="688" t="s">
        <v>5893</v>
      </c>
      <c r="E859" s="689" t="s">
        <v>3807</v>
      </c>
      <c r="F859" s="626" t="s">
        <v>3779</v>
      </c>
      <c r="G859" s="626" t="s">
        <v>3967</v>
      </c>
      <c r="H859" s="626" t="s">
        <v>550</v>
      </c>
      <c r="I859" s="626" t="s">
        <v>4442</v>
      </c>
      <c r="J859" s="626" t="s">
        <v>4443</v>
      </c>
      <c r="K859" s="626" t="s">
        <v>4444</v>
      </c>
      <c r="L859" s="627">
        <v>2304</v>
      </c>
      <c r="M859" s="627">
        <v>82944</v>
      </c>
      <c r="N859" s="626">
        <v>36</v>
      </c>
      <c r="O859" s="690">
        <v>7</v>
      </c>
      <c r="P859" s="627">
        <v>80640</v>
      </c>
      <c r="Q859" s="642">
        <v>0.97222222222222221</v>
      </c>
      <c r="R859" s="626">
        <v>35</v>
      </c>
      <c r="S859" s="642">
        <v>0.97222222222222221</v>
      </c>
      <c r="T859" s="690">
        <v>6</v>
      </c>
      <c r="U859" s="672">
        <v>0.8571428571428571</v>
      </c>
    </row>
    <row r="860" spans="1:21" ht="14.4" customHeight="1" x14ac:dyDescent="0.3">
      <c r="A860" s="625">
        <v>4</v>
      </c>
      <c r="B860" s="626" t="s">
        <v>551</v>
      </c>
      <c r="C860" s="626">
        <v>89301042</v>
      </c>
      <c r="D860" s="688" t="s">
        <v>5893</v>
      </c>
      <c r="E860" s="689" t="s">
        <v>3807</v>
      </c>
      <c r="F860" s="626" t="s">
        <v>3779</v>
      </c>
      <c r="G860" s="626" t="s">
        <v>3967</v>
      </c>
      <c r="H860" s="626" t="s">
        <v>550</v>
      </c>
      <c r="I860" s="626" t="s">
        <v>4445</v>
      </c>
      <c r="J860" s="626" t="s">
        <v>4915</v>
      </c>
      <c r="K860" s="626" t="s">
        <v>4446</v>
      </c>
      <c r="L860" s="627">
        <v>2304</v>
      </c>
      <c r="M860" s="627">
        <v>4608</v>
      </c>
      <c r="N860" s="626">
        <v>2</v>
      </c>
      <c r="O860" s="690">
        <v>1</v>
      </c>
      <c r="P860" s="627">
        <v>4608</v>
      </c>
      <c r="Q860" s="642">
        <v>1</v>
      </c>
      <c r="R860" s="626">
        <v>2</v>
      </c>
      <c r="S860" s="642">
        <v>1</v>
      </c>
      <c r="T860" s="690">
        <v>1</v>
      </c>
      <c r="U860" s="672">
        <v>1</v>
      </c>
    </row>
    <row r="861" spans="1:21" ht="14.4" customHeight="1" x14ac:dyDescent="0.3">
      <c r="A861" s="625">
        <v>4</v>
      </c>
      <c r="B861" s="626" t="s">
        <v>551</v>
      </c>
      <c r="C861" s="626">
        <v>89301042</v>
      </c>
      <c r="D861" s="688" t="s">
        <v>5893</v>
      </c>
      <c r="E861" s="689" t="s">
        <v>3807</v>
      </c>
      <c r="F861" s="626" t="s">
        <v>3779</v>
      </c>
      <c r="G861" s="626" t="s">
        <v>3967</v>
      </c>
      <c r="H861" s="626" t="s">
        <v>550</v>
      </c>
      <c r="I861" s="626" t="s">
        <v>4445</v>
      </c>
      <c r="J861" s="626" t="s">
        <v>4443</v>
      </c>
      <c r="K861" s="626" t="s">
        <v>4446</v>
      </c>
      <c r="L861" s="627">
        <v>2304</v>
      </c>
      <c r="M861" s="627">
        <v>9216</v>
      </c>
      <c r="N861" s="626">
        <v>4</v>
      </c>
      <c r="O861" s="690">
        <v>2</v>
      </c>
      <c r="P861" s="627">
        <v>9216</v>
      </c>
      <c r="Q861" s="642">
        <v>1</v>
      </c>
      <c r="R861" s="626">
        <v>4</v>
      </c>
      <c r="S861" s="642">
        <v>1</v>
      </c>
      <c r="T861" s="690">
        <v>2</v>
      </c>
      <c r="U861" s="672">
        <v>1</v>
      </c>
    </row>
    <row r="862" spans="1:21" ht="14.4" customHeight="1" x14ac:dyDescent="0.3">
      <c r="A862" s="625">
        <v>4</v>
      </c>
      <c r="B862" s="626" t="s">
        <v>551</v>
      </c>
      <c r="C862" s="626">
        <v>89301042</v>
      </c>
      <c r="D862" s="688" t="s">
        <v>5893</v>
      </c>
      <c r="E862" s="689" t="s">
        <v>3807</v>
      </c>
      <c r="F862" s="626" t="s">
        <v>3779</v>
      </c>
      <c r="G862" s="626" t="s">
        <v>3967</v>
      </c>
      <c r="H862" s="626" t="s">
        <v>550</v>
      </c>
      <c r="I862" s="626" t="s">
        <v>4447</v>
      </c>
      <c r="J862" s="626" t="s">
        <v>4448</v>
      </c>
      <c r="K862" s="626" t="s">
        <v>4449</v>
      </c>
      <c r="L862" s="627">
        <v>479.84</v>
      </c>
      <c r="M862" s="627">
        <v>2879.04</v>
      </c>
      <c r="N862" s="626">
        <v>6</v>
      </c>
      <c r="O862" s="690">
        <v>2</v>
      </c>
      <c r="P862" s="627">
        <v>2879.04</v>
      </c>
      <c r="Q862" s="642">
        <v>1</v>
      </c>
      <c r="R862" s="626">
        <v>6</v>
      </c>
      <c r="S862" s="642">
        <v>1</v>
      </c>
      <c r="T862" s="690">
        <v>2</v>
      </c>
      <c r="U862" s="672">
        <v>1</v>
      </c>
    </row>
    <row r="863" spans="1:21" ht="14.4" customHeight="1" x14ac:dyDescent="0.3">
      <c r="A863" s="625">
        <v>4</v>
      </c>
      <c r="B863" s="626" t="s">
        <v>551</v>
      </c>
      <c r="C863" s="626">
        <v>89301042</v>
      </c>
      <c r="D863" s="688" t="s">
        <v>5893</v>
      </c>
      <c r="E863" s="689" t="s">
        <v>3807</v>
      </c>
      <c r="F863" s="626" t="s">
        <v>3779</v>
      </c>
      <c r="G863" s="626" t="s">
        <v>3967</v>
      </c>
      <c r="H863" s="626" t="s">
        <v>550</v>
      </c>
      <c r="I863" s="626" t="s">
        <v>4450</v>
      </c>
      <c r="J863" s="626" t="s">
        <v>4451</v>
      </c>
      <c r="K863" s="626" t="s">
        <v>4452</v>
      </c>
      <c r="L863" s="627">
        <v>556.53</v>
      </c>
      <c r="M863" s="627">
        <v>2226.12</v>
      </c>
      <c r="N863" s="626">
        <v>4</v>
      </c>
      <c r="O863" s="690">
        <v>4</v>
      </c>
      <c r="P863" s="627">
        <v>2226.12</v>
      </c>
      <c r="Q863" s="642">
        <v>1</v>
      </c>
      <c r="R863" s="626">
        <v>4</v>
      </c>
      <c r="S863" s="642">
        <v>1</v>
      </c>
      <c r="T863" s="690">
        <v>4</v>
      </c>
      <c r="U863" s="672">
        <v>1</v>
      </c>
    </row>
    <row r="864" spans="1:21" ht="14.4" customHeight="1" x14ac:dyDescent="0.3">
      <c r="A864" s="625">
        <v>4</v>
      </c>
      <c r="B864" s="626" t="s">
        <v>551</v>
      </c>
      <c r="C864" s="626">
        <v>89301042</v>
      </c>
      <c r="D864" s="688" t="s">
        <v>5893</v>
      </c>
      <c r="E864" s="689" t="s">
        <v>3807</v>
      </c>
      <c r="F864" s="626" t="s">
        <v>3779</v>
      </c>
      <c r="G864" s="626" t="s">
        <v>3967</v>
      </c>
      <c r="H864" s="626" t="s">
        <v>550</v>
      </c>
      <c r="I864" s="626" t="s">
        <v>4916</v>
      </c>
      <c r="J864" s="626" t="s">
        <v>4917</v>
      </c>
      <c r="K864" s="626" t="s">
        <v>4918</v>
      </c>
      <c r="L864" s="627">
        <v>630.11</v>
      </c>
      <c r="M864" s="627">
        <v>2520.44</v>
      </c>
      <c r="N864" s="626">
        <v>4</v>
      </c>
      <c r="O864" s="690">
        <v>2</v>
      </c>
      <c r="P864" s="627">
        <v>2520.44</v>
      </c>
      <c r="Q864" s="642">
        <v>1</v>
      </c>
      <c r="R864" s="626">
        <v>4</v>
      </c>
      <c r="S864" s="642">
        <v>1</v>
      </c>
      <c r="T864" s="690">
        <v>2</v>
      </c>
      <c r="U864" s="672">
        <v>1</v>
      </c>
    </row>
    <row r="865" spans="1:21" ht="14.4" customHeight="1" x14ac:dyDescent="0.3">
      <c r="A865" s="625">
        <v>4</v>
      </c>
      <c r="B865" s="626" t="s">
        <v>551</v>
      </c>
      <c r="C865" s="626">
        <v>89301042</v>
      </c>
      <c r="D865" s="688" t="s">
        <v>5893</v>
      </c>
      <c r="E865" s="689" t="s">
        <v>3807</v>
      </c>
      <c r="F865" s="626" t="s">
        <v>3779</v>
      </c>
      <c r="G865" s="626" t="s">
        <v>3967</v>
      </c>
      <c r="H865" s="626" t="s">
        <v>550</v>
      </c>
      <c r="I865" s="626" t="s">
        <v>4453</v>
      </c>
      <c r="J865" s="626" t="s">
        <v>4454</v>
      </c>
      <c r="K865" s="626" t="s">
        <v>4455</v>
      </c>
      <c r="L865" s="627">
        <v>2405.4</v>
      </c>
      <c r="M865" s="627">
        <v>9621.6</v>
      </c>
      <c r="N865" s="626">
        <v>4</v>
      </c>
      <c r="O865" s="690">
        <v>1</v>
      </c>
      <c r="P865" s="627">
        <v>9621.6</v>
      </c>
      <c r="Q865" s="642">
        <v>1</v>
      </c>
      <c r="R865" s="626">
        <v>4</v>
      </c>
      <c r="S865" s="642">
        <v>1</v>
      </c>
      <c r="T865" s="690">
        <v>1</v>
      </c>
      <c r="U865" s="672">
        <v>1</v>
      </c>
    </row>
    <row r="866" spans="1:21" ht="14.4" customHeight="1" x14ac:dyDescent="0.3">
      <c r="A866" s="625">
        <v>4</v>
      </c>
      <c r="B866" s="626" t="s">
        <v>551</v>
      </c>
      <c r="C866" s="626">
        <v>89301042</v>
      </c>
      <c r="D866" s="688" t="s">
        <v>5893</v>
      </c>
      <c r="E866" s="689" t="s">
        <v>3807</v>
      </c>
      <c r="F866" s="626" t="s">
        <v>3779</v>
      </c>
      <c r="G866" s="626" t="s">
        <v>3967</v>
      </c>
      <c r="H866" s="626" t="s">
        <v>550</v>
      </c>
      <c r="I866" s="626" t="s">
        <v>4919</v>
      </c>
      <c r="J866" s="626" t="s">
        <v>4920</v>
      </c>
      <c r="K866" s="626" t="s">
        <v>4921</v>
      </c>
      <c r="L866" s="627">
        <v>1472.67</v>
      </c>
      <c r="M866" s="627">
        <v>2945.34</v>
      </c>
      <c r="N866" s="626">
        <v>2</v>
      </c>
      <c r="O866" s="690">
        <v>1</v>
      </c>
      <c r="P866" s="627">
        <v>2945.34</v>
      </c>
      <c r="Q866" s="642">
        <v>1</v>
      </c>
      <c r="R866" s="626">
        <v>2</v>
      </c>
      <c r="S866" s="642">
        <v>1</v>
      </c>
      <c r="T866" s="690">
        <v>1</v>
      </c>
      <c r="U866" s="672">
        <v>1</v>
      </c>
    </row>
    <row r="867" spans="1:21" ht="14.4" customHeight="1" x14ac:dyDescent="0.3">
      <c r="A867" s="625">
        <v>4</v>
      </c>
      <c r="B867" s="626" t="s">
        <v>551</v>
      </c>
      <c r="C867" s="626">
        <v>89301042</v>
      </c>
      <c r="D867" s="688" t="s">
        <v>5893</v>
      </c>
      <c r="E867" s="689" t="s">
        <v>3807</v>
      </c>
      <c r="F867" s="626" t="s">
        <v>3779</v>
      </c>
      <c r="G867" s="626" t="s">
        <v>3967</v>
      </c>
      <c r="H867" s="626" t="s">
        <v>550</v>
      </c>
      <c r="I867" s="626" t="s">
        <v>4456</v>
      </c>
      <c r="J867" s="626" t="s">
        <v>4922</v>
      </c>
      <c r="K867" s="626" t="s">
        <v>4458</v>
      </c>
      <c r="L867" s="627">
        <v>2094.4899999999998</v>
      </c>
      <c r="M867" s="627">
        <v>25133.879999999997</v>
      </c>
      <c r="N867" s="626">
        <v>12</v>
      </c>
      <c r="O867" s="690">
        <v>3</v>
      </c>
      <c r="P867" s="627">
        <v>25133.879999999997</v>
      </c>
      <c r="Q867" s="642">
        <v>1</v>
      </c>
      <c r="R867" s="626">
        <v>12</v>
      </c>
      <c r="S867" s="642">
        <v>1</v>
      </c>
      <c r="T867" s="690">
        <v>3</v>
      </c>
      <c r="U867" s="672">
        <v>1</v>
      </c>
    </row>
    <row r="868" spans="1:21" ht="14.4" customHeight="1" x14ac:dyDescent="0.3">
      <c r="A868" s="625">
        <v>4</v>
      </c>
      <c r="B868" s="626" t="s">
        <v>551</v>
      </c>
      <c r="C868" s="626">
        <v>89301042</v>
      </c>
      <c r="D868" s="688" t="s">
        <v>5893</v>
      </c>
      <c r="E868" s="689" t="s">
        <v>3807</v>
      </c>
      <c r="F868" s="626" t="s">
        <v>3779</v>
      </c>
      <c r="G868" s="626" t="s">
        <v>3967</v>
      </c>
      <c r="H868" s="626" t="s">
        <v>550</v>
      </c>
      <c r="I868" s="626" t="s">
        <v>4456</v>
      </c>
      <c r="J868" s="626" t="s">
        <v>4457</v>
      </c>
      <c r="K868" s="626" t="s">
        <v>4458</v>
      </c>
      <c r="L868" s="627">
        <v>2094.4899999999998</v>
      </c>
      <c r="M868" s="627">
        <v>39795.30999999999</v>
      </c>
      <c r="N868" s="626">
        <v>19</v>
      </c>
      <c r="O868" s="690">
        <v>5</v>
      </c>
      <c r="P868" s="627">
        <v>37700.819999999992</v>
      </c>
      <c r="Q868" s="642">
        <v>0.94736842105263164</v>
      </c>
      <c r="R868" s="626">
        <v>18</v>
      </c>
      <c r="S868" s="642">
        <v>0.94736842105263153</v>
      </c>
      <c r="T868" s="690">
        <v>4</v>
      </c>
      <c r="U868" s="672">
        <v>0.8</v>
      </c>
    </row>
    <row r="869" spans="1:21" ht="14.4" customHeight="1" x14ac:dyDescent="0.3">
      <c r="A869" s="625">
        <v>4</v>
      </c>
      <c r="B869" s="626" t="s">
        <v>551</v>
      </c>
      <c r="C869" s="626">
        <v>89301042</v>
      </c>
      <c r="D869" s="688" t="s">
        <v>5893</v>
      </c>
      <c r="E869" s="689" t="s">
        <v>3807</v>
      </c>
      <c r="F869" s="626" t="s">
        <v>3779</v>
      </c>
      <c r="G869" s="626" t="s">
        <v>3967</v>
      </c>
      <c r="H869" s="626" t="s">
        <v>550</v>
      </c>
      <c r="I869" s="626" t="s">
        <v>4459</v>
      </c>
      <c r="J869" s="626" t="s">
        <v>4460</v>
      </c>
      <c r="K869" s="626" t="s">
        <v>4461</v>
      </c>
      <c r="L869" s="627">
        <v>315.5</v>
      </c>
      <c r="M869" s="627">
        <v>7572</v>
      </c>
      <c r="N869" s="626">
        <v>24</v>
      </c>
      <c r="O869" s="690">
        <v>14</v>
      </c>
      <c r="P869" s="627">
        <v>6625.5</v>
      </c>
      <c r="Q869" s="642">
        <v>0.875</v>
      </c>
      <c r="R869" s="626">
        <v>21</v>
      </c>
      <c r="S869" s="642">
        <v>0.875</v>
      </c>
      <c r="T869" s="690">
        <v>13</v>
      </c>
      <c r="U869" s="672">
        <v>0.9285714285714286</v>
      </c>
    </row>
    <row r="870" spans="1:21" ht="14.4" customHeight="1" x14ac:dyDescent="0.3">
      <c r="A870" s="625">
        <v>4</v>
      </c>
      <c r="B870" s="626" t="s">
        <v>551</v>
      </c>
      <c r="C870" s="626">
        <v>89301042</v>
      </c>
      <c r="D870" s="688" t="s">
        <v>5893</v>
      </c>
      <c r="E870" s="689" t="s">
        <v>3807</v>
      </c>
      <c r="F870" s="626" t="s">
        <v>3779</v>
      </c>
      <c r="G870" s="626" t="s">
        <v>3967</v>
      </c>
      <c r="H870" s="626" t="s">
        <v>550</v>
      </c>
      <c r="I870" s="626" t="s">
        <v>4923</v>
      </c>
      <c r="J870" s="626" t="s">
        <v>4924</v>
      </c>
      <c r="K870" s="626" t="s">
        <v>4925</v>
      </c>
      <c r="L870" s="627">
        <v>2808.7</v>
      </c>
      <c r="M870" s="627">
        <v>50556.6</v>
      </c>
      <c r="N870" s="626">
        <v>18</v>
      </c>
      <c r="O870" s="690">
        <v>2</v>
      </c>
      <c r="P870" s="627">
        <v>50556.6</v>
      </c>
      <c r="Q870" s="642">
        <v>1</v>
      </c>
      <c r="R870" s="626">
        <v>18</v>
      </c>
      <c r="S870" s="642">
        <v>1</v>
      </c>
      <c r="T870" s="690">
        <v>2</v>
      </c>
      <c r="U870" s="672">
        <v>1</v>
      </c>
    </row>
    <row r="871" spans="1:21" ht="14.4" customHeight="1" x14ac:dyDescent="0.3">
      <c r="A871" s="625">
        <v>4</v>
      </c>
      <c r="B871" s="626" t="s">
        <v>551</v>
      </c>
      <c r="C871" s="626">
        <v>89301042</v>
      </c>
      <c r="D871" s="688" t="s">
        <v>5893</v>
      </c>
      <c r="E871" s="689" t="s">
        <v>3807</v>
      </c>
      <c r="F871" s="626" t="s">
        <v>3779</v>
      </c>
      <c r="G871" s="626" t="s">
        <v>3967</v>
      </c>
      <c r="H871" s="626" t="s">
        <v>550</v>
      </c>
      <c r="I871" s="626" t="s">
        <v>4464</v>
      </c>
      <c r="J871" s="626" t="s">
        <v>4465</v>
      </c>
      <c r="K871" s="626" t="s">
        <v>4466</v>
      </c>
      <c r="L871" s="627">
        <v>484.6</v>
      </c>
      <c r="M871" s="627">
        <v>3392.2</v>
      </c>
      <c r="N871" s="626">
        <v>7</v>
      </c>
      <c r="O871" s="690">
        <v>5</v>
      </c>
      <c r="P871" s="627">
        <v>3392.2</v>
      </c>
      <c r="Q871" s="642">
        <v>1</v>
      </c>
      <c r="R871" s="626">
        <v>7</v>
      </c>
      <c r="S871" s="642">
        <v>1</v>
      </c>
      <c r="T871" s="690">
        <v>5</v>
      </c>
      <c r="U871" s="672">
        <v>1</v>
      </c>
    </row>
    <row r="872" spans="1:21" ht="14.4" customHeight="1" x14ac:dyDescent="0.3">
      <c r="A872" s="625">
        <v>4</v>
      </c>
      <c r="B872" s="626" t="s">
        <v>551</v>
      </c>
      <c r="C872" s="626">
        <v>89301042</v>
      </c>
      <c r="D872" s="688" t="s">
        <v>5893</v>
      </c>
      <c r="E872" s="689" t="s">
        <v>3807</v>
      </c>
      <c r="F872" s="626" t="s">
        <v>3779</v>
      </c>
      <c r="G872" s="626" t="s">
        <v>3967</v>
      </c>
      <c r="H872" s="626" t="s">
        <v>550</v>
      </c>
      <c r="I872" s="626" t="s">
        <v>4926</v>
      </c>
      <c r="J872" s="626" t="s">
        <v>4927</v>
      </c>
      <c r="K872" s="626" t="s">
        <v>4928</v>
      </c>
      <c r="L872" s="627">
        <v>2444.8000000000002</v>
      </c>
      <c r="M872" s="627">
        <v>19558.399999999998</v>
      </c>
      <c r="N872" s="626">
        <v>8</v>
      </c>
      <c r="O872" s="690">
        <v>6</v>
      </c>
      <c r="P872" s="627">
        <v>19558.399999999998</v>
      </c>
      <c r="Q872" s="642">
        <v>1</v>
      </c>
      <c r="R872" s="626">
        <v>8</v>
      </c>
      <c r="S872" s="642">
        <v>1</v>
      </c>
      <c r="T872" s="690">
        <v>6</v>
      </c>
      <c r="U872" s="672">
        <v>1</v>
      </c>
    </row>
    <row r="873" spans="1:21" ht="14.4" customHeight="1" x14ac:dyDescent="0.3">
      <c r="A873" s="625">
        <v>4</v>
      </c>
      <c r="B873" s="626" t="s">
        <v>551</v>
      </c>
      <c r="C873" s="626">
        <v>89301042</v>
      </c>
      <c r="D873" s="688" t="s">
        <v>5893</v>
      </c>
      <c r="E873" s="689" t="s">
        <v>3807</v>
      </c>
      <c r="F873" s="626" t="s">
        <v>3779</v>
      </c>
      <c r="G873" s="626" t="s">
        <v>3967</v>
      </c>
      <c r="H873" s="626" t="s">
        <v>550</v>
      </c>
      <c r="I873" s="626" t="s">
        <v>4467</v>
      </c>
      <c r="J873" s="626" t="s">
        <v>4468</v>
      </c>
      <c r="K873" s="626" t="s">
        <v>4466</v>
      </c>
      <c r="L873" s="627">
        <v>291.2</v>
      </c>
      <c r="M873" s="627">
        <v>4659.2</v>
      </c>
      <c r="N873" s="626">
        <v>16</v>
      </c>
      <c r="O873" s="690">
        <v>9</v>
      </c>
      <c r="P873" s="627">
        <v>4659.2</v>
      </c>
      <c r="Q873" s="642">
        <v>1</v>
      </c>
      <c r="R873" s="626">
        <v>16</v>
      </c>
      <c r="S873" s="642">
        <v>1</v>
      </c>
      <c r="T873" s="690">
        <v>9</v>
      </c>
      <c r="U873" s="672">
        <v>1</v>
      </c>
    </row>
    <row r="874" spans="1:21" ht="14.4" customHeight="1" x14ac:dyDescent="0.3">
      <c r="A874" s="625">
        <v>4</v>
      </c>
      <c r="B874" s="626" t="s">
        <v>551</v>
      </c>
      <c r="C874" s="626">
        <v>89301042</v>
      </c>
      <c r="D874" s="688" t="s">
        <v>5893</v>
      </c>
      <c r="E874" s="689" t="s">
        <v>3807</v>
      </c>
      <c r="F874" s="626" t="s">
        <v>3779</v>
      </c>
      <c r="G874" s="626" t="s">
        <v>3967</v>
      </c>
      <c r="H874" s="626" t="s">
        <v>550</v>
      </c>
      <c r="I874" s="626" t="s">
        <v>4929</v>
      </c>
      <c r="J874" s="626" t="s">
        <v>4930</v>
      </c>
      <c r="K874" s="626" t="s">
        <v>4479</v>
      </c>
      <c r="L874" s="627">
        <v>161</v>
      </c>
      <c r="M874" s="627">
        <v>322</v>
      </c>
      <c r="N874" s="626">
        <v>2</v>
      </c>
      <c r="O874" s="690">
        <v>2</v>
      </c>
      <c r="P874" s="627">
        <v>322</v>
      </c>
      <c r="Q874" s="642">
        <v>1</v>
      </c>
      <c r="R874" s="626">
        <v>2</v>
      </c>
      <c r="S874" s="642">
        <v>1</v>
      </c>
      <c r="T874" s="690">
        <v>2</v>
      </c>
      <c r="U874" s="672">
        <v>1</v>
      </c>
    </row>
    <row r="875" spans="1:21" ht="14.4" customHeight="1" x14ac:dyDescent="0.3">
      <c r="A875" s="625">
        <v>4</v>
      </c>
      <c r="B875" s="626" t="s">
        <v>551</v>
      </c>
      <c r="C875" s="626">
        <v>89301042</v>
      </c>
      <c r="D875" s="688" t="s">
        <v>5893</v>
      </c>
      <c r="E875" s="689" t="s">
        <v>3807</v>
      </c>
      <c r="F875" s="626" t="s">
        <v>3779</v>
      </c>
      <c r="G875" s="626" t="s">
        <v>3967</v>
      </c>
      <c r="H875" s="626" t="s">
        <v>550</v>
      </c>
      <c r="I875" s="626" t="s">
        <v>4469</v>
      </c>
      <c r="J875" s="626" t="s">
        <v>4470</v>
      </c>
      <c r="K875" s="626" t="s">
        <v>4224</v>
      </c>
      <c r="L875" s="627">
        <v>560</v>
      </c>
      <c r="M875" s="627">
        <v>1120</v>
      </c>
      <c r="N875" s="626">
        <v>2</v>
      </c>
      <c r="O875" s="690">
        <v>1</v>
      </c>
      <c r="P875" s="627">
        <v>1120</v>
      </c>
      <c r="Q875" s="642">
        <v>1</v>
      </c>
      <c r="R875" s="626">
        <v>2</v>
      </c>
      <c r="S875" s="642">
        <v>1</v>
      </c>
      <c r="T875" s="690">
        <v>1</v>
      </c>
      <c r="U875" s="672">
        <v>1</v>
      </c>
    </row>
    <row r="876" spans="1:21" ht="14.4" customHeight="1" x14ac:dyDescent="0.3">
      <c r="A876" s="625">
        <v>4</v>
      </c>
      <c r="B876" s="626" t="s">
        <v>551</v>
      </c>
      <c r="C876" s="626">
        <v>89301042</v>
      </c>
      <c r="D876" s="688" t="s">
        <v>5893</v>
      </c>
      <c r="E876" s="689" t="s">
        <v>3807</v>
      </c>
      <c r="F876" s="626" t="s">
        <v>3779</v>
      </c>
      <c r="G876" s="626" t="s">
        <v>3967</v>
      </c>
      <c r="H876" s="626" t="s">
        <v>550</v>
      </c>
      <c r="I876" s="626" t="s">
        <v>4474</v>
      </c>
      <c r="J876" s="626" t="s">
        <v>4475</v>
      </c>
      <c r="K876" s="626" t="s">
        <v>4476</v>
      </c>
      <c r="L876" s="627">
        <v>579</v>
      </c>
      <c r="M876" s="627">
        <v>3474</v>
      </c>
      <c r="N876" s="626">
        <v>6</v>
      </c>
      <c r="O876" s="690">
        <v>2</v>
      </c>
      <c r="P876" s="627">
        <v>3474</v>
      </c>
      <c r="Q876" s="642">
        <v>1</v>
      </c>
      <c r="R876" s="626">
        <v>6</v>
      </c>
      <c r="S876" s="642">
        <v>1</v>
      </c>
      <c r="T876" s="690">
        <v>2</v>
      </c>
      <c r="U876" s="672">
        <v>1</v>
      </c>
    </row>
    <row r="877" spans="1:21" ht="14.4" customHeight="1" x14ac:dyDescent="0.3">
      <c r="A877" s="625">
        <v>4</v>
      </c>
      <c r="B877" s="626" t="s">
        <v>551</v>
      </c>
      <c r="C877" s="626">
        <v>89301042</v>
      </c>
      <c r="D877" s="688" t="s">
        <v>5893</v>
      </c>
      <c r="E877" s="689" t="s">
        <v>3807</v>
      </c>
      <c r="F877" s="626" t="s">
        <v>3779</v>
      </c>
      <c r="G877" s="626" t="s">
        <v>3967</v>
      </c>
      <c r="H877" s="626" t="s">
        <v>550</v>
      </c>
      <c r="I877" s="626" t="s">
        <v>4477</v>
      </c>
      <c r="J877" s="626" t="s">
        <v>4478</v>
      </c>
      <c r="K877" s="626" t="s">
        <v>4479</v>
      </c>
      <c r="L877" s="627">
        <v>220.68</v>
      </c>
      <c r="M877" s="627">
        <v>1324.08</v>
      </c>
      <c r="N877" s="626">
        <v>6</v>
      </c>
      <c r="O877" s="690">
        <v>2</v>
      </c>
      <c r="P877" s="627">
        <v>1324.08</v>
      </c>
      <c r="Q877" s="642">
        <v>1</v>
      </c>
      <c r="R877" s="626">
        <v>6</v>
      </c>
      <c r="S877" s="642">
        <v>1</v>
      </c>
      <c r="T877" s="690">
        <v>2</v>
      </c>
      <c r="U877" s="672">
        <v>1</v>
      </c>
    </row>
    <row r="878" spans="1:21" ht="14.4" customHeight="1" x14ac:dyDescent="0.3">
      <c r="A878" s="625">
        <v>4</v>
      </c>
      <c r="B878" s="626" t="s">
        <v>551</v>
      </c>
      <c r="C878" s="626">
        <v>89301042</v>
      </c>
      <c r="D878" s="688" t="s">
        <v>5893</v>
      </c>
      <c r="E878" s="689" t="s">
        <v>3807</v>
      </c>
      <c r="F878" s="626" t="s">
        <v>3779</v>
      </c>
      <c r="G878" s="626" t="s">
        <v>3967</v>
      </c>
      <c r="H878" s="626" t="s">
        <v>550</v>
      </c>
      <c r="I878" s="626" t="s">
        <v>4931</v>
      </c>
      <c r="J878" s="626" t="s">
        <v>4932</v>
      </c>
      <c r="K878" s="626" t="s">
        <v>4933</v>
      </c>
      <c r="L878" s="627">
        <v>1000</v>
      </c>
      <c r="M878" s="627">
        <v>4000</v>
      </c>
      <c r="N878" s="626">
        <v>4</v>
      </c>
      <c r="O878" s="690">
        <v>3</v>
      </c>
      <c r="P878" s="627">
        <v>4000</v>
      </c>
      <c r="Q878" s="642">
        <v>1</v>
      </c>
      <c r="R878" s="626">
        <v>4</v>
      </c>
      <c r="S878" s="642">
        <v>1</v>
      </c>
      <c r="T878" s="690">
        <v>3</v>
      </c>
      <c r="U878" s="672">
        <v>1</v>
      </c>
    </row>
    <row r="879" spans="1:21" ht="14.4" customHeight="1" x14ac:dyDescent="0.3">
      <c r="A879" s="625">
        <v>4</v>
      </c>
      <c r="B879" s="626" t="s">
        <v>551</v>
      </c>
      <c r="C879" s="626">
        <v>89301042</v>
      </c>
      <c r="D879" s="688" t="s">
        <v>5893</v>
      </c>
      <c r="E879" s="689" t="s">
        <v>3807</v>
      </c>
      <c r="F879" s="626" t="s">
        <v>3779</v>
      </c>
      <c r="G879" s="626" t="s">
        <v>3967</v>
      </c>
      <c r="H879" s="626" t="s">
        <v>550</v>
      </c>
      <c r="I879" s="626" t="s">
        <v>4480</v>
      </c>
      <c r="J879" s="626" t="s">
        <v>4481</v>
      </c>
      <c r="K879" s="626" t="s">
        <v>4482</v>
      </c>
      <c r="L879" s="627">
        <v>180.25</v>
      </c>
      <c r="M879" s="627">
        <v>1081.5</v>
      </c>
      <c r="N879" s="626">
        <v>6</v>
      </c>
      <c r="O879" s="690">
        <v>3</v>
      </c>
      <c r="P879" s="627">
        <v>1081.5</v>
      </c>
      <c r="Q879" s="642">
        <v>1</v>
      </c>
      <c r="R879" s="626">
        <v>6</v>
      </c>
      <c r="S879" s="642">
        <v>1</v>
      </c>
      <c r="T879" s="690">
        <v>3</v>
      </c>
      <c r="U879" s="672">
        <v>1</v>
      </c>
    </row>
    <row r="880" spans="1:21" ht="14.4" customHeight="1" x14ac:dyDescent="0.3">
      <c r="A880" s="625">
        <v>4</v>
      </c>
      <c r="B880" s="626" t="s">
        <v>551</v>
      </c>
      <c r="C880" s="626">
        <v>89301042</v>
      </c>
      <c r="D880" s="688" t="s">
        <v>5893</v>
      </c>
      <c r="E880" s="689" t="s">
        <v>3807</v>
      </c>
      <c r="F880" s="626" t="s">
        <v>3779</v>
      </c>
      <c r="G880" s="626" t="s">
        <v>3967</v>
      </c>
      <c r="H880" s="626" t="s">
        <v>550</v>
      </c>
      <c r="I880" s="626" t="s">
        <v>4483</v>
      </c>
      <c r="J880" s="626" t="s">
        <v>4484</v>
      </c>
      <c r="K880" s="626" t="s">
        <v>4485</v>
      </c>
      <c r="L880" s="627">
        <v>600</v>
      </c>
      <c r="M880" s="627">
        <v>600</v>
      </c>
      <c r="N880" s="626">
        <v>1</v>
      </c>
      <c r="O880" s="690">
        <v>1</v>
      </c>
      <c r="P880" s="627"/>
      <c r="Q880" s="642">
        <v>0</v>
      </c>
      <c r="R880" s="626"/>
      <c r="S880" s="642">
        <v>0</v>
      </c>
      <c r="T880" s="690"/>
      <c r="U880" s="672">
        <v>0</v>
      </c>
    </row>
    <row r="881" spans="1:21" ht="14.4" customHeight="1" x14ac:dyDescent="0.3">
      <c r="A881" s="625">
        <v>4</v>
      </c>
      <c r="B881" s="626" t="s">
        <v>551</v>
      </c>
      <c r="C881" s="626">
        <v>89301042</v>
      </c>
      <c r="D881" s="688" t="s">
        <v>5893</v>
      </c>
      <c r="E881" s="689" t="s">
        <v>3807</v>
      </c>
      <c r="F881" s="626" t="s">
        <v>3779</v>
      </c>
      <c r="G881" s="626" t="s">
        <v>3967</v>
      </c>
      <c r="H881" s="626" t="s">
        <v>550</v>
      </c>
      <c r="I881" s="626" t="s">
        <v>4486</v>
      </c>
      <c r="J881" s="626" t="s">
        <v>4487</v>
      </c>
      <c r="K881" s="626" t="s">
        <v>4488</v>
      </c>
      <c r="L881" s="627">
        <v>5343.9</v>
      </c>
      <c r="M881" s="627">
        <v>213756.00000000003</v>
      </c>
      <c r="N881" s="626">
        <v>40</v>
      </c>
      <c r="O881" s="690">
        <v>14</v>
      </c>
      <c r="P881" s="627">
        <v>203068.20000000004</v>
      </c>
      <c r="Q881" s="642">
        <v>0.95000000000000007</v>
      </c>
      <c r="R881" s="626">
        <v>38</v>
      </c>
      <c r="S881" s="642">
        <v>0.95</v>
      </c>
      <c r="T881" s="690">
        <v>13</v>
      </c>
      <c r="U881" s="672">
        <v>0.9285714285714286</v>
      </c>
    </row>
    <row r="882" spans="1:21" ht="14.4" customHeight="1" x14ac:dyDescent="0.3">
      <c r="A882" s="625">
        <v>4</v>
      </c>
      <c r="B882" s="626" t="s">
        <v>551</v>
      </c>
      <c r="C882" s="626">
        <v>89301042</v>
      </c>
      <c r="D882" s="688" t="s">
        <v>5893</v>
      </c>
      <c r="E882" s="689" t="s">
        <v>3807</v>
      </c>
      <c r="F882" s="626" t="s">
        <v>3779</v>
      </c>
      <c r="G882" s="626" t="s">
        <v>3967</v>
      </c>
      <c r="H882" s="626" t="s">
        <v>550</v>
      </c>
      <c r="I882" s="626" t="s">
        <v>4492</v>
      </c>
      <c r="J882" s="626" t="s">
        <v>4493</v>
      </c>
      <c r="K882" s="626" t="s">
        <v>4494</v>
      </c>
      <c r="L882" s="627">
        <v>2412.9</v>
      </c>
      <c r="M882" s="627">
        <v>72387</v>
      </c>
      <c r="N882" s="626">
        <v>30</v>
      </c>
      <c r="O882" s="690">
        <v>5</v>
      </c>
      <c r="P882" s="627">
        <v>72387</v>
      </c>
      <c r="Q882" s="642">
        <v>1</v>
      </c>
      <c r="R882" s="626">
        <v>30</v>
      </c>
      <c r="S882" s="642">
        <v>1</v>
      </c>
      <c r="T882" s="690">
        <v>5</v>
      </c>
      <c r="U882" s="672">
        <v>1</v>
      </c>
    </row>
    <row r="883" spans="1:21" ht="14.4" customHeight="1" x14ac:dyDescent="0.3">
      <c r="A883" s="625">
        <v>4</v>
      </c>
      <c r="B883" s="626" t="s">
        <v>551</v>
      </c>
      <c r="C883" s="626">
        <v>89301042</v>
      </c>
      <c r="D883" s="688" t="s">
        <v>5893</v>
      </c>
      <c r="E883" s="689" t="s">
        <v>3807</v>
      </c>
      <c r="F883" s="626" t="s">
        <v>3779</v>
      </c>
      <c r="G883" s="626" t="s">
        <v>3967</v>
      </c>
      <c r="H883" s="626" t="s">
        <v>550</v>
      </c>
      <c r="I883" s="626" t="s">
        <v>4934</v>
      </c>
      <c r="J883" s="626" t="s">
        <v>4935</v>
      </c>
      <c r="K883" s="626" t="s">
        <v>4936</v>
      </c>
      <c r="L883" s="627">
        <v>2412.9</v>
      </c>
      <c r="M883" s="627">
        <v>4825.8</v>
      </c>
      <c r="N883" s="626">
        <v>2</v>
      </c>
      <c r="O883" s="690">
        <v>1</v>
      </c>
      <c r="P883" s="627">
        <v>4825.8</v>
      </c>
      <c r="Q883" s="642">
        <v>1</v>
      </c>
      <c r="R883" s="626">
        <v>2</v>
      </c>
      <c r="S883" s="642">
        <v>1</v>
      </c>
      <c r="T883" s="690">
        <v>1</v>
      </c>
      <c r="U883" s="672">
        <v>1</v>
      </c>
    </row>
    <row r="884" spans="1:21" ht="14.4" customHeight="1" x14ac:dyDescent="0.3">
      <c r="A884" s="625">
        <v>4</v>
      </c>
      <c r="B884" s="626" t="s">
        <v>551</v>
      </c>
      <c r="C884" s="626">
        <v>89301042</v>
      </c>
      <c r="D884" s="688" t="s">
        <v>5893</v>
      </c>
      <c r="E884" s="689" t="s">
        <v>3807</v>
      </c>
      <c r="F884" s="626" t="s">
        <v>3779</v>
      </c>
      <c r="G884" s="626" t="s">
        <v>3967</v>
      </c>
      <c r="H884" s="626" t="s">
        <v>550</v>
      </c>
      <c r="I884" s="626" t="s">
        <v>4937</v>
      </c>
      <c r="J884" s="626" t="s">
        <v>4938</v>
      </c>
      <c r="K884" s="626" t="s">
        <v>4500</v>
      </c>
      <c r="L884" s="627">
        <v>1249.73</v>
      </c>
      <c r="M884" s="627">
        <v>3749.19</v>
      </c>
      <c r="N884" s="626">
        <v>3</v>
      </c>
      <c r="O884" s="690">
        <v>1</v>
      </c>
      <c r="P884" s="627">
        <v>3749.19</v>
      </c>
      <c r="Q884" s="642">
        <v>1</v>
      </c>
      <c r="R884" s="626">
        <v>3</v>
      </c>
      <c r="S884" s="642">
        <v>1</v>
      </c>
      <c r="T884" s="690">
        <v>1</v>
      </c>
      <c r="U884" s="672">
        <v>1</v>
      </c>
    </row>
    <row r="885" spans="1:21" ht="14.4" customHeight="1" x14ac:dyDescent="0.3">
      <c r="A885" s="625">
        <v>4</v>
      </c>
      <c r="B885" s="626" t="s">
        <v>551</v>
      </c>
      <c r="C885" s="626">
        <v>89301042</v>
      </c>
      <c r="D885" s="688" t="s">
        <v>5893</v>
      </c>
      <c r="E885" s="689" t="s">
        <v>3807</v>
      </c>
      <c r="F885" s="626" t="s">
        <v>3779</v>
      </c>
      <c r="G885" s="626" t="s">
        <v>3967</v>
      </c>
      <c r="H885" s="626" t="s">
        <v>550</v>
      </c>
      <c r="I885" s="626" t="s">
        <v>4495</v>
      </c>
      <c r="J885" s="626" t="s">
        <v>4496</v>
      </c>
      <c r="K885" s="626" t="s">
        <v>4497</v>
      </c>
      <c r="L885" s="627">
        <v>5343.9</v>
      </c>
      <c r="M885" s="627">
        <v>58782.9</v>
      </c>
      <c r="N885" s="626">
        <v>11</v>
      </c>
      <c r="O885" s="690">
        <v>5</v>
      </c>
      <c r="P885" s="627">
        <v>37407.300000000003</v>
      </c>
      <c r="Q885" s="642">
        <v>0.63636363636363635</v>
      </c>
      <c r="R885" s="626">
        <v>7</v>
      </c>
      <c r="S885" s="642">
        <v>0.63636363636363635</v>
      </c>
      <c r="T885" s="690">
        <v>3</v>
      </c>
      <c r="U885" s="672">
        <v>0.6</v>
      </c>
    </row>
    <row r="886" spans="1:21" ht="14.4" customHeight="1" x14ac:dyDescent="0.3">
      <c r="A886" s="625">
        <v>4</v>
      </c>
      <c r="B886" s="626" t="s">
        <v>551</v>
      </c>
      <c r="C886" s="626">
        <v>89301042</v>
      </c>
      <c r="D886" s="688" t="s">
        <v>5893</v>
      </c>
      <c r="E886" s="689" t="s">
        <v>3807</v>
      </c>
      <c r="F886" s="626" t="s">
        <v>3779</v>
      </c>
      <c r="G886" s="626" t="s">
        <v>3967</v>
      </c>
      <c r="H886" s="626" t="s">
        <v>550</v>
      </c>
      <c r="I886" s="626" t="s">
        <v>4939</v>
      </c>
      <c r="J886" s="626" t="s">
        <v>4940</v>
      </c>
      <c r="K886" s="626" t="s">
        <v>4941</v>
      </c>
      <c r="L886" s="627">
        <v>5343.79</v>
      </c>
      <c r="M886" s="627">
        <v>10687.58</v>
      </c>
      <c r="N886" s="626">
        <v>2</v>
      </c>
      <c r="O886" s="690">
        <v>2</v>
      </c>
      <c r="P886" s="627">
        <v>10687.58</v>
      </c>
      <c r="Q886" s="642">
        <v>1</v>
      </c>
      <c r="R886" s="626">
        <v>2</v>
      </c>
      <c r="S886" s="642">
        <v>1</v>
      </c>
      <c r="T886" s="690">
        <v>2</v>
      </c>
      <c r="U886" s="672">
        <v>1</v>
      </c>
    </row>
    <row r="887" spans="1:21" ht="14.4" customHeight="1" x14ac:dyDescent="0.3">
      <c r="A887" s="625">
        <v>4</v>
      </c>
      <c r="B887" s="626" t="s">
        <v>551</v>
      </c>
      <c r="C887" s="626">
        <v>89301042</v>
      </c>
      <c r="D887" s="688" t="s">
        <v>5893</v>
      </c>
      <c r="E887" s="689" t="s">
        <v>3807</v>
      </c>
      <c r="F887" s="626" t="s">
        <v>3779</v>
      </c>
      <c r="G887" s="626" t="s">
        <v>3967</v>
      </c>
      <c r="H887" s="626" t="s">
        <v>550</v>
      </c>
      <c r="I887" s="626" t="s">
        <v>4942</v>
      </c>
      <c r="J887" s="626" t="s">
        <v>4499</v>
      </c>
      <c r="K887" s="626" t="s">
        <v>4943</v>
      </c>
      <c r="L887" s="627">
        <v>2816</v>
      </c>
      <c r="M887" s="627">
        <v>16896</v>
      </c>
      <c r="N887" s="626">
        <v>6</v>
      </c>
      <c r="O887" s="690">
        <v>1</v>
      </c>
      <c r="P887" s="627">
        <v>16896</v>
      </c>
      <c r="Q887" s="642">
        <v>1</v>
      </c>
      <c r="R887" s="626">
        <v>6</v>
      </c>
      <c r="S887" s="642">
        <v>1</v>
      </c>
      <c r="T887" s="690">
        <v>1</v>
      </c>
      <c r="U887" s="672">
        <v>1</v>
      </c>
    </row>
    <row r="888" spans="1:21" ht="14.4" customHeight="1" x14ac:dyDescent="0.3">
      <c r="A888" s="625">
        <v>4</v>
      </c>
      <c r="B888" s="626" t="s">
        <v>551</v>
      </c>
      <c r="C888" s="626">
        <v>89301042</v>
      </c>
      <c r="D888" s="688" t="s">
        <v>5893</v>
      </c>
      <c r="E888" s="689" t="s">
        <v>3807</v>
      </c>
      <c r="F888" s="626" t="s">
        <v>3779</v>
      </c>
      <c r="G888" s="626" t="s">
        <v>3967</v>
      </c>
      <c r="H888" s="626" t="s">
        <v>550</v>
      </c>
      <c r="I888" s="626" t="s">
        <v>4498</v>
      </c>
      <c r="J888" s="626" t="s">
        <v>4499</v>
      </c>
      <c r="K888" s="626" t="s">
        <v>4500</v>
      </c>
      <c r="L888" s="627">
        <v>2816</v>
      </c>
      <c r="M888" s="627">
        <v>5632</v>
      </c>
      <c r="N888" s="626">
        <v>2</v>
      </c>
      <c r="O888" s="690">
        <v>1</v>
      </c>
      <c r="P888" s="627">
        <v>5632</v>
      </c>
      <c r="Q888" s="642">
        <v>1</v>
      </c>
      <c r="R888" s="626">
        <v>2</v>
      </c>
      <c r="S888" s="642">
        <v>1</v>
      </c>
      <c r="T888" s="690">
        <v>1</v>
      </c>
      <c r="U888" s="672">
        <v>1</v>
      </c>
    </row>
    <row r="889" spans="1:21" ht="14.4" customHeight="1" x14ac:dyDescent="0.3">
      <c r="A889" s="625">
        <v>4</v>
      </c>
      <c r="B889" s="626" t="s">
        <v>551</v>
      </c>
      <c r="C889" s="626">
        <v>89301042</v>
      </c>
      <c r="D889" s="688" t="s">
        <v>5893</v>
      </c>
      <c r="E889" s="689" t="s">
        <v>3807</v>
      </c>
      <c r="F889" s="626" t="s">
        <v>3779</v>
      </c>
      <c r="G889" s="626" t="s">
        <v>3967</v>
      </c>
      <c r="H889" s="626" t="s">
        <v>550</v>
      </c>
      <c r="I889" s="626" t="s">
        <v>4501</v>
      </c>
      <c r="J889" s="626" t="s">
        <v>4502</v>
      </c>
      <c r="K889" s="626" t="s">
        <v>4503</v>
      </c>
      <c r="L889" s="627">
        <v>1526.74</v>
      </c>
      <c r="M889" s="627">
        <v>1526.74</v>
      </c>
      <c r="N889" s="626">
        <v>1</v>
      </c>
      <c r="O889" s="690">
        <v>1</v>
      </c>
      <c r="P889" s="627">
        <v>1526.74</v>
      </c>
      <c r="Q889" s="642">
        <v>1</v>
      </c>
      <c r="R889" s="626">
        <v>1</v>
      </c>
      <c r="S889" s="642">
        <v>1</v>
      </c>
      <c r="T889" s="690">
        <v>1</v>
      </c>
      <c r="U889" s="672">
        <v>1</v>
      </c>
    </row>
    <row r="890" spans="1:21" ht="14.4" customHeight="1" x14ac:dyDescent="0.3">
      <c r="A890" s="625">
        <v>4</v>
      </c>
      <c r="B890" s="626" t="s">
        <v>551</v>
      </c>
      <c r="C890" s="626">
        <v>89301042</v>
      </c>
      <c r="D890" s="688" t="s">
        <v>5893</v>
      </c>
      <c r="E890" s="689" t="s">
        <v>3807</v>
      </c>
      <c r="F890" s="626" t="s">
        <v>3779</v>
      </c>
      <c r="G890" s="626" t="s">
        <v>3967</v>
      </c>
      <c r="H890" s="626" t="s">
        <v>550</v>
      </c>
      <c r="I890" s="626" t="s">
        <v>4504</v>
      </c>
      <c r="J890" s="626" t="s">
        <v>4505</v>
      </c>
      <c r="K890" s="626" t="s">
        <v>4503</v>
      </c>
      <c r="L890" s="627">
        <v>1832.09</v>
      </c>
      <c r="M890" s="627">
        <v>23817.17</v>
      </c>
      <c r="N890" s="626">
        <v>13</v>
      </c>
      <c r="O890" s="690">
        <v>5</v>
      </c>
      <c r="P890" s="627">
        <v>20152.989999999998</v>
      </c>
      <c r="Q890" s="642">
        <v>0.84615384615384615</v>
      </c>
      <c r="R890" s="626">
        <v>11</v>
      </c>
      <c r="S890" s="642">
        <v>0.84615384615384615</v>
      </c>
      <c r="T890" s="690">
        <v>4</v>
      </c>
      <c r="U890" s="672">
        <v>0.8</v>
      </c>
    </row>
    <row r="891" spans="1:21" ht="14.4" customHeight="1" x14ac:dyDescent="0.3">
      <c r="A891" s="625">
        <v>4</v>
      </c>
      <c r="B891" s="626" t="s">
        <v>551</v>
      </c>
      <c r="C891" s="626">
        <v>89301042</v>
      </c>
      <c r="D891" s="688" t="s">
        <v>5893</v>
      </c>
      <c r="E891" s="689" t="s">
        <v>3807</v>
      </c>
      <c r="F891" s="626" t="s">
        <v>3779</v>
      </c>
      <c r="G891" s="626" t="s">
        <v>3967</v>
      </c>
      <c r="H891" s="626" t="s">
        <v>550</v>
      </c>
      <c r="I891" s="626" t="s">
        <v>4506</v>
      </c>
      <c r="J891" s="626" t="s">
        <v>4507</v>
      </c>
      <c r="K891" s="626" t="s">
        <v>4508</v>
      </c>
      <c r="L891" s="627">
        <v>2473.21</v>
      </c>
      <c r="M891" s="627">
        <v>19785.68</v>
      </c>
      <c r="N891" s="626">
        <v>8</v>
      </c>
      <c r="O891" s="690">
        <v>3</v>
      </c>
      <c r="P891" s="627">
        <v>19785.68</v>
      </c>
      <c r="Q891" s="642">
        <v>1</v>
      </c>
      <c r="R891" s="626">
        <v>8</v>
      </c>
      <c r="S891" s="642">
        <v>1</v>
      </c>
      <c r="T891" s="690">
        <v>3</v>
      </c>
      <c r="U891" s="672">
        <v>1</v>
      </c>
    </row>
    <row r="892" spans="1:21" ht="14.4" customHeight="1" x14ac:dyDescent="0.3">
      <c r="A892" s="625">
        <v>4</v>
      </c>
      <c r="B892" s="626" t="s">
        <v>551</v>
      </c>
      <c r="C892" s="626">
        <v>89301042</v>
      </c>
      <c r="D892" s="688" t="s">
        <v>5893</v>
      </c>
      <c r="E892" s="689" t="s">
        <v>3807</v>
      </c>
      <c r="F892" s="626" t="s">
        <v>3779</v>
      </c>
      <c r="G892" s="626" t="s">
        <v>3967</v>
      </c>
      <c r="H892" s="626" t="s">
        <v>550</v>
      </c>
      <c r="I892" s="626" t="s">
        <v>4509</v>
      </c>
      <c r="J892" s="626" t="s">
        <v>4507</v>
      </c>
      <c r="K892" s="626" t="s">
        <v>4510</v>
      </c>
      <c r="L892" s="627">
        <v>2473.21</v>
      </c>
      <c r="M892" s="627">
        <v>27205.309999999998</v>
      </c>
      <c r="N892" s="626">
        <v>11</v>
      </c>
      <c r="O892" s="690">
        <v>9</v>
      </c>
      <c r="P892" s="627">
        <v>27205.309999999998</v>
      </c>
      <c r="Q892" s="642">
        <v>1</v>
      </c>
      <c r="R892" s="626">
        <v>11</v>
      </c>
      <c r="S892" s="642">
        <v>1</v>
      </c>
      <c r="T892" s="690">
        <v>9</v>
      </c>
      <c r="U892" s="672">
        <v>1</v>
      </c>
    </row>
    <row r="893" spans="1:21" ht="14.4" customHeight="1" x14ac:dyDescent="0.3">
      <c r="A893" s="625">
        <v>4</v>
      </c>
      <c r="B893" s="626" t="s">
        <v>551</v>
      </c>
      <c r="C893" s="626">
        <v>89301042</v>
      </c>
      <c r="D893" s="688" t="s">
        <v>5893</v>
      </c>
      <c r="E893" s="689" t="s">
        <v>3807</v>
      </c>
      <c r="F893" s="626" t="s">
        <v>3779</v>
      </c>
      <c r="G893" s="626" t="s">
        <v>3967</v>
      </c>
      <c r="H893" s="626" t="s">
        <v>550</v>
      </c>
      <c r="I893" s="626" t="s">
        <v>4511</v>
      </c>
      <c r="J893" s="626" t="s">
        <v>4507</v>
      </c>
      <c r="K893" s="626" t="s">
        <v>4512</v>
      </c>
      <c r="L893" s="627">
        <v>1221.4000000000001</v>
      </c>
      <c r="M893" s="627">
        <v>3664.2000000000003</v>
      </c>
      <c r="N893" s="626">
        <v>3</v>
      </c>
      <c r="O893" s="690">
        <v>1</v>
      </c>
      <c r="P893" s="627">
        <v>3664.2000000000003</v>
      </c>
      <c r="Q893" s="642">
        <v>1</v>
      </c>
      <c r="R893" s="626">
        <v>3</v>
      </c>
      <c r="S893" s="642">
        <v>1</v>
      </c>
      <c r="T893" s="690">
        <v>1</v>
      </c>
      <c r="U893" s="672">
        <v>1</v>
      </c>
    </row>
    <row r="894" spans="1:21" ht="14.4" customHeight="1" x14ac:dyDescent="0.3">
      <c r="A894" s="625">
        <v>4</v>
      </c>
      <c r="B894" s="626" t="s">
        <v>551</v>
      </c>
      <c r="C894" s="626">
        <v>89301042</v>
      </c>
      <c r="D894" s="688" t="s">
        <v>5893</v>
      </c>
      <c r="E894" s="689" t="s">
        <v>3807</v>
      </c>
      <c r="F894" s="626" t="s">
        <v>3779</v>
      </c>
      <c r="G894" s="626" t="s">
        <v>3967</v>
      </c>
      <c r="H894" s="626" t="s">
        <v>550</v>
      </c>
      <c r="I894" s="626" t="s">
        <v>4513</v>
      </c>
      <c r="J894" s="626" t="s">
        <v>4514</v>
      </c>
      <c r="K894" s="626" t="s">
        <v>4503</v>
      </c>
      <c r="L894" s="627">
        <v>485.63</v>
      </c>
      <c r="M894" s="627">
        <v>3399.41</v>
      </c>
      <c r="N894" s="626">
        <v>7</v>
      </c>
      <c r="O894" s="690">
        <v>6</v>
      </c>
      <c r="P894" s="627">
        <v>2428.15</v>
      </c>
      <c r="Q894" s="642">
        <v>0.7142857142857143</v>
      </c>
      <c r="R894" s="626">
        <v>5</v>
      </c>
      <c r="S894" s="642">
        <v>0.7142857142857143</v>
      </c>
      <c r="T894" s="690">
        <v>4</v>
      </c>
      <c r="U894" s="672">
        <v>0.66666666666666663</v>
      </c>
    </row>
    <row r="895" spans="1:21" ht="14.4" customHeight="1" x14ac:dyDescent="0.3">
      <c r="A895" s="625">
        <v>4</v>
      </c>
      <c r="B895" s="626" t="s">
        <v>551</v>
      </c>
      <c r="C895" s="626">
        <v>89301042</v>
      </c>
      <c r="D895" s="688" t="s">
        <v>5893</v>
      </c>
      <c r="E895" s="689" t="s">
        <v>3807</v>
      </c>
      <c r="F895" s="626" t="s">
        <v>3779</v>
      </c>
      <c r="G895" s="626" t="s">
        <v>3967</v>
      </c>
      <c r="H895" s="626" t="s">
        <v>550</v>
      </c>
      <c r="I895" s="626" t="s">
        <v>4515</v>
      </c>
      <c r="J895" s="626" t="s">
        <v>4516</v>
      </c>
      <c r="K895" s="626" t="s">
        <v>4503</v>
      </c>
      <c r="L895" s="627">
        <v>300</v>
      </c>
      <c r="M895" s="627">
        <v>1500</v>
      </c>
      <c r="N895" s="626">
        <v>5</v>
      </c>
      <c r="O895" s="690">
        <v>5</v>
      </c>
      <c r="P895" s="627">
        <v>900</v>
      </c>
      <c r="Q895" s="642">
        <v>0.6</v>
      </c>
      <c r="R895" s="626">
        <v>3</v>
      </c>
      <c r="S895" s="642">
        <v>0.6</v>
      </c>
      <c r="T895" s="690">
        <v>3</v>
      </c>
      <c r="U895" s="672">
        <v>0.6</v>
      </c>
    </row>
    <row r="896" spans="1:21" ht="14.4" customHeight="1" x14ac:dyDescent="0.3">
      <c r="A896" s="625">
        <v>4</v>
      </c>
      <c r="B896" s="626" t="s">
        <v>551</v>
      </c>
      <c r="C896" s="626">
        <v>89301042</v>
      </c>
      <c r="D896" s="688" t="s">
        <v>5893</v>
      </c>
      <c r="E896" s="689" t="s">
        <v>3807</v>
      </c>
      <c r="F896" s="626" t="s">
        <v>3779</v>
      </c>
      <c r="G896" s="626" t="s">
        <v>3967</v>
      </c>
      <c r="H896" s="626" t="s">
        <v>550</v>
      </c>
      <c r="I896" s="626" t="s">
        <v>4517</v>
      </c>
      <c r="J896" s="626" t="s">
        <v>4518</v>
      </c>
      <c r="K896" s="626" t="s">
        <v>4519</v>
      </c>
      <c r="L896" s="627">
        <v>196.43</v>
      </c>
      <c r="M896" s="627">
        <v>982.15</v>
      </c>
      <c r="N896" s="626">
        <v>5</v>
      </c>
      <c r="O896" s="690">
        <v>5</v>
      </c>
      <c r="P896" s="627">
        <v>589.29</v>
      </c>
      <c r="Q896" s="642">
        <v>0.6</v>
      </c>
      <c r="R896" s="626">
        <v>3</v>
      </c>
      <c r="S896" s="642">
        <v>0.6</v>
      </c>
      <c r="T896" s="690">
        <v>3</v>
      </c>
      <c r="U896" s="672">
        <v>0.6</v>
      </c>
    </row>
    <row r="897" spans="1:21" ht="14.4" customHeight="1" x14ac:dyDescent="0.3">
      <c r="A897" s="625">
        <v>4</v>
      </c>
      <c r="B897" s="626" t="s">
        <v>551</v>
      </c>
      <c r="C897" s="626">
        <v>89301042</v>
      </c>
      <c r="D897" s="688" t="s">
        <v>5893</v>
      </c>
      <c r="E897" s="689" t="s">
        <v>3807</v>
      </c>
      <c r="F897" s="626" t="s">
        <v>3779</v>
      </c>
      <c r="G897" s="626" t="s">
        <v>3967</v>
      </c>
      <c r="H897" s="626" t="s">
        <v>550</v>
      </c>
      <c r="I897" s="626" t="s">
        <v>4520</v>
      </c>
      <c r="J897" s="626" t="s">
        <v>4521</v>
      </c>
      <c r="K897" s="626" t="s">
        <v>4522</v>
      </c>
      <c r="L897" s="627">
        <v>210.33</v>
      </c>
      <c r="M897" s="627">
        <v>1051.6500000000001</v>
      </c>
      <c r="N897" s="626">
        <v>5</v>
      </c>
      <c r="O897" s="690">
        <v>5</v>
      </c>
      <c r="P897" s="627">
        <v>630.99</v>
      </c>
      <c r="Q897" s="642">
        <v>0.6</v>
      </c>
      <c r="R897" s="626">
        <v>3</v>
      </c>
      <c r="S897" s="642">
        <v>0.6</v>
      </c>
      <c r="T897" s="690">
        <v>3</v>
      </c>
      <c r="U897" s="672">
        <v>0.6</v>
      </c>
    </row>
    <row r="898" spans="1:21" ht="14.4" customHeight="1" x14ac:dyDescent="0.3">
      <c r="A898" s="625">
        <v>4</v>
      </c>
      <c r="B898" s="626" t="s">
        <v>551</v>
      </c>
      <c r="C898" s="626">
        <v>89301042</v>
      </c>
      <c r="D898" s="688" t="s">
        <v>5893</v>
      </c>
      <c r="E898" s="689" t="s">
        <v>3807</v>
      </c>
      <c r="F898" s="626" t="s">
        <v>3779</v>
      </c>
      <c r="G898" s="626" t="s">
        <v>3967</v>
      </c>
      <c r="H898" s="626" t="s">
        <v>550</v>
      </c>
      <c r="I898" s="626" t="s">
        <v>4523</v>
      </c>
      <c r="J898" s="626" t="s">
        <v>4524</v>
      </c>
      <c r="K898" s="626" t="s">
        <v>4525</v>
      </c>
      <c r="L898" s="627">
        <v>299</v>
      </c>
      <c r="M898" s="627">
        <v>1495</v>
      </c>
      <c r="N898" s="626">
        <v>5</v>
      </c>
      <c r="O898" s="690">
        <v>5</v>
      </c>
      <c r="P898" s="627">
        <v>897</v>
      </c>
      <c r="Q898" s="642">
        <v>0.6</v>
      </c>
      <c r="R898" s="626">
        <v>3</v>
      </c>
      <c r="S898" s="642">
        <v>0.6</v>
      </c>
      <c r="T898" s="690">
        <v>3</v>
      </c>
      <c r="U898" s="672">
        <v>0.6</v>
      </c>
    </row>
    <row r="899" spans="1:21" ht="14.4" customHeight="1" x14ac:dyDescent="0.3">
      <c r="A899" s="625">
        <v>4</v>
      </c>
      <c r="B899" s="626" t="s">
        <v>551</v>
      </c>
      <c r="C899" s="626">
        <v>89301042</v>
      </c>
      <c r="D899" s="688" t="s">
        <v>5893</v>
      </c>
      <c r="E899" s="689" t="s">
        <v>3807</v>
      </c>
      <c r="F899" s="626" t="s">
        <v>3779</v>
      </c>
      <c r="G899" s="626" t="s">
        <v>3967</v>
      </c>
      <c r="H899" s="626" t="s">
        <v>550</v>
      </c>
      <c r="I899" s="626" t="s">
        <v>4526</v>
      </c>
      <c r="J899" s="626" t="s">
        <v>4527</v>
      </c>
      <c r="K899" s="626" t="s">
        <v>4528</v>
      </c>
      <c r="L899" s="627">
        <v>2412.9</v>
      </c>
      <c r="M899" s="627">
        <v>9651.6</v>
      </c>
      <c r="N899" s="626">
        <v>4</v>
      </c>
      <c r="O899" s="690">
        <v>1</v>
      </c>
      <c r="P899" s="627">
        <v>9651.6</v>
      </c>
      <c r="Q899" s="642">
        <v>1</v>
      </c>
      <c r="R899" s="626">
        <v>4</v>
      </c>
      <c r="S899" s="642">
        <v>1</v>
      </c>
      <c r="T899" s="690">
        <v>1</v>
      </c>
      <c r="U899" s="672">
        <v>1</v>
      </c>
    </row>
    <row r="900" spans="1:21" ht="14.4" customHeight="1" x14ac:dyDescent="0.3">
      <c r="A900" s="625">
        <v>4</v>
      </c>
      <c r="B900" s="626" t="s">
        <v>551</v>
      </c>
      <c r="C900" s="626">
        <v>89301042</v>
      </c>
      <c r="D900" s="688" t="s">
        <v>5893</v>
      </c>
      <c r="E900" s="689" t="s">
        <v>3807</v>
      </c>
      <c r="F900" s="626" t="s">
        <v>3779</v>
      </c>
      <c r="G900" s="626" t="s">
        <v>3967</v>
      </c>
      <c r="H900" s="626" t="s">
        <v>550</v>
      </c>
      <c r="I900" s="626" t="s">
        <v>4944</v>
      </c>
      <c r="J900" s="626" t="s">
        <v>4945</v>
      </c>
      <c r="K900" s="626" t="s">
        <v>4946</v>
      </c>
      <c r="L900" s="627">
        <v>2412.9</v>
      </c>
      <c r="M900" s="627">
        <v>9651.6</v>
      </c>
      <c r="N900" s="626">
        <v>4</v>
      </c>
      <c r="O900" s="690">
        <v>1</v>
      </c>
      <c r="P900" s="627"/>
      <c r="Q900" s="642">
        <v>0</v>
      </c>
      <c r="R900" s="626"/>
      <c r="S900" s="642">
        <v>0</v>
      </c>
      <c r="T900" s="690"/>
      <c r="U900" s="672">
        <v>0</v>
      </c>
    </row>
    <row r="901" spans="1:21" ht="14.4" customHeight="1" x14ac:dyDescent="0.3">
      <c r="A901" s="625">
        <v>4</v>
      </c>
      <c r="B901" s="626" t="s">
        <v>551</v>
      </c>
      <c r="C901" s="626">
        <v>89301042</v>
      </c>
      <c r="D901" s="688" t="s">
        <v>5893</v>
      </c>
      <c r="E901" s="689" t="s">
        <v>3807</v>
      </c>
      <c r="F901" s="626" t="s">
        <v>3779</v>
      </c>
      <c r="G901" s="626" t="s">
        <v>3967</v>
      </c>
      <c r="H901" s="626" t="s">
        <v>550</v>
      </c>
      <c r="I901" s="626" t="s">
        <v>4529</v>
      </c>
      <c r="J901" s="626" t="s">
        <v>4530</v>
      </c>
      <c r="K901" s="626" t="s">
        <v>4531</v>
      </c>
      <c r="L901" s="627">
        <v>5343.9</v>
      </c>
      <c r="M901" s="627">
        <v>5343.9</v>
      </c>
      <c r="N901" s="626">
        <v>1</v>
      </c>
      <c r="O901" s="690">
        <v>1</v>
      </c>
      <c r="P901" s="627">
        <v>5343.9</v>
      </c>
      <c r="Q901" s="642">
        <v>1</v>
      </c>
      <c r="R901" s="626">
        <v>1</v>
      </c>
      <c r="S901" s="642">
        <v>1</v>
      </c>
      <c r="T901" s="690">
        <v>1</v>
      </c>
      <c r="U901" s="672">
        <v>1</v>
      </c>
    </row>
    <row r="902" spans="1:21" ht="14.4" customHeight="1" x14ac:dyDescent="0.3">
      <c r="A902" s="625">
        <v>4</v>
      </c>
      <c r="B902" s="626" t="s">
        <v>551</v>
      </c>
      <c r="C902" s="626">
        <v>89301042</v>
      </c>
      <c r="D902" s="688" t="s">
        <v>5893</v>
      </c>
      <c r="E902" s="689" t="s">
        <v>3807</v>
      </c>
      <c r="F902" s="626" t="s">
        <v>3779</v>
      </c>
      <c r="G902" s="626" t="s">
        <v>3967</v>
      </c>
      <c r="H902" s="626" t="s">
        <v>550</v>
      </c>
      <c r="I902" s="626" t="s">
        <v>4532</v>
      </c>
      <c r="J902" s="626" t="s">
        <v>4533</v>
      </c>
      <c r="K902" s="626" t="s">
        <v>4534</v>
      </c>
      <c r="L902" s="627">
        <v>5343.9</v>
      </c>
      <c r="M902" s="627">
        <v>48095.099999999991</v>
      </c>
      <c r="N902" s="626">
        <v>9</v>
      </c>
      <c r="O902" s="690">
        <v>4</v>
      </c>
      <c r="P902" s="627">
        <v>48095.099999999991</v>
      </c>
      <c r="Q902" s="642">
        <v>1</v>
      </c>
      <c r="R902" s="626">
        <v>9</v>
      </c>
      <c r="S902" s="642">
        <v>1</v>
      </c>
      <c r="T902" s="690">
        <v>4</v>
      </c>
      <c r="U902" s="672">
        <v>1</v>
      </c>
    </row>
    <row r="903" spans="1:21" ht="14.4" customHeight="1" x14ac:dyDescent="0.3">
      <c r="A903" s="625">
        <v>4</v>
      </c>
      <c r="B903" s="626" t="s">
        <v>551</v>
      </c>
      <c r="C903" s="626">
        <v>89301042</v>
      </c>
      <c r="D903" s="688" t="s">
        <v>5893</v>
      </c>
      <c r="E903" s="689" t="s">
        <v>3807</v>
      </c>
      <c r="F903" s="626" t="s">
        <v>3779</v>
      </c>
      <c r="G903" s="626" t="s">
        <v>3967</v>
      </c>
      <c r="H903" s="626" t="s">
        <v>550</v>
      </c>
      <c r="I903" s="626" t="s">
        <v>4535</v>
      </c>
      <c r="J903" s="626" t="s">
        <v>4536</v>
      </c>
      <c r="K903" s="626" t="s">
        <v>4537</v>
      </c>
      <c r="L903" s="627">
        <v>5343.9</v>
      </c>
      <c r="M903" s="627">
        <v>10687.8</v>
      </c>
      <c r="N903" s="626">
        <v>2</v>
      </c>
      <c r="O903" s="690">
        <v>2</v>
      </c>
      <c r="P903" s="627">
        <v>5343.9</v>
      </c>
      <c r="Q903" s="642">
        <v>0.5</v>
      </c>
      <c r="R903" s="626">
        <v>1</v>
      </c>
      <c r="S903" s="642">
        <v>0.5</v>
      </c>
      <c r="T903" s="690">
        <v>1</v>
      </c>
      <c r="U903" s="672">
        <v>0.5</v>
      </c>
    </row>
    <row r="904" spans="1:21" ht="14.4" customHeight="1" x14ac:dyDescent="0.3">
      <c r="A904" s="625">
        <v>4</v>
      </c>
      <c r="B904" s="626" t="s">
        <v>551</v>
      </c>
      <c r="C904" s="626">
        <v>89301042</v>
      </c>
      <c r="D904" s="688" t="s">
        <v>5893</v>
      </c>
      <c r="E904" s="689" t="s">
        <v>3807</v>
      </c>
      <c r="F904" s="626" t="s">
        <v>3779</v>
      </c>
      <c r="G904" s="626" t="s">
        <v>3967</v>
      </c>
      <c r="H904" s="626" t="s">
        <v>550</v>
      </c>
      <c r="I904" s="626" t="s">
        <v>4286</v>
      </c>
      <c r="J904" s="626" t="s">
        <v>4287</v>
      </c>
      <c r="K904" s="626" t="s">
        <v>4288</v>
      </c>
      <c r="L904" s="627">
        <v>320</v>
      </c>
      <c r="M904" s="627">
        <v>4800</v>
      </c>
      <c r="N904" s="626">
        <v>15</v>
      </c>
      <c r="O904" s="690">
        <v>9</v>
      </c>
      <c r="P904" s="627">
        <v>4480</v>
      </c>
      <c r="Q904" s="642">
        <v>0.93333333333333335</v>
      </c>
      <c r="R904" s="626">
        <v>14</v>
      </c>
      <c r="S904" s="642">
        <v>0.93333333333333335</v>
      </c>
      <c r="T904" s="690">
        <v>8</v>
      </c>
      <c r="U904" s="672">
        <v>0.88888888888888884</v>
      </c>
    </row>
    <row r="905" spans="1:21" ht="14.4" customHeight="1" x14ac:dyDescent="0.3">
      <c r="A905" s="625">
        <v>4</v>
      </c>
      <c r="B905" s="626" t="s">
        <v>551</v>
      </c>
      <c r="C905" s="626">
        <v>89301042</v>
      </c>
      <c r="D905" s="688" t="s">
        <v>5893</v>
      </c>
      <c r="E905" s="689" t="s">
        <v>3807</v>
      </c>
      <c r="F905" s="626" t="s">
        <v>3779</v>
      </c>
      <c r="G905" s="626" t="s">
        <v>3967</v>
      </c>
      <c r="H905" s="626" t="s">
        <v>550</v>
      </c>
      <c r="I905" s="626" t="s">
        <v>4538</v>
      </c>
      <c r="J905" s="626" t="s">
        <v>4539</v>
      </c>
      <c r="K905" s="626" t="s">
        <v>4540</v>
      </c>
      <c r="L905" s="627">
        <v>498</v>
      </c>
      <c r="M905" s="627">
        <v>5478</v>
      </c>
      <c r="N905" s="626">
        <v>11</v>
      </c>
      <c r="O905" s="690">
        <v>8</v>
      </c>
      <c r="P905" s="627">
        <v>4980</v>
      </c>
      <c r="Q905" s="642">
        <v>0.90909090909090906</v>
      </c>
      <c r="R905" s="626">
        <v>10</v>
      </c>
      <c r="S905" s="642">
        <v>0.90909090909090906</v>
      </c>
      <c r="T905" s="690">
        <v>7</v>
      </c>
      <c r="U905" s="672">
        <v>0.875</v>
      </c>
    </row>
    <row r="906" spans="1:21" ht="14.4" customHeight="1" x14ac:dyDescent="0.3">
      <c r="A906" s="625">
        <v>4</v>
      </c>
      <c r="B906" s="626" t="s">
        <v>551</v>
      </c>
      <c r="C906" s="626">
        <v>89301042</v>
      </c>
      <c r="D906" s="688" t="s">
        <v>5893</v>
      </c>
      <c r="E906" s="689" t="s">
        <v>3807</v>
      </c>
      <c r="F906" s="626" t="s">
        <v>3779</v>
      </c>
      <c r="G906" s="626" t="s">
        <v>3967</v>
      </c>
      <c r="H906" s="626" t="s">
        <v>550</v>
      </c>
      <c r="I906" s="626" t="s">
        <v>4947</v>
      </c>
      <c r="J906" s="626" t="s">
        <v>4948</v>
      </c>
      <c r="K906" s="626" t="s">
        <v>4949</v>
      </c>
      <c r="L906" s="627">
        <v>1249.73</v>
      </c>
      <c r="M906" s="627">
        <v>3749.19</v>
      </c>
      <c r="N906" s="626">
        <v>3</v>
      </c>
      <c r="O906" s="690">
        <v>1</v>
      </c>
      <c r="P906" s="627">
        <v>3749.19</v>
      </c>
      <c r="Q906" s="642">
        <v>1</v>
      </c>
      <c r="R906" s="626">
        <v>3</v>
      </c>
      <c r="S906" s="642">
        <v>1</v>
      </c>
      <c r="T906" s="690">
        <v>1</v>
      </c>
      <c r="U906" s="672">
        <v>1</v>
      </c>
    </row>
    <row r="907" spans="1:21" ht="14.4" customHeight="1" x14ac:dyDescent="0.3">
      <c r="A907" s="625">
        <v>4</v>
      </c>
      <c r="B907" s="626" t="s">
        <v>551</v>
      </c>
      <c r="C907" s="626">
        <v>89301042</v>
      </c>
      <c r="D907" s="688" t="s">
        <v>5893</v>
      </c>
      <c r="E907" s="689" t="s">
        <v>3807</v>
      </c>
      <c r="F907" s="626" t="s">
        <v>3779</v>
      </c>
      <c r="G907" s="626" t="s">
        <v>3967</v>
      </c>
      <c r="H907" s="626" t="s">
        <v>550</v>
      </c>
      <c r="I907" s="626" t="s">
        <v>4541</v>
      </c>
      <c r="J907" s="626" t="s">
        <v>4950</v>
      </c>
      <c r="K907" s="626" t="s">
        <v>4543</v>
      </c>
      <c r="L907" s="627">
        <v>2816</v>
      </c>
      <c r="M907" s="627">
        <v>50688</v>
      </c>
      <c r="N907" s="626">
        <v>18</v>
      </c>
      <c r="O907" s="690">
        <v>2</v>
      </c>
      <c r="P907" s="627">
        <v>50688</v>
      </c>
      <c r="Q907" s="642">
        <v>1</v>
      </c>
      <c r="R907" s="626">
        <v>18</v>
      </c>
      <c r="S907" s="642">
        <v>1</v>
      </c>
      <c r="T907" s="690">
        <v>2</v>
      </c>
      <c r="U907" s="672">
        <v>1</v>
      </c>
    </row>
    <row r="908" spans="1:21" ht="14.4" customHeight="1" x14ac:dyDescent="0.3">
      <c r="A908" s="625">
        <v>4</v>
      </c>
      <c r="B908" s="626" t="s">
        <v>551</v>
      </c>
      <c r="C908" s="626">
        <v>89301042</v>
      </c>
      <c r="D908" s="688" t="s">
        <v>5893</v>
      </c>
      <c r="E908" s="689" t="s">
        <v>3807</v>
      </c>
      <c r="F908" s="626" t="s">
        <v>3779</v>
      </c>
      <c r="G908" s="626" t="s">
        <v>3967</v>
      </c>
      <c r="H908" s="626" t="s">
        <v>550</v>
      </c>
      <c r="I908" s="626" t="s">
        <v>4541</v>
      </c>
      <c r="J908" s="626" t="s">
        <v>4542</v>
      </c>
      <c r="K908" s="626" t="s">
        <v>4543</v>
      </c>
      <c r="L908" s="627">
        <v>2816</v>
      </c>
      <c r="M908" s="627">
        <v>346368</v>
      </c>
      <c r="N908" s="626">
        <v>123</v>
      </c>
      <c r="O908" s="690">
        <v>15</v>
      </c>
      <c r="P908" s="627">
        <v>321024</v>
      </c>
      <c r="Q908" s="642">
        <v>0.92682926829268297</v>
      </c>
      <c r="R908" s="626">
        <v>114</v>
      </c>
      <c r="S908" s="642">
        <v>0.92682926829268297</v>
      </c>
      <c r="T908" s="690">
        <v>14</v>
      </c>
      <c r="U908" s="672">
        <v>0.93333333333333335</v>
      </c>
    </row>
    <row r="909" spans="1:21" ht="14.4" customHeight="1" x14ac:dyDescent="0.3">
      <c r="A909" s="625">
        <v>4</v>
      </c>
      <c r="B909" s="626" t="s">
        <v>551</v>
      </c>
      <c r="C909" s="626">
        <v>89301042</v>
      </c>
      <c r="D909" s="688" t="s">
        <v>5893</v>
      </c>
      <c r="E909" s="689" t="s">
        <v>3807</v>
      </c>
      <c r="F909" s="626" t="s">
        <v>3779</v>
      </c>
      <c r="G909" s="626" t="s">
        <v>3967</v>
      </c>
      <c r="H909" s="626" t="s">
        <v>550</v>
      </c>
      <c r="I909" s="626" t="s">
        <v>4544</v>
      </c>
      <c r="J909" s="626" t="s">
        <v>4545</v>
      </c>
      <c r="K909" s="626" t="s">
        <v>4546</v>
      </c>
      <c r="L909" s="627">
        <v>2412.9</v>
      </c>
      <c r="M909" s="627">
        <v>72387</v>
      </c>
      <c r="N909" s="626">
        <v>30</v>
      </c>
      <c r="O909" s="690">
        <v>7</v>
      </c>
      <c r="P909" s="627">
        <v>72387</v>
      </c>
      <c r="Q909" s="642">
        <v>1</v>
      </c>
      <c r="R909" s="626">
        <v>30</v>
      </c>
      <c r="S909" s="642">
        <v>1</v>
      </c>
      <c r="T909" s="690">
        <v>7</v>
      </c>
      <c r="U909" s="672">
        <v>1</v>
      </c>
    </row>
    <row r="910" spans="1:21" ht="14.4" customHeight="1" x14ac:dyDescent="0.3">
      <c r="A910" s="625">
        <v>4</v>
      </c>
      <c r="B910" s="626" t="s">
        <v>551</v>
      </c>
      <c r="C910" s="626">
        <v>89301042</v>
      </c>
      <c r="D910" s="688" t="s">
        <v>5893</v>
      </c>
      <c r="E910" s="689" t="s">
        <v>3807</v>
      </c>
      <c r="F910" s="626" t="s">
        <v>3779</v>
      </c>
      <c r="G910" s="626" t="s">
        <v>3967</v>
      </c>
      <c r="H910" s="626" t="s">
        <v>550</v>
      </c>
      <c r="I910" s="626" t="s">
        <v>4951</v>
      </c>
      <c r="J910" s="626" t="s">
        <v>4545</v>
      </c>
      <c r="K910" s="626" t="s">
        <v>4952</v>
      </c>
      <c r="L910" s="627">
        <v>2412.9</v>
      </c>
      <c r="M910" s="627">
        <v>36193.5</v>
      </c>
      <c r="N910" s="626">
        <v>15</v>
      </c>
      <c r="O910" s="690">
        <v>6</v>
      </c>
      <c r="P910" s="627">
        <v>36193.5</v>
      </c>
      <c r="Q910" s="642">
        <v>1</v>
      </c>
      <c r="R910" s="626">
        <v>15</v>
      </c>
      <c r="S910" s="642">
        <v>1</v>
      </c>
      <c r="T910" s="690">
        <v>6</v>
      </c>
      <c r="U910" s="672">
        <v>1</v>
      </c>
    </row>
    <row r="911" spans="1:21" ht="14.4" customHeight="1" x14ac:dyDescent="0.3">
      <c r="A911" s="625">
        <v>4</v>
      </c>
      <c r="B911" s="626" t="s">
        <v>551</v>
      </c>
      <c r="C911" s="626">
        <v>89301042</v>
      </c>
      <c r="D911" s="688" t="s">
        <v>5893</v>
      </c>
      <c r="E911" s="689" t="s">
        <v>3807</v>
      </c>
      <c r="F911" s="626" t="s">
        <v>3779</v>
      </c>
      <c r="G911" s="626" t="s">
        <v>3967</v>
      </c>
      <c r="H911" s="626" t="s">
        <v>550</v>
      </c>
      <c r="I911" s="626" t="s">
        <v>4547</v>
      </c>
      <c r="J911" s="626" t="s">
        <v>4548</v>
      </c>
      <c r="K911" s="626" t="s">
        <v>4549</v>
      </c>
      <c r="L911" s="627">
        <v>1781.3</v>
      </c>
      <c r="M911" s="627">
        <v>58782.899999999994</v>
      </c>
      <c r="N911" s="626">
        <v>33</v>
      </c>
      <c r="O911" s="690">
        <v>4</v>
      </c>
      <c r="P911" s="627">
        <v>58782.899999999994</v>
      </c>
      <c r="Q911" s="642">
        <v>1</v>
      </c>
      <c r="R911" s="626">
        <v>33</v>
      </c>
      <c r="S911" s="642">
        <v>1</v>
      </c>
      <c r="T911" s="690">
        <v>4</v>
      </c>
      <c r="U911" s="672">
        <v>1</v>
      </c>
    </row>
    <row r="912" spans="1:21" ht="14.4" customHeight="1" x14ac:dyDescent="0.3">
      <c r="A912" s="625">
        <v>4</v>
      </c>
      <c r="B912" s="626" t="s">
        <v>551</v>
      </c>
      <c r="C912" s="626">
        <v>89301042</v>
      </c>
      <c r="D912" s="688" t="s">
        <v>5893</v>
      </c>
      <c r="E912" s="689" t="s">
        <v>3807</v>
      </c>
      <c r="F912" s="626" t="s">
        <v>3779</v>
      </c>
      <c r="G912" s="626" t="s">
        <v>3967</v>
      </c>
      <c r="H912" s="626" t="s">
        <v>550</v>
      </c>
      <c r="I912" s="626" t="s">
        <v>4953</v>
      </c>
      <c r="J912" s="626" t="s">
        <v>4548</v>
      </c>
      <c r="K912" s="626" t="s">
        <v>4954</v>
      </c>
      <c r="L912" s="627">
        <v>2816</v>
      </c>
      <c r="M912" s="627">
        <v>25344</v>
      </c>
      <c r="N912" s="626">
        <v>9</v>
      </c>
      <c r="O912" s="690">
        <v>1</v>
      </c>
      <c r="P912" s="627">
        <v>25344</v>
      </c>
      <c r="Q912" s="642">
        <v>1</v>
      </c>
      <c r="R912" s="626">
        <v>9</v>
      </c>
      <c r="S912" s="642">
        <v>1</v>
      </c>
      <c r="T912" s="690">
        <v>1</v>
      </c>
      <c r="U912" s="672">
        <v>1</v>
      </c>
    </row>
    <row r="913" spans="1:21" ht="14.4" customHeight="1" x14ac:dyDescent="0.3">
      <c r="A913" s="625">
        <v>4</v>
      </c>
      <c r="B913" s="626" t="s">
        <v>551</v>
      </c>
      <c r="C913" s="626">
        <v>89301042</v>
      </c>
      <c r="D913" s="688" t="s">
        <v>5893</v>
      </c>
      <c r="E913" s="689" t="s">
        <v>3807</v>
      </c>
      <c r="F913" s="626" t="s">
        <v>3779</v>
      </c>
      <c r="G913" s="626" t="s">
        <v>3967</v>
      </c>
      <c r="H913" s="626" t="s">
        <v>550</v>
      </c>
      <c r="I913" s="626" t="s">
        <v>4955</v>
      </c>
      <c r="J913" s="626" t="s">
        <v>4548</v>
      </c>
      <c r="K913" s="626" t="s">
        <v>4956</v>
      </c>
      <c r="L913" s="627">
        <v>2816</v>
      </c>
      <c r="M913" s="627">
        <v>25344</v>
      </c>
      <c r="N913" s="626">
        <v>9</v>
      </c>
      <c r="O913" s="690">
        <v>1</v>
      </c>
      <c r="P913" s="627">
        <v>25344</v>
      </c>
      <c r="Q913" s="642">
        <v>1</v>
      </c>
      <c r="R913" s="626">
        <v>9</v>
      </c>
      <c r="S913" s="642">
        <v>1</v>
      </c>
      <c r="T913" s="690">
        <v>1</v>
      </c>
      <c r="U913" s="672">
        <v>1</v>
      </c>
    </row>
    <row r="914" spans="1:21" ht="14.4" customHeight="1" x14ac:dyDescent="0.3">
      <c r="A914" s="625">
        <v>4</v>
      </c>
      <c r="B914" s="626" t="s">
        <v>551</v>
      </c>
      <c r="C914" s="626">
        <v>89301042</v>
      </c>
      <c r="D914" s="688" t="s">
        <v>5893</v>
      </c>
      <c r="E914" s="689" t="s">
        <v>3807</v>
      </c>
      <c r="F914" s="626" t="s">
        <v>3779</v>
      </c>
      <c r="G914" s="626" t="s">
        <v>3967</v>
      </c>
      <c r="H914" s="626" t="s">
        <v>550</v>
      </c>
      <c r="I914" s="626" t="s">
        <v>4552</v>
      </c>
      <c r="J914" s="626" t="s">
        <v>4553</v>
      </c>
      <c r="K914" s="626" t="s">
        <v>4554</v>
      </c>
      <c r="L914" s="627">
        <v>1500.3</v>
      </c>
      <c r="M914" s="627">
        <v>4500.8999999999996</v>
      </c>
      <c r="N914" s="626">
        <v>3</v>
      </c>
      <c r="O914" s="690">
        <v>1</v>
      </c>
      <c r="P914" s="627">
        <v>4500.8999999999996</v>
      </c>
      <c r="Q914" s="642">
        <v>1</v>
      </c>
      <c r="R914" s="626">
        <v>3</v>
      </c>
      <c r="S914" s="642">
        <v>1</v>
      </c>
      <c r="T914" s="690">
        <v>1</v>
      </c>
      <c r="U914" s="672">
        <v>1</v>
      </c>
    </row>
    <row r="915" spans="1:21" ht="14.4" customHeight="1" x14ac:dyDescent="0.3">
      <c r="A915" s="625">
        <v>4</v>
      </c>
      <c r="B915" s="626" t="s">
        <v>551</v>
      </c>
      <c r="C915" s="626">
        <v>89301042</v>
      </c>
      <c r="D915" s="688" t="s">
        <v>5893</v>
      </c>
      <c r="E915" s="689" t="s">
        <v>3807</v>
      </c>
      <c r="F915" s="626" t="s">
        <v>3779</v>
      </c>
      <c r="G915" s="626" t="s">
        <v>3967</v>
      </c>
      <c r="H915" s="626" t="s">
        <v>550</v>
      </c>
      <c r="I915" s="626" t="s">
        <v>4555</v>
      </c>
      <c r="J915" s="626" t="s">
        <v>4553</v>
      </c>
      <c r="K915" s="626" t="s">
        <v>4556</v>
      </c>
      <c r="L915" s="627">
        <v>1500.3</v>
      </c>
      <c r="M915" s="627">
        <v>24004.799999999999</v>
      </c>
      <c r="N915" s="626">
        <v>16</v>
      </c>
      <c r="O915" s="690">
        <v>3</v>
      </c>
      <c r="P915" s="627">
        <v>24004.799999999999</v>
      </c>
      <c r="Q915" s="642">
        <v>1</v>
      </c>
      <c r="R915" s="626">
        <v>16</v>
      </c>
      <c r="S915" s="642">
        <v>1</v>
      </c>
      <c r="T915" s="690">
        <v>3</v>
      </c>
      <c r="U915" s="672">
        <v>1</v>
      </c>
    </row>
    <row r="916" spans="1:21" ht="14.4" customHeight="1" x14ac:dyDescent="0.3">
      <c r="A916" s="625">
        <v>4</v>
      </c>
      <c r="B916" s="626" t="s">
        <v>551</v>
      </c>
      <c r="C916" s="626">
        <v>89301042</v>
      </c>
      <c r="D916" s="688" t="s">
        <v>5893</v>
      </c>
      <c r="E916" s="689" t="s">
        <v>3807</v>
      </c>
      <c r="F916" s="626" t="s">
        <v>3779</v>
      </c>
      <c r="G916" s="626" t="s">
        <v>3967</v>
      </c>
      <c r="H916" s="626" t="s">
        <v>550</v>
      </c>
      <c r="I916" s="626" t="s">
        <v>4557</v>
      </c>
      <c r="J916" s="626" t="s">
        <v>4558</v>
      </c>
      <c r="K916" s="626" t="s">
        <v>4559</v>
      </c>
      <c r="L916" s="627">
        <v>761.3</v>
      </c>
      <c r="M916" s="627">
        <v>9135.5999999999985</v>
      </c>
      <c r="N916" s="626">
        <v>12</v>
      </c>
      <c r="O916" s="690">
        <v>3</v>
      </c>
      <c r="P916" s="627">
        <v>9135.5999999999985</v>
      </c>
      <c r="Q916" s="642">
        <v>1</v>
      </c>
      <c r="R916" s="626">
        <v>12</v>
      </c>
      <c r="S916" s="642">
        <v>1</v>
      </c>
      <c r="T916" s="690">
        <v>3</v>
      </c>
      <c r="U916" s="672">
        <v>1</v>
      </c>
    </row>
    <row r="917" spans="1:21" ht="14.4" customHeight="1" x14ac:dyDescent="0.3">
      <c r="A917" s="625">
        <v>4</v>
      </c>
      <c r="B917" s="626" t="s">
        <v>551</v>
      </c>
      <c r="C917" s="626">
        <v>89301042</v>
      </c>
      <c r="D917" s="688" t="s">
        <v>5893</v>
      </c>
      <c r="E917" s="689" t="s">
        <v>3807</v>
      </c>
      <c r="F917" s="626" t="s">
        <v>3779</v>
      </c>
      <c r="G917" s="626" t="s">
        <v>3967</v>
      </c>
      <c r="H917" s="626" t="s">
        <v>550</v>
      </c>
      <c r="I917" s="626" t="s">
        <v>4560</v>
      </c>
      <c r="J917" s="626" t="s">
        <v>4558</v>
      </c>
      <c r="K917" s="626" t="s">
        <v>4561</v>
      </c>
      <c r="L917" s="627">
        <v>761.3</v>
      </c>
      <c r="M917" s="627">
        <v>8374.2999999999993</v>
      </c>
      <c r="N917" s="626">
        <v>11</v>
      </c>
      <c r="O917" s="690">
        <v>3</v>
      </c>
      <c r="P917" s="627">
        <v>8374.2999999999993</v>
      </c>
      <c r="Q917" s="642">
        <v>1</v>
      </c>
      <c r="R917" s="626">
        <v>11</v>
      </c>
      <c r="S917" s="642">
        <v>1</v>
      </c>
      <c r="T917" s="690">
        <v>3</v>
      </c>
      <c r="U917" s="672">
        <v>1</v>
      </c>
    </row>
    <row r="918" spans="1:21" ht="14.4" customHeight="1" x14ac:dyDescent="0.3">
      <c r="A918" s="625">
        <v>4</v>
      </c>
      <c r="B918" s="626" t="s">
        <v>551</v>
      </c>
      <c r="C918" s="626">
        <v>89301042</v>
      </c>
      <c r="D918" s="688" t="s">
        <v>5893</v>
      </c>
      <c r="E918" s="689" t="s">
        <v>3807</v>
      </c>
      <c r="F918" s="626" t="s">
        <v>3779</v>
      </c>
      <c r="G918" s="626" t="s">
        <v>3967</v>
      </c>
      <c r="H918" s="626" t="s">
        <v>550</v>
      </c>
      <c r="I918" s="626" t="s">
        <v>4957</v>
      </c>
      <c r="J918" s="626" t="s">
        <v>4558</v>
      </c>
      <c r="K918" s="626" t="s">
        <v>4958</v>
      </c>
      <c r="L918" s="627">
        <v>761.3</v>
      </c>
      <c r="M918" s="627">
        <v>7612.9999999999991</v>
      </c>
      <c r="N918" s="626">
        <v>10</v>
      </c>
      <c r="O918" s="690">
        <v>2</v>
      </c>
      <c r="P918" s="627">
        <v>7612.9999999999991</v>
      </c>
      <c r="Q918" s="642">
        <v>1</v>
      </c>
      <c r="R918" s="626">
        <v>10</v>
      </c>
      <c r="S918" s="642">
        <v>1</v>
      </c>
      <c r="T918" s="690">
        <v>2</v>
      </c>
      <c r="U918" s="672">
        <v>1</v>
      </c>
    </row>
    <row r="919" spans="1:21" ht="14.4" customHeight="1" x14ac:dyDescent="0.3">
      <c r="A919" s="625">
        <v>4</v>
      </c>
      <c r="B919" s="626" t="s">
        <v>551</v>
      </c>
      <c r="C919" s="626">
        <v>89301042</v>
      </c>
      <c r="D919" s="688" t="s">
        <v>5893</v>
      </c>
      <c r="E919" s="689" t="s">
        <v>3807</v>
      </c>
      <c r="F919" s="626" t="s">
        <v>3779</v>
      </c>
      <c r="G919" s="626" t="s">
        <v>3967</v>
      </c>
      <c r="H919" s="626" t="s">
        <v>550</v>
      </c>
      <c r="I919" s="626" t="s">
        <v>4959</v>
      </c>
      <c r="J919" s="626" t="s">
        <v>4960</v>
      </c>
      <c r="K919" s="626" t="s">
        <v>4961</v>
      </c>
      <c r="L919" s="627">
        <v>2412.9</v>
      </c>
      <c r="M919" s="627">
        <v>12064.5</v>
      </c>
      <c r="N919" s="626">
        <v>5</v>
      </c>
      <c r="O919" s="690">
        <v>3</v>
      </c>
      <c r="P919" s="627">
        <v>12064.5</v>
      </c>
      <c r="Q919" s="642">
        <v>1</v>
      </c>
      <c r="R919" s="626">
        <v>5</v>
      </c>
      <c r="S919" s="642">
        <v>1</v>
      </c>
      <c r="T919" s="690">
        <v>3</v>
      </c>
      <c r="U919" s="672">
        <v>1</v>
      </c>
    </row>
    <row r="920" spans="1:21" ht="14.4" customHeight="1" x14ac:dyDescent="0.3">
      <c r="A920" s="625">
        <v>4</v>
      </c>
      <c r="B920" s="626" t="s">
        <v>551</v>
      </c>
      <c r="C920" s="626">
        <v>89301042</v>
      </c>
      <c r="D920" s="688" t="s">
        <v>5893</v>
      </c>
      <c r="E920" s="689" t="s">
        <v>3807</v>
      </c>
      <c r="F920" s="626" t="s">
        <v>3779</v>
      </c>
      <c r="G920" s="626" t="s">
        <v>3967</v>
      </c>
      <c r="H920" s="626" t="s">
        <v>550</v>
      </c>
      <c r="I920" s="626" t="s">
        <v>4562</v>
      </c>
      <c r="J920" s="626" t="s">
        <v>4962</v>
      </c>
      <c r="K920" s="626" t="s">
        <v>4564</v>
      </c>
      <c r="L920" s="627">
        <v>5343.9</v>
      </c>
      <c r="M920" s="627">
        <v>16031.699999999999</v>
      </c>
      <c r="N920" s="626">
        <v>3</v>
      </c>
      <c r="O920" s="690">
        <v>1</v>
      </c>
      <c r="P920" s="627">
        <v>16031.699999999999</v>
      </c>
      <c r="Q920" s="642">
        <v>1</v>
      </c>
      <c r="R920" s="626">
        <v>3</v>
      </c>
      <c r="S920" s="642">
        <v>1</v>
      </c>
      <c r="T920" s="690">
        <v>1</v>
      </c>
      <c r="U920" s="672">
        <v>1</v>
      </c>
    </row>
    <row r="921" spans="1:21" ht="14.4" customHeight="1" x14ac:dyDescent="0.3">
      <c r="A921" s="625">
        <v>4</v>
      </c>
      <c r="B921" s="626" t="s">
        <v>551</v>
      </c>
      <c r="C921" s="626">
        <v>89301042</v>
      </c>
      <c r="D921" s="688" t="s">
        <v>5893</v>
      </c>
      <c r="E921" s="689" t="s">
        <v>3807</v>
      </c>
      <c r="F921" s="626" t="s">
        <v>3779</v>
      </c>
      <c r="G921" s="626" t="s">
        <v>3967</v>
      </c>
      <c r="H921" s="626" t="s">
        <v>550</v>
      </c>
      <c r="I921" s="626" t="s">
        <v>4562</v>
      </c>
      <c r="J921" s="626" t="s">
        <v>4563</v>
      </c>
      <c r="K921" s="626" t="s">
        <v>4564</v>
      </c>
      <c r="L921" s="627">
        <v>5343.9</v>
      </c>
      <c r="M921" s="627">
        <v>53439</v>
      </c>
      <c r="N921" s="626">
        <v>10</v>
      </c>
      <c r="O921" s="690">
        <v>4</v>
      </c>
      <c r="P921" s="627">
        <v>48095.1</v>
      </c>
      <c r="Q921" s="642">
        <v>0.9</v>
      </c>
      <c r="R921" s="626">
        <v>9</v>
      </c>
      <c r="S921" s="642">
        <v>0.9</v>
      </c>
      <c r="T921" s="690">
        <v>3</v>
      </c>
      <c r="U921" s="672">
        <v>0.75</v>
      </c>
    </row>
    <row r="922" spans="1:21" ht="14.4" customHeight="1" x14ac:dyDescent="0.3">
      <c r="A922" s="625">
        <v>4</v>
      </c>
      <c r="B922" s="626" t="s">
        <v>551</v>
      </c>
      <c r="C922" s="626">
        <v>89301042</v>
      </c>
      <c r="D922" s="688" t="s">
        <v>5893</v>
      </c>
      <c r="E922" s="689" t="s">
        <v>3807</v>
      </c>
      <c r="F922" s="626" t="s">
        <v>3779</v>
      </c>
      <c r="G922" s="626" t="s">
        <v>3967</v>
      </c>
      <c r="H922" s="626" t="s">
        <v>550</v>
      </c>
      <c r="I922" s="626" t="s">
        <v>4963</v>
      </c>
      <c r="J922" s="626" t="s">
        <v>4964</v>
      </c>
      <c r="K922" s="626" t="s">
        <v>4965</v>
      </c>
      <c r="L922" s="627">
        <v>2412.9</v>
      </c>
      <c r="M922" s="627">
        <v>14477.400000000001</v>
      </c>
      <c r="N922" s="626">
        <v>6</v>
      </c>
      <c r="O922" s="690">
        <v>1</v>
      </c>
      <c r="P922" s="627">
        <v>14477.400000000001</v>
      </c>
      <c r="Q922" s="642">
        <v>1</v>
      </c>
      <c r="R922" s="626">
        <v>6</v>
      </c>
      <c r="S922" s="642">
        <v>1</v>
      </c>
      <c r="T922" s="690">
        <v>1</v>
      </c>
      <c r="U922" s="672">
        <v>1</v>
      </c>
    </row>
    <row r="923" spans="1:21" ht="14.4" customHeight="1" x14ac:dyDescent="0.3">
      <c r="A923" s="625">
        <v>4</v>
      </c>
      <c r="B923" s="626" t="s">
        <v>551</v>
      </c>
      <c r="C923" s="626">
        <v>89301042</v>
      </c>
      <c r="D923" s="688" t="s">
        <v>5893</v>
      </c>
      <c r="E923" s="689" t="s">
        <v>3807</v>
      </c>
      <c r="F923" s="626" t="s">
        <v>3779</v>
      </c>
      <c r="G923" s="626" t="s">
        <v>3967</v>
      </c>
      <c r="H923" s="626" t="s">
        <v>550</v>
      </c>
      <c r="I923" s="626" t="s">
        <v>4966</v>
      </c>
      <c r="J923" s="626" t="s">
        <v>4967</v>
      </c>
      <c r="K923" s="626" t="s">
        <v>4968</v>
      </c>
      <c r="L923" s="627">
        <v>2412.9</v>
      </c>
      <c r="M923" s="627">
        <v>24129</v>
      </c>
      <c r="N923" s="626">
        <v>10</v>
      </c>
      <c r="O923" s="690">
        <v>4</v>
      </c>
      <c r="P923" s="627">
        <v>19303.2</v>
      </c>
      <c r="Q923" s="642">
        <v>0.8</v>
      </c>
      <c r="R923" s="626">
        <v>8</v>
      </c>
      <c r="S923" s="642">
        <v>0.8</v>
      </c>
      <c r="T923" s="690">
        <v>3</v>
      </c>
      <c r="U923" s="672">
        <v>0.75</v>
      </c>
    </row>
    <row r="924" spans="1:21" ht="14.4" customHeight="1" x14ac:dyDescent="0.3">
      <c r="A924" s="625">
        <v>4</v>
      </c>
      <c r="B924" s="626" t="s">
        <v>551</v>
      </c>
      <c r="C924" s="626">
        <v>89301042</v>
      </c>
      <c r="D924" s="688" t="s">
        <v>5893</v>
      </c>
      <c r="E924" s="689" t="s">
        <v>3807</v>
      </c>
      <c r="F924" s="626" t="s">
        <v>3779</v>
      </c>
      <c r="G924" s="626" t="s">
        <v>3967</v>
      </c>
      <c r="H924" s="626" t="s">
        <v>550</v>
      </c>
      <c r="I924" s="626" t="s">
        <v>4969</v>
      </c>
      <c r="J924" s="626" t="s">
        <v>4970</v>
      </c>
      <c r="K924" s="626" t="s">
        <v>4971</v>
      </c>
      <c r="L924" s="627">
        <v>1500.3</v>
      </c>
      <c r="M924" s="627">
        <v>6001.2</v>
      </c>
      <c r="N924" s="626">
        <v>4</v>
      </c>
      <c r="O924" s="690">
        <v>1</v>
      </c>
      <c r="P924" s="627">
        <v>6001.2</v>
      </c>
      <c r="Q924" s="642">
        <v>1</v>
      </c>
      <c r="R924" s="626">
        <v>4</v>
      </c>
      <c r="S924" s="642">
        <v>1</v>
      </c>
      <c r="T924" s="690">
        <v>1</v>
      </c>
      <c r="U924" s="672">
        <v>1</v>
      </c>
    </row>
    <row r="925" spans="1:21" ht="14.4" customHeight="1" x14ac:dyDescent="0.3">
      <c r="A925" s="625">
        <v>4</v>
      </c>
      <c r="B925" s="626" t="s">
        <v>551</v>
      </c>
      <c r="C925" s="626">
        <v>89301042</v>
      </c>
      <c r="D925" s="688" t="s">
        <v>5893</v>
      </c>
      <c r="E925" s="689" t="s">
        <v>3807</v>
      </c>
      <c r="F925" s="626" t="s">
        <v>3779</v>
      </c>
      <c r="G925" s="626" t="s">
        <v>3967</v>
      </c>
      <c r="H925" s="626" t="s">
        <v>550</v>
      </c>
      <c r="I925" s="626" t="s">
        <v>4568</v>
      </c>
      <c r="J925" s="626" t="s">
        <v>4569</v>
      </c>
      <c r="K925" s="626" t="s">
        <v>4570</v>
      </c>
      <c r="L925" s="627">
        <v>1500.3</v>
      </c>
      <c r="M925" s="627">
        <v>9001.7999999999993</v>
      </c>
      <c r="N925" s="626">
        <v>6</v>
      </c>
      <c r="O925" s="690">
        <v>1</v>
      </c>
      <c r="P925" s="627">
        <v>9001.7999999999993</v>
      </c>
      <c r="Q925" s="642">
        <v>1</v>
      </c>
      <c r="R925" s="626">
        <v>6</v>
      </c>
      <c r="S925" s="642">
        <v>1</v>
      </c>
      <c r="T925" s="690">
        <v>1</v>
      </c>
      <c r="U925" s="672">
        <v>1</v>
      </c>
    </row>
    <row r="926" spans="1:21" ht="14.4" customHeight="1" x14ac:dyDescent="0.3">
      <c r="A926" s="625">
        <v>4</v>
      </c>
      <c r="B926" s="626" t="s">
        <v>551</v>
      </c>
      <c r="C926" s="626">
        <v>89301042</v>
      </c>
      <c r="D926" s="688" t="s">
        <v>5893</v>
      </c>
      <c r="E926" s="689" t="s">
        <v>3807</v>
      </c>
      <c r="F926" s="626" t="s">
        <v>3779</v>
      </c>
      <c r="G926" s="626" t="s">
        <v>3967</v>
      </c>
      <c r="H926" s="626" t="s">
        <v>550</v>
      </c>
      <c r="I926" s="626" t="s">
        <v>4972</v>
      </c>
      <c r="J926" s="626" t="s">
        <v>4973</v>
      </c>
      <c r="K926" s="626" t="s">
        <v>4974</v>
      </c>
      <c r="L926" s="627">
        <v>1500.3</v>
      </c>
      <c r="M926" s="627">
        <v>9001.7999999999993</v>
      </c>
      <c r="N926" s="626">
        <v>6</v>
      </c>
      <c r="O926" s="690">
        <v>1</v>
      </c>
      <c r="P926" s="627">
        <v>9001.7999999999993</v>
      </c>
      <c r="Q926" s="642">
        <v>1</v>
      </c>
      <c r="R926" s="626">
        <v>6</v>
      </c>
      <c r="S926" s="642">
        <v>1</v>
      </c>
      <c r="T926" s="690">
        <v>1</v>
      </c>
      <c r="U926" s="672">
        <v>1</v>
      </c>
    </row>
    <row r="927" spans="1:21" ht="14.4" customHeight="1" x14ac:dyDescent="0.3">
      <c r="A927" s="625">
        <v>4</v>
      </c>
      <c r="B927" s="626" t="s">
        <v>551</v>
      </c>
      <c r="C927" s="626">
        <v>89301042</v>
      </c>
      <c r="D927" s="688" t="s">
        <v>5893</v>
      </c>
      <c r="E927" s="689" t="s">
        <v>3807</v>
      </c>
      <c r="F927" s="626" t="s">
        <v>3779</v>
      </c>
      <c r="G927" s="626" t="s">
        <v>3967</v>
      </c>
      <c r="H927" s="626" t="s">
        <v>550</v>
      </c>
      <c r="I927" s="626" t="s">
        <v>4972</v>
      </c>
      <c r="J927" s="626" t="s">
        <v>4569</v>
      </c>
      <c r="K927" s="626" t="s">
        <v>4974</v>
      </c>
      <c r="L927" s="627">
        <v>1500.3</v>
      </c>
      <c r="M927" s="627">
        <v>42008.399999999994</v>
      </c>
      <c r="N927" s="626">
        <v>28</v>
      </c>
      <c r="O927" s="690">
        <v>5</v>
      </c>
      <c r="P927" s="627">
        <v>33006.6</v>
      </c>
      <c r="Q927" s="642">
        <v>0.78571428571428581</v>
      </c>
      <c r="R927" s="626">
        <v>22</v>
      </c>
      <c r="S927" s="642">
        <v>0.7857142857142857</v>
      </c>
      <c r="T927" s="690">
        <v>4</v>
      </c>
      <c r="U927" s="672">
        <v>0.8</v>
      </c>
    </row>
    <row r="928" spans="1:21" ht="14.4" customHeight="1" x14ac:dyDescent="0.3">
      <c r="A928" s="625">
        <v>4</v>
      </c>
      <c r="B928" s="626" t="s">
        <v>551</v>
      </c>
      <c r="C928" s="626">
        <v>89301042</v>
      </c>
      <c r="D928" s="688" t="s">
        <v>5893</v>
      </c>
      <c r="E928" s="689" t="s">
        <v>3807</v>
      </c>
      <c r="F928" s="626" t="s">
        <v>3779</v>
      </c>
      <c r="G928" s="626" t="s">
        <v>3967</v>
      </c>
      <c r="H928" s="626" t="s">
        <v>550</v>
      </c>
      <c r="I928" s="626" t="s">
        <v>4571</v>
      </c>
      <c r="J928" s="626" t="s">
        <v>4572</v>
      </c>
      <c r="K928" s="626" t="s">
        <v>4573</v>
      </c>
      <c r="L928" s="627">
        <v>1987.45</v>
      </c>
      <c r="M928" s="627">
        <v>23849.400000000005</v>
      </c>
      <c r="N928" s="626">
        <v>12</v>
      </c>
      <c r="O928" s="690">
        <v>5</v>
      </c>
      <c r="P928" s="627">
        <v>23849.400000000005</v>
      </c>
      <c r="Q928" s="642">
        <v>1</v>
      </c>
      <c r="R928" s="626">
        <v>12</v>
      </c>
      <c r="S928" s="642">
        <v>1</v>
      </c>
      <c r="T928" s="690">
        <v>5</v>
      </c>
      <c r="U928" s="672">
        <v>1</v>
      </c>
    </row>
    <row r="929" spans="1:21" ht="14.4" customHeight="1" x14ac:dyDescent="0.3">
      <c r="A929" s="625">
        <v>4</v>
      </c>
      <c r="B929" s="626" t="s">
        <v>551</v>
      </c>
      <c r="C929" s="626">
        <v>89301042</v>
      </c>
      <c r="D929" s="688" t="s">
        <v>5893</v>
      </c>
      <c r="E929" s="689" t="s">
        <v>3807</v>
      </c>
      <c r="F929" s="626" t="s">
        <v>3779</v>
      </c>
      <c r="G929" s="626" t="s">
        <v>3967</v>
      </c>
      <c r="H929" s="626" t="s">
        <v>550</v>
      </c>
      <c r="I929" s="626" t="s">
        <v>4574</v>
      </c>
      <c r="J929" s="626" t="s">
        <v>4575</v>
      </c>
      <c r="K929" s="626" t="s">
        <v>4576</v>
      </c>
      <c r="L929" s="627">
        <v>1987.45</v>
      </c>
      <c r="M929" s="627">
        <v>3974.9</v>
      </c>
      <c r="N929" s="626">
        <v>2</v>
      </c>
      <c r="O929" s="690">
        <v>1</v>
      </c>
      <c r="P929" s="627">
        <v>3974.9</v>
      </c>
      <c r="Q929" s="642">
        <v>1</v>
      </c>
      <c r="R929" s="626">
        <v>2</v>
      </c>
      <c r="S929" s="642">
        <v>1</v>
      </c>
      <c r="T929" s="690">
        <v>1</v>
      </c>
      <c r="U929" s="672">
        <v>1</v>
      </c>
    </row>
    <row r="930" spans="1:21" ht="14.4" customHeight="1" x14ac:dyDescent="0.3">
      <c r="A930" s="625">
        <v>4</v>
      </c>
      <c r="B930" s="626" t="s">
        <v>551</v>
      </c>
      <c r="C930" s="626">
        <v>89301042</v>
      </c>
      <c r="D930" s="688" t="s">
        <v>5893</v>
      </c>
      <c r="E930" s="689" t="s">
        <v>3807</v>
      </c>
      <c r="F930" s="626" t="s">
        <v>3779</v>
      </c>
      <c r="G930" s="626" t="s">
        <v>3967</v>
      </c>
      <c r="H930" s="626" t="s">
        <v>550</v>
      </c>
      <c r="I930" s="626" t="s">
        <v>4574</v>
      </c>
      <c r="J930" s="626" t="s">
        <v>4572</v>
      </c>
      <c r="K930" s="626" t="s">
        <v>4576</v>
      </c>
      <c r="L930" s="627">
        <v>1987.45</v>
      </c>
      <c r="M930" s="627">
        <v>33786.65</v>
      </c>
      <c r="N930" s="626">
        <v>17</v>
      </c>
      <c r="O930" s="690">
        <v>6</v>
      </c>
      <c r="P930" s="627">
        <v>33786.65</v>
      </c>
      <c r="Q930" s="642">
        <v>1</v>
      </c>
      <c r="R930" s="626">
        <v>17</v>
      </c>
      <c r="S930" s="642">
        <v>1</v>
      </c>
      <c r="T930" s="690">
        <v>6</v>
      </c>
      <c r="U930" s="672">
        <v>1</v>
      </c>
    </row>
    <row r="931" spans="1:21" ht="14.4" customHeight="1" x14ac:dyDescent="0.3">
      <c r="A931" s="625">
        <v>4</v>
      </c>
      <c r="B931" s="626" t="s">
        <v>551</v>
      </c>
      <c r="C931" s="626">
        <v>89301042</v>
      </c>
      <c r="D931" s="688" t="s">
        <v>5893</v>
      </c>
      <c r="E931" s="689" t="s">
        <v>3807</v>
      </c>
      <c r="F931" s="626" t="s">
        <v>3779</v>
      </c>
      <c r="G931" s="626" t="s">
        <v>3967</v>
      </c>
      <c r="H931" s="626" t="s">
        <v>550</v>
      </c>
      <c r="I931" s="626" t="s">
        <v>4577</v>
      </c>
      <c r="J931" s="626" t="s">
        <v>4572</v>
      </c>
      <c r="K931" s="626" t="s">
        <v>4578</v>
      </c>
      <c r="L931" s="627">
        <v>1987.45</v>
      </c>
      <c r="M931" s="627">
        <v>11924.7</v>
      </c>
      <c r="N931" s="626">
        <v>6</v>
      </c>
      <c r="O931" s="690">
        <v>2</v>
      </c>
      <c r="P931" s="627">
        <v>11924.7</v>
      </c>
      <c r="Q931" s="642">
        <v>1</v>
      </c>
      <c r="R931" s="626">
        <v>6</v>
      </c>
      <c r="S931" s="642">
        <v>1</v>
      </c>
      <c r="T931" s="690">
        <v>2</v>
      </c>
      <c r="U931" s="672">
        <v>1</v>
      </c>
    </row>
    <row r="932" spans="1:21" ht="14.4" customHeight="1" x14ac:dyDescent="0.3">
      <c r="A932" s="625">
        <v>4</v>
      </c>
      <c r="B932" s="626" t="s">
        <v>551</v>
      </c>
      <c r="C932" s="626">
        <v>89301042</v>
      </c>
      <c r="D932" s="688" t="s">
        <v>5893</v>
      </c>
      <c r="E932" s="689" t="s">
        <v>3807</v>
      </c>
      <c r="F932" s="626" t="s">
        <v>3779</v>
      </c>
      <c r="G932" s="626" t="s">
        <v>3967</v>
      </c>
      <c r="H932" s="626" t="s">
        <v>550</v>
      </c>
      <c r="I932" s="626" t="s">
        <v>4582</v>
      </c>
      <c r="J932" s="626" t="s">
        <v>4580</v>
      </c>
      <c r="K932" s="626" t="s">
        <v>4583</v>
      </c>
      <c r="L932" s="627">
        <v>711.08</v>
      </c>
      <c r="M932" s="627">
        <v>23465.640000000003</v>
      </c>
      <c r="N932" s="626">
        <v>33</v>
      </c>
      <c r="O932" s="690">
        <v>5</v>
      </c>
      <c r="P932" s="627">
        <v>23465.640000000003</v>
      </c>
      <c r="Q932" s="642">
        <v>1</v>
      </c>
      <c r="R932" s="626">
        <v>33</v>
      </c>
      <c r="S932" s="642">
        <v>1</v>
      </c>
      <c r="T932" s="690">
        <v>5</v>
      </c>
      <c r="U932" s="672">
        <v>1</v>
      </c>
    </row>
    <row r="933" spans="1:21" ht="14.4" customHeight="1" x14ac:dyDescent="0.3">
      <c r="A933" s="625">
        <v>4</v>
      </c>
      <c r="B933" s="626" t="s">
        <v>551</v>
      </c>
      <c r="C933" s="626">
        <v>89301042</v>
      </c>
      <c r="D933" s="688" t="s">
        <v>5893</v>
      </c>
      <c r="E933" s="689" t="s">
        <v>3807</v>
      </c>
      <c r="F933" s="626" t="s">
        <v>3779</v>
      </c>
      <c r="G933" s="626" t="s">
        <v>3967</v>
      </c>
      <c r="H933" s="626" t="s">
        <v>550</v>
      </c>
      <c r="I933" s="626" t="s">
        <v>4975</v>
      </c>
      <c r="J933" s="626" t="s">
        <v>4580</v>
      </c>
      <c r="K933" s="626" t="s">
        <v>4976</v>
      </c>
      <c r="L933" s="627">
        <v>711.08</v>
      </c>
      <c r="M933" s="627">
        <v>15643.760000000002</v>
      </c>
      <c r="N933" s="626">
        <v>22</v>
      </c>
      <c r="O933" s="690">
        <v>4</v>
      </c>
      <c r="P933" s="627">
        <v>15643.760000000002</v>
      </c>
      <c r="Q933" s="642">
        <v>1</v>
      </c>
      <c r="R933" s="626">
        <v>22</v>
      </c>
      <c r="S933" s="642">
        <v>1</v>
      </c>
      <c r="T933" s="690">
        <v>4</v>
      </c>
      <c r="U933" s="672">
        <v>1</v>
      </c>
    </row>
    <row r="934" spans="1:21" ht="14.4" customHeight="1" x14ac:dyDescent="0.3">
      <c r="A934" s="625">
        <v>4</v>
      </c>
      <c r="B934" s="626" t="s">
        <v>551</v>
      </c>
      <c r="C934" s="626">
        <v>89301042</v>
      </c>
      <c r="D934" s="688" t="s">
        <v>5893</v>
      </c>
      <c r="E934" s="689" t="s">
        <v>3807</v>
      </c>
      <c r="F934" s="626" t="s">
        <v>3779</v>
      </c>
      <c r="G934" s="626" t="s">
        <v>3967</v>
      </c>
      <c r="H934" s="626" t="s">
        <v>550</v>
      </c>
      <c r="I934" s="626" t="s">
        <v>4977</v>
      </c>
      <c r="J934" s="626" t="s">
        <v>4585</v>
      </c>
      <c r="K934" s="626" t="s">
        <v>4978</v>
      </c>
      <c r="L934" s="627">
        <v>1074.31</v>
      </c>
      <c r="M934" s="627">
        <v>45121.02</v>
      </c>
      <c r="N934" s="626">
        <v>42</v>
      </c>
      <c r="O934" s="690">
        <v>5</v>
      </c>
      <c r="P934" s="627">
        <v>38675.159999999996</v>
      </c>
      <c r="Q934" s="642">
        <v>0.8571428571428571</v>
      </c>
      <c r="R934" s="626">
        <v>36</v>
      </c>
      <c r="S934" s="642">
        <v>0.8571428571428571</v>
      </c>
      <c r="T934" s="690">
        <v>4</v>
      </c>
      <c r="U934" s="672">
        <v>0.8</v>
      </c>
    </row>
    <row r="935" spans="1:21" ht="14.4" customHeight="1" x14ac:dyDescent="0.3">
      <c r="A935" s="625">
        <v>4</v>
      </c>
      <c r="B935" s="626" t="s">
        <v>551</v>
      </c>
      <c r="C935" s="626">
        <v>89301042</v>
      </c>
      <c r="D935" s="688" t="s">
        <v>5893</v>
      </c>
      <c r="E935" s="689" t="s">
        <v>3807</v>
      </c>
      <c r="F935" s="626" t="s">
        <v>3779</v>
      </c>
      <c r="G935" s="626" t="s">
        <v>3967</v>
      </c>
      <c r="H935" s="626" t="s">
        <v>550</v>
      </c>
      <c r="I935" s="626" t="s">
        <v>4584</v>
      </c>
      <c r="J935" s="626" t="s">
        <v>4585</v>
      </c>
      <c r="K935" s="626" t="s">
        <v>4586</v>
      </c>
      <c r="L935" s="627">
        <v>1074.31</v>
      </c>
      <c r="M935" s="627">
        <v>25783.439999999995</v>
      </c>
      <c r="N935" s="626">
        <v>24</v>
      </c>
      <c r="O935" s="690">
        <v>3</v>
      </c>
      <c r="P935" s="627">
        <v>25783.439999999995</v>
      </c>
      <c r="Q935" s="642">
        <v>1</v>
      </c>
      <c r="R935" s="626">
        <v>24</v>
      </c>
      <c r="S935" s="642">
        <v>1</v>
      </c>
      <c r="T935" s="690">
        <v>3</v>
      </c>
      <c r="U935" s="672">
        <v>1</v>
      </c>
    </row>
    <row r="936" spans="1:21" ht="14.4" customHeight="1" x14ac:dyDescent="0.3">
      <c r="A936" s="625">
        <v>4</v>
      </c>
      <c r="B936" s="626" t="s">
        <v>551</v>
      </c>
      <c r="C936" s="626">
        <v>89301042</v>
      </c>
      <c r="D936" s="688" t="s">
        <v>5893</v>
      </c>
      <c r="E936" s="689" t="s">
        <v>3807</v>
      </c>
      <c r="F936" s="626" t="s">
        <v>3779</v>
      </c>
      <c r="G936" s="626" t="s">
        <v>3967</v>
      </c>
      <c r="H936" s="626" t="s">
        <v>550</v>
      </c>
      <c r="I936" s="626" t="s">
        <v>4587</v>
      </c>
      <c r="J936" s="626" t="s">
        <v>4585</v>
      </c>
      <c r="K936" s="626" t="s">
        <v>4588</v>
      </c>
      <c r="L936" s="627">
        <v>1074.31</v>
      </c>
      <c r="M936" s="627">
        <v>19337.579999999998</v>
      </c>
      <c r="N936" s="626">
        <v>18</v>
      </c>
      <c r="O936" s="690">
        <v>2</v>
      </c>
      <c r="P936" s="627">
        <v>19337.579999999998</v>
      </c>
      <c r="Q936" s="642">
        <v>1</v>
      </c>
      <c r="R936" s="626">
        <v>18</v>
      </c>
      <c r="S936" s="642">
        <v>1</v>
      </c>
      <c r="T936" s="690">
        <v>2</v>
      </c>
      <c r="U936" s="672">
        <v>1</v>
      </c>
    </row>
    <row r="937" spans="1:21" ht="14.4" customHeight="1" x14ac:dyDescent="0.3">
      <c r="A937" s="625">
        <v>4</v>
      </c>
      <c r="B937" s="626" t="s">
        <v>551</v>
      </c>
      <c r="C937" s="626">
        <v>89301042</v>
      </c>
      <c r="D937" s="688" t="s">
        <v>5893</v>
      </c>
      <c r="E937" s="689" t="s">
        <v>3807</v>
      </c>
      <c r="F937" s="626" t="s">
        <v>3779</v>
      </c>
      <c r="G937" s="626" t="s">
        <v>3967</v>
      </c>
      <c r="H937" s="626" t="s">
        <v>550</v>
      </c>
      <c r="I937" s="626" t="s">
        <v>4589</v>
      </c>
      <c r="J937" s="626" t="s">
        <v>4590</v>
      </c>
      <c r="K937" s="626" t="s">
        <v>4591</v>
      </c>
      <c r="L937" s="627">
        <v>369.69</v>
      </c>
      <c r="M937" s="627">
        <v>1109.07</v>
      </c>
      <c r="N937" s="626">
        <v>3</v>
      </c>
      <c r="O937" s="690">
        <v>3</v>
      </c>
      <c r="P937" s="627">
        <v>1109.07</v>
      </c>
      <c r="Q937" s="642">
        <v>1</v>
      </c>
      <c r="R937" s="626">
        <v>3</v>
      </c>
      <c r="S937" s="642">
        <v>1</v>
      </c>
      <c r="T937" s="690">
        <v>3</v>
      </c>
      <c r="U937" s="672">
        <v>1</v>
      </c>
    </row>
    <row r="938" spans="1:21" ht="14.4" customHeight="1" x14ac:dyDescent="0.3">
      <c r="A938" s="625">
        <v>4</v>
      </c>
      <c r="B938" s="626" t="s">
        <v>551</v>
      </c>
      <c r="C938" s="626">
        <v>89301042</v>
      </c>
      <c r="D938" s="688" t="s">
        <v>5893</v>
      </c>
      <c r="E938" s="689" t="s">
        <v>3807</v>
      </c>
      <c r="F938" s="626" t="s">
        <v>3779</v>
      </c>
      <c r="G938" s="626" t="s">
        <v>3967</v>
      </c>
      <c r="H938" s="626" t="s">
        <v>550</v>
      </c>
      <c r="I938" s="626" t="s">
        <v>1748</v>
      </c>
      <c r="J938" s="626" t="s">
        <v>4289</v>
      </c>
      <c r="K938" s="626" t="s">
        <v>4290</v>
      </c>
      <c r="L938" s="627">
        <v>1430.6</v>
      </c>
      <c r="M938" s="627">
        <v>41487.399999999994</v>
      </c>
      <c r="N938" s="626">
        <v>29</v>
      </c>
      <c r="O938" s="690">
        <v>14</v>
      </c>
      <c r="P938" s="627">
        <v>37195.599999999991</v>
      </c>
      <c r="Q938" s="642">
        <v>0.89655172413793094</v>
      </c>
      <c r="R938" s="626">
        <v>26</v>
      </c>
      <c r="S938" s="642">
        <v>0.89655172413793105</v>
      </c>
      <c r="T938" s="690">
        <v>12</v>
      </c>
      <c r="U938" s="672">
        <v>0.8571428571428571</v>
      </c>
    </row>
    <row r="939" spans="1:21" ht="14.4" customHeight="1" x14ac:dyDescent="0.3">
      <c r="A939" s="625">
        <v>4</v>
      </c>
      <c r="B939" s="626" t="s">
        <v>551</v>
      </c>
      <c r="C939" s="626">
        <v>89301042</v>
      </c>
      <c r="D939" s="688" t="s">
        <v>5893</v>
      </c>
      <c r="E939" s="689" t="s">
        <v>3807</v>
      </c>
      <c r="F939" s="626" t="s">
        <v>3779</v>
      </c>
      <c r="G939" s="626" t="s">
        <v>3967</v>
      </c>
      <c r="H939" s="626" t="s">
        <v>550</v>
      </c>
      <c r="I939" s="626" t="s">
        <v>4979</v>
      </c>
      <c r="J939" s="626" t="s">
        <v>4593</v>
      </c>
      <c r="K939" s="626" t="s">
        <v>4980</v>
      </c>
      <c r="L939" s="627">
        <v>1367</v>
      </c>
      <c r="M939" s="627">
        <v>8202</v>
      </c>
      <c r="N939" s="626">
        <v>6</v>
      </c>
      <c r="O939" s="690">
        <v>1</v>
      </c>
      <c r="P939" s="627">
        <v>8202</v>
      </c>
      <c r="Q939" s="642">
        <v>1</v>
      </c>
      <c r="R939" s="626">
        <v>6</v>
      </c>
      <c r="S939" s="642">
        <v>1</v>
      </c>
      <c r="T939" s="690">
        <v>1</v>
      </c>
      <c r="U939" s="672">
        <v>1</v>
      </c>
    </row>
    <row r="940" spans="1:21" ht="14.4" customHeight="1" x14ac:dyDescent="0.3">
      <c r="A940" s="625">
        <v>4</v>
      </c>
      <c r="B940" s="626" t="s">
        <v>551</v>
      </c>
      <c r="C940" s="626">
        <v>89301042</v>
      </c>
      <c r="D940" s="688" t="s">
        <v>5893</v>
      </c>
      <c r="E940" s="689" t="s">
        <v>3807</v>
      </c>
      <c r="F940" s="626" t="s">
        <v>3779</v>
      </c>
      <c r="G940" s="626" t="s">
        <v>3967</v>
      </c>
      <c r="H940" s="626" t="s">
        <v>550</v>
      </c>
      <c r="I940" s="626" t="s">
        <v>4981</v>
      </c>
      <c r="J940" s="626" t="s">
        <v>4982</v>
      </c>
      <c r="K940" s="626" t="s">
        <v>4983</v>
      </c>
      <c r="L940" s="627">
        <v>2489.48</v>
      </c>
      <c r="M940" s="627">
        <v>44810.64</v>
      </c>
      <c r="N940" s="626">
        <v>18</v>
      </c>
      <c r="O940" s="690">
        <v>2</v>
      </c>
      <c r="P940" s="627">
        <v>44810.64</v>
      </c>
      <c r="Q940" s="642">
        <v>1</v>
      </c>
      <c r="R940" s="626">
        <v>18</v>
      </c>
      <c r="S940" s="642">
        <v>1</v>
      </c>
      <c r="T940" s="690">
        <v>2</v>
      </c>
      <c r="U940" s="672">
        <v>1</v>
      </c>
    </row>
    <row r="941" spans="1:21" ht="14.4" customHeight="1" x14ac:dyDescent="0.3">
      <c r="A941" s="625">
        <v>4</v>
      </c>
      <c r="B941" s="626" t="s">
        <v>551</v>
      </c>
      <c r="C941" s="626">
        <v>89301042</v>
      </c>
      <c r="D941" s="688" t="s">
        <v>5893</v>
      </c>
      <c r="E941" s="689" t="s">
        <v>3807</v>
      </c>
      <c r="F941" s="626" t="s">
        <v>3779</v>
      </c>
      <c r="G941" s="626" t="s">
        <v>3967</v>
      </c>
      <c r="H941" s="626" t="s">
        <v>550</v>
      </c>
      <c r="I941" s="626" t="s">
        <v>4595</v>
      </c>
      <c r="J941" s="626" t="s">
        <v>4596</v>
      </c>
      <c r="K941" s="626" t="s">
        <v>4461</v>
      </c>
      <c r="L941" s="627">
        <v>500</v>
      </c>
      <c r="M941" s="627">
        <v>21500</v>
      </c>
      <c r="N941" s="626">
        <v>43</v>
      </c>
      <c r="O941" s="690">
        <v>23</v>
      </c>
      <c r="P941" s="627">
        <v>21500</v>
      </c>
      <c r="Q941" s="642">
        <v>1</v>
      </c>
      <c r="R941" s="626">
        <v>43</v>
      </c>
      <c r="S941" s="642">
        <v>1</v>
      </c>
      <c r="T941" s="690">
        <v>23</v>
      </c>
      <c r="U941" s="672">
        <v>1</v>
      </c>
    </row>
    <row r="942" spans="1:21" ht="14.4" customHeight="1" x14ac:dyDescent="0.3">
      <c r="A942" s="625">
        <v>4</v>
      </c>
      <c r="B942" s="626" t="s">
        <v>551</v>
      </c>
      <c r="C942" s="626">
        <v>89301042</v>
      </c>
      <c r="D942" s="688" t="s">
        <v>5893</v>
      </c>
      <c r="E942" s="689" t="s">
        <v>3807</v>
      </c>
      <c r="F942" s="626" t="s">
        <v>3779</v>
      </c>
      <c r="G942" s="626" t="s">
        <v>3967</v>
      </c>
      <c r="H942" s="626" t="s">
        <v>550</v>
      </c>
      <c r="I942" s="626" t="s">
        <v>4984</v>
      </c>
      <c r="J942" s="626" t="s">
        <v>4985</v>
      </c>
      <c r="K942" s="626" t="s">
        <v>4986</v>
      </c>
      <c r="L942" s="627">
        <v>720</v>
      </c>
      <c r="M942" s="627">
        <v>2160</v>
      </c>
      <c r="N942" s="626">
        <v>3</v>
      </c>
      <c r="O942" s="690">
        <v>1</v>
      </c>
      <c r="P942" s="627"/>
      <c r="Q942" s="642">
        <v>0</v>
      </c>
      <c r="R942" s="626"/>
      <c r="S942" s="642">
        <v>0</v>
      </c>
      <c r="T942" s="690"/>
      <c r="U942" s="672">
        <v>0</v>
      </c>
    </row>
    <row r="943" spans="1:21" ht="14.4" customHeight="1" x14ac:dyDescent="0.3">
      <c r="A943" s="625">
        <v>4</v>
      </c>
      <c r="B943" s="626" t="s">
        <v>551</v>
      </c>
      <c r="C943" s="626">
        <v>89301042</v>
      </c>
      <c r="D943" s="688" t="s">
        <v>5893</v>
      </c>
      <c r="E943" s="689" t="s">
        <v>3807</v>
      </c>
      <c r="F943" s="626" t="s">
        <v>3779</v>
      </c>
      <c r="G943" s="626" t="s">
        <v>3967</v>
      </c>
      <c r="H943" s="626" t="s">
        <v>550</v>
      </c>
      <c r="I943" s="626" t="s">
        <v>4597</v>
      </c>
      <c r="J943" s="626" t="s">
        <v>4987</v>
      </c>
      <c r="K943" s="626" t="s">
        <v>4599</v>
      </c>
      <c r="L943" s="627">
        <v>556</v>
      </c>
      <c r="M943" s="627">
        <v>1668</v>
      </c>
      <c r="N943" s="626">
        <v>3</v>
      </c>
      <c r="O943" s="690">
        <v>1</v>
      </c>
      <c r="P943" s="627">
        <v>1668</v>
      </c>
      <c r="Q943" s="642">
        <v>1</v>
      </c>
      <c r="R943" s="626">
        <v>3</v>
      </c>
      <c r="S943" s="642">
        <v>1</v>
      </c>
      <c r="T943" s="690">
        <v>1</v>
      </c>
      <c r="U943" s="672">
        <v>1</v>
      </c>
    </row>
    <row r="944" spans="1:21" ht="14.4" customHeight="1" x14ac:dyDescent="0.3">
      <c r="A944" s="625">
        <v>4</v>
      </c>
      <c r="B944" s="626" t="s">
        <v>551</v>
      </c>
      <c r="C944" s="626">
        <v>89301042</v>
      </c>
      <c r="D944" s="688" t="s">
        <v>5893</v>
      </c>
      <c r="E944" s="689" t="s">
        <v>3807</v>
      </c>
      <c r="F944" s="626" t="s">
        <v>3779</v>
      </c>
      <c r="G944" s="626" t="s">
        <v>3967</v>
      </c>
      <c r="H944" s="626" t="s">
        <v>550</v>
      </c>
      <c r="I944" s="626" t="s">
        <v>4597</v>
      </c>
      <c r="J944" s="626" t="s">
        <v>4598</v>
      </c>
      <c r="K944" s="626" t="s">
        <v>4599</v>
      </c>
      <c r="L944" s="627">
        <v>556</v>
      </c>
      <c r="M944" s="627">
        <v>17792</v>
      </c>
      <c r="N944" s="626">
        <v>32</v>
      </c>
      <c r="O944" s="690">
        <v>12</v>
      </c>
      <c r="P944" s="627">
        <v>17792</v>
      </c>
      <c r="Q944" s="642">
        <v>1</v>
      </c>
      <c r="R944" s="626">
        <v>32</v>
      </c>
      <c r="S944" s="642">
        <v>1</v>
      </c>
      <c r="T944" s="690">
        <v>12</v>
      </c>
      <c r="U944" s="672">
        <v>1</v>
      </c>
    </row>
    <row r="945" spans="1:21" ht="14.4" customHeight="1" x14ac:dyDescent="0.3">
      <c r="A945" s="625">
        <v>4</v>
      </c>
      <c r="B945" s="626" t="s">
        <v>551</v>
      </c>
      <c r="C945" s="626">
        <v>89301042</v>
      </c>
      <c r="D945" s="688" t="s">
        <v>5893</v>
      </c>
      <c r="E945" s="689" t="s">
        <v>3807</v>
      </c>
      <c r="F945" s="626" t="s">
        <v>3779</v>
      </c>
      <c r="G945" s="626" t="s">
        <v>3967</v>
      </c>
      <c r="H945" s="626" t="s">
        <v>550</v>
      </c>
      <c r="I945" s="626" t="s">
        <v>4600</v>
      </c>
      <c r="J945" s="626" t="s">
        <v>4601</v>
      </c>
      <c r="K945" s="626" t="s">
        <v>4602</v>
      </c>
      <c r="L945" s="627">
        <v>2939</v>
      </c>
      <c r="M945" s="627">
        <v>8817</v>
      </c>
      <c r="N945" s="626">
        <v>3</v>
      </c>
      <c r="O945" s="690">
        <v>1</v>
      </c>
      <c r="P945" s="627">
        <v>8817</v>
      </c>
      <c r="Q945" s="642">
        <v>1</v>
      </c>
      <c r="R945" s="626">
        <v>3</v>
      </c>
      <c r="S945" s="642">
        <v>1</v>
      </c>
      <c r="T945" s="690">
        <v>1</v>
      </c>
      <c r="U945" s="672">
        <v>1</v>
      </c>
    </row>
    <row r="946" spans="1:21" ht="14.4" customHeight="1" x14ac:dyDescent="0.3">
      <c r="A946" s="625">
        <v>4</v>
      </c>
      <c r="B946" s="626" t="s">
        <v>551</v>
      </c>
      <c r="C946" s="626">
        <v>89301042</v>
      </c>
      <c r="D946" s="688" t="s">
        <v>5893</v>
      </c>
      <c r="E946" s="689" t="s">
        <v>3807</v>
      </c>
      <c r="F946" s="626" t="s">
        <v>3779</v>
      </c>
      <c r="G946" s="626" t="s">
        <v>3967</v>
      </c>
      <c r="H946" s="626" t="s">
        <v>550</v>
      </c>
      <c r="I946" s="626" t="s">
        <v>4600</v>
      </c>
      <c r="J946" s="626" t="s">
        <v>4603</v>
      </c>
      <c r="K946" s="626" t="s">
        <v>4602</v>
      </c>
      <c r="L946" s="627">
        <v>2939</v>
      </c>
      <c r="M946" s="627">
        <v>120499</v>
      </c>
      <c r="N946" s="626">
        <v>41</v>
      </c>
      <c r="O946" s="690">
        <v>19</v>
      </c>
      <c r="P946" s="627">
        <v>108743</v>
      </c>
      <c r="Q946" s="642">
        <v>0.90243902439024393</v>
      </c>
      <c r="R946" s="626">
        <v>37</v>
      </c>
      <c r="S946" s="642">
        <v>0.90243902439024393</v>
      </c>
      <c r="T946" s="690">
        <v>17</v>
      </c>
      <c r="U946" s="672">
        <v>0.89473684210526316</v>
      </c>
    </row>
    <row r="947" spans="1:21" ht="14.4" customHeight="1" x14ac:dyDescent="0.3">
      <c r="A947" s="625">
        <v>4</v>
      </c>
      <c r="B947" s="626" t="s">
        <v>551</v>
      </c>
      <c r="C947" s="626">
        <v>89301042</v>
      </c>
      <c r="D947" s="688" t="s">
        <v>5893</v>
      </c>
      <c r="E947" s="689" t="s">
        <v>3807</v>
      </c>
      <c r="F947" s="626" t="s">
        <v>3779</v>
      </c>
      <c r="G947" s="626" t="s">
        <v>3967</v>
      </c>
      <c r="H947" s="626" t="s">
        <v>550</v>
      </c>
      <c r="I947" s="626" t="s">
        <v>4604</v>
      </c>
      <c r="J947" s="626" t="s">
        <v>4605</v>
      </c>
      <c r="K947" s="626" t="s">
        <v>4606</v>
      </c>
      <c r="L947" s="627">
        <v>5343.9</v>
      </c>
      <c r="M947" s="627">
        <v>16031.699999999999</v>
      </c>
      <c r="N947" s="626">
        <v>3</v>
      </c>
      <c r="O947" s="690">
        <v>1</v>
      </c>
      <c r="P947" s="627">
        <v>16031.699999999999</v>
      </c>
      <c r="Q947" s="642">
        <v>1</v>
      </c>
      <c r="R947" s="626">
        <v>3</v>
      </c>
      <c r="S947" s="642">
        <v>1</v>
      </c>
      <c r="T947" s="690">
        <v>1</v>
      </c>
      <c r="U947" s="672">
        <v>1</v>
      </c>
    </row>
    <row r="948" spans="1:21" ht="14.4" customHeight="1" x14ac:dyDescent="0.3">
      <c r="A948" s="625">
        <v>4</v>
      </c>
      <c r="B948" s="626" t="s">
        <v>551</v>
      </c>
      <c r="C948" s="626">
        <v>89301042</v>
      </c>
      <c r="D948" s="688" t="s">
        <v>5893</v>
      </c>
      <c r="E948" s="689" t="s">
        <v>3807</v>
      </c>
      <c r="F948" s="626" t="s">
        <v>3779</v>
      </c>
      <c r="G948" s="626" t="s">
        <v>3967</v>
      </c>
      <c r="H948" s="626" t="s">
        <v>550</v>
      </c>
      <c r="I948" s="626" t="s">
        <v>4988</v>
      </c>
      <c r="J948" s="626" t="s">
        <v>4989</v>
      </c>
      <c r="K948" s="626" t="s">
        <v>4990</v>
      </c>
      <c r="L948" s="627">
        <v>2816</v>
      </c>
      <c r="M948" s="627">
        <v>67584</v>
      </c>
      <c r="N948" s="626">
        <v>24</v>
      </c>
      <c r="O948" s="690">
        <v>3</v>
      </c>
      <c r="P948" s="627">
        <v>67584</v>
      </c>
      <c r="Q948" s="642">
        <v>1</v>
      </c>
      <c r="R948" s="626">
        <v>24</v>
      </c>
      <c r="S948" s="642">
        <v>1</v>
      </c>
      <c r="T948" s="690">
        <v>3</v>
      </c>
      <c r="U948" s="672">
        <v>1</v>
      </c>
    </row>
    <row r="949" spans="1:21" ht="14.4" customHeight="1" x14ac:dyDescent="0.3">
      <c r="A949" s="625">
        <v>4</v>
      </c>
      <c r="B949" s="626" t="s">
        <v>551</v>
      </c>
      <c r="C949" s="626">
        <v>89301042</v>
      </c>
      <c r="D949" s="688" t="s">
        <v>5893</v>
      </c>
      <c r="E949" s="689" t="s">
        <v>3807</v>
      </c>
      <c r="F949" s="626" t="s">
        <v>3779</v>
      </c>
      <c r="G949" s="626" t="s">
        <v>3967</v>
      </c>
      <c r="H949" s="626" t="s">
        <v>550</v>
      </c>
      <c r="I949" s="626" t="s">
        <v>4609</v>
      </c>
      <c r="J949" s="626" t="s">
        <v>4610</v>
      </c>
      <c r="K949" s="626" t="s">
        <v>4611</v>
      </c>
      <c r="L949" s="627">
        <v>1249.73</v>
      </c>
      <c r="M949" s="627">
        <v>7498.38</v>
      </c>
      <c r="N949" s="626">
        <v>6</v>
      </c>
      <c r="O949" s="690">
        <v>1</v>
      </c>
      <c r="P949" s="627">
        <v>7498.38</v>
      </c>
      <c r="Q949" s="642">
        <v>1</v>
      </c>
      <c r="R949" s="626">
        <v>6</v>
      </c>
      <c r="S949" s="642">
        <v>1</v>
      </c>
      <c r="T949" s="690">
        <v>1</v>
      </c>
      <c r="U949" s="672">
        <v>1</v>
      </c>
    </row>
    <row r="950" spans="1:21" ht="14.4" customHeight="1" x14ac:dyDescent="0.3">
      <c r="A950" s="625">
        <v>4</v>
      </c>
      <c r="B950" s="626" t="s">
        <v>551</v>
      </c>
      <c r="C950" s="626">
        <v>89301042</v>
      </c>
      <c r="D950" s="688" t="s">
        <v>5893</v>
      </c>
      <c r="E950" s="689" t="s">
        <v>3807</v>
      </c>
      <c r="F950" s="626" t="s">
        <v>3779</v>
      </c>
      <c r="G950" s="626" t="s">
        <v>3967</v>
      </c>
      <c r="H950" s="626" t="s">
        <v>550</v>
      </c>
      <c r="I950" s="626" t="s">
        <v>4612</v>
      </c>
      <c r="J950" s="626" t="s">
        <v>4613</v>
      </c>
      <c r="K950" s="626" t="s">
        <v>4614</v>
      </c>
      <c r="L950" s="627">
        <v>1080</v>
      </c>
      <c r="M950" s="627">
        <v>12960</v>
      </c>
      <c r="N950" s="626">
        <v>12</v>
      </c>
      <c r="O950" s="690">
        <v>12</v>
      </c>
      <c r="P950" s="627">
        <v>9720</v>
      </c>
      <c r="Q950" s="642">
        <v>0.75</v>
      </c>
      <c r="R950" s="626">
        <v>9</v>
      </c>
      <c r="S950" s="642">
        <v>0.75</v>
      </c>
      <c r="T950" s="690">
        <v>9</v>
      </c>
      <c r="U950" s="672">
        <v>0.75</v>
      </c>
    </row>
    <row r="951" spans="1:21" ht="14.4" customHeight="1" x14ac:dyDescent="0.3">
      <c r="A951" s="625">
        <v>4</v>
      </c>
      <c r="B951" s="626" t="s">
        <v>551</v>
      </c>
      <c r="C951" s="626">
        <v>89301042</v>
      </c>
      <c r="D951" s="688" t="s">
        <v>5893</v>
      </c>
      <c r="E951" s="689" t="s">
        <v>3807</v>
      </c>
      <c r="F951" s="626" t="s">
        <v>3779</v>
      </c>
      <c r="G951" s="626" t="s">
        <v>3967</v>
      </c>
      <c r="H951" s="626" t="s">
        <v>550</v>
      </c>
      <c r="I951" s="626" t="s">
        <v>4615</v>
      </c>
      <c r="J951" s="626" t="s">
        <v>4616</v>
      </c>
      <c r="K951" s="626" t="s">
        <v>4617</v>
      </c>
      <c r="L951" s="627">
        <v>600</v>
      </c>
      <c r="M951" s="627">
        <v>19200</v>
      </c>
      <c r="N951" s="626">
        <v>32</v>
      </c>
      <c r="O951" s="690">
        <v>25</v>
      </c>
      <c r="P951" s="627">
        <v>17400</v>
      </c>
      <c r="Q951" s="642">
        <v>0.90625</v>
      </c>
      <c r="R951" s="626">
        <v>29</v>
      </c>
      <c r="S951" s="642">
        <v>0.90625</v>
      </c>
      <c r="T951" s="690">
        <v>22</v>
      </c>
      <c r="U951" s="672">
        <v>0.88</v>
      </c>
    </row>
    <row r="952" spans="1:21" ht="14.4" customHeight="1" x14ac:dyDescent="0.3">
      <c r="A952" s="625">
        <v>4</v>
      </c>
      <c r="B952" s="626" t="s">
        <v>551</v>
      </c>
      <c r="C952" s="626">
        <v>89301042</v>
      </c>
      <c r="D952" s="688" t="s">
        <v>5893</v>
      </c>
      <c r="E952" s="689" t="s">
        <v>3807</v>
      </c>
      <c r="F952" s="626" t="s">
        <v>3779</v>
      </c>
      <c r="G952" s="626" t="s">
        <v>3967</v>
      </c>
      <c r="H952" s="626" t="s">
        <v>550</v>
      </c>
      <c r="I952" s="626" t="s">
        <v>4615</v>
      </c>
      <c r="J952" s="626" t="s">
        <v>4991</v>
      </c>
      <c r="K952" s="626" t="s">
        <v>4617</v>
      </c>
      <c r="L952" s="627">
        <v>600</v>
      </c>
      <c r="M952" s="627">
        <v>1200</v>
      </c>
      <c r="N952" s="626">
        <v>2</v>
      </c>
      <c r="O952" s="690">
        <v>2</v>
      </c>
      <c r="P952" s="627">
        <v>1200</v>
      </c>
      <c r="Q952" s="642">
        <v>1</v>
      </c>
      <c r="R952" s="626">
        <v>2</v>
      </c>
      <c r="S952" s="642">
        <v>1</v>
      </c>
      <c r="T952" s="690">
        <v>2</v>
      </c>
      <c r="U952" s="672">
        <v>1</v>
      </c>
    </row>
    <row r="953" spans="1:21" ht="14.4" customHeight="1" x14ac:dyDescent="0.3">
      <c r="A953" s="625">
        <v>4</v>
      </c>
      <c r="B953" s="626" t="s">
        <v>551</v>
      </c>
      <c r="C953" s="626">
        <v>89301042</v>
      </c>
      <c r="D953" s="688" t="s">
        <v>5893</v>
      </c>
      <c r="E953" s="689" t="s">
        <v>3807</v>
      </c>
      <c r="F953" s="626" t="s">
        <v>3779</v>
      </c>
      <c r="G953" s="626" t="s">
        <v>3967</v>
      </c>
      <c r="H953" s="626" t="s">
        <v>550</v>
      </c>
      <c r="I953" s="626" t="s">
        <v>4618</v>
      </c>
      <c r="J953" s="626" t="s">
        <v>4619</v>
      </c>
      <c r="K953" s="626" t="s">
        <v>4525</v>
      </c>
      <c r="L953" s="627">
        <v>500</v>
      </c>
      <c r="M953" s="627">
        <v>11000</v>
      </c>
      <c r="N953" s="626">
        <v>22</v>
      </c>
      <c r="O953" s="690">
        <v>13</v>
      </c>
      <c r="P953" s="627">
        <v>8500</v>
      </c>
      <c r="Q953" s="642">
        <v>0.77272727272727271</v>
      </c>
      <c r="R953" s="626">
        <v>17</v>
      </c>
      <c r="S953" s="642">
        <v>0.77272727272727271</v>
      </c>
      <c r="T953" s="690">
        <v>11</v>
      </c>
      <c r="U953" s="672">
        <v>0.84615384615384615</v>
      </c>
    </row>
    <row r="954" spans="1:21" ht="14.4" customHeight="1" x14ac:dyDescent="0.3">
      <c r="A954" s="625">
        <v>4</v>
      </c>
      <c r="B954" s="626" t="s">
        <v>551</v>
      </c>
      <c r="C954" s="626">
        <v>89301042</v>
      </c>
      <c r="D954" s="688" t="s">
        <v>5893</v>
      </c>
      <c r="E954" s="689" t="s">
        <v>3807</v>
      </c>
      <c r="F954" s="626" t="s">
        <v>3779</v>
      </c>
      <c r="G954" s="626" t="s">
        <v>3967</v>
      </c>
      <c r="H954" s="626" t="s">
        <v>550</v>
      </c>
      <c r="I954" s="626" t="s">
        <v>4618</v>
      </c>
      <c r="J954" s="626" t="s">
        <v>4619</v>
      </c>
      <c r="K954" s="626" t="s">
        <v>4525</v>
      </c>
      <c r="L954" s="627">
        <v>550.95000000000005</v>
      </c>
      <c r="M954" s="627">
        <v>2203.8000000000002</v>
      </c>
      <c r="N954" s="626">
        <v>4</v>
      </c>
      <c r="O954" s="690">
        <v>2</v>
      </c>
      <c r="P954" s="627"/>
      <c r="Q954" s="642">
        <v>0</v>
      </c>
      <c r="R954" s="626"/>
      <c r="S954" s="642">
        <v>0</v>
      </c>
      <c r="T954" s="690"/>
      <c r="U954" s="672">
        <v>0</v>
      </c>
    </row>
    <row r="955" spans="1:21" ht="14.4" customHeight="1" x14ac:dyDescent="0.3">
      <c r="A955" s="625">
        <v>4</v>
      </c>
      <c r="B955" s="626" t="s">
        <v>551</v>
      </c>
      <c r="C955" s="626">
        <v>89301042</v>
      </c>
      <c r="D955" s="688" t="s">
        <v>5893</v>
      </c>
      <c r="E955" s="689" t="s">
        <v>3807</v>
      </c>
      <c r="F955" s="626" t="s">
        <v>3779</v>
      </c>
      <c r="G955" s="626" t="s">
        <v>3967</v>
      </c>
      <c r="H955" s="626" t="s">
        <v>550</v>
      </c>
      <c r="I955" s="626" t="s">
        <v>4618</v>
      </c>
      <c r="J955" s="626" t="s">
        <v>4992</v>
      </c>
      <c r="K955" s="626" t="s">
        <v>4525</v>
      </c>
      <c r="L955" s="627">
        <v>550.95000000000005</v>
      </c>
      <c r="M955" s="627">
        <v>1101.9000000000001</v>
      </c>
      <c r="N955" s="626">
        <v>2</v>
      </c>
      <c r="O955" s="690">
        <v>2</v>
      </c>
      <c r="P955" s="627">
        <v>1101.9000000000001</v>
      </c>
      <c r="Q955" s="642">
        <v>1</v>
      </c>
      <c r="R955" s="626">
        <v>2</v>
      </c>
      <c r="S955" s="642">
        <v>1</v>
      </c>
      <c r="T955" s="690">
        <v>2</v>
      </c>
      <c r="U955" s="672">
        <v>1</v>
      </c>
    </row>
    <row r="956" spans="1:21" ht="14.4" customHeight="1" x14ac:dyDescent="0.3">
      <c r="A956" s="625">
        <v>4</v>
      </c>
      <c r="B956" s="626" t="s">
        <v>551</v>
      </c>
      <c r="C956" s="626">
        <v>89301042</v>
      </c>
      <c r="D956" s="688" t="s">
        <v>5893</v>
      </c>
      <c r="E956" s="689" t="s">
        <v>3807</v>
      </c>
      <c r="F956" s="626" t="s">
        <v>3779</v>
      </c>
      <c r="G956" s="626" t="s">
        <v>3967</v>
      </c>
      <c r="H956" s="626" t="s">
        <v>550</v>
      </c>
      <c r="I956" s="626" t="s">
        <v>4620</v>
      </c>
      <c r="J956" s="626" t="s">
        <v>4621</v>
      </c>
      <c r="K956" s="626" t="s">
        <v>4617</v>
      </c>
      <c r="L956" s="627">
        <v>1000</v>
      </c>
      <c r="M956" s="627">
        <v>24000</v>
      </c>
      <c r="N956" s="626">
        <v>24</v>
      </c>
      <c r="O956" s="690">
        <v>16</v>
      </c>
      <c r="P956" s="627">
        <v>21000</v>
      </c>
      <c r="Q956" s="642">
        <v>0.875</v>
      </c>
      <c r="R956" s="626">
        <v>21</v>
      </c>
      <c r="S956" s="642">
        <v>0.875</v>
      </c>
      <c r="T956" s="690">
        <v>14</v>
      </c>
      <c r="U956" s="672">
        <v>0.875</v>
      </c>
    </row>
    <row r="957" spans="1:21" ht="14.4" customHeight="1" x14ac:dyDescent="0.3">
      <c r="A957" s="625">
        <v>4</v>
      </c>
      <c r="B957" s="626" t="s">
        <v>551</v>
      </c>
      <c r="C957" s="626">
        <v>89301042</v>
      </c>
      <c r="D957" s="688" t="s">
        <v>5893</v>
      </c>
      <c r="E957" s="689" t="s">
        <v>3807</v>
      </c>
      <c r="F957" s="626" t="s">
        <v>3779</v>
      </c>
      <c r="G957" s="626" t="s">
        <v>3967</v>
      </c>
      <c r="H957" s="626" t="s">
        <v>550</v>
      </c>
      <c r="I957" s="626" t="s">
        <v>4620</v>
      </c>
      <c r="J957" s="626" t="s">
        <v>4993</v>
      </c>
      <c r="K957" s="626" t="s">
        <v>4617</v>
      </c>
      <c r="L957" s="627">
        <v>1000</v>
      </c>
      <c r="M957" s="627">
        <v>3000</v>
      </c>
      <c r="N957" s="626">
        <v>3</v>
      </c>
      <c r="O957" s="690">
        <v>2</v>
      </c>
      <c r="P957" s="627">
        <v>3000</v>
      </c>
      <c r="Q957" s="642">
        <v>1</v>
      </c>
      <c r="R957" s="626">
        <v>3</v>
      </c>
      <c r="S957" s="642">
        <v>1</v>
      </c>
      <c r="T957" s="690">
        <v>2</v>
      </c>
      <c r="U957" s="672">
        <v>1</v>
      </c>
    </row>
    <row r="958" spans="1:21" ht="14.4" customHeight="1" x14ac:dyDescent="0.3">
      <c r="A958" s="625">
        <v>4</v>
      </c>
      <c r="B958" s="626" t="s">
        <v>551</v>
      </c>
      <c r="C958" s="626">
        <v>89301042</v>
      </c>
      <c r="D958" s="688" t="s">
        <v>5893</v>
      </c>
      <c r="E958" s="689" t="s">
        <v>3807</v>
      </c>
      <c r="F958" s="626" t="s">
        <v>3779</v>
      </c>
      <c r="G958" s="626" t="s">
        <v>3967</v>
      </c>
      <c r="H958" s="626" t="s">
        <v>550</v>
      </c>
      <c r="I958" s="626" t="s">
        <v>4622</v>
      </c>
      <c r="J958" s="626" t="s">
        <v>4623</v>
      </c>
      <c r="K958" s="626" t="s">
        <v>4624</v>
      </c>
      <c r="L958" s="627">
        <v>3000</v>
      </c>
      <c r="M958" s="627">
        <v>27000</v>
      </c>
      <c r="N958" s="626">
        <v>9</v>
      </c>
      <c r="O958" s="690">
        <v>3</v>
      </c>
      <c r="P958" s="627">
        <v>27000</v>
      </c>
      <c r="Q958" s="642">
        <v>1</v>
      </c>
      <c r="R958" s="626">
        <v>9</v>
      </c>
      <c r="S958" s="642">
        <v>1</v>
      </c>
      <c r="T958" s="690">
        <v>3</v>
      </c>
      <c r="U958" s="672">
        <v>1</v>
      </c>
    </row>
    <row r="959" spans="1:21" ht="14.4" customHeight="1" x14ac:dyDescent="0.3">
      <c r="A959" s="625">
        <v>4</v>
      </c>
      <c r="B959" s="626" t="s">
        <v>551</v>
      </c>
      <c r="C959" s="626">
        <v>89301042</v>
      </c>
      <c r="D959" s="688" t="s">
        <v>5893</v>
      </c>
      <c r="E959" s="689" t="s">
        <v>3807</v>
      </c>
      <c r="F959" s="626" t="s">
        <v>3779</v>
      </c>
      <c r="G959" s="626" t="s">
        <v>3967</v>
      </c>
      <c r="H959" s="626" t="s">
        <v>550</v>
      </c>
      <c r="I959" s="626" t="s">
        <v>4625</v>
      </c>
      <c r="J959" s="626" t="s">
        <v>4623</v>
      </c>
      <c r="K959" s="626" t="s">
        <v>4626</v>
      </c>
      <c r="L959" s="627">
        <v>3000</v>
      </c>
      <c r="M959" s="627">
        <v>24000</v>
      </c>
      <c r="N959" s="626">
        <v>8</v>
      </c>
      <c r="O959" s="690">
        <v>3</v>
      </c>
      <c r="P959" s="627">
        <v>24000</v>
      </c>
      <c r="Q959" s="642">
        <v>1</v>
      </c>
      <c r="R959" s="626">
        <v>8</v>
      </c>
      <c r="S959" s="642">
        <v>1</v>
      </c>
      <c r="T959" s="690">
        <v>3</v>
      </c>
      <c r="U959" s="672">
        <v>1</v>
      </c>
    </row>
    <row r="960" spans="1:21" ht="14.4" customHeight="1" x14ac:dyDescent="0.3">
      <c r="A960" s="625">
        <v>4</v>
      </c>
      <c r="B960" s="626" t="s">
        <v>551</v>
      </c>
      <c r="C960" s="626">
        <v>89301042</v>
      </c>
      <c r="D960" s="688" t="s">
        <v>5893</v>
      </c>
      <c r="E960" s="689" t="s">
        <v>3807</v>
      </c>
      <c r="F960" s="626" t="s">
        <v>3779</v>
      </c>
      <c r="G960" s="626" t="s">
        <v>3967</v>
      </c>
      <c r="H960" s="626" t="s">
        <v>550</v>
      </c>
      <c r="I960" s="626" t="s">
        <v>4994</v>
      </c>
      <c r="J960" s="626" t="s">
        <v>4623</v>
      </c>
      <c r="K960" s="626" t="s">
        <v>4995</v>
      </c>
      <c r="L960" s="627">
        <v>3000</v>
      </c>
      <c r="M960" s="627">
        <v>27000</v>
      </c>
      <c r="N960" s="626">
        <v>9</v>
      </c>
      <c r="O960" s="690">
        <v>3</v>
      </c>
      <c r="P960" s="627">
        <v>27000</v>
      </c>
      <c r="Q960" s="642">
        <v>1</v>
      </c>
      <c r="R960" s="626">
        <v>9</v>
      </c>
      <c r="S960" s="642">
        <v>1</v>
      </c>
      <c r="T960" s="690">
        <v>3</v>
      </c>
      <c r="U960" s="672">
        <v>1</v>
      </c>
    </row>
    <row r="961" spans="1:21" ht="14.4" customHeight="1" x14ac:dyDescent="0.3">
      <c r="A961" s="625">
        <v>4</v>
      </c>
      <c r="B961" s="626" t="s">
        <v>551</v>
      </c>
      <c r="C961" s="626">
        <v>89301042</v>
      </c>
      <c r="D961" s="688" t="s">
        <v>5893</v>
      </c>
      <c r="E961" s="689" t="s">
        <v>3807</v>
      </c>
      <c r="F961" s="626" t="s">
        <v>3779</v>
      </c>
      <c r="G961" s="626" t="s">
        <v>3967</v>
      </c>
      <c r="H961" s="626" t="s">
        <v>550</v>
      </c>
      <c r="I961" s="626" t="s">
        <v>4627</v>
      </c>
      <c r="J961" s="626" t="s">
        <v>4628</v>
      </c>
      <c r="K961" s="626" t="s">
        <v>4629</v>
      </c>
      <c r="L961" s="627">
        <v>233.18</v>
      </c>
      <c r="M961" s="627">
        <v>2331.8000000000002</v>
      </c>
      <c r="N961" s="626">
        <v>10</v>
      </c>
      <c r="O961" s="690">
        <v>4</v>
      </c>
      <c r="P961" s="627">
        <v>1165.9000000000001</v>
      </c>
      <c r="Q961" s="642">
        <v>0.5</v>
      </c>
      <c r="R961" s="626">
        <v>5</v>
      </c>
      <c r="S961" s="642">
        <v>0.5</v>
      </c>
      <c r="T961" s="690">
        <v>2</v>
      </c>
      <c r="U961" s="672">
        <v>0.5</v>
      </c>
    </row>
    <row r="962" spans="1:21" ht="14.4" customHeight="1" x14ac:dyDescent="0.3">
      <c r="A962" s="625">
        <v>4</v>
      </c>
      <c r="B962" s="626" t="s">
        <v>551</v>
      </c>
      <c r="C962" s="626">
        <v>89301042</v>
      </c>
      <c r="D962" s="688" t="s">
        <v>5893</v>
      </c>
      <c r="E962" s="689" t="s">
        <v>3807</v>
      </c>
      <c r="F962" s="626" t="s">
        <v>3779</v>
      </c>
      <c r="G962" s="626" t="s">
        <v>3967</v>
      </c>
      <c r="H962" s="626" t="s">
        <v>550</v>
      </c>
      <c r="I962" s="626" t="s">
        <v>4996</v>
      </c>
      <c r="J962" s="626" t="s">
        <v>4631</v>
      </c>
      <c r="K962" s="626" t="s">
        <v>4997</v>
      </c>
      <c r="L962" s="627">
        <v>1101.95</v>
      </c>
      <c r="M962" s="627">
        <v>13223.400000000001</v>
      </c>
      <c r="N962" s="626">
        <v>12</v>
      </c>
      <c r="O962" s="690">
        <v>2</v>
      </c>
      <c r="P962" s="627">
        <v>13223.400000000001</v>
      </c>
      <c r="Q962" s="642">
        <v>1</v>
      </c>
      <c r="R962" s="626">
        <v>12</v>
      </c>
      <c r="S962" s="642">
        <v>1</v>
      </c>
      <c r="T962" s="690">
        <v>2</v>
      </c>
      <c r="U962" s="672">
        <v>1</v>
      </c>
    </row>
    <row r="963" spans="1:21" ht="14.4" customHeight="1" x14ac:dyDescent="0.3">
      <c r="A963" s="625">
        <v>4</v>
      </c>
      <c r="B963" s="626" t="s">
        <v>551</v>
      </c>
      <c r="C963" s="626">
        <v>89301042</v>
      </c>
      <c r="D963" s="688" t="s">
        <v>5893</v>
      </c>
      <c r="E963" s="689" t="s">
        <v>3807</v>
      </c>
      <c r="F963" s="626" t="s">
        <v>3779</v>
      </c>
      <c r="G963" s="626" t="s">
        <v>3967</v>
      </c>
      <c r="H963" s="626" t="s">
        <v>550</v>
      </c>
      <c r="I963" s="626" t="s">
        <v>4633</v>
      </c>
      <c r="J963" s="626" t="s">
        <v>4634</v>
      </c>
      <c r="K963" s="626" t="s">
        <v>4525</v>
      </c>
      <c r="L963" s="627">
        <v>300</v>
      </c>
      <c r="M963" s="627">
        <v>11400</v>
      </c>
      <c r="N963" s="626">
        <v>38</v>
      </c>
      <c r="O963" s="690">
        <v>23</v>
      </c>
      <c r="P963" s="627">
        <v>9000</v>
      </c>
      <c r="Q963" s="642">
        <v>0.78947368421052633</v>
      </c>
      <c r="R963" s="626">
        <v>30</v>
      </c>
      <c r="S963" s="642">
        <v>0.78947368421052633</v>
      </c>
      <c r="T963" s="690">
        <v>19</v>
      </c>
      <c r="U963" s="672">
        <v>0.82608695652173914</v>
      </c>
    </row>
    <row r="964" spans="1:21" ht="14.4" customHeight="1" x14ac:dyDescent="0.3">
      <c r="A964" s="625">
        <v>4</v>
      </c>
      <c r="B964" s="626" t="s">
        <v>551</v>
      </c>
      <c r="C964" s="626">
        <v>89301042</v>
      </c>
      <c r="D964" s="688" t="s">
        <v>5893</v>
      </c>
      <c r="E964" s="689" t="s">
        <v>3807</v>
      </c>
      <c r="F964" s="626" t="s">
        <v>3779</v>
      </c>
      <c r="G964" s="626" t="s">
        <v>3967</v>
      </c>
      <c r="H964" s="626" t="s">
        <v>550</v>
      </c>
      <c r="I964" s="626" t="s">
        <v>4633</v>
      </c>
      <c r="J964" s="626" t="s">
        <v>4998</v>
      </c>
      <c r="K964" s="626" t="s">
        <v>4525</v>
      </c>
      <c r="L964" s="627">
        <v>300</v>
      </c>
      <c r="M964" s="627">
        <v>3900</v>
      </c>
      <c r="N964" s="626">
        <v>13</v>
      </c>
      <c r="O964" s="690">
        <v>5</v>
      </c>
      <c r="P964" s="627">
        <v>3900</v>
      </c>
      <c r="Q964" s="642">
        <v>1</v>
      </c>
      <c r="R964" s="626">
        <v>13</v>
      </c>
      <c r="S964" s="642">
        <v>1</v>
      </c>
      <c r="T964" s="690">
        <v>5</v>
      </c>
      <c r="U964" s="672">
        <v>1</v>
      </c>
    </row>
    <row r="965" spans="1:21" ht="14.4" customHeight="1" x14ac:dyDescent="0.3">
      <c r="A965" s="625">
        <v>4</v>
      </c>
      <c r="B965" s="626" t="s">
        <v>551</v>
      </c>
      <c r="C965" s="626">
        <v>89301042</v>
      </c>
      <c r="D965" s="688" t="s">
        <v>5893</v>
      </c>
      <c r="E965" s="689" t="s">
        <v>3807</v>
      </c>
      <c r="F965" s="626" t="s">
        <v>3779</v>
      </c>
      <c r="G965" s="626" t="s">
        <v>3967</v>
      </c>
      <c r="H965" s="626" t="s">
        <v>550</v>
      </c>
      <c r="I965" s="626" t="s">
        <v>4635</v>
      </c>
      <c r="J965" s="626" t="s">
        <v>4636</v>
      </c>
      <c r="K965" s="626" t="s">
        <v>4466</v>
      </c>
      <c r="L965" s="627">
        <v>300</v>
      </c>
      <c r="M965" s="627">
        <v>2700</v>
      </c>
      <c r="N965" s="626">
        <v>9</v>
      </c>
      <c r="O965" s="690">
        <v>7</v>
      </c>
      <c r="P965" s="627">
        <v>2700</v>
      </c>
      <c r="Q965" s="642">
        <v>1</v>
      </c>
      <c r="R965" s="626">
        <v>9</v>
      </c>
      <c r="S965" s="642">
        <v>1</v>
      </c>
      <c r="T965" s="690">
        <v>7</v>
      </c>
      <c r="U965" s="672">
        <v>1</v>
      </c>
    </row>
    <row r="966" spans="1:21" ht="14.4" customHeight="1" x14ac:dyDescent="0.3">
      <c r="A966" s="625">
        <v>4</v>
      </c>
      <c r="B966" s="626" t="s">
        <v>551</v>
      </c>
      <c r="C966" s="626">
        <v>89301042</v>
      </c>
      <c r="D966" s="688" t="s">
        <v>5893</v>
      </c>
      <c r="E966" s="689" t="s">
        <v>3807</v>
      </c>
      <c r="F966" s="626" t="s">
        <v>3779</v>
      </c>
      <c r="G966" s="626" t="s">
        <v>3967</v>
      </c>
      <c r="H966" s="626" t="s">
        <v>550</v>
      </c>
      <c r="I966" s="626" t="s">
        <v>4637</v>
      </c>
      <c r="J966" s="626" t="s">
        <v>4638</v>
      </c>
      <c r="K966" s="626" t="s">
        <v>4473</v>
      </c>
      <c r="L966" s="627">
        <v>304.69</v>
      </c>
      <c r="M966" s="627">
        <v>609.38</v>
      </c>
      <c r="N966" s="626">
        <v>2</v>
      </c>
      <c r="O966" s="690">
        <v>2</v>
      </c>
      <c r="P966" s="627">
        <v>609.38</v>
      </c>
      <c r="Q966" s="642">
        <v>1</v>
      </c>
      <c r="R966" s="626">
        <v>2</v>
      </c>
      <c r="S966" s="642">
        <v>1</v>
      </c>
      <c r="T966" s="690">
        <v>2</v>
      </c>
      <c r="U966" s="672">
        <v>1</v>
      </c>
    </row>
    <row r="967" spans="1:21" ht="14.4" customHeight="1" x14ac:dyDescent="0.3">
      <c r="A967" s="625">
        <v>4</v>
      </c>
      <c r="B967" s="626" t="s">
        <v>551</v>
      </c>
      <c r="C967" s="626">
        <v>89301042</v>
      </c>
      <c r="D967" s="688" t="s">
        <v>5893</v>
      </c>
      <c r="E967" s="689" t="s">
        <v>3807</v>
      </c>
      <c r="F967" s="626" t="s">
        <v>3779</v>
      </c>
      <c r="G967" s="626" t="s">
        <v>3967</v>
      </c>
      <c r="H967" s="626" t="s">
        <v>550</v>
      </c>
      <c r="I967" s="626" t="s">
        <v>4639</v>
      </c>
      <c r="J967" s="626" t="s">
        <v>4640</v>
      </c>
      <c r="K967" s="626" t="s">
        <v>4641</v>
      </c>
      <c r="L967" s="627">
        <v>296.39999999999998</v>
      </c>
      <c r="M967" s="627">
        <v>296.39999999999998</v>
      </c>
      <c r="N967" s="626">
        <v>1</v>
      </c>
      <c r="O967" s="690">
        <v>1</v>
      </c>
      <c r="P967" s="627">
        <v>296.39999999999998</v>
      </c>
      <c r="Q967" s="642">
        <v>1</v>
      </c>
      <c r="R967" s="626">
        <v>1</v>
      </c>
      <c r="S967" s="642">
        <v>1</v>
      </c>
      <c r="T967" s="690">
        <v>1</v>
      </c>
      <c r="U967" s="672">
        <v>1</v>
      </c>
    </row>
    <row r="968" spans="1:21" ht="14.4" customHeight="1" x14ac:dyDescent="0.3">
      <c r="A968" s="625">
        <v>4</v>
      </c>
      <c r="B968" s="626" t="s">
        <v>551</v>
      </c>
      <c r="C968" s="626">
        <v>89301042</v>
      </c>
      <c r="D968" s="688" t="s">
        <v>5893</v>
      </c>
      <c r="E968" s="689" t="s">
        <v>3807</v>
      </c>
      <c r="F968" s="626" t="s">
        <v>3779</v>
      </c>
      <c r="G968" s="626" t="s">
        <v>3967</v>
      </c>
      <c r="H968" s="626" t="s">
        <v>550</v>
      </c>
      <c r="I968" s="626" t="s">
        <v>4999</v>
      </c>
      <c r="J968" s="626" t="s">
        <v>5000</v>
      </c>
      <c r="K968" s="626"/>
      <c r="L968" s="627">
        <v>525.23</v>
      </c>
      <c r="M968" s="627">
        <v>1050.46</v>
      </c>
      <c r="N968" s="626">
        <v>2</v>
      </c>
      <c r="O968" s="690">
        <v>2</v>
      </c>
      <c r="P968" s="627">
        <v>1050.46</v>
      </c>
      <c r="Q968" s="642">
        <v>1</v>
      </c>
      <c r="R968" s="626">
        <v>2</v>
      </c>
      <c r="S968" s="642">
        <v>1</v>
      </c>
      <c r="T968" s="690">
        <v>2</v>
      </c>
      <c r="U968" s="672">
        <v>1</v>
      </c>
    </row>
    <row r="969" spans="1:21" ht="14.4" customHeight="1" x14ac:dyDescent="0.3">
      <c r="A969" s="625">
        <v>4</v>
      </c>
      <c r="B969" s="626" t="s">
        <v>551</v>
      </c>
      <c r="C969" s="626">
        <v>89301042</v>
      </c>
      <c r="D969" s="688" t="s">
        <v>5893</v>
      </c>
      <c r="E969" s="689" t="s">
        <v>3807</v>
      </c>
      <c r="F969" s="626" t="s">
        <v>3779</v>
      </c>
      <c r="G969" s="626" t="s">
        <v>3967</v>
      </c>
      <c r="H969" s="626" t="s">
        <v>550</v>
      </c>
      <c r="I969" s="626" t="s">
        <v>4642</v>
      </c>
      <c r="J969" s="626" t="s">
        <v>4643</v>
      </c>
      <c r="K969" s="626" t="s">
        <v>4644</v>
      </c>
      <c r="L969" s="627">
        <v>4748.2</v>
      </c>
      <c r="M969" s="627">
        <v>14244.599999999999</v>
      </c>
      <c r="N969" s="626">
        <v>3</v>
      </c>
      <c r="O969" s="690">
        <v>1</v>
      </c>
      <c r="P969" s="627"/>
      <c r="Q969" s="642">
        <v>0</v>
      </c>
      <c r="R969" s="626"/>
      <c r="S969" s="642">
        <v>0</v>
      </c>
      <c r="T969" s="690"/>
      <c r="U969" s="672">
        <v>0</v>
      </c>
    </row>
    <row r="970" spans="1:21" ht="14.4" customHeight="1" x14ac:dyDescent="0.3">
      <c r="A970" s="625">
        <v>4</v>
      </c>
      <c r="B970" s="626" t="s">
        <v>551</v>
      </c>
      <c r="C970" s="626">
        <v>89301042</v>
      </c>
      <c r="D970" s="688" t="s">
        <v>5893</v>
      </c>
      <c r="E970" s="689" t="s">
        <v>3807</v>
      </c>
      <c r="F970" s="626" t="s">
        <v>3779</v>
      </c>
      <c r="G970" s="626" t="s">
        <v>3967</v>
      </c>
      <c r="H970" s="626" t="s">
        <v>550</v>
      </c>
      <c r="I970" s="626" t="s">
        <v>4645</v>
      </c>
      <c r="J970" s="626" t="s">
        <v>4646</v>
      </c>
      <c r="K970" s="626" t="s">
        <v>4479</v>
      </c>
      <c r="L970" s="627">
        <v>193.9</v>
      </c>
      <c r="M970" s="627">
        <v>193.9</v>
      </c>
      <c r="N970" s="626">
        <v>1</v>
      </c>
      <c r="O970" s="690">
        <v>1</v>
      </c>
      <c r="P970" s="627"/>
      <c r="Q970" s="642">
        <v>0</v>
      </c>
      <c r="R970" s="626"/>
      <c r="S970" s="642">
        <v>0</v>
      </c>
      <c r="T970" s="690"/>
      <c r="U970" s="672">
        <v>0</v>
      </c>
    </row>
    <row r="971" spans="1:21" ht="14.4" customHeight="1" x14ac:dyDescent="0.3">
      <c r="A971" s="625">
        <v>4</v>
      </c>
      <c r="B971" s="626" t="s">
        <v>551</v>
      </c>
      <c r="C971" s="626">
        <v>89301042</v>
      </c>
      <c r="D971" s="688" t="s">
        <v>5893</v>
      </c>
      <c r="E971" s="689" t="s">
        <v>3807</v>
      </c>
      <c r="F971" s="626" t="s">
        <v>3779</v>
      </c>
      <c r="G971" s="626" t="s">
        <v>3967</v>
      </c>
      <c r="H971" s="626" t="s">
        <v>550</v>
      </c>
      <c r="I971" s="626" t="s">
        <v>4653</v>
      </c>
      <c r="J971" s="626" t="s">
        <v>4654</v>
      </c>
      <c r="K971" s="626" t="s">
        <v>4655</v>
      </c>
      <c r="L971" s="627">
        <v>856.97</v>
      </c>
      <c r="M971" s="627">
        <v>21424.25</v>
      </c>
      <c r="N971" s="626">
        <v>25</v>
      </c>
      <c r="O971" s="690">
        <v>5</v>
      </c>
      <c r="P971" s="627">
        <v>21424.25</v>
      </c>
      <c r="Q971" s="642">
        <v>1</v>
      </c>
      <c r="R971" s="626">
        <v>25</v>
      </c>
      <c r="S971" s="642">
        <v>1</v>
      </c>
      <c r="T971" s="690">
        <v>5</v>
      </c>
      <c r="U971" s="672">
        <v>1</v>
      </c>
    </row>
    <row r="972" spans="1:21" ht="14.4" customHeight="1" x14ac:dyDescent="0.3">
      <c r="A972" s="625">
        <v>4</v>
      </c>
      <c r="B972" s="626" t="s">
        <v>551</v>
      </c>
      <c r="C972" s="626">
        <v>89301042</v>
      </c>
      <c r="D972" s="688" t="s">
        <v>5893</v>
      </c>
      <c r="E972" s="689" t="s">
        <v>3807</v>
      </c>
      <c r="F972" s="626" t="s">
        <v>3779</v>
      </c>
      <c r="G972" s="626" t="s">
        <v>3967</v>
      </c>
      <c r="H972" s="626" t="s">
        <v>550</v>
      </c>
      <c r="I972" s="626" t="s">
        <v>5001</v>
      </c>
      <c r="J972" s="626" t="s">
        <v>5002</v>
      </c>
      <c r="K972" s="626" t="s">
        <v>5003</v>
      </c>
      <c r="L972" s="627">
        <v>856.97</v>
      </c>
      <c r="M972" s="627">
        <v>37706.68</v>
      </c>
      <c r="N972" s="626">
        <v>44</v>
      </c>
      <c r="O972" s="690">
        <v>8</v>
      </c>
      <c r="P972" s="627">
        <v>37706.68</v>
      </c>
      <c r="Q972" s="642">
        <v>1</v>
      </c>
      <c r="R972" s="626">
        <v>44</v>
      </c>
      <c r="S972" s="642">
        <v>1</v>
      </c>
      <c r="T972" s="690">
        <v>8</v>
      </c>
      <c r="U972" s="672">
        <v>1</v>
      </c>
    </row>
    <row r="973" spans="1:21" ht="14.4" customHeight="1" x14ac:dyDescent="0.3">
      <c r="A973" s="625">
        <v>4</v>
      </c>
      <c r="B973" s="626" t="s">
        <v>551</v>
      </c>
      <c r="C973" s="626">
        <v>89301042</v>
      </c>
      <c r="D973" s="688" t="s">
        <v>5893</v>
      </c>
      <c r="E973" s="689" t="s">
        <v>3807</v>
      </c>
      <c r="F973" s="626" t="s">
        <v>3779</v>
      </c>
      <c r="G973" s="626" t="s">
        <v>3967</v>
      </c>
      <c r="H973" s="626" t="s">
        <v>550</v>
      </c>
      <c r="I973" s="626" t="s">
        <v>4656</v>
      </c>
      <c r="J973" s="626" t="s">
        <v>4657</v>
      </c>
      <c r="K973" s="626" t="s">
        <v>4658</v>
      </c>
      <c r="L973" s="627">
        <v>370.4</v>
      </c>
      <c r="M973" s="627">
        <v>9630.4</v>
      </c>
      <c r="N973" s="626">
        <v>26</v>
      </c>
      <c r="O973" s="690">
        <v>15</v>
      </c>
      <c r="P973" s="627">
        <v>9260</v>
      </c>
      <c r="Q973" s="642">
        <v>0.96153846153846156</v>
      </c>
      <c r="R973" s="626">
        <v>25</v>
      </c>
      <c r="S973" s="642">
        <v>0.96153846153846156</v>
      </c>
      <c r="T973" s="690">
        <v>14</v>
      </c>
      <c r="U973" s="672">
        <v>0.93333333333333335</v>
      </c>
    </row>
    <row r="974" spans="1:21" ht="14.4" customHeight="1" x14ac:dyDescent="0.3">
      <c r="A974" s="625">
        <v>4</v>
      </c>
      <c r="B974" s="626" t="s">
        <v>551</v>
      </c>
      <c r="C974" s="626">
        <v>89301042</v>
      </c>
      <c r="D974" s="688" t="s">
        <v>5893</v>
      </c>
      <c r="E974" s="689" t="s">
        <v>3807</v>
      </c>
      <c r="F974" s="626" t="s">
        <v>3779</v>
      </c>
      <c r="G974" s="626" t="s">
        <v>3967</v>
      </c>
      <c r="H974" s="626" t="s">
        <v>550</v>
      </c>
      <c r="I974" s="626" t="s">
        <v>5004</v>
      </c>
      <c r="J974" s="626" t="s">
        <v>5005</v>
      </c>
      <c r="K974" s="626" t="s">
        <v>5006</v>
      </c>
      <c r="L974" s="627">
        <v>295.88</v>
      </c>
      <c r="M974" s="627">
        <v>591.76</v>
      </c>
      <c r="N974" s="626">
        <v>2</v>
      </c>
      <c r="O974" s="690">
        <v>1</v>
      </c>
      <c r="P974" s="627">
        <v>591.76</v>
      </c>
      <c r="Q974" s="642">
        <v>1</v>
      </c>
      <c r="R974" s="626">
        <v>2</v>
      </c>
      <c r="S974" s="642">
        <v>1</v>
      </c>
      <c r="T974" s="690">
        <v>1</v>
      </c>
      <c r="U974" s="672">
        <v>1</v>
      </c>
    </row>
    <row r="975" spans="1:21" ht="14.4" customHeight="1" x14ac:dyDescent="0.3">
      <c r="A975" s="625">
        <v>4</v>
      </c>
      <c r="B975" s="626" t="s">
        <v>551</v>
      </c>
      <c r="C975" s="626">
        <v>89301042</v>
      </c>
      <c r="D975" s="688" t="s">
        <v>5893</v>
      </c>
      <c r="E975" s="689" t="s">
        <v>3807</v>
      </c>
      <c r="F975" s="626" t="s">
        <v>3779</v>
      </c>
      <c r="G975" s="626" t="s">
        <v>3967</v>
      </c>
      <c r="H975" s="626" t="s">
        <v>550</v>
      </c>
      <c r="I975" s="626" t="s">
        <v>4659</v>
      </c>
      <c r="J975" s="626" t="s">
        <v>4660</v>
      </c>
      <c r="K975" s="626" t="s">
        <v>4661</v>
      </c>
      <c r="L975" s="627">
        <v>453.2</v>
      </c>
      <c r="M975" s="627">
        <v>8610.7999999999993</v>
      </c>
      <c r="N975" s="626">
        <v>19</v>
      </c>
      <c r="O975" s="690">
        <v>14</v>
      </c>
      <c r="P975" s="627">
        <v>8157.5999999999985</v>
      </c>
      <c r="Q975" s="642">
        <v>0.94736842105263153</v>
      </c>
      <c r="R975" s="626">
        <v>18</v>
      </c>
      <c r="S975" s="642">
        <v>0.94736842105263153</v>
      </c>
      <c r="T975" s="690">
        <v>13</v>
      </c>
      <c r="U975" s="672">
        <v>0.9285714285714286</v>
      </c>
    </row>
    <row r="976" spans="1:21" ht="14.4" customHeight="1" x14ac:dyDescent="0.3">
      <c r="A976" s="625">
        <v>4</v>
      </c>
      <c r="B976" s="626" t="s">
        <v>551</v>
      </c>
      <c r="C976" s="626">
        <v>89301042</v>
      </c>
      <c r="D976" s="688" t="s">
        <v>5893</v>
      </c>
      <c r="E976" s="689" t="s">
        <v>3807</v>
      </c>
      <c r="F976" s="626" t="s">
        <v>3779</v>
      </c>
      <c r="G976" s="626" t="s">
        <v>3967</v>
      </c>
      <c r="H976" s="626" t="s">
        <v>550</v>
      </c>
      <c r="I976" s="626" t="s">
        <v>4662</v>
      </c>
      <c r="J976" s="626" t="s">
        <v>4663</v>
      </c>
      <c r="K976" s="626" t="s">
        <v>4664</v>
      </c>
      <c r="L976" s="627">
        <v>2158.12</v>
      </c>
      <c r="M976" s="627">
        <v>38846.160000000003</v>
      </c>
      <c r="N976" s="626">
        <v>18</v>
      </c>
      <c r="O976" s="690">
        <v>7</v>
      </c>
      <c r="P976" s="627">
        <v>36688.04</v>
      </c>
      <c r="Q976" s="642">
        <v>0.94444444444444442</v>
      </c>
      <c r="R976" s="626">
        <v>17</v>
      </c>
      <c r="S976" s="642">
        <v>0.94444444444444442</v>
      </c>
      <c r="T976" s="690">
        <v>6</v>
      </c>
      <c r="U976" s="672">
        <v>0.8571428571428571</v>
      </c>
    </row>
    <row r="977" spans="1:21" ht="14.4" customHeight="1" x14ac:dyDescent="0.3">
      <c r="A977" s="625">
        <v>4</v>
      </c>
      <c r="B977" s="626" t="s">
        <v>551</v>
      </c>
      <c r="C977" s="626">
        <v>89301042</v>
      </c>
      <c r="D977" s="688" t="s">
        <v>5893</v>
      </c>
      <c r="E977" s="689" t="s">
        <v>3807</v>
      </c>
      <c r="F977" s="626" t="s">
        <v>3779</v>
      </c>
      <c r="G977" s="626" t="s">
        <v>3967</v>
      </c>
      <c r="H977" s="626" t="s">
        <v>550</v>
      </c>
      <c r="I977" s="626" t="s">
        <v>4665</v>
      </c>
      <c r="J977" s="626" t="s">
        <v>4666</v>
      </c>
      <c r="K977" s="626" t="s">
        <v>4667</v>
      </c>
      <c r="L977" s="627">
        <v>5343.9</v>
      </c>
      <c r="M977" s="627">
        <v>176348.69999999998</v>
      </c>
      <c r="N977" s="626">
        <v>33</v>
      </c>
      <c r="O977" s="690">
        <v>16</v>
      </c>
      <c r="P977" s="627">
        <v>160316.99999999997</v>
      </c>
      <c r="Q977" s="642">
        <v>0.90909090909090906</v>
      </c>
      <c r="R977" s="626">
        <v>30</v>
      </c>
      <c r="S977" s="642">
        <v>0.90909090909090906</v>
      </c>
      <c r="T977" s="690">
        <v>14</v>
      </c>
      <c r="U977" s="672">
        <v>0.875</v>
      </c>
    </row>
    <row r="978" spans="1:21" ht="14.4" customHeight="1" x14ac:dyDescent="0.3">
      <c r="A978" s="625">
        <v>4</v>
      </c>
      <c r="B978" s="626" t="s">
        <v>551</v>
      </c>
      <c r="C978" s="626">
        <v>89301042</v>
      </c>
      <c r="D978" s="688" t="s">
        <v>5893</v>
      </c>
      <c r="E978" s="689" t="s">
        <v>3807</v>
      </c>
      <c r="F978" s="626" t="s">
        <v>3779</v>
      </c>
      <c r="G978" s="626" t="s">
        <v>3967</v>
      </c>
      <c r="H978" s="626" t="s">
        <v>550</v>
      </c>
      <c r="I978" s="626" t="s">
        <v>5007</v>
      </c>
      <c r="J978" s="626" t="s">
        <v>5008</v>
      </c>
      <c r="K978" s="626" t="s">
        <v>5009</v>
      </c>
      <c r="L978" s="627">
        <v>2412.9</v>
      </c>
      <c r="M978" s="627">
        <v>28954.800000000003</v>
      </c>
      <c r="N978" s="626">
        <v>12</v>
      </c>
      <c r="O978" s="690">
        <v>2</v>
      </c>
      <c r="P978" s="627">
        <v>28954.800000000003</v>
      </c>
      <c r="Q978" s="642">
        <v>1</v>
      </c>
      <c r="R978" s="626">
        <v>12</v>
      </c>
      <c r="S978" s="642">
        <v>1</v>
      </c>
      <c r="T978" s="690">
        <v>2</v>
      </c>
      <c r="U978" s="672">
        <v>1</v>
      </c>
    </row>
    <row r="979" spans="1:21" ht="14.4" customHeight="1" x14ac:dyDescent="0.3">
      <c r="A979" s="625">
        <v>4</v>
      </c>
      <c r="B979" s="626" t="s">
        <v>551</v>
      </c>
      <c r="C979" s="626">
        <v>89301042</v>
      </c>
      <c r="D979" s="688" t="s">
        <v>5893</v>
      </c>
      <c r="E979" s="689" t="s">
        <v>3807</v>
      </c>
      <c r="F979" s="626" t="s">
        <v>3779</v>
      </c>
      <c r="G979" s="626" t="s">
        <v>3967</v>
      </c>
      <c r="H979" s="626" t="s">
        <v>550</v>
      </c>
      <c r="I979" s="626" t="s">
        <v>5010</v>
      </c>
      <c r="J979" s="626" t="s">
        <v>5011</v>
      </c>
      <c r="K979" s="626" t="s">
        <v>5012</v>
      </c>
      <c r="L979" s="627">
        <v>2412.9</v>
      </c>
      <c r="M979" s="627">
        <v>28954.800000000003</v>
      </c>
      <c r="N979" s="626">
        <v>12</v>
      </c>
      <c r="O979" s="690">
        <v>2</v>
      </c>
      <c r="P979" s="627">
        <v>14477.400000000001</v>
      </c>
      <c r="Q979" s="642">
        <v>0.5</v>
      </c>
      <c r="R979" s="626">
        <v>6</v>
      </c>
      <c r="S979" s="642">
        <v>0.5</v>
      </c>
      <c r="T979" s="690">
        <v>1</v>
      </c>
      <c r="U979" s="672">
        <v>0.5</v>
      </c>
    </row>
    <row r="980" spans="1:21" ht="14.4" customHeight="1" x14ac:dyDescent="0.3">
      <c r="A980" s="625">
        <v>4</v>
      </c>
      <c r="B980" s="626" t="s">
        <v>551</v>
      </c>
      <c r="C980" s="626">
        <v>89301042</v>
      </c>
      <c r="D980" s="688" t="s">
        <v>5893</v>
      </c>
      <c r="E980" s="689" t="s">
        <v>3807</v>
      </c>
      <c r="F980" s="626" t="s">
        <v>3779</v>
      </c>
      <c r="G980" s="626" t="s">
        <v>3967</v>
      </c>
      <c r="H980" s="626" t="s">
        <v>550</v>
      </c>
      <c r="I980" s="626" t="s">
        <v>4668</v>
      </c>
      <c r="J980" s="626" t="s">
        <v>4669</v>
      </c>
      <c r="K980" s="626" t="s">
        <v>4670</v>
      </c>
      <c r="L980" s="627">
        <v>5343.9</v>
      </c>
      <c r="M980" s="627">
        <v>21375.599999999999</v>
      </c>
      <c r="N980" s="626">
        <v>4</v>
      </c>
      <c r="O980" s="690">
        <v>2</v>
      </c>
      <c r="P980" s="627">
        <v>21375.599999999999</v>
      </c>
      <c r="Q980" s="642">
        <v>1</v>
      </c>
      <c r="R980" s="626">
        <v>4</v>
      </c>
      <c r="S980" s="642">
        <v>1</v>
      </c>
      <c r="T980" s="690">
        <v>2</v>
      </c>
      <c r="U980" s="672">
        <v>1</v>
      </c>
    </row>
    <row r="981" spans="1:21" ht="14.4" customHeight="1" x14ac:dyDescent="0.3">
      <c r="A981" s="625">
        <v>4</v>
      </c>
      <c r="B981" s="626" t="s">
        <v>551</v>
      </c>
      <c r="C981" s="626">
        <v>89301042</v>
      </c>
      <c r="D981" s="688" t="s">
        <v>5893</v>
      </c>
      <c r="E981" s="689" t="s">
        <v>3807</v>
      </c>
      <c r="F981" s="626" t="s">
        <v>3779</v>
      </c>
      <c r="G981" s="626" t="s">
        <v>3967</v>
      </c>
      <c r="H981" s="626" t="s">
        <v>550</v>
      </c>
      <c r="I981" s="626" t="s">
        <v>4671</v>
      </c>
      <c r="J981" s="626" t="s">
        <v>4672</v>
      </c>
      <c r="K981" s="626" t="s">
        <v>4673</v>
      </c>
      <c r="L981" s="627">
        <v>1500.3</v>
      </c>
      <c r="M981" s="627">
        <v>21004.199999999997</v>
      </c>
      <c r="N981" s="626">
        <v>14</v>
      </c>
      <c r="O981" s="690">
        <v>3</v>
      </c>
      <c r="P981" s="627">
        <v>21004.199999999997</v>
      </c>
      <c r="Q981" s="642">
        <v>1</v>
      </c>
      <c r="R981" s="626">
        <v>14</v>
      </c>
      <c r="S981" s="642">
        <v>1</v>
      </c>
      <c r="T981" s="690">
        <v>3</v>
      </c>
      <c r="U981" s="672">
        <v>1</v>
      </c>
    </row>
    <row r="982" spans="1:21" ht="14.4" customHeight="1" x14ac:dyDescent="0.3">
      <c r="A982" s="625">
        <v>4</v>
      </c>
      <c r="B982" s="626" t="s">
        <v>551</v>
      </c>
      <c r="C982" s="626">
        <v>89301042</v>
      </c>
      <c r="D982" s="688" t="s">
        <v>5893</v>
      </c>
      <c r="E982" s="689" t="s">
        <v>3807</v>
      </c>
      <c r="F982" s="626" t="s">
        <v>3779</v>
      </c>
      <c r="G982" s="626" t="s">
        <v>3967</v>
      </c>
      <c r="H982" s="626" t="s">
        <v>550</v>
      </c>
      <c r="I982" s="626" t="s">
        <v>4674</v>
      </c>
      <c r="J982" s="626" t="s">
        <v>5013</v>
      </c>
      <c r="K982" s="626" t="s">
        <v>4676</v>
      </c>
      <c r="L982" s="627">
        <v>1500.3</v>
      </c>
      <c r="M982" s="627">
        <v>9001.7999999999993</v>
      </c>
      <c r="N982" s="626">
        <v>6</v>
      </c>
      <c r="O982" s="690">
        <v>1</v>
      </c>
      <c r="P982" s="627">
        <v>9001.7999999999993</v>
      </c>
      <c r="Q982" s="642">
        <v>1</v>
      </c>
      <c r="R982" s="626">
        <v>6</v>
      </c>
      <c r="S982" s="642">
        <v>1</v>
      </c>
      <c r="T982" s="690">
        <v>1</v>
      </c>
      <c r="U982" s="672">
        <v>1</v>
      </c>
    </row>
    <row r="983" spans="1:21" ht="14.4" customHeight="1" x14ac:dyDescent="0.3">
      <c r="A983" s="625">
        <v>4</v>
      </c>
      <c r="B983" s="626" t="s">
        <v>551</v>
      </c>
      <c r="C983" s="626">
        <v>89301042</v>
      </c>
      <c r="D983" s="688" t="s">
        <v>5893</v>
      </c>
      <c r="E983" s="689" t="s">
        <v>3807</v>
      </c>
      <c r="F983" s="626" t="s">
        <v>3779</v>
      </c>
      <c r="G983" s="626" t="s">
        <v>3967</v>
      </c>
      <c r="H983" s="626" t="s">
        <v>550</v>
      </c>
      <c r="I983" s="626" t="s">
        <v>4674</v>
      </c>
      <c r="J983" s="626" t="s">
        <v>4675</v>
      </c>
      <c r="K983" s="626" t="s">
        <v>4676</v>
      </c>
      <c r="L983" s="627">
        <v>1500.3</v>
      </c>
      <c r="M983" s="627">
        <v>21004.199999999997</v>
      </c>
      <c r="N983" s="626">
        <v>14</v>
      </c>
      <c r="O983" s="690">
        <v>3</v>
      </c>
      <c r="P983" s="627">
        <v>21004.199999999997</v>
      </c>
      <c r="Q983" s="642">
        <v>1</v>
      </c>
      <c r="R983" s="626">
        <v>14</v>
      </c>
      <c r="S983" s="642">
        <v>1</v>
      </c>
      <c r="T983" s="690">
        <v>3</v>
      </c>
      <c r="U983" s="672">
        <v>1</v>
      </c>
    </row>
    <row r="984" spans="1:21" ht="14.4" customHeight="1" x14ac:dyDescent="0.3">
      <c r="A984" s="625">
        <v>4</v>
      </c>
      <c r="B984" s="626" t="s">
        <v>551</v>
      </c>
      <c r="C984" s="626">
        <v>89301042</v>
      </c>
      <c r="D984" s="688" t="s">
        <v>5893</v>
      </c>
      <c r="E984" s="689" t="s">
        <v>3807</v>
      </c>
      <c r="F984" s="626" t="s">
        <v>3779</v>
      </c>
      <c r="G984" s="626" t="s">
        <v>3967</v>
      </c>
      <c r="H984" s="626" t="s">
        <v>550</v>
      </c>
      <c r="I984" s="626" t="s">
        <v>4677</v>
      </c>
      <c r="J984" s="626" t="s">
        <v>4292</v>
      </c>
      <c r="K984" s="626" t="s">
        <v>4678</v>
      </c>
      <c r="L984" s="627">
        <v>2284</v>
      </c>
      <c r="M984" s="627">
        <v>4568</v>
      </c>
      <c r="N984" s="626">
        <v>2</v>
      </c>
      <c r="O984" s="690">
        <v>1</v>
      </c>
      <c r="P984" s="627"/>
      <c r="Q984" s="642">
        <v>0</v>
      </c>
      <c r="R984" s="626"/>
      <c r="S984" s="642">
        <v>0</v>
      </c>
      <c r="T984" s="690"/>
      <c r="U984" s="672">
        <v>0</v>
      </c>
    </row>
    <row r="985" spans="1:21" ht="14.4" customHeight="1" x14ac:dyDescent="0.3">
      <c r="A985" s="625">
        <v>4</v>
      </c>
      <c r="B985" s="626" t="s">
        <v>551</v>
      </c>
      <c r="C985" s="626">
        <v>89301042</v>
      </c>
      <c r="D985" s="688" t="s">
        <v>5893</v>
      </c>
      <c r="E985" s="689" t="s">
        <v>3807</v>
      </c>
      <c r="F985" s="626" t="s">
        <v>3779</v>
      </c>
      <c r="G985" s="626" t="s">
        <v>3967</v>
      </c>
      <c r="H985" s="626" t="s">
        <v>550</v>
      </c>
      <c r="I985" s="626" t="s">
        <v>4291</v>
      </c>
      <c r="J985" s="626" t="s">
        <v>4292</v>
      </c>
      <c r="K985" s="626" t="s">
        <v>4293</v>
      </c>
      <c r="L985" s="627">
        <v>2284</v>
      </c>
      <c r="M985" s="627">
        <v>13704</v>
      </c>
      <c r="N985" s="626">
        <v>6</v>
      </c>
      <c r="O985" s="690">
        <v>3</v>
      </c>
      <c r="P985" s="627">
        <v>13704</v>
      </c>
      <c r="Q985" s="642">
        <v>1</v>
      </c>
      <c r="R985" s="626">
        <v>6</v>
      </c>
      <c r="S985" s="642">
        <v>1</v>
      </c>
      <c r="T985" s="690">
        <v>3</v>
      </c>
      <c r="U985" s="672">
        <v>1</v>
      </c>
    </row>
    <row r="986" spans="1:21" ht="14.4" customHeight="1" x14ac:dyDescent="0.3">
      <c r="A986" s="625">
        <v>4</v>
      </c>
      <c r="B986" s="626" t="s">
        <v>551</v>
      </c>
      <c r="C986" s="626">
        <v>89301042</v>
      </c>
      <c r="D986" s="688" t="s">
        <v>5893</v>
      </c>
      <c r="E986" s="689" t="s">
        <v>3807</v>
      </c>
      <c r="F986" s="626" t="s">
        <v>3779</v>
      </c>
      <c r="G986" s="626" t="s">
        <v>3967</v>
      </c>
      <c r="H986" s="626" t="s">
        <v>550</v>
      </c>
      <c r="I986" s="626" t="s">
        <v>4679</v>
      </c>
      <c r="J986" s="626" t="s">
        <v>4680</v>
      </c>
      <c r="K986" s="626" t="s">
        <v>4681</v>
      </c>
      <c r="L986" s="627">
        <v>3000</v>
      </c>
      <c r="M986" s="627">
        <v>27000</v>
      </c>
      <c r="N986" s="626">
        <v>9</v>
      </c>
      <c r="O986" s="690">
        <v>3</v>
      </c>
      <c r="P986" s="627">
        <v>18000</v>
      </c>
      <c r="Q986" s="642">
        <v>0.66666666666666663</v>
      </c>
      <c r="R986" s="626">
        <v>6</v>
      </c>
      <c r="S986" s="642">
        <v>0.66666666666666663</v>
      </c>
      <c r="T986" s="690">
        <v>2</v>
      </c>
      <c r="U986" s="672">
        <v>0.66666666666666663</v>
      </c>
    </row>
    <row r="987" spans="1:21" ht="14.4" customHeight="1" x14ac:dyDescent="0.3">
      <c r="A987" s="625">
        <v>4</v>
      </c>
      <c r="B987" s="626" t="s">
        <v>551</v>
      </c>
      <c r="C987" s="626">
        <v>89301042</v>
      </c>
      <c r="D987" s="688" t="s">
        <v>5893</v>
      </c>
      <c r="E987" s="689" t="s">
        <v>3807</v>
      </c>
      <c r="F987" s="626" t="s">
        <v>3779</v>
      </c>
      <c r="G987" s="626" t="s">
        <v>3967</v>
      </c>
      <c r="H987" s="626" t="s">
        <v>550</v>
      </c>
      <c r="I987" s="626" t="s">
        <v>4294</v>
      </c>
      <c r="J987" s="626" t="s">
        <v>5014</v>
      </c>
      <c r="K987" s="626" t="s">
        <v>4296</v>
      </c>
      <c r="L987" s="627">
        <v>3000</v>
      </c>
      <c r="M987" s="627">
        <v>9000</v>
      </c>
      <c r="N987" s="626">
        <v>3</v>
      </c>
      <c r="O987" s="690">
        <v>1</v>
      </c>
      <c r="P987" s="627">
        <v>9000</v>
      </c>
      <c r="Q987" s="642">
        <v>1</v>
      </c>
      <c r="R987" s="626">
        <v>3</v>
      </c>
      <c r="S987" s="642">
        <v>1</v>
      </c>
      <c r="T987" s="690">
        <v>1</v>
      </c>
      <c r="U987" s="672">
        <v>1</v>
      </c>
    </row>
    <row r="988" spans="1:21" ht="14.4" customHeight="1" x14ac:dyDescent="0.3">
      <c r="A988" s="625">
        <v>4</v>
      </c>
      <c r="B988" s="626" t="s">
        <v>551</v>
      </c>
      <c r="C988" s="626">
        <v>89301042</v>
      </c>
      <c r="D988" s="688" t="s">
        <v>5893</v>
      </c>
      <c r="E988" s="689" t="s">
        <v>3807</v>
      </c>
      <c r="F988" s="626" t="s">
        <v>3779</v>
      </c>
      <c r="G988" s="626" t="s">
        <v>3967</v>
      </c>
      <c r="H988" s="626" t="s">
        <v>550</v>
      </c>
      <c r="I988" s="626" t="s">
        <v>4294</v>
      </c>
      <c r="J988" s="626" t="s">
        <v>4295</v>
      </c>
      <c r="K988" s="626" t="s">
        <v>4296</v>
      </c>
      <c r="L988" s="627">
        <v>3000</v>
      </c>
      <c r="M988" s="627">
        <v>39000</v>
      </c>
      <c r="N988" s="626">
        <v>13</v>
      </c>
      <c r="O988" s="690">
        <v>5</v>
      </c>
      <c r="P988" s="627">
        <v>39000</v>
      </c>
      <c r="Q988" s="642">
        <v>1</v>
      </c>
      <c r="R988" s="626">
        <v>13</v>
      </c>
      <c r="S988" s="642">
        <v>1</v>
      </c>
      <c r="T988" s="690">
        <v>5</v>
      </c>
      <c r="U988" s="672">
        <v>1</v>
      </c>
    </row>
    <row r="989" spans="1:21" ht="14.4" customHeight="1" x14ac:dyDescent="0.3">
      <c r="A989" s="625">
        <v>4</v>
      </c>
      <c r="B989" s="626" t="s">
        <v>551</v>
      </c>
      <c r="C989" s="626">
        <v>89301042</v>
      </c>
      <c r="D989" s="688" t="s">
        <v>5893</v>
      </c>
      <c r="E989" s="689" t="s">
        <v>3807</v>
      </c>
      <c r="F989" s="626" t="s">
        <v>3779</v>
      </c>
      <c r="G989" s="626" t="s">
        <v>3967</v>
      </c>
      <c r="H989" s="626" t="s">
        <v>550</v>
      </c>
      <c r="I989" s="626" t="s">
        <v>4682</v>
      </c>
      <c r="J989" s="626" t="s">
        <v>4685</v>
      </c>
      <c r="K989" s="626" t="s">
        <v>4684</v>
      </c>
      <c r="L989" s="627">
        <v>761.3</v>
      </c>
      <c r="M989" s="627">
        <v>6851.6999999999989</v>
      </c>
      <c r="N989" s="626">
        <v>9</v>
      </c>
      <c r="O989" s="690">
        <v>3</v>
      </c>
      <c r="P989" s="627">
        <v>6851.6999999999989</v>
      </c>
      <c r="Q989" s="642">
        <v>1</v>
      </c>
      <c r="R989" s="626">
        <v>9</v>
      </c>
      <c r="S989" s="642">
        <v>1</v>
      </c>
      <c r="T989" s="690">
        <v>3</v>
      </c>
      <c r="U989" s="672">
        <v>1</v>
      </c>
    </row>
    <row r="990" spans="1:21" ht="14.4" customHeight="1" x14ac:dyDescent="0.3">
      <c r="A990" s="625">
        <v>4</v>
      </c>
      <c r="B990" s="626" t="s">
        <v>551</v>
      </c>
      <c r="C990" s="626">
        <v>89301042</v>
      </c>
      <c r="D990" s="688" t="s">
        <v>5893</v>
      </c>
      <c r="E990" s="689" t="s">
        <v>3807</v>
      </c>
      <c r="F990" s="626" t="s">
        <v>3779</v>
      </c>
      <c r="G990" s="626" t="s">
        <v>3967</v>
      </c>
      <c r="H990" s="626" t="s">
        <v>550</v>
      </c>
      <c r="I990" s="626" t="s">
        <v>4686</v>
      </c>
      <c r="J990" s="626" t="s">
        <v>5015</v>
      </c>
      <c r="K990" s="626" t="s">
        <v>4688</v>
      </c>
      <c r="L990" s="627">
        <v>761.3</v>
      </c>
      <c r="M990" s="627">
        <v>761.3</v>
      </c>
      <c r="N990" s="626">
        <v>1</v>
      </c>
      <c r="O990" s="690">
        <v>1</v>
      </c>
      <c r="P990" s="627">
        <v>761.3</v>
      </c>
      <c r="Q990" s="642">
        <v>1</v>
      </c>
      <c r="R990" s="626">
        <v>1</v>
      </c>
      <c r="S990" s="642">
        <v>1</v>
      </c>
      <c r="T990" s="690">
        <v>1</v>
      </c>
      <c r="U990" s="672">
        <v>1</v>
      </c>
    </row>
    <row r="991" spans="1:21" ht="14.4" customHeight="1" x14ac:dyDescent="0.3">
      <c r="A991" s="625">
        <v>4</v>
      </c>
      <c r="B991" s="626" t="s">
        <v>551</v>
      </c>
      <c r="C991" s="626">
        <v>89301042</v>
      </c>
      <c r="D991" s="688" t="s">
        <v>5893</v>
      </c>
      <c r="E991" s="689" t="s">
        <v>3807</v>
      </c>
      <c r="F991" s="626" t="s">
        <v>3779</v>
      </c>
      <c r="G991" s="626" t="s">
        <v>3967</v>
      </c>
      <c r="H991" s="626" t="s">
        <v>550</v>
      </c>
      <c r="I991" s="626" t="s">
        <v>4686</v>
      </c>
      <c r="J991" s="626" t="s">
        <v>4687</v>
      </c>
      <c r="K991" s="626" t="s">
        <v>4688</v>
      </c>
      <c r="L991" s="627">
        <v>761.3</v>
      </c>
      <c r="M991" s="627">
        <v>15987.3</v>
      </c>
      <c r="N991" s="626">
        <v>21</v>
      </c>
      <c r="O991" s="690">
        <v>5</v>
      </c>
      <c r="P991" s="627">
        <v>15987.3</v>
      </c>
      <c r="Q991" s="642">
        <v>1</v>
      </c>
      <c r="R991" s="626">
        <v>21</v>
      </c>
      <c r="S991" s="642">
        <v>1</v>
      </c>
      <c r="T991" s="690">
        <v>5</v>
      </c>
      <c r="U991" s="672">
        <v>1</v>
      </c>
    </row>
    <row r="992" spans="1:21" ht="14.4" customHeight="1" x14ac:dyDescent="0.3">
      <c r="A992" s="625">
        <v>4</v>
      </c>
      <c r="B992" s="626" t="s">
        <v>551</v>
      </c>
      <c r="C992" s="626">
        <v>89301042</v>
      </c>
      <c r="D992" s="688" t="s">
        <v>5893</v>
      </c>
      <c r="E992" s="689" t="s">
        <v>3807</v>
      </c>
      <c r="F992" s="626" t="s">
        <v>3779</v>
      </c>
      <c r="G992" s="626" t="s">
        <v>3967</v>
      </c>
      <c r="H992" s="626" t="s">
        <v>550</v>
      </c>
      <c r="I992" s="626" t="s">
        <v>5016</v>
      </c>
      <c r="J992" s="626" t="s">
        <v>5017</v>
      </c>
      <c r="K992" s="626" t="s">
        <v>5018</v>
      </c>
      <c r="L992" s="627">
        <v>761.3</v>
      </c>
      <c r="M992" s="627">
        <v>22077.699999999997</v>
      </c>
      <c r="N992" s="626">
        <v>29</v>
      </c>
      <c r="O992" s="690">
        <v>5</v>
      </c>
      <c r="P992" s="627">
        <v>22077.699999999997</v>
      </c>
      <c r="Q992" s="642">
        <v>1</v>
      </c>
      <c r="R992" s="626">
        <v>29</v>
      </c>
      <c r="S992" s="642">
        <v>1</v>
      </c>
      <c r="T992" s="690">
        <v>5</v>
      </c>
      <c r="U992" s="672">
        <v>1</v>
      </c>
    </row>
    <row r="993" spans="1:21" ht="14.4" customHeight="1" x14ac:dyDescent="0.3">
      <c r="A993" s="625">
        <v>4</v>
      </c>
      <c r="B993" s="626" t="s">
        <v>551</v>
      </c>
      <c r="C993" s="626">
        <v>89301042</v>
      </c>
      <c r="D993" s="688" t="s">
        <v>5893</v>
      </c>
      <c r="E993" s="689" t="s">
        <v>3807</v>
      </c>
      <c r="F993" s="626" t="s">
        <v>3779</v>
      </c>
      <c r="G993" s="626" t="s">
        <v>3967</v>
      </c>
      <c r="H993" s="626" t="s">
        <v>550</v>
      </c>
      <c r="I993" s="626" t="s">
        <v>5019</v>
      </c>
      <c r="J993" s="626" t="s">
        <v>5020</v>
      </c>
      <c r="K993" s="626" t="s">
        <v>5021</v>
      </c>
      <c r="L993" s="627">
        <v>1500.3</v>
      </c>
      <c r="M993" s="627">
        <v>9001.7999999999993</v>
      </c>
      <c r="N993" s="626">
        <v>6</v>
      </c>
      <c r="O993" s="690">
        <v>1</v>
      </c>
      <c r="P993" s="627">
        <v>9001.7999999999993</v>
      </c>
      <c r="Q993" s="642">
        <v>1</v>
      </c>
      <c r="R993" s="626">
        <v>6</v>
      </c>
      <c r="S993" s="642">
        <v>1</v>
      </c>
      <c r="T993" s="690">
        <v>1</v>
      </c>
      <c r="U993" s="672">
        <v>1</v>
      </c>
    </row>
    <row r="994" spans="1:21" ht="14.4" customHeight="1" x14ac:dyDescent="0.3">
      <c r="A994" s="625">
        <v>4</v>
      </c>
      <c r="B994" s="626" t="s">
        <v>551</v>
      </c>
      <c r="C994" s="626">
        <v>89301042</v>
      </c>
      <c r="D994" s="688" t="s">
        <v>5893</v>
      </c>
      <c r="E994" s="689" t="s">
        <v>3807</v>
      </c>
      <c r="F994" s="626" t="s">
        <v>3779</v>
      </c>
      <c r="G994" s="626" t="s">
        <v>3967</v>
      </c>
      <c r="H994" s="626" t="s">
        <v>550</v>
      </c>
      <c r="I994" s="626" t="s">
        <v>4689</v>
      </c>
      <c r="J994" s="626" t="s">
        <v>4690</v>
      </c>
      <c r="K994" s="626" t="s">
        <v>4691</v>
      </c>
      <c r="L994" s="627">
        <v>1500.3</v>
      </c>
      <c r="M994" s="627">
        <v>24004.799999999999</v>
      </c>
      <c r="N994" s="626">
        <v>16</v>
      </c>
      <c r="O994" s="690">
        <v>5</v>
      </c>
      <c r="P994" s="627">
        <v>24004.799999999999</v>
      </c>
      <c r="Q994" s="642">
        <v>1</v>
      </c>
      <c r="R994" s="626">
        <v>16</v>
      </c>
      <c r="S994" s="642">
        <v>1</v>
      </c>
      <c r="T994" s="690">
        <v>5</v>
      </c>
      <c r="U994" s="672">
        <v>1</v>
      </c>
    </row>
    <row r="995" spans="1:21" ht="14.4" customHeight="1" x14ac:dyDescent="0.3">
      <c r="A995" s="625">
        <v>4</v>
      </c>
      <c r="B995" s="626" t="s">
        <v>551</v>
      </c>
      <c r="C995" s="626">
        <v>89301042</v>
      </c>
      <c r="D995" s="688" t="s">
        <v>5893</v>
      </c>
      <c r="E995" s="689" t="s">
        <v>3807</v>
      </c>
      <c r="F995" s="626" t="s">
        <v>3779</v>
      </c>
      <c r="G995" s="626" t="s">
        <v>3967</v>
      </c>
      <c r="H995" s="626" t="s">
        <v>550</v>
      </c>
      <c r="I995" s="626" t="s">
        <v>5022</v>
      </c>
      <c r="J995" s="626" t="s">
        <v>4690</v>
      </c>
      <c r="K995" s="626" t="s">
        <v>5023</v>
      </c>
      <c r="L995" s="627">
        <v>1500.3</v>
      </c>
      <c r="M995" s="627">
        <v>33006.6</v>
      </c>
      <c r="N995" s="626">
        <v>22</v>
      </c>
      <c r="O995" s="690">
        <v>5</v>
      </c>
      <c r="P995" s="627">
        <v>33006.6</v>
      </c>
      <c r="Q995" s="642">
        <v>1</v>
      </c>
      <c r="R995" s="626">
        <v>22</v>
      </c>
      <c r="S995" s="642">
        <v>1</v>
      </c>
      <c r="T995" s="690">
        <v>5</v>
      </c>
      <c r="U995" s="672">
        <v>1</v>
      </c>
    </row>
    <row r="996" spans="1:21" ht="14.4" customHeight="1" x14ac:dyDescent="0.3">
      <c r="A996" s="625">
        <v>4</v>
      </c>
      <c r="B996" s="626" t="s">
        <v>551</v>
      </c>
      <c r="C996" s="626">
        <v>89301042</v>
      </c>
      <c r="D996" s="688" t="s">
        <v>5893</v>
      </c>
      <c r="E996" s="689" t="s">
        <v>3807</v>
      </c>
      <c r="F996" s="626" t="s">
        <v>3779</v>
      </c>
      <c r="G996" s="626" t="s">
        <v>3967</v>
      </c>
      <c r="H996" s="626" t="s">
        <v>550</v>
      </c>
      <c r="I996" s="626" t="s">
        <v>4695</v>
      </c>
      <c r="J996" s="626" t="s">
        <v>4696</v>
      </c>
      <c r="K996" s="626" t="s">
        <v>4697</v>
      </c>
      <c r="L996" s="627">
        <v>835.78</v>
      </c>
      <c r="M996" s="627">
        <v>3343.12</v>
      </c>
      <c r="N996" s="626">
        <v>4</v>
      </c>
      <c r="O996" s="690">
        <v>1</v>
      </c>
      <c r="P996" s="627"/>
      <c r="Q996" s="642">
        <v>0</v>
      </c>
      <c r="R996" s="626"/>
      <c r="S996" s="642">
        <v>0</v>
      </c>
      <c r="T996" s="690"/>
      <c r="U996" s="672">
        <v>0</v>
      </c>
    </row>
    <row r="997" spans="1:21" ht="14.4" customHeight="1" x14ac:dyDescent="0.3">
      <c r="A997" s="625">
        <v>4</v>
      </c>
      <c r="B997" s="626" t="s">
        <v>551</v>
      </c>
      <c r="C997" s="626">
        <v>89301042</v>
      </c>
      <c r="D997" s="688" t="s">
        <v>5893</v>
      </c>
      <c r="E997" s="689" t="s">
        <v>3807</v>
      </c>
      <c r="F997" s="626" t="s">
        <v>3779</v>
      </c>
      <c r="G997" s="626" t="s">
        <v>3967</v>
      </c>
      <c r="H997" s="626" t="s">
        <v>550</v>
      </c>
      <c r="I997" s="626" t="s">
        <v>4700</v>
      </c>
      <c r="J997" s="626" t="s">
        <v>4701</v>
      </c>
      <c r="K997" s="626" t="s">
        <v>4676</v>
      </c>
      <c r="L997" s="627">
        <v>1793.43</v>
      </c>
      <c r="M997" s="627">
        <v>3586.86</v>
      </c>
      <c r="N997" s="626">
        <v>2</v>
      </c>
      <c r="O997" s="690">
        <v>1</v>
      </c>
      <c r="P997" s="627"/>
      <c r="Q997" s="642">
        <v>0</v>
      </c>
      <c r="R997" s="626"/>
      <c r="S997" s="642">
        <v>0</v>
      </c>
      <c r="T997" s="690"/>
      <c r="U997" s="672">
        <v>0</v>
      </c>
    </row>
    <row r="998" spans="1:21" ht="14.4" customHeight="1" x14ac:dyDescent="0.3">
      <c r="A998" s="625">
        <v>4</v>
      </c>
      <c r="B998" s="626" t="s">
        <v>551</v>
      </c>
      <c r="C998" s="626">
        <v>89301042</v>
      </c>
      <c r="D998" s="688" t="s">
        <v>5893</v>
      </c>
      <c r="E998" s="689" t="s">
        <v>3807</v>
      </c>
      <c r="F998" s="626" t="s">
        <v>3779</v>
      </c>
      <c r="G998" s="626" t="s">
        <v>3967</v>
      </c>
      <c r="H998" s="626" t="s">
        <v>550</v>
      </c>
      <c r="I998" s="626" t="s">
        <v>4702</v>
      </c>
      <c r="J998" s="626" t="s">
        <v>4703</v>
      </c>
      <c r="K998" s="626" t="s">
        <v>4704</v>
      </c>
      <c r="L998" s="627">
        <v>3053.49</v>
      </c>
      <c r="M998" s="627">
        <v>3053.49</v>
      </c>
      <c r="N998" s="626">
        <v>1</v>
      </c>
      <c r="O998" s="690">
        <v>1</v>
      </c>
      <c r="P998" s="627"/>
      <c r="Q998" s="642">
        <v>0</v>
      </c>
      <c r="R998" s="626"/>
      <c r="S998" s="642">
        <v>0</v>
      </c>
      <c r="T998" s="690"/>
      <c r="U998" s="672">
        <v>0</v>
      </c>
    </row>
    <row r="999" spans="1:21" ht="14.4" customHeight="1" x14ac:dyDescent="0.3">
      <c r="A999" s="625">
        <v>4</v>
      </c>
      <c r="B999" s="626" t="s">
        <v>551</v>
      </c>
      <c r="C999" s="626">
        <v>89301042</v>
      </c>
      <c r="D999" s="688" t="s">
        <v>5893</v>
      </c>
      <c r="E999" s="689" t="s">
        <v>3807</v>
      </c>
      <c r="F999" s="626" t="s">
        <v>3779</v>
      </c>
      <c r="G999" s="626" t="s">
        <v>3967</v>
      </c>
      <c r="H999" s="626" t="s">
        <v>550</v>
      </c>
      <c r="I999" s="626" t="s">
        <v>5024</v>
      </c>
      <c r="J999" s="626" t="s">
        <v>5025</v>
      </c>
      <c r="K999" s="626" t="s">
        <v>5026</v>
      </c>
      <c r="L999" s="627">
        <v>3000</v>
      </c>
      <c r="M999" s="627">
        <v>9000</v>
      </c>
      <c r="N999" s="626">
        <v>3</v>
      </c>
      <c r="O999" s="690">
        <v>1</v>
      </c>
      <c r="P999" s="627">
        <v>9000</v>
      </c>
      <c r="Q999" s="642">
        <v>1</v>
      </c>
      <c r="R999" s="626">
        <v>3</v>
      </c>
      <c r="S999" s="642">
        <v>1</v>
      </c>
      <c r="T999" s="690">
        <v>1</v>
      </c>
      <c r="U999" s="672">
        <v>1</v>
      </c>
    </row>
    <row r="1000" spans="1:21" ht="14.4" customHeight="1" x14ac:dyDescent="0.3">
      <c r="A1000" s="625">
        <v>4</v>
      </c>
      <c r="B1000" s="626" t="s">
        <v>551</v>
      </c>
      <c r="C1000" s="626">
        <v>89301042</v>
      </c>
      <c r="D1000" s="688" t="s">
        <v>5893</v>
      </c>
      <c r="E1000" s="689" t="s">
        <v>3807</v>
      </c>
      <c r="F1000" s="626" t="s">
        <v>3779</v>
      </c>
      <c r="G1000" s="626" t="s">
        <v>3967</v>
      </c>
      <c r="H1000" s="626" t="s">
        <v>550</v>
      </c>
      <c r="I1000" s="626" t="s">
        <v>5027</v>
      </c>
      <c r="J1000" s="626" t="s">
        <v>5025</v>
      </c>
      <c r="K1000" s="626" t="s">
        <v>5028</v>
      </c>
      <c r="L1000" s="627">
        <v>3000</v>
      </c>
      <c r="M1000" s="627">
        <v>18000</v>
      </c>
      <c r="N1000" s="626">
        <v>6</v>
      </c>
      <c r="O1000" s="690">
        <v>2</v>
      </c>
      <c r="P1000" s="627">
        <v>18000</v>
      </c>
      <c r="Q1000" s="642">
        <v>1</v>
      </c>
      <c r="R1000" s="626">
        <v>6</v>
      </c>
      <c r="S1000" s="642">
        <v>1</v>
      </c>
      <c r="T1000" s="690">
        <v>2</v>
      </c>
      <c r="U1000" s="672">
        <v>1</v>
      </c>
    </row>
    <row r="1001" spans="1:21" ht="14.4" customHeight="1" x14ac:dyDescent="0.3">
      <c r="A1001" s="625">
        <v>4</v>
      </c>
      <c r="B1001" s="626" t="s">
        <v>551</v>
      </c>
      <c r="C1001" s="626">
        <v>89301042</v>
      </c>
      <c r="D1001" s="688" t="s">
        <v>5893</v>
      </c>
      <c r="E1001" s="689" t="s">
        <v>3807</v>
      </c>
      <c r="F1001" s="626" t="s">
        <v>3779</v>
      </c>
      <c r="G1001" s="626" t="s">
        <v>3967</v>
      </c>
      <c r="H1001" s="626" t="s">
        <v>550</v>
      </c>
      <c r="I1001" s="626" t="s">
        <v>5029</v>
      </c>
      <c r="J1001" s="626" t="s">
        <v>4712</v>
      </c>
      <c r="K1001" s="626" t="s">
        <v>5030</v>
      </c>
      <c r="L1001" s="627">
        <v>1454</v>
      </c>
      <c r="M1001" s="627">
        <v>2908</v>
      </c>
      <c r="N1001" s="626">
        <v>2</v>
      </c>
      <c r="O1001" s="690">
        <v>1</v>
      </c>
      <c r="P1001" s="627">
        <v>2908</v>
      </c>
      <c r="Q1001" s="642">
        <v>1</v>
      </c>
      <c r="R1001" s="626">
        <v>2</v>
      </c>
      <c r="S1001" s="642">
        <v>1</v>
      </c>
      <c r="T1001" s="690">
        <v>1</v>
      </c>
      <c r="U1001" s="672">
        <v>1</v>
      </c>
    </row>
    <row r="1002" spans="1:21" ht="14.4" customHeight="1" x14ac:dyDescent="0.3">
      <c r="A1002" s="625">
        <v>4</v>
      </c>
      <c r="B1002" s="626" t="s">
        <v>551</v>
      </c>
      <c r="C1002" s="626">
        <v>89301042</v>
      </c>
      <c r="D1002" s="688" t="s">
        <v>5893</v>
      </c>
      <c r="E1002" s="689" t="s">
        <v>3807</v>
      </c>
      <c r="F1002" s="626" t="s">
        <v>3779</v>
      </c>
      <c r="G1002" s="626" t="s">
        <v>3967</v>
      </c>
      <c r="H1002" s="626" t="s">
        <v>550</v>
      </c>
      <c r="I1002" s="626" t="s">
        <v>5031</v>
      </c>
      <c r="J1002" s="626" t="s">
        <v>5032</v>
      </c>
      <c r="K1002" s="626" t="s">
        <v>5033</v>
      </c>
      <c r="L1002" s="627">
        <v>761.3</v>
      </c>
      <c r="M1002" s="627">
        <v>4567.7999999999993</v>
      </c>
      <c r="N1002" s="626">
        <v>6</v>
      </c>
      <c r="O1002" s="690">
        <v>1</v>
      </c>
      <c r="P1002" s="627">
        <v>4567.7999999999993</v>
      </c>
      <c r="Q1002" s="642">
        <v>1</v>
      </c>
      <c r="R1002" s="626">
        <v>6</v>
      </c>
      <c r="S1002" s="642">
        <v>1</v>
      </c>
      <c r="T1002" s="690">
        <v>1</v>
      </c>
      <c r="U1002" s="672">
        <v>1</v>
      </c>
    </row>
    <row r="1003" spans="1:21" ht="14.4" customHeight="1" x14ac:dyDescent="0.3">
      <c r="A1003" s="625">
        <v>4</v>
      </c>
      <c r="B1003" s="626" t="s">
        <v>551</v>
      </c>
      <c r="C1003" s="626">
        <v>89301042</v>
      </c>
      <c r="D1003" s="688" t="s">
        <v>5893</v>
      </c>
      <c r="E1003" s="689" t="s">
        <v>3807</v>
      </c>
      <c r="F1003" s="626" t="s">
        <v>3779</v>
      </c>
      <c r="G1003" s="626" t="s">
        <v>3967</v>
      </c>
      <c r="H1003" s="626" t="s">
        <v>550</v>
      </c>
      <c r="I1003" s="626" t="s">
        <v>4716</v>
      </c>
      <c r="J1003" s="626" t="s">
        <v>4717</v>
      </c>
      <c r="K1003" s="626" t="s">
        <v>4718</v>
      </c>
      <c r="L1003" s="627">
        <v>198.08</v>
      </c>
      <c r="M1003" s="627">
        <v>198.08</v>
      </c>
      <c r="N1003" s="626">
        <v>1</v>
      </c>
      <c r="O1003" s="690">
        <v>1</v>
      </c>
      <c r="P1003" s="627">
        <v>198.08</v>
      </c>
      <c r="Q1003" s="642">
        <v>1</v>
      </c>
      <c r="R1003" s="626">
        <v>1</v>
      </c>
      <c r="S1003" s="642">
        <v>1</v>
      </c>
      <c r="T1003" s="690">
        <v>1</v>
      </c>
      <c r="U1003" s="672">
        <v>1</v>
      </c>
    </row>
    <row r="1004" spans="1:21" ht="14.4" customHeight="1" x14ac:dyDescent="0.3">
      <c r="A1004" s="625">
        <v>4</v>
      </c>
      <c r="B1004" s="626" t="s">
        <v>551</v>
      </c>
      <c r="C1004" s="626">
        <v>89301042</v>
      </c>
      <c r="D1004" s="688" t="s">
        <v>5893</v>
      </c>
      <c r="E1004" s="689" t="s">
        <v>3807</v>
      </c>
      <c r="F1004" s="626" t="s">
        <v>3779</v>
      </c>
      <c r="G1004" s="626" t="s">
        <v>3967</v>
      </c>
      <c r="H1004" s="626" t="s">
        <v>550</v>
      </c>
      <c r="I1004" s="626" t="s">
        <v>4719</v>
      </c>
      <c r="J1004" s="626" t="s">
        <v>4720</v>
      </c>
      <c r="K1004" s="626" t="s">
        <v>4721</v>
      </c>
      <c r="L1004" s="627">
        <v>1500</v>
      </c>
      <c r="M1004" s="627">
        <v>30000</v>
      </c>
      <c r="N1004" s="626">
        <v>20</v>
      </c>
      <c r="O1004" s="690">
        <v>4</v>
      </c>
      <c r="P1004" s="627">
        <v>30000</v>
      </c>
      <c r="Q1004" s="642">
        <v>1</v>
      </c>
      <c r="R1004" s="626">
        <v>20</v>
      </c>
      <c r="S1004" s="642">
        <v>1</v>
      </c>
      <c r="T1004" s="690">
        <v>4</v>
      </c>
      <c r="U1004" s="672">
        <v>1</v>
      </c>
    </row>
    <row r="1005" spans="1:21" ht="14.4" customHeight="1" x14ac:dyDescent="0.3">
      <c r="A1005" s="625">
        <v>4</v>
      </c>
      <c r="B1005" s="626" t="s">
        <v>551</v>
      </c>
      <c r="C1005" s="626">
        <v>89301042</v>
      </c>
      <c r="D1005" s="688" t="s">
        <v>5893</v>
      </c>
      <c r="E1005" s="689" t="s">
        <v>3807</v>
      </c>
      <c r="F1005" s="626" t="s">
        <v>3779</v>
      </c>
      <c r="G1005" s="626" t="s">
        <v>3967</v>
      </c>
      <c r="H1005" s="626" t="s">
        <v>550</v>
      </c>
      <c r="I1005" s="626" t="s">
        <v>4722</v>
      </c>
      <c r="J1005" s="626" t="s">
        <v>4720</v>
      </c>
      <c r="K1005" s="626" t="s">
        <v>4723</v>
      </c>
      <c r="L1005" s="627">
        <v>1500</v>
      </c>
      <c r="M1005" s="627">
        <v>49500</v>
      </c>
      <c r="N1005" s="626">
        <v>33</v>
      </c>
      <c r="O1005" s="690">
        <v>6</v>
      </c>
      <c r="P1005" s="627">
        <v>49500</v>
      </c>
      <c r="Q1005" s="642">
        <v>1</v>
      </c>
      <c r="R1005" s="626">
        <v>33</v>
      </c>
      <c r="S1005" s="642">
        <v>1</v>
      </c>
      <c r="T1005" s="690">
        <v>6</v>
      </c>
      <c r="U1005" s="672">
        <v>1</v>
      </c>
    </row>
    <row r="1006" spans="1:21" ht="14.4" customHeight="1" x14ac:dyDescent="0.3">
      <c r="A1006" s="625">
        <v>4</v>
      </c>
      <c r="B1006" s="626" t="s">
        <v>551</v>
      </c>
      <c r="C1006" s="626">
        <v>89301042</v>
      </c>
      <c r="D1006" s="688" t="s">
        <v>5893</v>
      </c>
      <c r="E1006" s="689" t="s">
        <v>3807</v>
      </c>
      <c r="F1006" s="626" t="s">
        <v>3779</v>
      </c>
      <c r="G1006" s="626" t="s">
        <v>3967</v>
      </c>
      <c r="H1006" s="626" t="s">
        <v>550</v>
      </c>
      <c r="I1006" s="626" t="s">
        <v>5034</v>
      </c>
      <c r="J1006" s="626" t="s">
        <v>5035</v>
      </c>
      <c r="K1006" s="626" t="s">
        <v>5036</v>
      </c>
      <c r="L1006" s="627">
        <v>2412.9</v>
      </c>
      <c r="M1006" s="627">
        <v>9651.6</v>
      </c>
      <c r="N1006" s="626">
        <v>4</v>
      </c>
      <c r="O1006" s="690">
        <v>2</v>
      </c>
      <c r="P1006" s="627">
        <v>4825.8</v>
      </c>
      <c r="Q1006" s="642">
        <v>0.5</v>
      </c>
      <c r="R1006" s="626">
        <v>2</v>
      </c>
      <c r="S1006" s="642">
        <v>0.5</v>
      </c>
      <c r="T1006" s="690">
        <v>1</v>
      </c>
      <c r="U1006" s="672">
        <v>0.5</v>
      </c>
    </row>
    <row r="1007" spans="1:21" ht="14.4" customHeight="1" x14ac:dyDescent="0.3">
      <c r="A1007" s="625">
        <v>4</v>
      </c>
      <c r="B1007" s="626" t="s">
        <v>551</v>
      </c>
      <c r="C1007" s="626">
        <v>89301042</v>
      </c>
      <c r="D1007" s="688" t="s">
        <v>5893</v>
      </c>
      <c r="E1007" s="689" t="s">
        <v>3807</v>
      </c>
      <c r="F1007" s="626" t="s">
        <v>3779</v>
      </c>
      <c r="G1007" s="626" t="s">
        <v>3967</v>
      </c>
      <c r="H1007" s="626" t="s">
        <v>550</v>
      </c>
      <c r="I1007" s="626" t="s">
        <v>4724</v>
      </c>
      <c r="J1007" s="626" t="s">
        <v>4725</v>
      </c>
      <c r="K1007" s="626" t="s">
        <v>4726</v>
      </c>
      <c r="L1007" s="627">
        <v>5343.9</v>
      </c>
      <c r="M1007" s="627">
        <v>16031.699999999999</v>
      </c>
      <c r="N1007" s="626">
        <v>3</v>
      </c>
      <c r="O1007" s="690">
        <v>1</v>
      </c>
      <c r="P1007" s="627">
        <v>16031.699999999999</v>
      </c>
      <c r="Q1007" s="642">
        <v>1</v>
      </c>
      <c r="R1007" s="626">
        <v>3</v>
      </c>
      <c r="S1007" s="642">
        <v>1</v>
      </c>
      <c r="T1007" s="690">
        <v>1</v>
      </c>
      <c r="U1007" s="672">
        <v>1</v>
      </c>
    </row>
    <row r="1008" spans="1:21" ht="14.4" customHeight="1" x14ac:dyDescent="0.3">
      <c r="A1008" s="625">
        <v>4</v>
      </c>
      <c r="B1008" s="626" t="s">
        <v>551</v>
      </c>
      <c r="C1008" s="626">
        <v>89301042</v>
      </c>
      <c r="D1008" s="688" t="s">
        <v>5893</v>
      </c>
      <c r="E1008" s="689" t="s">
        <v>3807</v>
      </c>
      <c r="F1008" s="626" t="s">
        <v>3779</v>
      </c>
      <c r="G1008" s="626" t="s">
        <v>3967</v>
      </c>
      <c r="H1008" s="626" t="s">
        <v>550</v>
      </c>
      <c r="I1008" s="626" t="s">
        <v>4724</v>
      </c>
      <c r="J1008" s="626" t="s">
        <v>4727</v>
      </c>
      <c r="K1008" s="626" t="s">
        <v>4726</v>
      </c>
      <c r="L1008" s="627">
        <v>5343.9</v>
      </c>
      <c r="M1008" s="627">
        <v>80158.5</v>
      </c>
      <c r="N1008" s="626">
        <v>15</v>
      </c>
      <c r="O1008" s="690">
        <v>6</v>
      </c>
      <c r="P1008" s="627">
        <v>64126.799999999996</v>
      </c>
      <c r="Q1008" s="642">
        <v>0.79999999999999993</v>
      </c>
      <c r="R1008" s="626">
        <v>12</v>
      </c>
      <c r="S1008" s="642">
        <v>0.8</v>
      </c>
      <c r="T1008" s="690">
        <v>5</v>
      </c>
      <c r="U1008" s="672">
        <v>0.83333333333333337</v>
      </c>
    </row>
    <row r="1009" spans="1:21" ht="14.4" customHeight="1" x14ac:dyDescent="0.3">
      <c r="A1009" s="625">
        <v>4</v>
      </c>
      <c r="B1009" s="626" t="s">
        <v>551</v>
      </c>
      <c r="C1009" s="626">
        <v>89301042</v>
      </c>
      <c r="D1009" s="688" t="s">
        <v>5893</v>
      </c>
      <c r="E1009" s="689" t="s">
        <v>3807</v>
      </c>
      <c r="F1009" s="626" t="s">
        <v>3779</v>
      </c>
      <c r="G1009" s="626" t="s">
        <v>3967</v>
      </c>
      <c r="H1009" s="626" t="s">
        <v>550</v>
      </c>
      <c r="I1009" s="626" t="s">
        <v>4728</v>
      </c>
      <c r="J1009" s="626" t="s">
        <v>4729</v>
      </c>
      <c r="K1009" s="626" t="s">
        <v>4730</v>
      </c>
      <c r="L1009" s="627">
        <v>159.5</v>
      </c>
      <c r="M1009" s="627">
        <v>1914</v>
      </c>
      <c r="N1009" s="626">
        <v>12</v>
      </c>
      <c r="O1009" s="690">
        <v>10</v>
      </c>
      <c r="P1009" s="627">
        <v>638</v>
      </c>
      <c r="Q1009" s="642">
        <v>0.33333333333333331</v>
      </c>
      <c r="R1009" s="626">
        <v>4</v>
      </c>
      <c r="S1009" s="642">
        <v>0.33333333333333331</v>
      </c>
      <c r="T1009" s="690">
        <v>4</v>
      </c>
      <c r="U1009" s="672">
        <v>0.4</v>
      </c>
    </row>
    <row r="1010" spans="1:21" ht="14.4" customHeight="1" x14ac:dyDescent="0.3">
      <c r="A1010" s="625">
        <v>4</v>
      </c>
      <c r="B1010" s="626" t="s">
        <v>551</v>
      </c>
      <c r="C1010" s="626">
        <v>89301042</v>
      </c>
      <c r="D1010" s="688" t="s">
        <v>5893</v>
      </c>
      <c r="E1010" s="689" t="s">
        <v>3807</v>
      </c>
      <c r="F1010" s="626" t="s">
        <v>3779</v>
      </c>
      <c r="G1010" s="626" t="s">
        <v>3967</v>
      </c>
      <c r="H1010" s="626" t="s">
        <v>550</v>
      </c>
      <c r="I1010" s="626" t="s">
        <v>4731</v>
      </c>
      <c r="J1010" s="626" t="s">
        <v>4732</v>
      </c>
      <c r="K1010" s="626" t="s">
        <v>4733</v>
      </c>
      <c r="L1010" s="627">
        <v>153.5</v>
      </c>
      <c r="M1010" s="627">
        <v>767.5</v>
      </c>
      <c r="N1010" s="626">
        <v>5</v>
      </c>
      <c r="O1010" s="690">
        <v>3</v>
      </c>
      <c r="P1010" s="627">
        <v>460.5</v>
      </c>
      <c r="Q1010" s="642">
        <v>0.6</v>
      </c>
      <c r="R1010" s="626">
        <v>3</v>
      </c>
      <c r="S1010" s="642">
        <v>0.6</v>
      </c>
      <c r="T1010" s="690">
        <v>2</v>
      </c>
      <c r="U1010" s="672">
        <v>0.66666666666666663</v>
      </c>
    </row>
    <row r="1011" spans="1:21" ht="14.4" customHeight="1" x14ac:dyDescent="0.3">
      <c r="A1011" s="625">
        <v>4</v>
      </c>
      <c r="B1011" s="626" t="s">
        <v>551</v>
      </c>
      <c r="C1011" s="626">
        <v>89301042</v>
      </c>
      <c r="D1011" s="688" t="s">
        <v>5893</v>
      </c>
      <c r="E1011" s="689" t="s">
        <v>3807</v>
      </c>
      <c r="F1011" s="626" t="s">
        <v>3779</v>
      </c>
      <c r="G1011" s="626" t="s">
        <v>3967</v>
      </c>
      <c r="H1011" s="626" t="s">
        <v>550</v>
      </c>
      <c r="I1011" s="626" t="s">
        <v>5037</v>
      </c>
      <c r="J1011" s="626" t="s">
        <v>5038</v>
      </c>
      <c r="K1011" s="626" t="s">
        <v>5039</v>
      </c>
      <c r="L1011" s="627">
        <v>864</v>
      </c>
      <c r="M1011" s="627">
        <v>5184</v>
      </c>
      <c r="N1011" s="626">
        <v>6</v>
      </c>
      <c r="O1011" s="690">
        <v>1</v>
      </c>
      <c r="P1011" s="627">
        <v>5184</v>
      </c>
      <c r="Q1011" s="642">
        <v>1</v>
      </c>
      <c r="R1011" s="626">
        <v>6</v>
      </c>
      <c r="S1011" s="642">
        <v>1</v>
      </c>
      <c r="T1011" s="690">
        <v>1</v>
      </c>
      <c r="U1011" s="672">
        <v>1</v>
      </c>
    </row>
    <row r="1012" spans="1:21" ht="14.4" customHeight="1" x14ac:dyDescent="0.3">
      <c r="A1012" s="625">
        <v>4</v>
      </c>
      <c r="B1012" s="626" t="s">
        <v>551</v>
      </c>
      <c r="C1012" s="626">
        <v>89301042</v>
      </c>
      <c r="D1012" s="688" t="s">
        <v>5893</v>
      </c>
      <c r="E1012" s="689" t="s">
        <v>3807</v>
      </c>
      <c r="F1012" s="626" t="s">
        <v>3779</v>
      </c>
      <c r="G1012" s="626" t="s">
        <v>3967</v>
      </c>
      <c r="H1012" s="626" t="s">
        <v>550</v>
      </c>
      <c r="I1012" s="626" t="s">
        <v>3968</v>
      </c>
      <c r="J1012" s="626" t="s">
        <v>3969</v>
      </c>
      <c r="K1012" s="626" t="s">
        <v>3970</v>
      </c>
      <c r="L1012" s="627">
        <v>498.24</v>
      </c>
      <c r="M1012" s="627">
        <v>498.24</v>
      </c>
      <c r="N1012" s="626">
        <v>1</v>
      </c>
      <c r="O1012" s="690">
        <v>1</v>
      </c>
      <c r="P1012" s="627"/>
      <c r="Q1012" s="642">
        <v>0</v>
      </c>
      <c r="R1012" s="626"/>
      <c r="S1012" s="642">
        <v>0</v>
      </c>
      <c r="T1012" s="690"/>
      <c r="U1012" s="672">
        <v>0</v>
      </c>
    </row>
    <row r="1013" spans="1:21" ht="14.4" customHeight="1" x14ac:dyDescent="0.3">
      <c r="A1013" s="625">
        <v>4</v>
      </c>
      <c r="B1013" s="626" t="s">
        <v>551</v>
      </c>
      <c r="C1013" s="626">
        <v>89301042</v>
      </c>
      <c r="D1013" s="688" t="s">
        <v>5893</v>
      </c>
      <c r="E1013" s="689" t="s">
        <v>3807</v>
      </c>
      <c r="F1013" s="626" t="s">
        <v>3779</v>
      </c>
      <c r="G1013" s="626" t="s">
        <v>3967</v>
      </c>
      <c r="H1013" s="626" t="s">
        <v>550</v>
      </c>
      <c r="I1013" s="626" t="s">
        <v>5040</v>
      </c>
      <c r="J1013" s="626" t="s">
        <v>4496</v>
      </c>
      <c r="K1013" s="626" t="s">
        <v>4936</v>
      </c>
      <c r="L1013" s="627">
        <v>5343.9</v>
      </c>
      <c r="M1013" s="627">
        <v>5343.9</v>
      </c>
      <c r="N1013" s="626">
        <v>1</v>
      </c>
      <c r="O1013" s="690">
        <v>1</v>
      </c>
      <c r="P1013" s="627">
        <v>5343.9</v>
      </c>
      <c r="Q1013" s="642">
        <v>1</v>
      </c>
      <c r="R1013" s="626">
        <v>1</v>
      </c>
      <c r="S1013" s="642">
        <v>1</v>
      </c>
      <c r="T1013" s="690">
        <v>1</v>
      </c>
      <c r="U1013" s="672">
        <v>1</v>
      </c>
    </row>
    <row r="1014" spans="1:21" ht="14.4" customHeight="1" x14ac:dyDescent="0.3">
      <c r="A1014" s="625">
        <v>4</v>
      </c>
      <c r="B1014" s="626" t="s">
        <v>551</v>
      </c>
      <c r="C1014" s="626">
        <v>89301042</v>
      </c>
      <c r="D1014" s="688" t="s">
        <v>5893</v>
      </c>
      <c r="E1014" s="689" t="s">
        <v>3807</v>
      </c>
      <c r="F1014" s="626" t="s">
        <v>3779</v>
      </c>
      <c r="G1014" s="626" t="s">
        <v>3967</v>
      </c>
      <c r="H1014" s="626" t="s">
        <v>550</v>
      </c>
      <c r="I1014" s="626" t="s">
        <v>5041</v>
      </c>
      <c r="J1014" s="626" t="s">
        <v>5042</v>
      </c>
      <c r="K1014" s="626" t="s">
        <v>5043</v>
      </c>
      <c r="L1014" s="627">
        <v>537.87</v>
      </c>
      <c r="M1014" s="627">
        <v>1613.6100000000001</v>
      </c>
      <c r="N1014" s="626">
        <v>3</v>
      </c>
      <c r="O1014" s="690">
        <v>2</v>
      </c>
      <c r="P1014" s="627">
        <v>1613.6100000000001</v>
      </c>
      <c r="Q1014" s="642">
        <v>1</v>
      </c>
      <c r="R1014" s="626">
        <v>3</v>
      </c>
      <c r="S1014" s="642">
        <v>1</v>
      </c>
      <c r="T1014" s="690">
        <v>2</v>
      </c>
      <c r="U1014" s="672">
        <v>1</v>
      </c>
    </row>
    <row r="1015" spans="1:21" ht="14.4" customHeight="1" x14ac:dyDescent="0.3">
      <c r="A1015" s="625">
        <v>4</v>
      </c>
      <c r="B1015" s="626" t="s">
        <v>551</v>
      </c>
      <c r="C1015" s="626">
        <v>89301042</v>
      </c>
      <c r="D1015" s="688" t="s">
        <v>5893</v>
      </c>
      <c r="E1015" s="689" t="s">
        <v>3807</v>
      </c>
      <c r="F1015" s="626" t="s">
        <v>3779</v>
      </c>
      <c r="G1015" s="626" t="s">
        <v>3967</v>
      </c>
      <c r="H1015" s="626" t="s">
        <v>550</v>
      </c>
      <c r="I1015" s="626" t="s">
        <v>5044</v>
      </c>
      <c r="J1015" s="626" t="s">
        <v>5045</v>
      </c>
      <c r="K1015" s="626" t="s">
        <v>5046</v>
      </c>
      <c r="L1015" s="627">
        <v>2284</v>
      </c>
      <c r="M1015" s="627">
        <v>2284</v>
      </c>
      <c r="N1015" s="626">
        <v>1</v>
      </c>
      <c r="O1015" s="690">
        <v>1</v>
      </c>
      <c r="P1015" s="627">
        <v>2284</v>
      </c>
      <c r="Q1015" s="642">
        <v>1</v>
      </c>
      <c r="R1015" s="626">
        <v>1</v>
      </c>
      <c r="S1015" s="642">
        <v>1</v>
      </c>
      <c r="T1015" s="690">
        <v>1</v>
      </c>
      <c r="U1015" s="672">
        <v>1</v>
      </c>
    </row>
    <row r="1016" spans="1:21" ht="14.4" customHeight="1" x14ac:dyDescent="0.3">
      <c r="A1016" s="625">
        <v>4</v>
      </c>
      <c r="B1016" s="626" t="s">
        <v>551</v>
      </c>
      <c r="C1016" s="626">
        <v>89301042</v>
      </c>
      <c r="D1016" s="688" t="s">
        <v>5893</v>
      </c>
      <c r="E1016" s="689" t="s">
        <v>3807</v>
      </c>
      <c r="F1016" s="626" t="s">
        <v>3779</v>
      </c>
      <c r="G1016" s="626" t="s">
        <v>3967</v>
      </c>
      <c r="H1016" s="626" t="s">
        <v>550</v>
      </c>
      <c r="I1016" s="626" t="s">
        <v>5047</v>
      </c>
      <c r="J1016" s="626" t="s">
        <v>4548</v>
      </c>
      <c r="K1016" s="626" t="s">
        <v>5048</v>
      </c>
      <c r="L1016" s="627">
        <v>2816</v>
      </c>
      <c r="M1016" s="627">
        <v>16896</v>
      </c>
      <c r="N1016" s="626">
        <v>6</v>
      </c>
      <c r="O1016" s="690">
        <v>1</v>
      </c>
      <c r="P1016" s="627">
        <v>16896</v>
      </c>
      <c r="Q1016" s="642">
        <v>1</v>
      </c>
      <c r="R1016" s="626">
        <v>6</v>
      </c>
      <c r="S1016" s="642">
        <v>1</v>
      </c>
      <c r="T1016" s="690">
        <v>1</v>
      </c>
      <c r="U1016" s="672">
        <v>1</v>
      </c>
    </row>
    <row r="1017" spans="1:21" ht="14.4" customHeight="1" x14ac:dyDescent="0.3">
      <c r="A1017" s="625">
        <v>4</v>
      </c>
      <c r="B1017" s="626" t="s">
        <v>551</v>
      </c>
      <c r="C1017" s="626">
        <v>89301042</v>
      </c>
      <c r="D1017" s="688" t="s">
        <v>5893</v>
      </c>
      <c r="E1017" s="689" t="s">
        <v>3807</v>
      </c>
      <c r="F1017" s="626" t="s">
        <v>3779</v>
      </c>
      <c r="G1017" s="626" t="s">
        <v>3967</v>
      </c>
      <c r="H1017" s="626" t="s">
        <v>550</v>
      </c>
      <c r="I1017" s="626" t="s">
        <v>5049</v>
      </c>
      <c r="J1017" s="626" t="s">
        <v>5050</v>
      </c>
      <c r="K1017" s="626" t="s">
        <v>5051</v>
      </c>
      <c r="L1017" s="627">
        <v>1080</v>
      </c>
      <c r="M1017" s="627">
        <v>6480</v>
      </c>
      <c r="N1017" s="626">
        <v>6</v>
      </c>
      <c r="O1017" s="690">
        <v>4</v>
      </c>
      <c r="P1017" s="627">
        <v>6480</v>
      </c>
      <c r="Q1017" s="642">
        <v>1</v>
      </c>
      <c r="R1017" s="626">
        <v>6</v>
      </c>
      <c r="S1017" s="642">
        <v>1</v>
      </c>
      <c r="T1017" s="690">
        <v>4</v>
      </c>
      <c r="U1017" s="672">
        <v>1</v>
      </c>
    </row>
    <row r="1018" spans="1:21" ht="14.4" customHeight="1" x14ac:dyDescent="0.3">
      <c r="A1018" s="625">
        <v>4</v>
      </c>
      <c r="B1018" s="626" t="s">
        <v>551</v>
      </c>
      <c r="C1018" s="626">
        <v>89301042</v>
      </c>
      <c r="D1018" s="688" t="s">
        <v>5893</v>
      </c>
      <c r="E1018" s="689" t="s">
        <v>3807</v>
      </c>
      <c r="F1018" s="626" t="s">
        <v>3779</v>
      </c>
      <c r="G1018" s="626" t="s">
        <v>3967</v>
      </c>
      <c r="H1018" s="626" t="s">
        <v>550</v>
      </c>
      <c r="I1018" s="626" t="s">
        <v>4736</v>
      </c>
      <c r="J1018" s="626" t="s">
        <v>4737</v>
      </c>
      <c r="K1018" s="626" t="s">
        <v>4738</v>
      </c>
      <c r="L1018" s="627">
        <v>1000</v>
      </c>
      <c r="M1018" s="627">
        <v>1000</v>
      </c>
      <c r="N1018" s="626">
        <v>1</v>
      </c>
      <c r="O1018" s="690">
        <v>1</v>
      </c>
      <c r="P1018" s="627">
        <v>1000</v>
      </c>
      <c r="Q1018" s="642">
        <v>1</v>
      </c>
      <c r="R1018" s="626">
        <v>1</v>
      </c>
      <c r="S1018" s="642">
        <v>1</v>
      </c>
      <c r="T1018" s="690">
        <v>1</v>
      </c>
      <c r="U1018" s="672">
        <v>1</v>
      </c>
    </row>
    <row r="1019" spans="1:21" ht="14.4" customHeight="1" x14ac:dyDescent="0.3">
      <c r="A1019" s="625">
        <v>4</v>
      </c>
      <c r="B1019" s="626" t="s">
        <v>551</v>
      </c>
      <c r="C1019" s="626">
        <v>89301042</v>
      </c>
      <c r="D1019" s="688" t="s">
        <v>5893</v>
      </c>
      <c r="E1019" s="689" t="s">
        <v>3807</v>
      </c>
      <c r="F1019" s="626" t="s">
        <v>3779</v>
      </c>
      <c r="G1019" s="626" t="s">
        <v>3967</v>
      </c>
      <c r="H1019" s="626" t="s">
        <v>550</v>
      </c>
      <c r="I1019" s="626" t="s">
        <v>4739</v>
      </c>
      <c r="J1019" s="626" t="s">
        <v>4740</v>
      </c>
      <c r="K1019" s="626" t="s">
        <v>4741</v>
      </c>
      <c r="L1019" s="627">
        <v>1047.3800000000001</v>
      </c>
      <c r="M1019" s="627">
        <v>2094.7600000000002</v>
      </c>
      <c r="N1019" s="626">
        <v>2</v>
      </c>
      <c r="O1019" s="690">
        <v>2</v>
      </c>
      <c r="P1019" s="627">
        <v>2094.7600000000002</v>
      </c>
      <c r="Q1019" s="642">
        <v>1</v>
      </c>
      <c r="R1019" s="626">
        <v>2</v>
      </c>
      <c r="S1019" s="642">
        <v>1</v>
      </c>
      <c r="T1019" s="690">
        <v>2</v>
      </c>
      <c r="U1019" s="672">
        <v>1</v>
      </c>
    </row>
    <row r="1020" spans="1:21" ht="14.4" customHeight="1" x14ac:dyDescent="0.3">
      <c r="A1020" s="625">
        <v>4</v>
      </c>
      <c r="B1020" s="626" t="s">
        <v>551</v>
      </c>
      <c r="C1020" s="626">
        <v>89301042</v>
      </c>
      <c r="D1020" s="688" t="s">
        <v>5893</v>
      </c>
      <c r="E1020" s="689" t="s">
        <v>3807</v>
      </c>
      <c r="F1020" s="626" t="s">
        <v>3779</v>
      </c>
      <c r="G1020" s="626" t="s">
        <v>3967</v>
      </c>
      <c r="H1020" s="626" t="s">
        <v>550</v>
      </c>
      <c r="I1020" s="626" t="s">
        <v>5052</v>
      </c>
      <c r="J1020" s="626" t="s">
        <v>4964</v>
      </c>
      <c r="K1020" s="626" t="s">
        <v>5053</v>
      </c>
      <c r="L1020" s="627">
        <v>2412.9</v>
      </c>
      <c r="M1020" s="627">
        <v>2412.9</v>
      </c>
      <c r="N1020" s="626">
        <v>1</v>
      </c>
      <c r="O1020" s="690">
        <v>1</v>
      </c>
      <c r="P1020" s="627"/>
      <c r="Q1020" s="642">
        <v>0</v>
      </c>
      <c r="R1020" s="626"/>
      <c r="S1020" s="642">
        <v>0</v>
      </c>
      <c r="T1020" s="690"/>
      <c r="U1020" s="672">
        <v>0</v>
      </c>
    </row>
    <row r="1021" spans="1:21" ht="14.4" customHeight="1" x14ac:dyDescent="0.3">
      <c r="A1021" s="625">
        <v>4</v>
      </c>
      <c r="B1021" s="626" t="s">
        <v>551</v>
      </c>
      <c r="C1021" s="626">
        <v>89301042</v>
      </c>
      <c r="D1021" s="688" t="s">
        <v>5893</v>
      </c>
      <c r="E1021" s="689" t="s">
        <v>3807</v>
      </c>
      <c r="F1021" s="626" t="s">
        <v>3779</v>
      </c>
      <c r="G1021" s="626" t="s">
        <v>3967</v>
      </c>
      <c r="H1021" s="626" t="s">
        <v>550</v>
      </c>
      <c r="I1021" s="626" t="s">
        <v>4744</v>
      </c>
      <c r="J1021" s="626" t="s">
        <v>4745</v>
      </c>
      <c r="K1021" s="626" t="s">
        <v>4746</v>
      </c>
      <c r="L1021" s="627">
        <v>720</v>
      </c>
      <c r="M1021" s="627">
        <v>720</v>
      </c>
      <c r="N1021" s="626">
        <v>1</v>
      </c>
      <c r="O1021" s="690">
        <v>1</v>
      </c>
      <c r="P1021" s="627"/>
      <c r="Q1021" s="642">
        <v>0</v>
      </c>
      <c r="R1021" s="626"/>
      <c r="S1021" s="642">
        <v>0</v>
      </c>
      <c r="T1021" s="690"/>
      <c r="U1021" s="672">
        <v>0</v>
      </c>
    </row>
    <row r="1022" spans="1:21" ht="14.4" customHeight="1" x14ac:dyDescent="0.3">
      <c r="A1022" s="625">
        <v>4</v>
      </c>
      <c r="B1022" s="626" t="s">
        <v>551</v>
      </c>
      <c r="C1022" s="626">
        <v>89301042</v>
      </c>
      <c r="D1022" s="688" t="s">
        <v>5893</v>
      </c>
      <c r="E1022" s="689" t="s">
        <v>3809</v>
      </c>
      <c r="F1022" s="626" t="s">
        <v>3777</v>
      </c>
      <c r="G1022" s="626" t="s">
        <v>3928</v>
      </c>
      <c r="H1022" s="626" t="s">
        <v>1399</v>
      </c>
      <c r="I1022" s="626" t="s">
        <v>1517</v>
      </c>
      <c r="J1022" s="626" t="s">
        <v>1518</v>
      </c>
      <c r="K1022" s="626" t="s">
        <v>1519</v>
      </c>
      <c r="L1022" s="627">
        <v>89.6</v>
      </c>
      <c r="M1022" s="627">
        <v>179.2</v>
      </c>
      <c r="N1022" s="626">
        <v>2</v>
      </c>
      <c r="O1022" s="690">
        <v>1</v>
      </c>
      <c r="P1022" s="627">
        <v>89.6</v>
      </c>
      <c r="Q1022" s="642">
        <v>0.5</v>
      </c>
      <c r="R1022" s="626">
        <v>1</v>
      </c>
      <c r="S1022" s="642">
        <v>0.5</v>
      </c>
      <c r="T1022" s="690">
        <v>0.5</v>
      </c>
      <c r="U1022" s="672">
        <v>0.5</v>
      </c>
    </row>
    <row r="1023" spans="1:21" ht="14.4" customHeight="1" x14ac:dyDescent="0.3">
      <c r="A1023" s="625">
        <v>4</v>
      </c>
      <c r="B1023" s="626" t="s">
        <v>551</v>
      </c>
      <c r="C1023" s="626">
        <v>89301042</v>
      </c>
      <c r="D1023" s="688" t="s">
        <v>5893</v>
      </c>
      <c r="E1023" s="689" t="s">
        <v>3809</v>
      </c>
      <c r="F1023" s="626" t="s">
        <v>3777</v>
      </c>
      <c r="G1023" s="626" t="s">
        <v>3929</v>
      </c>
      <c r="H1023" s="626" t="s">
        <v>1399</v>
      </c>
      <c r="I1023" s="626" t="s">
        <v>4122</v>
      </c>
      <c r="J1023" s="626" t="s">
        <v>2988</v>
      </c>
      <c r="K1023" s="626" t="s">
        <v>4123</v>
      </c>
      <c r="L1023" s="627">
        <v>270.69</v>
      </c>
      <c r="M1023" s="627">
        <v>270.69</v>
      </c>
      <c r="N1023" s="626">
        <v>1</v>
      </c>
      <c r="O1023" s="690">
        <v>1</v>
      </c>
      <c r="P1023" s="627"/>
      <c r="Q1023" s="642">
        <v>0</v>
      </c>
      <c r="R1023" s="626"/>
      <c r="S1023" s="642">
        <v>0</v>
      </c>
      <c r="T1023" s="690"/>
      <c r="U1023" s="672">
        <v>0</v>
      </c>
    </row>
    <row r="1024" spans="1:21" ht="14.4" customHeight="1" x14ac:dyDescent="0.3">
      <c r="A1024" s="625">
        <v>4</v>
      </c>
      <c r="B1024" s="626" t="s">
        <v>551</v>
      </c>
      <c r="C1024" s="626">
        <v>89301042</v>
      </c>
      <c r="D1024" s="688" t="s">
        <v>5893</v>
      </c>
      <c r="E1024" s="689" t="s">
        <v>3809</v>
      </c>
      <c r="F1024" s="626" t="s">
        <v>3777</v>
      </c>
      <c r="G1024" s="626" t="s">
        <v>3839</v>
      </c>
      <c r="H1024" s="626" t="s">
        <v>1399</v>
      </c>
      <c r="I1024" s="626" t="s">
        <v>1717</v>
      </c>
      <c r="J1024" s="626" t="s">
        <v>3575</v>
      </c>
      <c r="K1024" s="626" t="s">
        <v>3576</v>
      </c>
      <c r="L1024" s="627">
        <v>333.31</v>
      </c>
      <c r="M1024" s="627">
        <v>1999.86</v>
      </c>
      <c r="N1024" s="626">
        <v>6</v>
      </c>
      <c r="O1024" s="690">
        <v>3.5</v>
      </c>
      <c r="P1024" s="627">
        <v>333.31</v>
      </c>
      <c r="Q1024" s="642">
        <v>0.16666666666666669</v>
      </c>
      <c r="R1024" s="626">
        <v>1</v>
      </c>
      <c r="S1024" s="642">
        <v>0.16666666666666666</v>
      </c>
      <c r="T1024" s="690">
        <v>1</v>
      </c>
      <c r="U1024" s="672">
        <v>0.2857142857142857</v>
      </c>
    </row>
    <row r="1025" spans="1:21" ht="14.4" customHeight="1" x14ac:dyDescent="0.3">
      <c r="A1025" s="625">
        <v>4</v>
      </c>
      <c r="B1025" s="626" t="s">
        <v>551</v>
      </c>
      <c r="C1025" s="626">
        <v>89301042</v>
      </c>
      <c r="D1025" s="688" t="s">
        <v>5893</v>
      </c>
      <c r="E1025" s="689" t="s">
        <v>3809</v>
      </c>
      <c r="F1025" s="626" t="s">
        <v>3777</v>
      </c>
      <c r="G1025" s="626" t="s">
        <v>4156</v>
      </c>
      <c r="H1025" s="626" t="s">
        <v>1399</v>
      </c>
      <c r="I1025" s="626" t="s">
        <v>3064</v>
      </c>
      <c r="J1025" s="626" t="s">
        <v>3065</v>
      </c>
      <c r="K1025" s="626" t="s">
        <v>3066</v>
      </c>
      <c r="L1025" s="627">
        <v>222.25</v>
      </c>
      <c r="M1025" s="627">
        <v>222.25</v>
      </c>
      <c r="N1025" s="626">
        <v>1</v>
      </c>
      <c r="O1025" s="690">
        <v>1</v>
      </c>
      <c r="P1025" s="627"/>
      <c r="Q1025" s="642">
        <v>0</v>
      </c>
      <c r="R1025" s="626"/>
      <c r="S1025" s="642">
        <v>0</v>
      </c>
      <c r="T1025" s="690"/>
      <c r="U1025" s="672">
        <v>0</v>
      </c>
    </row>
    <row r="1026" spans="1:21" ht="14.4" customHeight="1" x14ac:dyDescent="0.3">
      <c r="A1026" s="625">
        <v>4</v>
      </c>
      <c r="B1026" s="626" t="s">
        <v>551</v>
      </c>
      <c r="C1026" s="626">
        <v>89301042</v>
      </c>
      <c r="D1026" s="688" t="s">
        <v>5893</v>
      </c>
      <c r="E1026" s="689" t="s">
        <v>3809</v>
      </c>
      <c r="F1026" s="626" t="s">
        <v>3777</v>
      </c>
      <c r="G1026" s="626" t="s">
        <v>5054</v>
      </c>
      <c r="H1026" s="626" t="s">
        <v>550</v>
      </c>
      <c r="I1026" s="626" t="s">
        <v>2639</v>
      </c>
      <c r="J1026" s="626" t="s">
        <v>3727</v>
      </c>
      <c r="K1026" s="626" t="s">
        <v>1061</v>
      </c>
      <c r="L1026" s="627">
        <v>44.89</v>
      </c>
      <c r="M1026" s="627">
        <v>179.56</v>
      </c>
      <c r="N1026" s="626">
        <v>4</v>
      </c>
      <c r="O1026" s="690">
        <v>2</v>
      </c>
      <c r="P1026" s="627">
        <v>179.56</v>
      </c>
      <c r="Q1026" s="642">
        <v>1</v>
      </c>
      <c r="R1026" s="626">
        <v>4</v>
      </c>
      <c r="S1026" s="642">
        <v>1</v>
      </c>
      <c r="T1026" s="690">
        <v>2</v>
      </c>
      <c r="U1026" s="672">
        <v>1</v>
      </c>
    </row>
    <row r="1027" spans="1:21" ht="14.4" customHeight="1" x14ac:dyDescent="0.3">
      <c r="A1027" s="625">
        <v>4</v>
      </c>
      <c r="B1027" s="626" t="s">
        <v>551</v>
      </c>
      <c r="C1027" s="626">
        <v>89301042</v>
      </c>
      <c r="D1027" s="688" t="s">
        <v>5893</v>
      </c>
      <c r="E1027" s="689" t="s">
        <v>3809</v>
      </c>
      <c r="F1027" s="626" t="s">
        <v>3777</v>
      </c>
      <c r="G1027" s="626" t="s">
        <v>3912</v>
      </c>
      <c r="H1027" s="626" t="s">
        <v>1399</v>
      </c>
      <c r="I1027" s="626" t="s">
        <v>1482</v>
      </c>
      <c r="J1027" s="626" t="s">
        <v>1483</v>
      </c>
      <c r="K1027" s="626" t="s">
        <v>1457</v>
      </c>
      <c r="L1027" s="627">
        <v>137.74</v>
      </c>
      <c r="M1027" s="627">
        <v>137.74</v>
      </c>
      <c r="N1027" s="626">
        <v>1</v>
      </c>
      <c r="O1027" s="690">
        <v>1</v>
      </c>
      <c r="P1027" s="627">
        <v>137.74</v>
      </c>
      <c r="Q1027" s="642">
        <v>1</v>
      </c>
      <c r="R1027" s="626">
        <v>1</v>
      </c>
      <c r="S1027" s="642">
        <v>1</v>
      </c>
      <c r="T1027" s="690">
        <v>1</v>
      </c>
      <c r="U1027" s="672">
        <v>1</v>
      </c>
    </row>
    <row r="1028" spans="1:21" ht="14.4" customHeight="1" x14ac:dyDescent="0.3">
      <c r="A1028" s="625">
        <v>4</v>
      </c>
      <c r="B1028" s="626" t="s">
        <v>551</v>
      </c>
      <c r="C1028" s="626">
        <v>89301042</v>
      </c>
      <c r="D1028" s="688" t="s">
        <v>5893</v>
      </c>
      <c r="E1028" s="689" t="s">
        <v>3809</v>
      </c>
      <c r="F1028" s="626" t="s">
        <v>3777</v>
      </c>
      <c r="G1028" s="626" t="s">
        <v>5055</v>
      </c>
      <c r="H1028" s="626" t="s">
        <v>550</v>
      </c>
      <c r="I1028" s="626" t="s">
        <v>5056</v>
      </c>
      <c r="J1028" s="626" t="s">
        <v>2672</v>
      </c>
      <c r="K1028" s="626" t="s">
        <v>5057</v>
      </c>
      <c r="L1028" s="627">
        <v>0</v>
      </c>
      <c r="M1028" s="627">
        <v>0</v>
      </c>
      <c r="N1028" s="626">
        <v>2</v>
      </c>
      <c r="O1028" s="690">
        <v>0.5</v>
      </c>
      <c r="P1028" s="627">
        <v>0</v>
      </c>
      <c r="Q1028" s="642"/>
      <c r="R1028" s="626">
        <v>2</v>
      </c>
      <c r="S1028" s="642">
        <v>1</v>
      </c>
      <c r="T1028" s="690">
        <v>0.5</v>
      </c>
      <c r="U1028" s="672">
        <v>1</v>
      </c>
    </row>
    <row r="1029" spans="1:21" ht="14.4" customHeight="1" x14ac:dyDescent="0.3">
      <c r="A1029" s="625">
        <v>4</v>
      </c>
      <c r="B1029" s="626" t="s">
        <v>551</v>
      </c>
      <c r="C1029" s="626">
        <v>89301042</v>
      </c>
      <c r="D1029" s="688" t="s">
        <v>5893</v>
      </c>
      <c r="E1029" s="689" t="s">
        <v>3809</v>
      </c>
      <c r="F1029" s="626" t="s">
        <v>3777</v>
      </c>
      <c r="G1029" s="626" t="s">
        <v>5058</v>
      </c>
      <c r="H1029" s="626" t="s">
        <v>1399</v>
      </c>
      <c r="I1029" s="626" t="s">
        <v>5059</v>
      </c>
      <c r="J1029" s="626" t="s">
        <v>5060</v>
      </c>
      <c r="K1029" s="626" t="s">
        <v>2429</v>
      </c>
      <c r="L1029" s="627">
        <v>80.77</v>
      </c>
      <c r="M1029" s="627">
        <v>161.54</v>
      </c>
      <c r="N1029" s="626">
        <v>2</v>
      </c>
      <c r="O1029" s="690">
        <v>1</v>
      </c>
      <c r="P1029" s="627"/>
      <c r="Q1029" s="642">
        <v>0</v>
      </c>
      <c r="R1029" s="626"/>
      <c r="S1029" s="642">
        <v>0</v>
      </c>
      <c r="T1029" s="690"/>
      <c r="U1029" s="672">
        <v>0</v>
      </c>
    </row>
    <row r="1030" spans="1:21" ht="14.4" customHeight="1" x14ac:dyDescent="0.3">
      <c r="A1030" s="625">
        <v>4</v>
      </c>
      <c r="B1030" s="626" t="s">
        <v>551</v>
      </c>
      <c r="C1030" s="626">
        <v>89301042</v>
      </c>
      <c r="D1030" s="688" t="s">
        <v>5893</v>
      </c>
      <c r="E1030" s="689" t="s">
        <v>3809</v>
      </c>
      <c r="F1030" s="626" t="s">
        <v>3777</v>
      </c>
      <c r="G1030" s="626" t="s">
        <v>5061</v>
      </c>
      <c r="H1030" s="626" t="s">
        <v>550</v>
      </c>
      <c r="I1030" s="626" t="s">
        <v>5062</v>
      </c>
      <c r="J1030" s="626" t="s">
        <v>5063</v>
      </c>
      <c r="K1030" s="626" t="s">
        <v>5064</v>
      </c>
      <c r="L1030" s="627">
        <v>39.39</v>
      </c>
      <c r="M1030" s="627">
        <v>39.39</v>
      </c>
      <c r="N1030" s="626">
        <v>1</v>
      </c>
      <c r="O1030" s="690">
        <v>1</v>
      </c>
      <c r="P1030" s="627">
        <v>39.39</v>
      </c>
      <c r="Q1030" s="642">
        <v>1</v>
      </c>
      <c r="R1030" s="626">
        <v>1</v>
      </c>
      <c r="S1030" s="642">
        <v>1</v>
      </c>
      <c r="T1030" s="690">
        <v>1</v>
      </c>
      <c r="U1030" s="672">
        <v>1</v>
      </c>
    </row>
    <row r="1031" spans="1:21" ht="14.4" customHeight="1" x14ac:dyDescent="0.3">
      <c r="A1031" s="625">
        <v>4</v>
      </c>
      <c r="B1031" s="626" t="s">
        <v>551</v>
      </c>
      <c r="C1031" s="626">
        <v>89301042</v>
      </c>
      <c r="D1031" s="688" t="s">
        <v>5893</v>
      </c>
      <c r="E1031" s="689" t="s">
        <v>3809</v>
      </c>
      <c r="F1031" s="626" t="s">
        <v>3777</v>
      </c>
      <c r="G1031" s="626" t="s">
        <v>5065</v>
      </c>
      <c r="H1031" s="626" t="s">
        <v>550</v>
      </c>
      <c r="I1031" s="626" t="s">
        <v>5066</v>
      </c>
      <c r="J1031" s="626" t="s">
        <v>5067</v>
      </c>
      <c r="K1031" s="626" t="s">
        <v>4198</v>
      </c>
      <c r="L1031" s="627">
        <v>0</v>
      </c>
      <c r="M1031" s="627">
        <v>0</v>
      </c>
      <c r="N1031" s="626">
        <v>2</v>
      </c>
      <c r="O1031" s="690">
        <v>2</v>
      </c>
      <c r="P1031" s="627">
        <v>0</v>
      </c>
      <c r="Q1031" s="642"/>
      <c r="R1031" s="626">
        <v>1</v>
      </c>
      <c r="S1031" s="642">
        <v>0.5</v>
      </c>
      <c r="T1031" s="690">
        <v>1</v>
      </c>
      <c r="U1031" s="672">
        <v>0.5</v>
      </c>
    </row>
    <row r="1032" spans="1:21" ht="14.4" customHeight="1" x14ac:dyDescent="0.3">
      <c r="A1032" s="625">
        <v>4</v>
      </c>
      <c r="B1032" s="626" t="s">
        <v>551</v>
      </c>
      <c r="C1032" s="626">
        <v>89301042</v>
      </c>
      <c r="D1032" s="688" t="s">
        <v>5893</v>
      </c>
      <c r="E1032" s="689" t="s">
        <v>3809</v>
      </c>
      <c r="F1032" s="626" t="s">
        <v>3777</v>
      </c>
      <c r="G1032" s="626" t="s">
        <v>5068</v>
      </c>
      <c r="H1032" s="626" t="s">
        <v>550</v>
      </c>
      <c r="I1032" s="626" t="s">
        <v>5069</v>
      </c>
      <c r="J1032" s="626" t="s">
        <v>5070</v>
      </c>
      <c r="K1032" s="626" t="s">
        <v>5071</v>
      </c>
      <c r="L1032" s="627">
        <v>110.57</v>
      </c>
      <c r="M1032" s="627">
        <v>221.14</v>
      </c>
      <c r="N1032" s="626">
        <v>2</v>
      </c>
      <c r="O1032" s="690">
        <v>0.5</v>
      </c>
      <c r="P1032" s="627"/>
      <c r="Q1032" s="642">
        <v>0</v>
      </c>
      <c r="R1032" s="626"/>
      <c r="S1032" s="642">
        <v>0</v>
      </c>
      <c r="T1032" s="690"/>
      <c r="U1032" s="672">
        <v>0</v>
      </c>
    </row>
    <row r="1033" spans="1:21" ht="14.4" customHeight="1" x14ac:dyDescent="0.3">
      <c r="A1033" s="625">
        <v>4</v>
      </c>
      <c r="B1033" s="626" t="s">
        <v>551</v>
      </c>
      <c r="C1033" s="626">
        <v>89301042</v>
      </c>
      <c r="D1033" s="688" t="s">
        <v>5893</v>
      </c>
      <c r="E1033" s="689" t="s">
        <v>3809</v>
      </c>
      <c r="F1033" s="626" t="s">
        <v>3777</v>
      </c>
      <c r="G1033" s="626" t="s">
        <v>5068</v>
      </c>
      <c r="H1033" s="626" t="s">
        <v>550</v>
      </c>
      <c r="I1033" s="626" t="s">
        <v>5072</v>
      </c>
      <c r="J1033" s="626" t="s">
        <v>5073</v>
      </c>
      <c r="K1033" s="626" t="s">
        <v>5074</v>
      </c>
      <c r="L1033" s="627">
        <v>73.709999999999994</v>
      </c>
      <c r="M1033" s="627">
        <v>147.41999999999999</v>
      </c>
      <c r="N1033" s="626">
        <v>2</v>
      </c>
      <c r="O1033" s="690">
        <v>0.5</v>
      </c>
      <c r="P1033" s="627"/>
      <c r="Q1033" s="642">
        <v>0</v>
      </c>
      <c r="R1033" s="626"/>
      <c r="S1033" s="642">
        <v>0</v>
      </c>
      <c r="T1033" s="690"/>
      <c r="U1033" s="672">
        <v>0</v>
      </c>
    </row>
    <row r="1034" spans="1:21" ht="14.4" customHeight="1" x14ac:dyDescent="0.3">
      <c r="A1034" s="625">
        <v>4</v>
      </c>
      <c r="B1034" s="626" t="s">
        <v>551</v>
      </c>
      <c r="C1034" s="626">
        <v>89301042</v>
      </c>
      <c r="D1034" s="688" t="s">
        <v>5893</v>
      </c>
      <c r="E1034" s="689" t="s">
        <v>3809</v>
      </c>
      <c r="F1034" s="626" t="s">
        <v>3777</v>
      </c>
      <c r="G1034" s="626" t="s">
        <v>5068</v>
      </c>
      <c r="H1034" s="626" t="s">
        <v>550</v>
      </c>
      <c r="I1034" s="626" t="s">
        <v>5075</v>
      </c>
      <c r="J1034" s="626" t="s">
        <v>5073</v>
      </c>
      <c r="K1034" s="626" t="s">
        <v>5076</v>
      </c>
      <c r="L1034" s="627">
        <v>0</v>
      </c>
      <c r="M1034" s="627">
        <v>0</v>
      </c>
      <c r="N1034" s="626">
        <v>3</v>
      </c>
      <c r="O1034" s="690">
        <v>0.5</v>
      </c>
      <c r="P1034" s="627"/>
      <c r="Q1034" s="642"/>
      <c r="R1034" s="626"/>
      <c r="S1034" s="642">
        <v>0</v>
      </c>
      <c r="T1034" s="690"/>
      <c r="U1034" s="672">
        <v>0</v>
      </c>
    </row>
    <row r="1035" spans="1:21" ht="14.4" customHeight="1" x14ac:dyDescent="0.3">
      <c r="A1035" s="625">
        <v>4</v>
      </c>
      <c r="B1035" s="626" t="s">
        <v>551</v>
      </c>
      <c r="C1035" s="626">
        <v>89301042</v>
      </c>
      <c r="D1035" s="688" t="s">
        <v>5893</v>
      </c>
      <c r="E1035" s="689" t="s">
        <v>3809</v>
      </c>
      <c r="F1035" s="626" t="s">
        <v>3777</v>
      </c>
      <c r="G1035" s="626" t="s">
        <v>4033</v>
      </c>
      <c r="H1035" s="626" t="s">
        <v>550</v>
      </c>
      <c r="I1035" s="626" t="s">
        <v>1838</v>
      </c>
      <c r="J1035" s="626" t="s">
        <v>4034</v>
      </c>
      <c r="K1035" s="626" t="s">
        <v>3894</v>
      </c>
      <c r="L1035" s="627">
        <v>19.059999999999999</v>
      </c>
      <c r="M1035" s="627">
        <v>57.179999999999993</v>
      </c>
      <c r="N1035" s="626">
        <v>3</v>
      </c>
      <c r="O1035" s="690">
        <v>0.5</v>
      </c>
      <c r="P1035" s="627"/>
      <c r="Q1035" s="642">
        <v>0</v>
      </c>
      <c r="R1035" s="626"/>
      <c r="S1035" s="642">
        <v>0</v>
      </c>
      <c r="T1035" s="690"/>
      <c r="U1035" s="672">
        <v>0</v>
      </c>
    </row>
    <row r="1036" spans="1:21" ht="14.4" customHeight="1" x14ac:dyDescent="0.3">
      <c r="A1036" s="625">
        <v>4</v>
      </c>
      <c r="B1036" s="626" t="s">
        <v>551</v>
      </c>
      <c r="C1036" s="626">
        <v>89301042</v>
      </c>
      <c r="D1036" s="688" t="s">
        <v>5893</v>
      </c>
      <c r="E1036" s="689" t="s">
        <v>3809</v>
      </c>
      <c r="F1036" s="626" t="s">
        <v>3777</v>
      </c>
      <c r="G1036" s="626" t="s">
        <v>4033</v>
      </c>
      <c r="H1036" s="626" t="s">
        <v>550</v>
      </c>
      <c r="I1036" s="626" t="s">
        <v>1838</v>
      </c>
      <c r="J1036" s="626" t="s">
        <v>4034</v>
      </c>
      <c r="K1036" s="626" t="s">
        <v>3894</v>
      </c>
      <c r="L1036" s="627">
        <v>22.96</v>
      </c>
      <c r="M1036" s="627">
        <v>68.88</v>
      </c>
      <c r="N1036" s="626">
        <v>3</v>
      </c>
      <c r="O1036" s="690">
        <v>0.5</v>
      </c>
      <c r="P1036" s="627"/>
      <c r="Q1036" s="642">
        <v>0</v>
      </c>
      <c r="R1036" s="626"/>
      <c r="S1036" s="642">
        <v>0</v>
      </c>
      <c r="T1036" s="690"/>
      <c r="U1036" s="672">
        <v>0</v>
      </c>
    </row>
    <row r="1037" spans="1:21" ht="14.4" customHeight="1" x14ac:dyDescent="0.3">
      <c r="A1037" s="625">
        <v>4</v>
      </c>
      <c r="B1037" s="626" t="s">
        <v>551</v>
      </c>
      <c r="C1037" s="626">
        <v>89301042</v>
      </c>
      <c r="D1037" s="688" t="s">
        <v>5893</v>
      </c>
      <c r="E1037" s="689" t="s">
        <v>3809</v>
      </c>
      <c r="F1037" s="626" t="s">
        <v>3777</v>
      </c>
      <c r="G1037" s="626" t="s">
        <v>5077</v>
      </c>
      <c r="H1037" s="626" t="s">
        <v>550</v>
      </c>
      <c r="I1037" s="626" t="s">
        <v>5078</v>
      </c>
      <c r="J1037" s="626" t="s">
        <v>5079</v>
      </c>
      <c r="K1037" s="626" t="s">
        <v>5080</v>
      </c>
      <c r="L1037" s="627">
        <v>1710.02</v>
      </c>
      <c r="M1037" s="627">
        <v>1710.02</v>
      </c>
      <c r="N1037" s="626">
        <v>1</v>
      </c>
      <c r="O1037" s="690">
        <v>1</v>
      </c>
      <c r="P1037" s="627"/>
      <c r="Q1037" s="642">
        <v>0</v>
      </c>
      <c r="R1037" s="626"/>
      <c r="S1037" s="642">
        <v>0</v>
      </c>
      <c r="T1037" s="690"/>
      <c r="U1037" s="672">
        <v>0</v>
      </c>
    </row>
    <row r="1038" spans="1:21" ht="14.4" customHeight="1" x14ac:dyDescent="0.3">
      <c r="A1038" s="625">
        <v>4</v>
      </c>
      <c r="B1038" s="626" t="s">
        <v>551</v>
      </c>
      <c r="C1038" s="626">
        <v>89301042</v>
      </c>
      <c r="D1038" s="688" t="s">
        <v>5893</v>
      </c>
      <c r="E1038" s="689" t="s">
        <v>3809</v>
      </c>
      <c r="F1038" s="626" t="s">
        <v>3777</v>
      </c>
      <c r="G1038" s="626" t="s">
        <v>5081</v>
      </c>
      <c r="H1038" s="626" t="s">
        <v>550</v>
      </c>
      <c r="I1038" s="626" t="s">
        <v>684</v>
      </c>
      <c r="J1038" s="626" t="s">
        <v>685</v>
      </c>
      <c r="K1038" s="626" t="s">
        <v>5082</v>
      </c>
      <c r="L1038" s="627">
        <v>26.17</v>
      </c>
      <c r="M1038" s="627">
        <v>26.17</v>
      </c>
      <c r="N1038" s="626">
        <v>1</v>
      </c>
      <c r="O1038" s="690">
        <v>0.5</v>
      </c>
      <c r="P1038" s="627">
        <v>26.17</v>
      </c>
      <c r="Q1038" s="642">
        <v>1</v>
      </c>
      <c r="R1038" s="626">
        <v>1</v>
      </c>
      <c r="S1038" s="642">
        <v>1</v>
      </c>
      <c r="T1038" s="690">
        <v>0.5</v>
      </c>
      <c r="U1038" s="672">
        <v>1</v>
      </c>
    </row>
    <row r="1039" spans="1:21" ht="14.4" customHeight="1" x14ac:dyDescent="0.3">
      <c r="A1039" s="625">
        <v>4</v>
      </c>
      <c r="B1039" s="626" t="s">
        <v>551</v>
      </c>
      <c r="C1039" s="626">
        <v>89301042</v>
      </c>
      <c r="D1039" s="688" t="s">
        <v>5893</v>
      </c>
      <c r="E1039" s="689" t="s">
        <v>3809</v>
      </c>
      <c r="F1039" s="626" t="s">
        <v>3777</v>
      </c>
      <c r="G1039" s="626" t="s">
        <v>3840</v>
      </c>
      <c r="H1039" s="626" t="s">
        <v>550</v>
      </c>
      <c r="I1039" s="626" t="s">
        <v>973</v>
      </c>
      <c r="J1039" s="626" t="s">
        <v>974</v>
      </c>
      <c r="K1039" s="626" t="s">
        <v>975</v>
      </c>
      <c r="L1039" s="627">
        <v>0</v>
      </c>
      <c r="M1039" s="627">
        <v>0</v>
      </c>
      <c r="N1039" s="626">
        <v>2</v>
      </c>
      <c r="O1039" s="690">
        <v>1</v>
      </c>
      <c r="P1039" s="627">
        <v>0</v>
      </c>
      <c r="Q1039" s="642"/>
      <c r="R1039" s="626">
        <v>2</v>
      </c>
      <c r="S1039" s="642">
        <v>1</v>
      </c>
      <c r="T1039" s="690">
        <v>1</v>
      </c>
      <c r="U1039" s="672">
        <v>1</v>
      </c>
    </row>
    <row r="1040" spans="1:21" ht="14.4" customHeight="1" x14ac:dyDescent="0.3">
      <c r="A1040" s="625">
        <v>4</v>
      </c>
      <c r="B1040" s="626" t="s">
        <v>551</v>
      </c>
      <c r="C1040" s="626">
        <v>89301042</v>
      </c>
      <c r="D1040" s="688" t="s">
        <v>5893</v>
      </c>
      <c r="E1040" s="689" t="s">
        <v>3809</v>
      </c>
      <c r="F1040" s="626" t="s">
        <v>3777</v>
      </c>
      <c r="G1040" s="626" t="s">
        <v>4188</v>
      </c>
      <c r="H1040" s="626" t="s">
        <v>550</v>
      </c>
      <c r="I1040" s="626" t="s">
        <v>841</v>
      </c>
      <c r="J1040" s="626" t="s">
        <v>842</v>
      </c>
      <c r="K1040" s="626" t="s">
        <v>5083</v>
      </c>
      <c r="L1040" s="627">
        <v>0</v>
      </c>
      <c r="M1040" s="627">
        <v>0</v>
      </c>
      <c r="N1040" s="626">
        <v>2</v>
      </c>
      <c r="O1040" s="690">
        <v>1.5</v>
      </c>
      <c r="P1040" s="627">
        <v>0</v>
      </c>
      <c r="Q1040" s="642"/>
      <c r="R1040" s="626">
        <v>2</v>
      </c>
      <c r="S1040" s="642">
        <v>1</v>
      </c>
      <c r="T1040" s="690">
        <v>1.5</v>
      </c>
      <c r="U1040" s="672">
        <v>1</v>
      </c>
    </row>
    <row r="1041" spans="1:21" ht="14.4" customHeight="1" x14ac:dyDescent="0.3">
      <c r="A1041" s="625">
        <v>4</v>
      </c>
      <c r="B1041" s="626" t="s">
        <v>551</v>
      </c>
      <c r="C1041" s="626">
        <v>89301042</v>
      </c>
      <c r="D1041" s="688" t="s">
        <v>5893</v>
      </c>
      <c r="E1041" s="689" t="s">
        <v>3809</v>
      </c>
      <c r="F1041" s="626" t="s">
        <v>3777</v>
      </c>
      <c r="G1041" s="626" t="s">
        <v>3841</v>
      </c>
      <c r="H1041" s="626" t="s">
        <v>1399</v>
      </c>
      <c r="I1041" s="626" t="s">
        <v>1733</v>
      </c>
      <c r="J1041" s="626" t="s">
        <v>1734</v>
      </c>
      <c r="K1041" s="626" t="s">
        <v>3596</v>
      </c>
      <c r="L1041" s="627">
        <v>399.92</v>
      </c>
      <c r="M1041" s="627">
        <v>1199.76</v>
      </c>
      <c r="N1041" s="626">
        <v>3</v>
      </c>
      <c r="O1041" s="690">
        <v>1</v>
      </c>
      <c r="P1041" s="627"/>
      <c r="Q1041" s="642">
        <v>0</v>
      </c>
      <c r="R1041" s="626"/>
      <c r="S1041" s="642">
        <v>0</v>
      </c>
      <c r="T1041" s="690"/>
      <c r="U1041" s="672">
        <v>0</v>
      </c>
    </row>
    <row r="1042" spans="1:21" ht="14.4" customHeight="1" x14ac:dyDescent="0.3">
      <c r="A1042" s="625">
        <v>4</v>
      </c>
      <c r="B1042" s="626" t="s">
        <v>551</v>
      </c>
      <c r="C1042" s="626">
        <v>89301042</v>
      </c>
      <c r="D1042" s="688" t="s">
        <v>5893</v>
      </c>
      <c r="E1042" s="689" t="s">
        <v>3809</v>
      </c>
      <c r="F1042" s="626" t="s">
        <v>3777</v>
      </c>
      <c r="G1042" s="626" t="s">
        <v>4091</v>
      </c>
      <c r="H1042" s="626" t="s">
        <v>1399</v>
      </c>
      <c r="I1042" s="626" t="s">
        <v>2608</v>
      </c>
      <c r="J1042" s="626" t="s">
        <v>2609</v>
      </c>
      <c r="K1042" s="626" t="s">
        <v>2610</v>
      </c>
      <c r="L1042" s="627">
        <v>154.01</v>
      </c>
      <c r="M1042" s="627">
        <v>154.01</v>
      </c>
      <c r="N1042" s="626">
        <v>1</v>
      </c>
      <c r="O1042" s="690">
        <v>1</v>
      </c>
      <c r="P1042" s="627">
        <v>154.01</v>
      </c>
      <c r="Q1042" s="642">
        <v>1</v>
      </c>
      <c r="R1042" s="626">
        <v>1</v>
      </c>
      <c r="S1042" s="642">
        <v>1</v>
      </c>
      <c r="T1042" s="690">
        <v>1</v>
      </c>
      <c r="U1042" s="672">
        <v>1</v>
      </c>
    </row>
    <row r="1043" spans="1:21" ht="14.4" customHeight="1" x14ac:dyDescent="0.3">
      <c r="A1043" s="625">
        <v>4</v>
      </c>
      <c r="B1043" s="626" t="s">
        <v>551</v>
      </c>
      <c r="C1043" s="626">
        <v>89301042</v>
      </c>
      <c r="D1043" s="688" t="s">
        <v>5893</v>
      </c>
      <c r="E1043" s="689" t="s">
        <v>3809</v>
      </c>
      <c r="F1043" s="626" t="s">
        <v>3777</v>
      </c>
      <c r="G1043" s="626" t="s">
        <v>5084</v>
      </c>
      <c r="H1043" s="626" t="s">
        <v>550</v>
      </c>
      <c r="I1043" s="626" t="s">
        <v>5085</v>
      </c>
      <c r="J1043" s="626" t="s">
        <v>5086</v>
      </c>
      <c r="K1043" s="626" t="s">
        <v>5087</v>
      </c>
      <c r="L1043" s="627">
        <v>57.71</v>
      </c>
      <c r="M1043" s="627">
        <v>288.55</v>
      </c>
      <c r="N1043" s="626">
        <v>5</v>
      </c>
      <c r="O1043" s="690">
        <v>1</v>
      </c>
      <c r="P1043" s="627">
        <v>115.42</v>
      </c>
      <c r="Q1043" s="642">
        <v>0.39999999999999997</v>
      </c>
      <c r="R1043" s="626">
        <v>2</v>
      </c>
      <c r="S1043" s="642">
        <v>0.4</v>
      </c>
      <c r="T1043" s="690">
        <v>0.5</v>
      </c>
      <c r="U1043" s="672">
        <v>0.5</v>
      </c>
    </row>
    <row r="1044" spans="1:21" ht="14.4" customHeight="1" x14ac:dyDescent="0.3">
      <c r="A1044" s="625">
        <v>4</v>
      </c>
      <c r="B1044" s="626" t="s">
        <v>551</v>
      </c>
      <c r="C1044" s="626">
        <v>89301042</v>
      </c>
      <c r="D1044" s="688" t="s">
        <v>5893</v>
      </c>
      <c r="E1044" s="689" t="s">
        <v>3809</v>
      </c>
      <c r="F1044" s="626" t="s">
        <v>3777</v>
      </c>
      <c r="G1044" s="626" t="s">
        <v>5088</v>
      </c>
      <c r="H1044" s="626" t="s">
        <v>550</v>
      </c>
      <c r="I1044" s="626" t="s">
        <v>5089</v>
      </c>
      <c r="J1044" s="626" t="s">
        <v>5090</v>
      </c>
      <c r="K1044" s="626" t="s">
        <v>5091</v>
      </c>
      <c r="L1044" s="627">
        <v>157.47999999999999</v>
      </c>
      <c r="M1044" s="627">
        <v>944.87999999999988</v>
      </c>
      <c r="N1044" s="626">
        <v>6</v>
      </c>
      <c r="O1044" s="690">
        <v>1</v>
      </c>
      <c r="P1044" s="627">
        <v>944.87999999999988</v>
      </c>
      <c r="Q1044" s="642">
        <v>1</v>
      </c>
      <c r="R1044" s="626">
        <v>6</v>
      </c>
      <c r="S1044" s="642">
        <v>1</v>
      </c>
      <c r="T1044" s="690">
        <v>1</v>
      </c>
      <c r="U1044" s="672">
        <v>1</v>
      </c>
    </row>
    <row r="1045" spans="1:21" ht="14.4" customHeight="1" x14ac:dyDescent="0.3">
      <c r="A1045" s="625">
        <v>4</v>
      </c>
      <c r="B1045" s="626" t="s">
        <v>551</v>
      </c>
      <c r="C1045" s="626">
        <v>89301042</v>
      </c>
      <c r="D1045" s="688" t="s">
        <v>5893</v>
      </c>
      <c r="E1045" s="689" t="s">
        <v>3809</v>
      </c>
      <c r="F1045" s="626" t="s">
        <v>3777</v>
      </c>
      <c r="G1045" s="626" t="s">
        <v>3869</v>
      </c>
      <c r="H1045" s="626" t="s">
        <v>550</v>
      </c>
      <c r="I1045" s="626" t="s">
        <v>2009</v>
      </c>
      <c r="J1045" s="626" t="s">
        <v>3871</v>
      </c>
      <c r="K1045" s="626" t="s">
        <v>5092</v>
      </c>
      <c r="L1045" s="627">
        <v>36.78</v>
      </c>
      <c r="M1045" s="627">
        <v>147.12</v>
      </c>
      <c r="N1045" s="626">
        <v>4</v>
      </c>
      <c r="O1045" s="690">
        <v>1</v>
      </c>
      <c r="P1045" s="627"/>
      <c r="Q1045" s="642">
        <v>0</v>
      </c>
      <c r="R1045" s="626"/>
      <c r="S1045" s="642">
        <v>0</v>
      </c>
      <c r="T1045" s="690"/>
      <c r="U1045" s="672">
        <v>0</v>
      </c>
    </row>
    <row r="1046" spans="1:21" ht="14.4" customHeight="1" x14ac:dyDescent="0.3">
      <c r="A1046" s="625">
        <v>4</v>
      </c>
      <c r="B1046" s="626" t="s">
        <v>551</v>
      </c>
      <c r="C1046" s="626">
        <v>89301042</v>
      </c>
      <c r="D1046" s="688" t="s">
        <v>5893</v>
      </c>
      <c r="E1046" s="689" t="s">
        <v>3809</v>
      </c>
      <c r="F1046" s="626" t="s">
        <v>3777</v>
      </c>
      <c r="G1046" s="626" t="s">
        <v>3995</v>
      </c>
      <c r="H1046" s="626" t="s">
        <v>550</v>
      </c>
      <c r="I1046" s="626" t="s">
        <v>5093</v>
      </c>
      <c r="J1046" s="626" t="s">
        <v>5094</v>
      </c>
      <c r="K1046" s="626" t="s">
        <v>3996</v>
      </c>
      <c r="L1046" s="627">
        <v>709.97</v>
      </c>
      <c r="M1046" s="627">
        <v>2129.91</v>
      </c>
      <c r="N1046" s="626">
        <v>3</v>
      </c>
      <c r="O1046" s="690">
        <v>1</v>
      </c>
      <c r="P1046" s="627"/>
      <c r="Q1046" s="642">
        <v>0</v>
      </c>
      <c r="R1046" s="626"/>
      <c r="S1046" s="642">
        <v>0</v>
      </c>
      <c r="T1046" s="690"/>
      <c r="U1046" s="672">
        <v>0</v>
      </c>
    </row>
    <row r="1047" spans="1:21" ht="14.4" customHeight="1" x14ac:dyDescent="0.3">
      <c r="A1047" s="625">
        <v>4</v>
      </c>
      <c r="B1047" s="626" t="s">
        <v>551</v>
      </c>
      <c r="C1047" s="626">
        <v>89301042</v>
      </c>
      <c r="D1047" s="688" t="s">
        <v>5893</v>
      </c>
      <c r="E1047" s="689" t="s">
        <v>3809</v>
      </c>
      <c r="F1047" s="626" t="s">
        <v>3777</v>
      </c>
      <c r="G1047" s="626" t="s">
        <v>3845</v>
      </c>
      <c r="H1047" s="626" t="s">
        <v>1399</v>
      </c>
      <c r="I1047" s="626" t="s">
        <v>1556</v>
      </c>
      <c r="J1047" s="626" t="s">
        <v>1449</v>
      </c>
      <c r="K1047" s="626" t="s">
        <v>1557</v>
      </c>
      <c r="L1047" s="627">
        <v>0</v>
      </c>
      <c r="M1047" s="627">
        <v>0</v>
      </c>
      <c r="N1047" s="626">
        <v>1</v>
      </c>
      <c r="O1047" s="690">
        <v>1</v>
      </c>
      <c r="P1047" s="627"/>
      <c r="Q1047" s="642"/>
      <c r="R1047" s="626"/>
      <c r="S1047" s="642">
        <v>0</v>
      </c>
      <c r="T1047" s="690"/>
      <c r="U1047" s="672">
        <v>0</v>
      </c>
    </row>
    <row r="1048" spans="1:21" ht="14.4" customHeight="1" x14ac:dyDescent="0.3">
      <c r="A1048" s="625">
        <v>4</v>
      </c>
      <c r="B1048" s="626" t="s">
        <v>551</v>
      </c>
      <c r="C1048" s="626">
        <v>89301042</v>
      </c>
      <c r="D1048" s="688" t="s">
        <v>5893</v>
      </c>
      <c r="E1048" s="689" t="s">
        <v>3809</v>
      </c>
      <c r="F1048" s="626" t="s">
        <v>3777</v>
      </c>
      <c r="G1048" s="626" t="s">
        <v>3845</v>
      </c>
      <c r="H1048" s="626" t="s">
        <v>1399</v>
      </c>
      <c r="I1048" s="626" t="s">
        <v>1448</v>
      </c>
      <c r="J1048" s="626" t="s">
        <v>1449</v>
      </c>
      <c r="K1048" s="626" t="s">
        <v>1450</v>
      </c>
      <c r="L1048" s="627">
        <v>0</v>
      </c>
      <c r="M1048" s="627">
        <v>0</v>
      </c>
      <c r="N1048" s="626">
        <v>3</v>
      </c>
      <c r="O1048" s="690">
        <v>2.5</v>
      </c>
      <c r="P1048" s="627">
        <v>0</v>
      </c>
      <c r="Q1048" s="642"/>
      <c r="R1048" s="626">
        <v>2</v>
      </c>
      <c r="S1048" s="642">
        <v>0.66666666666666663</v>
      </c>
      <c r="T1048" s="690">
        <v>1.5</v>
      </c>
      <c r="U1048" s="672">
        <v>0.6</v>
      </c>
    </row>
    <row r="1049" spans="1:21" ht="14.4" customHeight="1" x14ac:dyDescent="0.3">
      <c r="A1049" s="625">
        <v>4</v>
      </c>
      <c r="B1049" s="626" t="s">
        <v>551</v>
      </c>
      <c r="C1049" s="626">
        <v>89301042</v>
      </c>
      <c r="D1049" s="688" t="s">
        <v>5893</v>
      </c>
      <c r="E1049" s="689" t="s">
        <v>3809</v>
      </c>
      <c r="F1049" s="626" t="s">
        <v>3777</v>
      </c>
      <c r="G1049" s="626" t="s">
        <v>4351</v>
      </c>
      <c r="H1049" s="626" t="s">
        <v>550</v>
      </c>
      <c r="I1049" s="626" t="s">
        <v>1071</v>
      </c>
      <c r="J1049" s="626" t="s">
        <v>3568</v>
      </c>
      <c r="K1049" s="626" t="s">
        <v>3569</v>
      </c>
      <c r="L1049" s="627">
        <v>108.46</v>
      </c>
      <c r="M1049" s="627">
        <v>216.92</v>
      </c>
      <c r="N1049" s="626">
        <v>2</v>
      </c>
      <c r="O1049" s="690">
        <v>2</v>
      </c>
      <c r="P1049" s="627">
        <v>216.92</v>
      </c>
      <c r="Q1049" s="642">
        <v>1</v>
      </c>
      <c r="R1049" s="626">
        <v>2</v>
      </c>
      <c r="S1049" s="642">
        <v>1</v>
      </c>
      <c r="T1049" s="690">
        <v>2</v>
      </c>
      <c r="U1049" s="672">
        <v>1</v>
      </c>
    </row>
    <row r="1050" spans="1:21" ht="14.4" customHeight="1" x14ac:dyDescent="0.3">
      <c r="A1050" s="625">
        <v>4</v>
      </c>
      <c r="B1050" s="626" t="s">
        <v>551</v>
      </c>
      <c r="C1050" s="626">
        <v>89301042</v>
      </c>
      <c r="D1050" s="688" t="s">
        <v>5893</v>
      </c>
      <c r="E1050" s="689" t="s">
        <v>3809</v>
      </c>
      <c r="F1050" s="626" t="s">
        <v>3777</v>
      </c>
      <c r="G1050" s="626" t="s">
        <v>4351</v>
      </c>
      <c r="H1050" s="626" t="s">
        <v>550</v>
      </c>
      <c r="I1050" s="626" t="s">
        <v>5095</v>
      </c>
      <c r="J1050" s="626" t="s">
        <v>5096</v>
      </c>
      <c r="K1050" s="626" t="s">
        <v>3682</v>
      </c>
      <c r="L1050" s="627">
        <v>130.15</v>
      </c>
      <c r="M1050" s="627">
        <v>390.45000000000005</v>
      </c>
      <c r="N1050" s="626">
        <v>3</v>
      </c>
      <c r="O1050" s="690">
        <v>2.5</v>
      </c>
      <c r="P1050" s="627">
        <v>260.3</v>
      </c>
      <c r="Q1050" s="642">
        <v>0.66666666666666663</v>
      </c>
      <c r="R1050" s="626">
        <v>2</v>
      </c>
      <c r="S1050" s="642">
        <v>0.66666666666666663</v>
      </c>
      <c r="T1050" s="690">
        <v>1.5</v>
      </c>
      <c r="U1050" s="672">
        <v>0.6</v>
      </c>
    </row>
    <row r="1051" spans="1:21" ht="14.4" customHeight="1" x14ac:dyDescent="0.3">
      <c r="A1051" s="625">
        <v>4</v>
      </c>
      <c r="B1051" s="626" t="s">
        <v>551</v>
      </c>
      <c r="C1051" s="626">
        <v>89301042</v>
      </c>
      <c r="D1051" s="688" t="s">
        <v>5893</v>
      </c>
      <c r="E1051" s="689" t="s">
        <v>3809</v>
      </c>
      <c r="F1051" s="626" t="s">
        <v>3777</v>
      </c>
      <c r="G1051" s="626" t="s">
        <v>3846</v>
      </c>
      <c r="H1051" s="626" t="s">
        <v>550</v>
      </c>
      <c r="I1051" s="626" t="s">
        <v>833</v>
      </c>
      <c r="J1051" s="626" t="s">
        <v>834</v>
      </c>
      <c r="K1051" s="626" t="s">
        <v>4189</v>
      </c>
      <c r="L1051" s="627">
        <v>242.93</v>
      </c>
      <c r="M1051" s="627">
        <v>485.86</v>
      </c>
      <c r="N1051" s="626">
        <v>2</v>
      </c>
      <c r="O1051" s="690">
        <v>2</v>
      </c>
      <c r="P1051" s="627">
        <v>242.93</v>
      </c>
      <c r="Q1051" s="642">
        <v>0.5</v>
      </c>
      <c r="R1051" s="626">
        <v>1</v>
      </c>
      <c r="S1051" s="642">
        <v>0.5</v>
      </c>
      <c r="T1051" s="690">
        <v>1</v>
      </c>
      <c r="U1051" s="672">
        <v>0.5</v>
      </c>
    </row>
    <row r="1052" spans="1:21" ht="14.4" customHeight="1" x14ac:dyDescent="0.3">
      <c r="A1052" s="625">
        <v>4</v>
      </c>
      <c r="B1052" s="626" t="s">
        <v>551</v>
      </c>
      <c r="C1052" s="626">
        <v>89301042</v>
      </c>
      <c r="D1052" s="688" t="s">
        <v>5893</v>
      </c>
      <c r="E1052" s="689" t="s">
        <v>3809</v>
      </c>
      <c r="F1052" s="626" t="s">
        <v>3777</v>
      </c>
      <c r="G1052" s="626" t="s">
        <v>3846</v>
      </c>
      <c r="H1052" s="626" t="s">
        <v>550</v>
      </c>
      <c r="I1052" s="626" t="s">
        <v>833</v>
      </c>
      <c r="J1052" s="626" t="s">
        <v>834</v>
      </c>
      <c r="K1052" s="626" t="s">
        <v>3847</v>
      </c>
      <c r="L1052" s="627">
        <v>242.93</v>
      </c>
      <c r="M1052" s="627">
        <v>5587.3899999999994</v>
      </c>
      <c r="N1052" s="626">
        <v>23</v>
      </c>
      <c r="O1052" s="690">
        <v>23</v>
      </c>
      <c r="P1052" s="627">
        <v>2186.3700000000003</v>
      </c>
      <c r="Q1052" s="642">
        <v>0.39130434782608708</v>
      </c>
      <c r="R1052" s="626">
        <v>9</v>
      </c>
      <c r="S1052" s="642">
        <v>0.39130434782608697</v>
      </c>
      <c r="T1052" s="690">
        <v>9</v>
      </c>
      <c r="U1052" s="672">
        <v>0.39130434782608697</v>
      </c>
    </row>
    <row r="1053" spans="1:21" ht="14.4" customHeight="1" x14ac:dyDescent="0.3">
      <c r="A1053" s="625">
        <v>4</v>
      </c>
      <c r="B1053" s="626" t="s">
        <v>551</v>
      </c>
      <c r="C1053" s="626">
        <v>89301042</v>
      </c>
      <c r="D1053" s="688" t="s">
        <v>5893</v>
      </c>
      <c r="E1053" s="689" t="s">
        <v>3809</v>
      </c>
      <c r="F1053" s="626" t="s">
        <v>3777</v>
      </c>
      <c r="G1053" s="626" t="s">
        <v>4019</v>
      </c>
      <c r="H1053" s="626" t="s">
        <v>550</v>
      </c>
      <c r="I1053" s="626" t="s">
        <v>5097</v>
      </c>
      <c r="J1053" s="626" t="s">
        <v>5098</v>
      </c>
      <c r="K1053" s="626" t="s">
        <v>5099</v>
      </c>
      <c r="L1053" s="627">
        <v>546.42999999999995</v>
      </c>
      <c r="M1053" s="627">
        <v>1092.8599999999999</v>
      </c>
      <c r="N1053" s="626">
        <v>2</v>
      </c>
      <c r="O1053" s="690">
        <v>1.5</v>
      </c>
      <c r="P1053" s="627">
        <v>546.42999999999995</v>
      </c>
      <c r="Q1053" s="642">
        <v>0.5</v>
      </c>
      <c r="R1053" s="626">
        <v>1</v>
      </c>
      <c r="S1053" s="642">
        <v>0.5</v>
      </c>
      <c r="T1053" s="690">
        <v>1</v>
      </c>
      <c r="U1053" s="672">
        <v>0.66666666666666663</v>
      </c>
    </row>
    <row r="1054" spans="1:21" ht="14.4" customHeight="1" x14ac:dyDescent="0.3">
      <c r="A1054" s="625">
        <v>4</v>
      </c>
      <c r="B1054" s="626" t="s">
        <v>551</v>
      </c>
      <c r="C1054" s="626">
        <v>89301042</v>
      </c>
      <c r="D1054" s="688" t="s">
        <v>5893</v>
      </c>
      <c r="E1054" s="689" t="s">
        <v>3809</v>
      </c>
      <c r="F1054" s="626" t="s">
        <v>3777</v>
      </c>
      <c r="G1054" s="626" t="s">
        <v>4019</v>
      </c>
      <c r="H1054" s="626" t="s">
        <v>550</v>
      </c>
      <c r="I1054" s="626" t="s">
        <v>5100</v>
      </c>
      <c r="J1054" s="626" t="s">
        <v>5101</v>
      </c>
      <c r="K1054" s="626" t="s">
        <v>5102</v>
      </c>
      <c r="L1054" s="627">
        <v>573.74</v>
      </c>
      <c r="M1054" s="627">
        <v>573.74</v>
      </c>
      <c r="N1054" s="626">
        <v>1</v>
      </c>
      <c r="O1054" s="690">
        <v>1</v>
      </c>
      <c r="P1054" s="627"/>
      <c r="Q1054" s="642">
        <v>0</v>
      </c>
      <c r="R1054" s="626"/>
      <c r="S1054" s="642">
        <v>0</v>
      </c>
      <c r="T1054" s="690"/>
      <c r="U1054" s="672">
        <v>0</v>
      </c>
    </row>
    <row r="1055" spans="1:21" ht="14.4" customHeight="1" x14ac:dyDescent="0.3">
      <c r="A1055" s="625">
        <v>4</v>
      </c>
      <c r="B1055" s="626" t="s">
        <v>551</v>
      </c>
      <c r="C1055" s="626">
        <v>89301042</v>
      </c>
      <c r="D1055" s="688" t="s">
        <v>5893</v>
      </c>
      <c r="E1055" s="689" t="s">
        <v>3809</v>
      </c>
      <c r="F1055" s="626" t="s">
        <v>3777</v>
      </c>
      <c r="G1055" s="626" t="s">
        <v>4067</v>
      </c>
      <c r="H1055" s="626" t="s">
        <v>1399</v>
      </c>
      <c r="I1055" s="626" t="s">
        <v>5103</v>
      </c>
      <c r="J1055" s="626" t="s">
        <v>5104</v>
      </c>
      <c r="K1055" s="626" t="s">
        <v>4070</v>
      </c>
      <c r="L1055" s="627">
        <v>115.18</v>
      </c>
      <c r="M1055" s="627">
        <v>1036.6200000000001</v>
      </c>
      <c r="N1055" s="626">
        <v>9</v>
      </c>
      <c r="O1055" s="690">
        <v>1.5</v>
      </c>
      <c r="P1055" s="627"/>
      <c r="Q1055" s="642">
        <v>0</v>
      </c>
      <c r="R1055" s="626"/>
      <c r="S1055" s="642">
        <v>0</v>
      </c>
      <c r="T1055" s="690"/>
      <c r="U1055" s="672">
        <v>0</v>
      </c>
    </row>
    <row r="1056" spans="1:21" ht="14.4" customHeight="1" x14ac:dyDescent="0.3">
      <c r="A1056" s="625">
        <v>4</v>
      </c>
      <c r="B1056" s="626" t="s">
        <v>551</v>
      </c>
      <c r="C1056" s="626">
        <v>89301042</v>
      </c>
      <c r="D1056" s="688" t="s">
        <v>5893</v>
      </c>
      <c r="E1056" s="689" t="s">
        <v>3809</v>
      </c>
      <c r="F1056" s="626" t="s">
        <v>3777</v>
      </c>
      <c r="G1056" s="626" t="s">
        <v>3971</v>
      </c>
      <c r="H1056" s="626" t="s">
        <v>1399</v>
      </c>
      <c r="I1056" s="626" t="s">
        <v>5105</v>
      </c>
      <c r="J1056" s="626" t="s">
        <v>5106</v>
      </c>
      <c r="K1056" s="626" t="s">
        <v>1519</v>
      </c>
      <c r="L1056" s="627">
        <v>133.07</v>
      </c>
      <c r="M1056" s="627">
        <v>266.14</v>
      </c>
      <c r="N1056" s="626">
        <v>2</v>
      </c>
      <c r="O1056" s="690">
        <v>1</v>
      </c>
      <c r="P1056" s="627"/>
      <c r="Q1056" s="642">
        <v>0</v>
      </c>
      <c r="R1056" s="626"/>
      <c r="S1056" s="642">
        <v>0</v>
      </c>
      <c r="T1056" s="690"/>
      <c r="U1056" s="672">
        <v>0</v>
      </c>
    </row>
    <row r="1057" spans="1:21" ht="14.4" customHeight="1" x14ac:dyDescent="0.3">
      <c r="A1057" s="625">
        <v>4</v>
      </c>
      <c r="B1057" s="626" t="s">
        <v>551</v>
      </c>
      <c r="C1057" s="626">
        <v>89301042</v>
      </c>
      <c r="D1057" s="688" t="s">
        <v>5893</v>
      </c>
      <c r="E1057" s="689" t="s">
        <v>3809</v>
      </c>
      <c r="F1057" s="626" t="s">
        <v>3777</v>
      </c>
      <c r="G1057" s="626" t="s">
        <v>3878</v>
      </c>
      <c r="H1057" s="626" t="s">
        <v>550</v>
      </c>
      <c r="I1057" s="626" t="s">
        <v>1670</v>
      </c>
      <c r="J1057" s="626" t="s">
        <v>1671</v>
      </c>
      <c r="K1057" s="626" t="s">
        <v>3879</v>
      </c>
      <c r="L1057" s="627">
        <v>31.54</v>
      </c>
      <c r="M1057" s="627">
        <v>63.08</v>
      </c>
      <c r="N1057" s="626">
        <v>2</v>
      </c>
      <c r="O1057" s="690">
        <v>0.5</v>
      </c>
      <c r="P1057" s="627"/>
      <c r="Q1057" s="642">
        <v>0</v>
      </c>
      <c r="R1057" s="626"/>
      <c r="S1057" s="642">
        <v>0</v>
      </c>
      <c r="T1057" s="690"/>
      <c r="U1057" s="672">
        <v>0</v>
      </c>
    </row>
    <row r="1058" spans="1:21" ht="14.4" customHeight="1" x14ac:dyDescent="0.3">
      <c r="A1058" s="625">
        <v>4</v>
      </c>
      <c r="B1058" s="626" t="s">
        <v>551</v>
      </c>
      <c r="C1058" s="626">
        <v>89301042</v>
      </c>
      <c r="D1058" s="688" t="s">
        <v>5893</v>
      </c>
      <c r="E1058" s="689" t="s">
        <v>3809</v>
      </c>
      <c r="F1058" s="626" t="s">
        <v>3777</v>
      </c>
      <c r="G1058" s="626" t="s">
        <v>5107</v>
      </c>
      <c r="H1058" s="626" t="s">
        <v>550</v>
      </c>
      <c r="I1058" s="626" t="s">
        <v>5108</v>
      </c>
      <c r="J1058" s="626" t="s">
        <v>5109</v>
      </c>
      <c r="K1058" s="626" t="s">
        <v>5110</v>
      </c>
      <c r="L1058" s="627">
        <v>426.1</v>
      </c>
      <c r="M1058" s="627">
        <v>426.1</v>
      </c>
      <c r="N1058" s="626">
        <v>1</v>
      </c>
      <c r="O1058" s="690">
        <v>0.5</v>
      </c>
      <c r="P1058" s="627"/>
      <c r="Q1058" s="642">
        <v>0</v>
      </c>
      <c r="R1058" s="626"/>
      <c r="S1058" s="642">
        <v>0</v>
      </c>
      <c r="T1058" s="690"/>
      <c r="U1058" s="672">
        <v>0</v>
      </c>
    </row>
    <row r="1059" spans="1:21" ht="14.4" customHeight="1" x14ac:dyDescent="0.3">
      <c r="A1059" s="625">
        <v>4</v>
      </c>
      <c r="B1059" s="626" t="s">
        <v>551</v>
      </c>
      <c r="C1059" s="626">
        <v>89301042</v>
      </c>
      <c r="D1059" s="688" t="s">
        <v>5893</v>
      </c>
      <c r="E1059" s="689" t="s">
        <v>3809</v>
      </c>
      <c r="F1059" s="626" t="s">
        <v>3777</v>
      </c>
      <c r="G1059" s="626" t="s">
        <v>5107</v>
      </c>
      <c r="H1059" s="626" t="s">
        <v>550</v>
      </c>
      <c r="I1059" s="626" t="s">
        <v>5111</v>
      </c>
      <c r="J1059" s="626" t="s">
        <v>5109</v>
      </c>
      <c r="K1059" s="626" t="s">
        <v>3533</v>
      </c>
      <c r="L1059" s="627">
        <v>130.44</v>
      </c>
      <c r="M1059" s="627">
        <v>391.32</v>
      </c>
      <c r="N1059" s="626">
        <v>3</v>
      </c>
      <c r="O1059" s="690">
        <v>0.5</v>
      </c>
      <c r="P1059" s="627">
        <v>391.32</v>
      </c>
      <c r="Q1059" s="642">
        <v>1</v>
      </c>
      <c r="R1059" s="626">
        <v>3</v>
      </c>
      <c r="S1059" s="642">
        <v>1</v>
      </c>
      <c r="T1059" s="690">
        <v>0.5</v>
      </c>
      <c r="U1059" s="672">
        <v>1</v>
      </c>
    </row>
    <row r="1060" spans="1:21" ht="14.4" customHeight="1" x14ac:dyDescent="0.3">
      <c r="A1060" s="625">
        <v>4</v>
      </c>
      <c r="B1060" s="626" t="s">
        <v>551</v>
      </c>
      <c r="C1060" s="626">
        <v>89301042</v>
      </c>
      <c r="D1060" s="688" t="s">
        <v>5893</v>
      </c>
      <c r="E1060" s="689" t="s">
        <v>3809</v>
      </c>
      <c r="F1060" s="626" t="s">
        <v>3777</v>
      </c>
      <c r="G1060" s="626" t="s">
        <v>3909</v>
      </c>
      <c r="H1060" s="626" t="s">
        <v>550</v>
      </c>
      <c r="I1060" s="626" t="s">
        <v>1900</v>
      </c>
      <c r="J1060" s="626" t="s">
        <v>1901</v>
      </c>
      <c r="K1060" s="626" t="s">
        <v>3910</v>
      </c>
      <c r="L1060" s="627">
        <v>400.53</v>
      </c>
      <c r="M1060" s="627">
        <v>5206.8899999999994</v>
      </c>
      <c r="N1060" s="626">
        <v>13</v>
      </c>
      <c r="O1060" s="690">
        <v>2</v>
      </c>
      <c r="P1060" s="627">
        <v>5206.8899999999994</v>
      </c>
      <c r="Q1060" s="642">
        <v>1</v>
      </c>
      <c r="R1060" s="626">
        <v>13</v>
      </c>
      <c r="S1060" s="642">
        <v>1</v>
      </c>
      <c r="T1060" s="690">
        <v>2</v>
      </c>
      <c r="U1060" s="672">
        <v>1</v>
      </c>
    </row>
    <row r="1061" spans="1:21" ht="14.4" customHeight="1" x14ac:dyDescent="0.3">
      <c r="A1061" s="625">
        <v>4</v>
      </c>
      <c r="B1061" s="626" t="s">
        <v>551</v>
      </c>
      <c r="C1061" s="626">
        <v>89301042</v>
      </c>
      <c r="D1061" s="688" t="s">
        <v>5893</v>
      </c>
      <c r="E1061" s="689" t="s">
        <v>3809</v>
      </c>
      <c r="F1061" s="626" t="s">
        <v>3777</v>
      </c>
      <c r="G1061" s="626" t="s">
        <v>3909</v>
      </c>
      <c r="H1061" s="626" t="s">
        <v>550</v>
      </c>
      <c r="I1061" s="626" t="s">
        <v>5112</v>
      </c>
      <c r="J1061" s="626" t="s">
        <v>2021</v>
      </c>
      <c r="K1061" s="626" t="s">
        <v>5113</v>
      </c>
      <c r="L1061" s="627">
        <v>249.23</v>
      </c>
      <c r="M1061" s="627">
        <v>249.23</v>
      </c>
      <c r="N1061" s="626">
        <v>1</v>
      </c>
      <c r="O1061" s="690">
        <v>0.5</v>
      </c>
      <c r="P1061" s="627"/>
      <c r="Q1061" s="642">
        <v>0</v>
      </c>
      <c r="R1061" s="626"/>
      <c r="S1061" s="642">
        <v>0</v>
      </c>
      <c r="T1061" s="690"/>
      <c r="U1061" s="672">
        <v>0</v>
      </c>
    </row>
    <row r="1062" spans="1:21" ht="14.4" customHeight="1" x14ac:dyDescent="0.3">
      <c r="A1062" s="625">
        <v>4</v>
      </c>
      <c r="B1062" s="626" t="s">
        <v>551</v>
      </c>
      <c r="C1062" s="626">
        <v>89301042</v>
      </c>
      <c r="D1062" s="688" t="s">
        <v>5893</v>
      </c>
      <c r="E1062" s="689" t="s">
        <v>3809</v>
      </c>
      <c r="F1062" s="626" t="s">
        <v>3777</v>
      </c>
      <c r="G1062" s="626" t="s">
        <v>3999</v>
      </c>
      <c r="H1062" s="626" t="s">
        <v>550</v>
      </c>
      <c r="I1062" s="626" t="s">
        <v>2965</v>
      </c>
      <c r="J1062" s="626" t="s">
        <v>1412</v>
      </c>
      <c r="K1062" s="626" t="s">
        <v>4885</v>
      </c>
      <c r="L1062" s="627">
        <v>96.63</v>
      </c>
      <c r="M1062" s="627">
        <v>193.26</v>
      </c>
      <c r="N1062" s="626">
        <v>2</v>
      </c>
      <c r="O1062" s="690">
        <v>1</v>
      </c>
      <c r="P1062" s="627">
        <v>193.26</v>
      </c>
      <c r="Q1062" s="642">
        <v>1</v>
      </c>
      <c r="R1062" s="626">
        <v>2</v>
      </c>
      <c r="S1062" s="642">
        <v>1</v>
      </c>
      <c r="T1062" s="690">
        <v>1</v>
      </c>
      <c r="U1062" s="672">
        <v>1</v>
      </c>
    </row>
    <row r="1063" spans="1:21" ht="14.4" customHeight="1" x14ac:dyDescent="0.3">
      <c r="A1063" s="625">
        <v>4</v>
      </c>
      <c r="B1063" s="626" t="s">
        <v>551</v>
      </c>
      <c r="C1063" s="626">
        <v>89301042</v>
      </c>
      <c r="D1063" s="688" t="s">
        <v>5893</v>
      </c>
      <c r="E1063" s="689" t="s">
        <v>3809</v>
      </c>
      <c r="F1063" s="626" t="s">
        <v>3777</v>
      </c>
      <c r="G1063" s="626" t="s">
        <v>3848</v>
      </c>
      <c r="H1063" s="626" t="s">
        <v>550</v>
      </c>
      <c r="I1063" s="626" t="s">
        <v>4000</v>
      </c>
      <c r="J1063" s="626" t="s">
        <v>3885</v>
      </c>
      <c r="K1063" s="626" t="s">
        <v>758</v>
      </c>
      <c r="L1063" s="627">
        <v>397.65</v>
      </c>
      <c r="M1063" s="627">
        <v>397.65</v>
      </c>
      <c r="N1063" s="626">
        <v>1</v>
      </c>
      <c r="O1063" s="690">
        <v>0.5</v>
      </c>
      <c r="P1063" s="627"/>
      <c r="Q1063" s="642">
        <v>0</v>
      </c>
      <c r="R1063" s="626"/>
      <c r="S1063" s="642">
        <v>0</v>
      </c>
      <c r="T1063" s="690"/>
      <c r="U1063" s="672">
        <v>0</v>
      </c>
    </row>
    <row r="1064" spans="1:21" ht="14.4" customHeight="1" x14ac:dyDescent="0.3">
      <c r="A1064" s="625">
        <v>4</v>
      </c>
      <c r="B1064" s="626" t="s">
        <v>551</v>
      </c>
      <c r="C1064" s="626">
        <v>89301042</v>
      </c>
      <c r="D1064" s="688" t="s">
        <v>5893</v>
      </c>
      <c r="E1064" s="689" t="s">
        <v>3809</v>
      </c>
      <c r="F1064" s="626" t="s">
        <v>3777</v>
      </c>
      <c r="G1064" s="626" t="s">
        <v>3848</v>
      </c>
      <c r="H1064" s="626" t="s">
        <v>550</v>
      </c>
      <c r="I1064" s="626" t="s">
        <v>4000</v>
      </c>
      <c r="J1064" s="626" t="s">
        <v>3885</v>
      </c>
      <c r="K1064" s="626" t="s">
        <v>758</v>
      </c>
      <c r="L1064" s="627">
        <v>612.26</v>
      </c>
      <c r="M1064" s="627">
        <v>612.26</v>
      </c>
      <c r="N1064" s="626">
        <v>1</v>
      </c>
      <c r="O1064" s="690">
        <v>0.5</v>
      </c>
      <c r="P1064" s="627">
        <v>612.26</v>
      </c>
      <c r="Q1064" s="642">
        <v>1</v>
      </c>
      <c r="R1064" s="626">
        <v>1</v>
      </c>
      <c r="S1064" s="642">
        <v>1</v>
      </c>
      <c r="T1064" s="690">
        <v>0.5</v>
      </c>
      <c r="U1064" s="672">
        <v>1</v>
      </c>
    </row>
    <row r="1065" spans="1:21" ht="14.4" customHeight="1" x14ac:dyDescent="0.3">
      <c r="A1065" s="625">
        <v>4</v>
      </c>
      <c r="B1065" s="626" t="s">
        <v>551</v>
      </c>
      <c r="C1065" s="626">
        <v>89301042</v>
      </c>
      <c r="D1065" s="688" t="s">
        <v>5893</v>
      </c>
      <c r="E1065" s="689" t="s">
        <v>3809</v>
      </c>
      <c r="F1065" s="626" t="s">
        <v>3777</v>
      </c>
      <c r="G1065" s="626" t="s">
        <v>3848</v>
      </c>
      <c r="H1065" s="626" t="s">
        <v>550</v>
      </c>
      <c r="I1065" s="626" t="s">
        <v>757</v>
      </c>
      <c r="J1065" s="626" t="s">
        <v>754</v>
      </c>
      <c r="K1065" s="626" t="s">
        <v>758</v>
      </c>
      <c r="L1065" s="627">
        <v>612.26</v>
      </c>
      <c r="M1065" s="627">
        <v>1224.52</v>
      </c>
      <c r="N1065" s="626">
        <v>2</v>
      </c>
      <c r="O1065" s="690">
        <v>0.5</v>
      </c>
      <c r="P1065" s="627">
        <v>1224.52</v>
      </c>
      <c r="Q1065" s="642">
        <v>1</v>
      </c>
      <c r="R1065" s="626">
        <v>2</v>
      </c>
      <c r="S1065" s="642">
        <v>1</v>
      </c>
      <c r="T1065" s="690">
        <v>0.5</v>
      </c>
      <c r="U1065" s="672">
        <v>1</v>
      </c>
    </row>
    <row r="1066" spans="1:21" ht="14.4" customHeight="1" x14ac:dyDescent="0.3">
      <c r="A1066" s="625">
        <v>4</v>
      </c>
      <c r="B1066" s="626" t="s">
        <v>551</v>
      </c>
      <c r="C1066" s="626">
        <v>89301042</v>
      </c>
      <c r="D1066" s="688" t="s">
        <v>5893</v>
      </c>
      <c r="E1066" s="689" t="s">
        <v>3809</v>
      </c>
      <c r="F1066" s="626" t="s">
        <v>3777</v>
      </c>
      <c r="G1066" s="626" t="s">
        <v>5114</v>
      </c>
      <c r="H1066" s="626" t="s">
        <v>550</v>
      </c>
      <c r="I1066" s="626" t="s">
        <v>3263</v>
      </c>
      <c r="J1066" s="626" t="s">
        <v>5115</v>
      </c>
      <c r="K1066" s="626" t="s">
        <v>5116</v>
      </c>
      <c r="L1066" s="627">
        <v>169</v>
      </c>
      <c r="M1066" s="627">
        <v>1014</v>
      </c>
      <c r="N1066" s="626">
        <v>6</v>
      </c>
      <c r="O1066" s="690">
        <v>1</v>
      </c>
      <c r="P1066" s="627"/>
      <c r="Q1066" s="642">
        <v>0</v>
      </c>
      <c r="R1066" s="626"/>
      <c r="S1066" s="642">
        <v>0</v>
      </c>
      <c r="T1066" s="690"/>
      <c r="U1066" s="672">
        <v>0</v>
      </c>
    </row>
    <row r="1067" spans="1:21" ht="14.4" customHeight="1" x14ac:dyDescent="0.3">
      <c r="A1067" s="625">
        <v>4</v>
      </c>
      <c r="B1067" s="626" t="s">
        <v>551</v>
      </c>
      <c r="C1067" s="626">
        <v>89301042</v>
      </c>
      <c r="D1067" s="688" t="s">
        <v>5893</v>
      </c>
      <c r="E1067" s="689" t="s">
        <v>3809</v>
      </c>
      <c r="F1067" s="626" t="s">
        <v>3777</v>
      </c>
      <c r="G1067" s="626" t="s">
        <v>3920</v>
      </c>
      <c r="H1067" s="626" t="s">
        <v>1399</v>
      </c>
      <c r="I1067" s="626" t="s">
        <v>1596</v>
      </c>
      <c r="J1067" s="626" t="s">
        <v>1597</v>
      </c>
      <c r="K1067" s="626" t="s">
        <v>1598</v>
      </c>
      <c r="L1067" s="627">
        <v>140.03</v>
      </c>
      <c r="M1067" s="627">
        <v>560.12</v>
      </c>
      <c r="N1067" s="626">
        <v>4</v>
      </c>
      <c r="O1067" s="690">
        <v>1</v>
      </c>
      <c r="P1067" s="627">
        <v>560.12</v>
      </c>
      <c r="Q1067" s="642">
        <v>1</v>
      </c>
      <c r="R1067" s="626">
        <v>4</v>
      </c>
      <c r="S1067" s="642">
        <v>1</v>
      </c>
      <c r="T1067" s="690">
        <v>1</v>
      </c>
      <c r="U1067" s="672">
        <v>1</v>
      </c>
    </row>
    <row r="1068" spans="1:21" ht="14.4" customHeight="1" x14ac:dyDescent="0.3">
      <c r="A1068" s="625">
        <v>4</v>
      </c>
      <c r="B1068" s="626" t="s">
        <v>551</v>
      </c>
      <c r="C1068" s="626">
        <v>89301042</v>
      </c>
      <c r="D1068" s="688" t="s">
        <v>5893</v>
      </c>
      <c r="E1068" s="689" t="s">
        <v>3809</v>
      </c>
      <c r="F1068" s="626" t="s">
        <v>3777</v>
      </c>
      <c r="G1068" s="626" t="s">
        <v>4890</v>
      </c>
      <c r="H1068" s="626" t="s">
        <v>1399</v>
      </c>
      <c r="I1068" s="626" t="s">
        <v>2351</v>
      </c>
      <c r="J1068" s="626" t="s">
        <v>3673</v>
      </c>
      <c r="K1068" s="626" t="s">
        <v>2349</v>
      </c>
      <c r="L1068" s="627">
        <v>134.84</v>
      </c>
      <c r="M1068" s="627">
        <v>269.68</v>
      </c>
      <c r="N1068" s="626">
        <v>2</v>
      </c>
      <c r="O1068" s="690">
        <v>0.5</v>
      </c>
      <c r="P1068" s="627">
        <v>269.68</v>
      </c>
      <c r="Q1068" s="642">
        <v>1</v>
      </c>
      <c r="R1068" s="626">
        <v>2</v>
      </c>
      <c r="S1068" s="642">
        <v>1</v>
      </c>
      <c r="T1068" s="690">
        <v>0.5</v>
      </c>
      <c r="U1068" s="672">
        <v>1</v>
      </c>
    </row>
    <row r="1069" spans="1:21" ht="14.4" customHeight="1" x14ac:dyDescent="0.3">
      <c r="A1069" s="625">
        <v>4</v>
      </c>
      <c r="B1069" s="626" t="s">
        <v>551</v>
      </c>
      <c r="C1069" s="626">
        <v>89301042</v>
      </c>
      <c r="D1069" s="688" t="s">
        <v>5893</v>
      </c>
      <c r="E1069" s="689" t="s">
        <v>3809</v>
      </c>
      <c r="F1069" s="626" t="s">
        <v>3777</v>
      </c>
      <c r="G1069" s="626" t="s">
        <v>4890</v>
      </c>
      <c r="H1069" s="626" t="s">
        <v>1399</v>
      </c>
      <c r="I1069" s="626" t="s">
        <v>5117</v>
      </c>
      <c r="J1069" s="626" t="s">
        <v>3543</v>
      </c>
      <c r="K1069" s="626" t="s">
        <v>3634</v>
      </c>
      <c r="L1069" s="627">
        <v>168.59</v>
      </c>
      <c r="M1069" s="627">
        <v>337.18</v>
      </c>
      <c r="N1069" s="626">
        <v>2</v>
      </c>
      <c r="O1069" s="690">
        <v>1</v>
      </c>
      <c r="P1069" s="627">
        <v>337.18</v>
      </c>
      <c r="Q1069" s="642">
        <v>1</v>
      </c>
      <c r="R1069" s="626">
        <v>2</v>
      </c>
      <c r="S1069" s="642">
        <v>1</v>
      </c>
      <c r="T1069" s="690">
        <v>1</v>
      </c>
      <c r="U1069" s="672">
        <v>1</v>
      </c>
    </row>
    <row r="1070" spans="1:21" ht="14.4" customHeight="1" x14ac:dyDescent="0.3">
      <c r="A1070" s="625">
        <v>4</v>
      </c>
      <c r="B1070" s="626" t="s">
        <v>551</v>
      </c>
      <c r="C1070" s="626">
        <v>89301042</v>
      </c>
      <c r="D1070" s="688" t="s">
        <v>5893</v>
      </c>
      <c r="E1070" s="689" t="s">
        <v>3809</v>
      </c>
      <c r="F1070" s="626" t="s">
        <v>3777</v>
      </c>
      <c r="G1070" s="626" t="s">
        <v>3891</v>
      </c>
      <c r="H1070" s="626" t="s">
        <v>550</v>
      </c>
      <c r="I1070" s="626" t="s">
        <v>1698</v>
      </c>
      <c r="J1070" s="626" t="s">
        <v>1699</v>
      </c>
      <c r="K1070" s="626" t="s">
        <v>3892</v>
      </c>
      <c r="L1070" s="627">
        <v>203.33</v>
      </c>
      <c r="M1070" s="627">
        <v>203.33</v>
      </c>
      <c r="N1070" s="626">
        <v>1</v>
      </c>
      <c r="O1070" s="690">
        <v>0.5</v>
      </c>
      <c r="P1070" s="627"/>
      <c r="Q1070" s="642">
        <v>0</v>
      </c>
      <c r="R1070" s="626"/>
      <c r="S1070" s="642">
        <v>0</v>
      </c>
      <c r="T1070" s="690"/>
      <c r="U1070" s="672">
        <v>0</v>
      </c>
    </row>
    <row r="1071" spans="1:21" ht="14.4" customHeight="1" x14ac:dyDescent="0.3">
      <c r="A1071" s="625">
        <v>4</v>
      </c>
      <c r="B1071" s="626" t="s">
        <v>551</v>
      </c>
      <c r="C1071" s="626">
        <v>89301042</v>
      </c>
      <c r="D1071" s="688" t="s">
        <v>5893</v>
      </c>
      <c r="E1071" s="689" t="s">
        <v>3809</v>
      </c>
      <c r="F1071" s="626" t="s">
        <v>3777</v>
      </c>
      <c r="G1071" s="626" t="s">
        <v>4089</v>
      </c>
      <c r="H1071" s="626" t="s">
        <v>1399</v>
      </c>
      <c r="I1071" s="626" t="s">
        <v>5118</v>
      </c>
      <c r="J1071" s="626" t="s">
        <v>1540</v>
      </c>
      <c r="K1071" s="626" t="s">
        <v>1591</v>
      </c>
      <c r="L1071" s="627">
        <v>398.02</v>
      </c>
      <c r="M1071" s="627">
        <v>398.02</v>
      </c>
      <c r="N1071" s="626">
        <v>1</v>
      </c>
      <c r="O1071" s="690">
        <v>0.5</v>
      </c>
      <c r="P1071" s="627"/>
      <c r="Q1071" s="642">
        <v>0</v>
      </c>
      <c r="R1071" s="626"/>
      <c r="S1071" s="642">
        <v>0</v>
      </c>
      <c r="T1071" s="690"/>
      <c r="U1071" s="672">
        <v>0</v>
      </c>
    </row>
    <row r="1072" spans="1:21" ht="14.4" customHeight="1" x14ac:dyDescent="0.3">
      <c r="A1072" s="625">
        <v>4</v>
      </c>
      <c r="B1072" s="626" t="s">
        <v>551</v>
      </c>
      <c r="C1072" s="626">
        <v>89301042</v>
      </c>
      <c r="D1072" s="688" t="s">
        <v>5893</v>
      </c>
      <c r="E1072" s="689" t="s">
        <v>3809</v>
      </c>
      <c r="F1072" s="626" t="s">
        <v>3777</v>
      </c>
      <c r="G1072" s="626" t="s">
        <v>4089</v>
      </c>
      <c r="H1072" s="626" t="s">
        <v>1399</v>
      </c>
      <c r="I1072" s="626" t="s">
        <v>5118</v>
      </c>
      <c r="J1072" s="626" t="s">
        <v>1540</v>
      </c>
      <c r="K1072" s="626" t="s">
        <v>1591</v>
      </c>
      <c r="L1072" s="627">
        <v>596.23</v>
      </c>
      <c r="M1072" s="627">
        <v>596.23</v>
      </c>
      <c r="N1072" s="626">
        <v>1</v>
      </c>
      <c r="O1072" s="690">
        <v>1</v>
      </c>
      <c r="P1072" s="627"/>
      <c r="Q1072" s="642">
        <v>0</v>
      </c>
      <c r="R1072" s="626"/>
      <c r="S1072" s="642">
        <v>0</v>
      </c>
      <c r="T1072" s="690"/>
      <c r="U1072" s="672">
        <v>0</v>
      </c>
    </row>
    <row r="1073" spans="1:21" ht="14.4" customHeight="1" x14ac:dyDescent="0.3">
      <c r="A1073" s="625">
        <v>4</v>
      </c>
      <c r="B1073" s="626" t="s">
        <v>551</v>
      </c>
      <c r="C1073" s="626">
        <v>89301042</v>
      </c>
      <c r="D1073" s="688" t="s">
        <v>5893</v>
      </c>
      <c r="E1073" s="689" t="s">
        <v>3809</v>
      </c>
      <c r="F1073" s="626" t="s">
        <v>3777</v>
      </c>
      <c r="G1073" s="626" t="s">
        <v>3852</v>
      </c>
      <c r="H1073" s="626" t="s">
        <v>550</v>
      </c>
      <c r="I1073" s="626" t="s">
        <v>3352</v>
      </c>
      <c r="J1073" s="626" t="s">
        <v>1207</v>
      </c>
      <c r="K1073" s="626" t="s">
        <v>3911</v>
      </c>
      <c r="L1073" s="627">
        <v>127.5</v>
      </c>
      <c r="M1073" s="627">
        <v>892.5</v>
      </c>
      <c r="N1073" s="626">
        <v>7</v>
      </c>
      <c r="O1073" s="690">
        <v>6</v>
      </c>
      <c r="P1073" s="627">
        <v>765</v>
      </c>
      <c r="Q1073" s="642">
        <v>0.8571428571428571</v>
      </c>
      <c r="R1073" s="626">
        <v>6</v>
      </c>
      <c r="S1073" s="642">
        <v>0.8571428571428571</v>
      </c>
      <c r="T1073" s="690">
        <v>5</v>
      </c>
      <c r="U1073" s="672">
        <v>0.83333333333333337</v>
      </c>
    </row>
    <row r="1074" spans="1:21" ht="14.4" customHeight="1" x14ac:dyDescent="0.3">
      <c r="A1074" s="625">
        <v>4</v>
      </c>
      <c r="B1074" s="626" t="s">
        <v>551</v>
      </c>
      <c r="C1074" s="626">
        <v>89301042</v>
      </c>
      <c r="D1074" s="688" t="s">
        <v>5893</v>
      </c>
      <c r="E1074" s="689" t="s">
        <v>3809</v>
      </c>
      <c r="F1074" s="626" t="s">
        <v>3777</v>
      </c>
      <c r="G1074" s="626" t="s">
        <v>3854</v>
      </c>
      <c r="H1074" s="626" t="s">
        <v>550</v>
      </c>
      <c r="I1074" s="626" t="s">
        <v>818</v>
      </c>
      <c r="J1074" s="626" t="s">
        <v>3855</v>
      </c>
      <c r="K1074" s="626" t="s">
        <v>3856</v>
      </c>
      <c r="L1074" s="627">
        <v>0</v>
      </c>
      <c r="M1074" s="627">
        <v>0</v>
      </c>
      <c r="N1074" s="626">
        <v>4</v>
      </c>
      <c r="O1074" s="690">
        <v>2.5</v>
      </c>
      <c r="P1074" s="627">
        <v>0</v>
      </c>
      <c r="Q1074" s="642"/>
      <c r="R1074" s="626">
        <v>4</v>
      </c>
      <c r="S1074" s="642">
        <v>1</v>
      </c>
      <c r="T1074" s="690">
        <v>2.5</v>
      </c>
      <c r="U1074" s="672">
        <v>1</v>
      </c>
    </row>
    <row r="1075" spans="1:21" ht="14.4" customHeight="1" x14ac:dyDescent="0.3">
      <c r="A1075" s="625">
        <v>4</v>
      </c>
      <c r="B1075" s="626" t="s">
        <v>551</v>
      </c>
      <c r="C1075" s="626">
        <v>89301042</v>
      </c>
      <c r="D1075" s="688" t="s">
        <v>5893</v>
      </c>
      <c r="E1075" s="689" t="s">
        <v>3809</v>
      </c>
      <c r="F1075" s="626" t="s">
        <v>3777</v>
      </c>
      <c r="G1075" s="626" t="s">
        <v>5119</v>
      </c>
      <c r="H1075" s="626" t="s">
        <v>550</v>
      </c>
      <c r="I1075" s="626" t="s">
        <v>5120</v>
      </c>
      <c r="J1075" s="626" t="s">
        <v>5121</v>
      </c>
      <c r="K1075" s="626" t="s">
        <v>5122</v>
      </c>
      <c r="L1075" s="627">
        <v>0</v>
      </c>
      <c r="M1075" s="627">
        <v>0</v>
      </c>
      <c r="N1075" s="626">
        <v>1</v>
      </c>
      <c r="O1075" s="690">
        <v>1</v>
      </c>
      <c r="P1075" s="627">
        <v>0</v>
      </c>
      <c r="Q1075" s="642"/>
      <c r="R1075" s="626">
        <v>1</v>
      </c>
      <c r="S1075" s="642">
        <v>1</v>
      </c>
      <c r="T1075" s="690">
        <v>1</v>
      </c>
      <c r="U1075" s="672">
        <v>1</v>
      </c>
    </row>
    <row r="1076" spans="1:21" ht="14.4" customHeight="1" x14ac:dyDescent="0.3">
      <c r="A1076" s="625">
        <v>4</v>
      </c>
      <c r="B1076" s="626" t="s">
        <v>551</v>
      </c>
      <c r="C1076" s="626">
        <v>89301042</v>
      </c>
      <c r="D1076" s="688" t="s">
        <v>5893</v>
      </c>
      <c r="E1076" s="689" t="s">
        <v>3809</v>
      </c>
      <c r="F1076" s="626" t="s">
        <v>3777</v>
      </c>
      <c r="G1076" s="626" t="s">
        <v>5119</v>
      </c>
      <c r="H1076" s="626" t="s">
        <v>550</v>
      </c>
      <c r="I1076" s="626" t="s">
        <v>5123</v>
      </c>
      <c r="J1076" s="626" t="s">
        <v>5124</v>
      </c>
      <c r="K1076" s="626" t="s">
        <v>5125</v>
      </c>
      <c r="L1076" s="627">
        <v>0</v>
      </c>
      <c r="M1076" s="627">
        <v>0</v>
      </c>
      <c r="N1076" s="626">
        <v>1</v>
      </c>
      <c r="O1076" s="690">
        <v>1</v>
      </c>
      <c r="P1076" s="627">
        <v>0</v>
      </c>
      <c r="Q1076" s="642"/>
      <c r="R1076" s="626">
        <v>1</v>
      </c>
      <c r="S1076" s="642">
        <v>1</v>
      </c>
      <c r="T1076" s="690">
        <v>1</v>
      </c>
      <c r="U1076" s="672">
        <v>1</v>
      </c>
    </row>
    <row r="1077" spans="1:21" ht="14.4" customHeight="1" x14ac:dyDescent="0.3">
      <c r="A1077" s="625">
        <v>4</v>
      </c>
      <c r="B1077" s="626" t="s">
        <v>551</v>
      </c>
      <c r="C1077" s="626">
        <v>89301042</v>
      </c>
      <c r="D1077" s="688" t="s">
        <v>5893</v>
      </c>
      <c r="E1077" s="689" t="s">
        <v>3809</v>
      </c>
      <c r="F1077" s="626" t="s">
        <v>3777</v>
      </c>
      <c r="G1077" s="626" t="s">
        <v>3962</v>
      </c>
      <c r="H1077" s="626" t="s">
        <v>550</v>
      </c>
      <c r="I1077" s="626" t="s">
        <v>5126</v>
      </c>
      <c r="J1077" s="626" t="s">
        <v>5127</v>
      </c>
      <c r="K1077" s="626" t="s">
        <v>1292</v>
      </c>
      <c r="L1077" s="627">
        <v>0</v>
      </c>
      <c r="M1077" s="627">
        <v>0</v>
      </c>
      <c r="N1077" s="626">
        <v>2</v>
      </c>
      <c r="O1077" s="690">
        <v>1.5</v>
      </c>
      <c r="P1077" s="627"/>
      <c r="Q1077" s="642"/>
      <c r="R1077" s="626"/>
      <c r="S1077" s="642">
        <v>0</v>
      </c>
      <c r="T1077" s="690"/>
      <c r="U1077" s="672">
        <v>0</v>
      </c>
    </row>
    <row r="1078" spans="1:21" ht="14.4" customHeight="1" x14ac:dyDescent="0.3">
      <c r="A1078" s="625">
        <v>4</v>
      </c>
      <c r="B1078" s="626" t="s">
        <v>551</v>
      </c>
      <c r="C1078" s="626">
        <v>89301042</v>
      </c>
      <c r="D1078" s="688" t="s">
        <v>5893</v>
      </c>
      <c r="E1078" s="689" t="s">
        <v>3809</v>
      </c>
      <c r="F1078" s="626" t="s">
        <v>3778</v>
      </c>
      <c r="G1078" s="626" t="s">
        <v>3904</v>
      </c>
      <c r="H1078" s="626" t="s">
        <v>550</v>
      </c>
      <c r="I1078" s="626" t="s">
        <v>4026</v>
      </c>
      <c r="J1078" s="626" t="s">
        <v>3806</v>
      </c>
      <c r="K1078" s="626"/>
      <c r="L1078" s="627">
        <v>0</v>
      </c>
      <c r="M1078" s="627">
        <v>0</v>
      </c>
      <c r="N1078" s="626">
        <v>2</v>
      </c>
      <c r="O1078" s="690">
        <v>1.5</v>
      </c>
      <c r="P1078" s="627"/>
      <c r="Q1078" s="642"/>
      <c r="R1078" s="626"/>
      <c r="S1078" s="642">
        <v>0</v>
      </c>
      <c r="T1078" s="690"/>
      <c r="U1078" s="672">
        <v>0</v>
      </c>
    </row>
    <row r="1079" spans="1:21" ht="14.4" customHeight="1" x14ac:dyDescent="0.3">
      <c r="A1079" s="625">
        <v>4</v>
      </c>
      <c r="B1079" s="626" t="s">
        <v>551</v>
      </c>
      <c r="C1079" s="626">
        <v>89301042</v>
      </c>
      <c r="D1079" s="688" t="s">
        <v>5893</v>
      </c>
      <c r="E1079" s="689" t="s">
        <v>3809</v>
      </c>
      <c r="F1079" s="626" t="s">
        <v>3779</v>
      </c>
      <c r="G1079" s="626" t="s">
        <v>4152</v>
      </c>
      <c r="H1079" s="626" t="s">
        <v>550</v>
      </c>
      <c r="I1079" s="626" t="s">
        <v>4153</v>
      </c>
      <c r="J1079" s="626" t="s">
        <v>4154</v>
      </c>
      <c r="K1079" s="626" t="s">
        <v>4155</v>
      </c>
      <c r="L1079" s="627">
        <v>410</v>
      </c>
      <c r="M1079" s="627">
        <v>4100</v>
      </c>
      <c r="N1079" s="626">
        <v>10</v>
      </c>
      <c r="O1079" s="690">
        <v>10</v>
      </c>
      <c r="P1079" s="627">
        <v>4100</v>
      </c>
      <c r="Q1079" s="642">
        <v>1</v>
      </c>
      <c r="R1079" s="626">
        <v>10</v>
      </c>
      <c r="S1079" s="642">
        <v>1</v>
      </c>
      <c r="T1079" s="690">
        <v>10</v>
      </c>
      <c r="U1079" s="672">
        <v>1</v>
      </c>
    </row>
    <row r="1080" spans="1:21" ht="14.4" customHeight="1" x14ac:dyDescent="0.3">
      <c r="A1080" s="625">
        <v>4</v>
      </c>
      <c r="B1080" s="626" t="s">
        <v>551</v>
      </c>
      <c r="C1080" s="626">
        <v>89301042</v>
      </c>
      <c r="D1080" s="688" t="s">
        <v>5893</v>
      </c>
      <c r="E1080" s="689" t="s">
        <v>3809</v>
      </c>
      <c r="F1080" s="626" t="s">
        <v>3779</v>
      </c>
      <c r="G1080" s="626" t="s">
        <v>4152</v>
      </c>
      <c r="H1080" s="626" t="s">
        <v>550</v>
      </c>
      <c r="I1080" s="626" t="s">
        <v>4212</v>
      </c>
      <c r="J1080" s="626" t="s">
        <v>4213</v>
      </c>
      <c r="K1080" s="626" t="s">
        <v>4214</v>
      </c>
      <c r="L1080" s="627">
        <v>566</v>
      </c>
      <c r="M1080" s="627">
        <v>566</v>
      </c>
      <c r="N1080" s="626">
        <v>1</v>
      </c>
      <c r="O1080" s="690">
        <v>1</v>
      </c>
      <c r="P1080" s="627">
        <v>566</v>
      </c>
      <c r="Q1080" s="642">
        <v>1</v>
      </c>
      <c r="R1080" s="626">
        <v>1</v>
      </c>
      <c r="S1080" s="642">
        <v>1</v>
      </c>
      <c r="T1080" s="690">
        <v>1</v>
      </c>
      <c r="U1080" s="672">
        <v>1</v>
      </c>
    </row>
    <row r="1081" spans="1:21" ht="14.4" customHeight="1" x14ac:dyDescent="0.3">
      <c r="A1081" s="625">
        <v>4</v>
      </c>
      <c r="B1081" s="626" t="s">
        <v>551</v>
      </c>
      <c r="C1081" s="626">
        <v>89301042</v>
      </c>
      <c r="D1081" s="688" t="s">
        <v>5893</v>
      </c>
      <c r="E1081" s="689" t="s">
        <v>3809</v>
      </c>
      <c r="F1081" s="626" t="s">
        <v>3779</v>
      </c>
      <c r="G1081" s="626" t="s">
        <v>4215</v>
      </c>
      <c r="H1081" s="626" t="s">
        <v>550</v>
      </c>
      <c r="I1081" s="626" t="s">
        <v>4798</v>
      </c>
      <c r="J1081" s="626" t="s">
        <v>4796</v>
      </c>
      <c r="K1081" s="626" t="s">
        <v>4799</v>
      </c>
      <c r="L1081" s="627">
        <v>144.05000000000001</v>
      </c>
      <c r="M1081" s="627">
        <v>432.15000000000003</v>
      </c>
      <c r="N1081" s="626">
        <v>3</v>
      </c>
      <c r="O1081" s="690">
        <v>1</v>
      </c>
      <c r="P1081" s="627"/>
      <c r="Q1081" s="642">
        <v>0</v>
      </c>
      <c r="R1081" s="626"/>
      <c r="S1081" s="642">
        <v>0</v>
      </c>
      <c r="T1081" s="690"/>
      <c r="U1081" s="672">
        <v>0</v>
      </c>
    </row>
    <row r="1082" spans="1:21" ht="14.4" customHeight="1" x14ac:dyDescent="0.3">
      <c r="A1082" s="625">
        <v>4</v>
      </c>
      <c r="B1082" s="626" t="s">
        <v>551</v>
      </c>
      <c r="C1082" s="626">
        <v>89301042</v>
      </c>
      <c r="D1082" s="688" t="s">
        <v>5893</v>
      </c>
      <c r="E1082" s="689" t="s">
        <v>3809</v>
      </c>
      <c r="F1082" s="626" t="s">
        <v>3779</v>
      </c>
      <c r="G1082" s="626" t="s">
        <v>4215</v>
      </c>
      <c r="H1082" s="626" t="s">
        <v>550</v>
      </c>
      <c r="I1082" s="626" t="s">
        <v>4228</v>
      </c>
      <c r="J1082" s="626" t="s">
        <v>4229</v>
      </c>
      <c r="K1082" s="626" t="s">
        <v>4230</v>
      </c>
      <c r="L1082" s="627">
        <v>50</v>
      </c>
      <c r="M1082" s="627">
        <v>450</v>
      </c>
      <c r="N1082" s="626">
        <v>9</v>
      </c>
      <c r="O1082" s="690">
        <v>3</v>
      </c>
      <c r="P1082" s="627">
        <v>450</v>
      </c>
      <c r="Q1082" s="642">
        <v>1</v>
      </c>
      <c r="R1082" s="626">
        <v>9</v>
      </c>
      <c r="S1082" s="642">
        <v>1</v>
      </c>
      <c r="T1082" s="690">
        <v>3</v>
      </c>
      <c r="U1082" s="672">
        <v>1</v>
      </c>
    </row>
    <row r="1083" spans="1:21" ht="14.4" customHeight="1" x14ac:dyDescent="0.3">
      <c r="A1083" s="625">
        <v>4</v>
      </c>
      <c r="B1083" s="626" t="s">
        <v>551</v>
      </c>
      <c r="C1083" s="626">
        <v>89301042</v>
      </c>
      <c r="D1083" s="688" t="s">
        <v>5893</v>
      </c>
      <c r="E1083" s="689" t="s">
        <v>3809</v>
      </c>
      <c r="F1083" s="626" t="s">
        <v>3779</v>
      </c>
      <c r="G1083" s="626" t="s">
        <v>4215</v>
      </c>
      <c r="H1083" s="626" t="s">
        <v>550</v>
      </c>
      <c r="I1083" s="626" t="s">
        <v>5128</v>
      </c>
      <c r="J1083" s="626" t="s">
        <v>5129</v>
      </c>
      <c r="K1083" s="626" t="s">
        <v>5130</v>
      </c>
      <c r="L1083" s="627">
        <v>50</v>
      </c>
      <c r="M1083" s="627">
        <v>300</v>
      </c>
      <c r="N1083" s="626">
        <v>6</v>
      </c>
      <c r="O1083" s="690">
        <v>2</v>
      </c>
      <c r="P1083" s="627"/>
      <c r="Q1083" s="642">
        <v>0</v>
      </c>
      <c r="R1083" s="626"/>
      <c r="S1083" s="642">
        <v>0</v>
      </c>
      <c r="T1083" s="690"/>
      <c r="U1083" s="672">
        <v>0</v>
      </c>
    </row>
    <row r="1084" spans="1:21" ht="14.4" customHeight="1" x14ac:dyDescent="0.3">
      <c r="A1084" s="625">
        <v>4</v>
      </c>
      <c r="B1084" s="626" t="s">
        <v>551</v>
      </c>
      <c r="C1084" s="626">
        <v>89301042</v>
      </c>
      <c r="D1084" s="688" t="s">
        <v>5893</v>
      </c>
      <c r="E1084" s="689" t="s">
        <v>3809</v>
      </c>
      <c r="F1084" s="626" t="s">
        <v>3779</v>
      </c>
      <c r="G1084" s="626" t="s">
        <v>4215</v>
      </c>
      <c r="H1084" s="626" t="s">
        <v>550</v>
      </c>
      <c r="I1084" s="626" t="s">
        <v>5131</v>
      </c>
      <c r="J1084" s="626" t="s">
        <v>5132</v>
      </c>
      <c r="K1084" s="626" t="s">
        <v>5133</v>
      </c>
      <c r="L1084" s="627">
        <v>905.37</v>
      </c>
      <c r="M1084" s="627">
        <v>905.37</v>
      </c>
      <c r="N1084" s="626">
        <v>1</v>
      </c>
      <c r="O1084" s="690">
        <v>1</v>
      </c>
      <c r="P1084" s="627"/>
      <c r="Q1084" s="642">
        <v>0</v>
      </c>
      <c r="R1084" s="626"/>
      <c r="S1084" s="642">
        <v>0</v>
      </c>
      <c r="T1084" s="690"/>
      <c r="U1084" s="672">
        <v>0</v>
      </c>
    </row>
    <row r="1085" spans="1:21" ht="14.4" customHeight="1" x14ac:dyDescent="0.3">
      <c r="A1085" s="625">
        <v>4</v>
      </c>
      <c r="B1085" s="626" t="s">
        <v>551</v>
      </c>
      <c r="C1085" s="626">
        <v>89301042</v>
      </c>
      <c r="D1085" s="688" t="s">
        <v>5893</v>
      </c>
      <c r="E1085" s="689" t="s">
        <v>3809</v>
      </c>
      <c r="F1085" s="626" t="s">
        <v>3779</v>
      </c>
      <c r="G1085" s="626" t="s">
        <v>4215</v>
      </c>
      <c r="H1085" s="626" t="s">
        <v>550</v>
      </c>
      <c r="I1085" s="626" t="s">
        <v>4251</v>
      </c>
      <c r="J1085" s="626" t="s">
        <v>4252</v>
      </c>
      <c r="K1085" s="626" t="s">
        <v>4253</v>
      </c>
      <c r="L1085" s="627">
        <v>173.96</v>
      </c>
      <c r="M1085" s="627">
        <v>347.92</v>
      </c>
      <c r="N1085" s="626">
        <v>2</v>
      </c>
      <c r="O1085" s="690">
        <v>1</v>
      </c>
      <c r="P1085" s="627"/>
      <c r="Q1085" s="642">
        <v>0</v>
      </c>
      <c r="R1085" s="626"/>
      <c r="S1085" s="642">
        <v>0</v>
      </c>
      <c r="T1085" s="690"/>
      <c r="U1085" s="672">
        <v>0</v>
      </c>
    </row>
    <row r="1086" spans="1:21" ht="14.4" customHeight="1" x14ac:dyDescent="0.3">
      <c r="A1086" s="625">
        <v>4</v>
      </c>
      <c r="B1086" s="626" t="s">
        <v>551</v>
      </c>
      <c r="C1086" s="626">
        <v>89301042</v>
      </c>
      <c r="D1086" s="688" t="s">
        <v>5893</v>
      </c>
      <c r="E1086" s="689" t="s">
        <v>3809</v>
      </c>
      <c r="F1086" s="626" t="s">
        <v>3779</v>
      </c>
      <c r="G1086" s="626" t="s">
        <v>4027</v>
      </c>
      <c r="H1086" s="626" t="s">
        <v>550</v>
      </c>
      <c r="I1086" s="626" t="s">
        <v>4028</v>
      </c>
      <c r="J1086" s="626" t="s">
        <v>4029</v>
      </c>
      <c r="K1086" s="626" t="s">
        <v>4030</v>
      </c>
      <c r="L1086" s="627">
        <v>900</v>
      </c>
      <c r="M1086" s="627">
        <v>900</v>
      </c>
      <c r="N1086" s="626">
        <v>1</v>
      </c>
      <c r="O1086" s="690">
        <v>1</v>
      </c>
      <c r="P1086" s="627"/>
      <c r="Q1086" s="642">
        <v>0</v>
      </c>
      <c r="R1086" s="626"/>
      <c r="S1086" s="642">
        <v>0</v>
      </c>
      <c r="T1086" s="690"/>
      <c r="U1086" s="672">
        <v>0</v>
      </c>
    </row>
    <row r="1087" spans="1:21" ht="14.4" customHeight="1" x14ac:dyDescent="0.3">
      <c r="A1087" s="625">
        <v>4</v>
      </c>
      <c r="B1087" s="626" t="s">
        <v>551</v>
      </c>
      <c r="C1087" s="626">
        <v>89301042</v>
      </c>
      <c r="D1087" s="688" t="s">
        <v>5893</v>
      </c>
      <c r="E1087" s="689" t="s">
        <v>3809</v>
      </c>
      <c r="F1087" s="626" t="s">
        <v>3779</v>
      </c>
      <c r="G1087" s="626" t="s">
        <v>3967</v>
      </c>
      <c r="H1087" s="626" t="s">
        <v>550</v>
      </c>
      <c r="I1087" s="626" t="s">
        <v>2478</v>
      </c>
      <c r="J1087" s="626" t="s">
        <v>4284</v>
      </c>
      <c r="K1087" s="626" t="s">
        <v>4285</v>
      </c>
      <c r="L1087" s="627">
        <v>287</v>
      </c>
      <c r="M1087" s="627">
        <v>287</v>
      </c>
      <c r="N1087" s="626">
        <v>1</v>
      </c>
      <c r="O1087" s="690">
        <v>1</v>
      </c>
      <c r="P1087" s="627">
        <v>287</v>
      </c>
      <c r="Q1087" s="642">
        <v>1</v>
      </c>
      <c r="R1087" s="626">
        <v>1</v>
      </c>
      <c r="S1087" s="642">
        <v>1</v>
      </c>
      <c r="T1087" s="690">
        <v>1</v>
      </c>
      <c r="U1087" s="672">
        <v>1</v>
      </c>
    </row>
    <row r="1088" spans="1:21" ht="14.4" customHeight="1" x14ac:dyDescent="0.3">
      <c r="A1088" s="625">
        <v>4</v>
      </c>
      <c r="B1088" s="626" t="s">
        <v>551</v>
      </c>
      <c r="C1088" s="626">
        <v>89301042</v>
      </c>
      <c r="D1088" s="688" t="s">
        <v>5893</v>
      </c>
      <c r="E1088" s="689" t="s">
        <v>3809</v>
      </c>
      <c r="F1088" s="626" t="s">
        <v>3779</v>
      </c>
      <c r="G1088" s="626" t="s">
        <v>3967</v>
      </c>
      <c r="H1088" s="626" t="s">
        <v>550</v>
      </c>
      <c r="I1088" s="626" t="s">
        <v>5134</v>
      </c>
      <c r="J1088" s="626" t="s">
        <v>5135</v>
      </c>
      <c r="K1088" s="626" t="s">
        <v>5136</v>
      </c>
      <c r="L1088" s="627">
        <v>2412.9</v>
      </c>
      <c r="M1088" s="627">
        <v>14477.400000000001</v>
      </c>
      <c r="N1088" s="626">
        <v>6</v>
      </c>
      <c r="O1088" s="690">
        <v>1</v>
      </c>
      <c r="P1088" s="627">
        <v>14477.400000000001</v>
      </c>
      <c r="Q1088" s="642">
        <v>1</v>
      </c>
      <c r="R1088" s="626">
        <v>6</v>
      </c>
      <c r="S1088" s="642">
        <v>1</v>
      </c>
      <c r="T1088" s="690">
        <v>1</v>
      </c>
      <c r="U1088" s="672">
        <v>1</v>
      </c>
    </row>
    <row r="1089" spans="1:21" ht="14.4" customHeight="1" x14ac:dyDescent="0.3">
      <c r="A1089" s="625">
        <v>4</v>
      </c>
      <c r="B1089" s="626" t="s">
        <v>551</v>
      </c>
      <c r="C1089" s="626">
        <v>89301042</v>
      </c>
      <c r="D1089" s="688" t="s">
        <v>5893</v>
      </c>
      <c r="E1089" s="689" t="s">
        <v>3809</v>
      </c>
      <c r="F1089" s="626" t="s">
        <v>3779</v>
      </c>
      <c r="G1089" s="626" t="s">
        <v>3967</v>
      </c>
      <c r="H1089" s="626" t="s">
        <v>550</v>
      </c>
      <c r="I1089" s="626" t="s">
        <v>4929</v>
      </c>
      <c r="J1089" s="626" t="s">
        <v>4930</v>
      </c>
      <c r="K1089" s="626" t="s">
        <v>4479</v>
      </c>
      <c r="L1089" s="627">
        <v>161</v>
      </c>
      <c r="M1089" s="627">
        <v>161</v>
      </c>
      <c r="N1089" s="626">
        <v>1</v>
      </c>
      <c r="O1089" s="690">
        <v>1</v>
      </c>
      <c r="P1089" s="627"/>
      <c r="Q1089" s="642">
        <v>0</v>
      </c>
      <c r="R1089" s="626"/>
      <c r="S1089" s="642">
        <v>0</v>
      </c>
      <c r="T1089" s="690"/>
      <c r="U1089" s="672">
        <v>0</v>
      </c>
    </row>
    <row r="1090" spans="1:21" ht="14.4" customHeight="1" x14ac:dyDescent="0.3">
      <c r="A1090" s="625">
        <v>4</v>
      </c>
      <c r="B1090" s="626" t="s">
        <v>551</v>
      </c>
      <c r="C1090" s="626">
        <v>89301042</v>
      </c>
      <c r="D1090" s="688" t="s">
        <v>5893</v>
      </c>
      <c r="E1090" s="689" t="s">
        <v>3809</v>
      </c>
      <c r="F1090" s="626" t="s">
        <v>3779</v>
      </c>
      <c r="G1090" s="626" t="s">
        <v>3967</v>
      </c>
      <c r="H1090" s="626" t="s">
        <v>550</v>
      </c>
      <c r="I1090" s="626" t="s">
        <v>4483</v>
      </c>
      <c r="J1090" s="626" t="s">
        <v>4484</v>
      </c>
      <c r="K1090" s="626" t="s">
        <v>4485</v>
      </c>
      <c r="L1090" s="627">
        <v>600</v>
      </c>
      <c r="M1090" s="627">
        <v>600</v>
      </c>
      <c r="N1090" s="626">
        <v>1</v>
      </c>
      <c r="O1090" s="690">
        <v>1</v>
      </c>
      <c r="P1090" s="627"/>
      <c r="Q1090" s="642">
        <v>0</v>
      </c>
      <c r="R1090" s="626"/>
      <c r="S1090" s="642">
        <v>0</v>
      </c>
      <c r="T1090" s="690"/>
      <c r="U1090" s="672">
        <v>0</v>
      </c>
    </row>
    <row r="1091" spans="1:21" ht="14.4" customHeight="1" x14ac:dyDescent="0.3">
      <c r="A1091" s="625">
        <v>4</v>
      </c>
      <c r="B1091" s="626" t="s">
        <v>551</v>
      </c>
      <c r="C1091" s="626">
        <v>89301042</v>
      </c>
      <c r="D1091" s="688" t="s">
        <v>5893</v>
      </c>
      <c r="E1091" s="689" t="s">
        <v>3809</v>
      </c>
      <c r="F1091" s="626" t="s">
        <v>3779</v>
      </c>
      <c r="G1091" s="626" t="s">
        <v>3967</v>
      </c>
      <c r="H1091" s="626" t="s">
        <v>550</v>
      </c>
      <c r="I1091" s="626" t="s">
        <v>4595</v>
      </c>
      <c r="J1091" s="626" t="s">
        <v>4596</v>
      </c>
      <c r="K1091" s="626" t="s">
        <v>4461</v>
      </c>
      <c r="L1091" s="627">
        <v>500</v>
      </c>
      <c r="M1091" s="627">
        <v>1000</v>
      </c>
      <c r="N1091" s="626">
        <v>2</v>
      </c>
      <c r="O1091" s="690">
        <v>1</v>
      </c>
      <c r="P1091" s="627">
        <v>1000</v>
      </c>
      <c r="Q1091" s="642">
        <v>1</v>
      </c>
      <c r="R1091" s="626">
        <v>2</v>
      </c>
      <c r="S1091" s="642">
        <v>1</v>
      </c>
      <c r="T1091" s="690">
        <v>1</v>
      </c>
      <c r="U1091" s="672">
        <v>1</v>
      </c>
    </row>
    <row r="1092" spans="1:21" ht="14.4" customHeight="1" x14ac:dyDescent="0.3">
      <c r="A1092" s="625">
        <v>4</v>
      </c>
      <c r="B1092" s="626" t="s">
        <v>551</v>
      </c>
      <c r="C1092" s="626">
        <v>89301042</v>
      </c>
      <c r="D1092" s="688" t="s">
        <v>5893</v>
      </c>
      <c r="E1092" s="689" t="s">
        <v>3809</v>
      </c>
      <c r="F1092" s="626" t="s">
        <v>3779</v>
      </c>
      <c r="G1092" s="626" t="s">
        <v>3967</v>
      </c>
      <c r="H1092" s="626" t="s">
        <v>550</v>
      </c>
      <c r="I1092" s="626" t="s">
        <v>4615</v>
      </c>
      <c r="J1092" s="626" t="s">
        <v>4991</v>
      </c>
      <c r="K1092" s="626" t="s">
        <v>4617</v>
      </c>
      <c r="L1092" s="627">
        <v>600</v>
      </c>
      <c r="M1092" s="627">
        <v>1200</v>
      </c>
      <c r="N1092" s="626">
        <v>2</v>
      </c>
      <c r="O1092" s="690">
        <v>2</v>
      </c>
      <c r="P1092" s="627">
        <v>1200</v>
      </c>
      <c r="Q1092" s="642">
        <v>1</v>
      </c>
      <c r="R1092" s="626">
        <v>2</v>
      </c>
      <c r="S1092" s="642">
        <v>1</v>
      </c>
      <c r="T1092" s="690">
        <v>2</v>
      </c>
      <c r="U1092" s="672">
        <v>1</v>
      </c>
    </row>
    <row r="1093" spans="1:21" ht="14.4" customHeight="1" x14ac:dyDescent="0.3">
      <c r="A1093" s="625">
        <v>4</v>
      </c>
      <c r="B1093" s="626" t="s">
        <v>551</v>
      </c>
      <c r="C1093" s="626">
        <v>89301042</v>
      </c>
      <c r="D1093" s="688" t="s">
        <v>5893</v>
      </c>
      <c r="E1093" s="689" t="s">
        <v>3809</v>
      </c>
      <c r="F1093" s="626" t="s">
        <v>3779</v>
      </c>
      <c r="G1093" s="626" t="s">
        <v>3967</v>
      </c>
      <c r="H1093" s="626" t="s">
        <v>550</v>
      </c>
      <c r="I1093" s="626" t="s">
        <v>4620</v>
      </c>
      <c r="J1093" s="626" t="s">
        <v>4993</v>
      </c>
      <c r="K1093" s="626" t="s">
        <v>4617</v>
      </c>
      <c r="L1093" s="627">
        <v>1000</v>
      </c>
      <c r="M1093" s="627">
        <v>1000</v>
      </c>
      <c r="N1093" s="626">
        <v>1</v>
      </c>
      <c r="O1093" s="690">
        <v>1</v>
      </c>
      <c r="P1093" s="627">
        <v>1000</v>
      </c>
      <c r="Q1093" s="642">
        <v>1</v>
      </c>
      <c r="R1093" s="626">
        <v>1</v>
      </c>
      <c r="S1093" s="642">
        <v>1</v>
      </c>
      <c r="T1093" s="690">
        <v>1</v>
      </c>
      <c r="U1093" s="672">
        <v>1</v>
      </c>
    </row>
    <row r="1094" spans="1:21" ht="14.4" customHeight="1" x14ac:dyDescent="0.3">
      <c r="A1094" s="625">
        <v>4</v>
      </c>
      <c r="B1094" s="626" t="s">
        <v>551</v>
      </c>
      <c r="C1094" s="626">
        <v>89301042</v>
      </c>
      <c r="D1094" s="688" t="s">
        <v>5893</v>
      </c>
      <c r="E1094" s="689" t="s">
        <v>3809</v>
      </c>
      <c r="F1094" s="626" t="s">
        <v>3779</v>
      </c>
      <c r="G1094" s="626" t="s">
        <v>3967</v>
      </c>
      <c r="H1094" s="626" t="s">
        <v>550</v>
      </c>
      <c r="I1094" s="626" t="s">
        <v>4633</v>
      </c>
      <c r="J1094" s="626" t="s">
        <v>4998</v>
      </c>
      <c r="K1094" s="626" t="s">
        <v>4525</v>
      </c>
      <c r="L1094" s="627">
        <v>300</v>
      </c>
      <c r="M1094" s="627">
        <v>300</v>
      </c>
      <c r="N1094" s="626">
        <v>1</v>
      </c>
      <c r="O1094" s="690">
        <v>1</v>
      </c>
      <c r="P1094" s="627">
        <v>300</v>
      </c>
      <c r="Q1094" s="642">
        <v>1</v>
      </c>
      <c r="R1094" s="626">
        <v>1</v>
      </c>
      <c r="S1094" s="642">
        <v>1</v>
      </c>
      <c r="T1094" s="690">
        <v>1</v>
      </c>
      <c r="U1094" s="672">
        <v>1</v>
      </c>
    </row>
    <row r="1095" spans="1:21" ht="14.4" customHeight="1" x14ac:dyDescent="0.3">
      <c r="A1095" s="625">
        <v>4</v>
      </c>
      <c r="B1095" s="626" t="s">
        <v>551</v>
      </c>
      <c r="C1095" s="626">
        <v>89301042</v>
      </c>
      <c r="D1095" s="688" t="s">
        <v>5893</v>
      </c>
      <c r="E1095" s="689" t="s">
        <v>3809</v>
      </c>
      <c r="F1095" s="626" t="s">
        <v>3779</v>
      </c>
      <c r="G1095" s="626" t="s">
        <v>3967</v>
      </c>
      <c r="H1095" s="626" t="s">
        <v>550</v>
      </c>
      <c r="I1095" s="626" t="s">
        <v>4656</v>
      </c>
      <c r="J1095" s="626" t="s">
        <v>4657</v>
      </c>
      <c r="K1095" s="626" t="s">
        <v>4658</v>
      </c>
      <c r="L1095" s="627">
        <v>370.4</v>
      </c>
      <c r="M1095" s="627">
        <v>370.4</v>
      </c>
      <c r="N1095" s="626">
        <v>1</v>
      </c>
      <c r="O1095" s="690">
        <v>1</v>
      </c>
      <c r="P1095" s="627">
        <v>370.4</v>
      </c>
      <c r="Q1095" s="642">
        <v>1</v>
      </c>
      <c r="R1095" s="626">
        <v>1</v>
      </c>
      <c r="S1095" s="642">
        <v>1</v>
      </c>
      <c r="T1095" s="690">
        <v>1</v>
      </c>
      <c r="U1095" s="672">
        <v>1</v>
      </c>
    </row>
    <row r="1096" spans="1:21" ht="14.4" customHeight="1" x14ac:dyDescent="0.3">
      <c r="A1096" s="625">
        <v>4</v>
      </c>
      <c r="B1096" s="626" t="s">
        <v>551</v>
      </c>
      <c r="C1096" s="626">
        <v>89301042</v>
      </c>
      <c r="D1096" s="688" t="s">
        <v>5893</v>
      </c>
      <c r="E1096" s="689" t="s">
        <v>3809</v>
      </c>
      <c r="F1096" s="626" t="s">
        <v>3779</v>
      </c>
      <c r="G1096" s="626" t="s">
        <v>3967</v>
      </c>
      <c r="H1096" s="626" t="s">
        <v>550</v>
      </c>
      <c r="I1096" s="626" t="s">
        <v>5004</v>
      </c>
      <c r="J1096" s="626" t="s">
        <v>5005</v>
      </c>
      <c r="K1096" s="626" t="s">
        <v>5006</v>
      </c>
      <c r="L1096" s="627">
        <v>295.88</v>
      </c>
      <c r="M1096" s="627">
        <v>295.88</v>
      </c>
      <c r="N1096" s="626">
        <v>1</v>
      </c>
      <c r="O1096" s="690">
        <v>1</v>
      </c>
      <c r="P1096" s="627">
        <v>295.88</v>
      </c>
      <c r="Q1096" s="642">
        <v>1</v>
      </c>
      <c r="R1096" s="626">
        <v>1</v>
      </c>
      <c r="S1096" s="642">
        <v>1</v>
      </c>
      <c r="T1096" s="690">
        <v>1</v>
      </c>
      <c r="U1096" s="672">
        <v>1</v>
      </c>
    </row>
    <row r="1097" spans="1:21" ht="14.4" customHeight="1" x14ac:dyDescent="0.3">
      <c r="A1097" s="625">
        <v>4</v>
      </c>
      <c r="B1097" s="626" t="s">
        <v>551</v>
      </c>
      <c r="C1097" s="626">
        <v>89301042</v>
      </c>
      <c r="D1097" s="688" t="s">
        <v>5893</v>
      </c>
      <c r="E1097" s="689" t="s">
        <v>3809</v>
      </c>
      <c r="F1097" s="626" t="s">
        <v>3779</v>
      </c>
      <c r="G1097" s="626" t="s">
        <v>3967</v>
      </c>
      <c r="H1097" s="626" t="s">
        <v>550</v>
      </c>
      <c r="I1097" s="626" t="s">
        <v>4659</v>
      </c>
      <c r="J1097" s="626" t="s">
        <v>4660</v>
      </c>
      <c r="K1097" s="626" t="s">
        <v>4661</v>
      </c>
      <c r="L1097" s="627">
        <v>453.2</v>
      </c>
      <c r="M1097" s="627">
        <v>453.2</v>
      </c>
      <c r="N1097" s="626">
        <v>1</v>
      </c>
      <c r="O1097" s="690">
        <v>1</v>
      </c>
      <c r="P1097" s="627">
        <v>453.2</v>
      </c>
      <c r="Q1097" s="642">
        <v>1</v>
      </c>
      <c r="R1097" s="626">
        <v>1</v>
      </c>
      <c r="S1097" s="642">
        <v>1</v>
      </c>
      <c r="T1097" s="690">
        <v>1</v>
      </c>
      <c r="U1097" s="672">
        <v>1</v>
      </c>
    </row>
    <row r="1098" spans="1:21" ht="14.4" customHeight="1" x14ac:dyDescent="0.3">
      <c r="A1098" s="625">
        <v>4</v>
      </c>
      <c r="B1098" s="626" t="s">
        <v>551</v>
      </c>
      <c r="C1098" s="626">
        <v>89301042</v>
      </c>
      <c r="D1098" s="688" t="s">
        <v>5893</v>
      </c>
      <c r="E1098" s="689" t="s">
        <v>3809</v>
      </c>
      <c r="F1098" s="626" t="s">
        <v>3779</v>
      </c>
      <c r="G1098" s="626" t="s">
        <v>3967</v>
      </c>
      <c r="H1098" s="626" t="s">
        <v>550</v>
      </c>
      <c r="I1098" s="626" t="s">
        <v>4686</v>
      </c>
      <c r="J1098" s="626" t="s">
        <v>5015</v>
      </c>
      <c r="K1098" s="626" t="s">
        <v>4688</v>
      </c>
      <c r="L1098" s="627">
        <v>761.3</v>
      </c>
      <c r="M1098" s="627">
        <v>4567.7999999999993</v>
      </c>
      <c r="N1098" s="626">
        <v>6</v>
      </c>
      <c r="O1098" s="690">
        <v>1</v>
      </c>
      <c r="P1098" s="627">
        <v>4567.7999999999993</v>
      </c>
      <c r="Q1098" s="642">
        <v>1</v>
      </c>
      <c r="R1098" s="626">
        <v>6</v>
      </c>
      <c r="S1098" s="642">
        <v>1</v>
      </c>
      <c r="T1098" s="690">
        <v>1</v>
      </c>
      <c r="U1098" s="672">
        <v>1</v>
      </c>
    </row>
    <row r="1099" spans="1:21" ht="14.4" customHeight="1" x14ac:dyDescent="0.3">
      <c r="A1099" s="625">
        <v>4</v>
      </c>
      <c r="B1099" s="626" t="s">
        <v>551</v>
      </c>
      <c r="C1099" s="626">
        <v>89301042</v>
      </c>
      <c r="D1099" s="688" t="s">
        <v>5893</v>
      </c>
      <c r="E1099" s="689" t="s">
        <v>3809</v>
      </c>
      <c r="F1099" s="626" t="s">
        <v>3779</v>
      </c>
      <c r="G1099" s="626" t="s">
        <v>3967</v>
      </c>
      <c r="H1099" s="626" t="s">
        <v>550</v>
      </c>
      <c r="I1099" s="626" t="s">
        <v>4695</v>
      </c>
      <c r="J1099" s="626" t="s">
        <v>4696</v>
      </c>
      <c r="K1099" s="626" t="s">
        <v>4697</v>
      </c>
      <c r="L1099" s="627">
        <v>835.78</v>
      </c>
      <c r="M1099" s="627">
        <v>5014.68</v>
      </c>
      <c r="N1099" s="626">
        <v>6</v>
      </c>
      <c r="O1099" s="690">
        <v>1</v>
      </c>
      <c r="P1099" s="627">
        <v>5014.68</v>
      </c>
      <c r="Q1099" s="642">
        <v>1</v>
      </c>
      <c r="R1099" s="626">
        <v>6</v>
      </c>
      <c r="S1099" s="642">
        <v>1</v>
      </c>
      <c r="T1099" s="690">
        <v>1</v>
      </c>
      <c r="U1099" s="672">
        <v>1</v>
      </c>
    </row>
    <row r="1100" spans="1:21" ht="14.4" customHeight="1" x14ac:dyDescent="0.3">
      <c r="A1100" s="625">
        <v>4</v>
      </c>
      <c r="B1100" s="626" t="s">
        <v>551</v>
      </c>
      <c r="C1100" s="626">
        <v>89301042</v>
      </c>
      <c r="D1100" s="688" t="s">
        <v>5893</v>
      </c>
      <c r="E1100" s="689" t="s">
        <v>3809</v>
      </c>
      <c r="F1100" s="626" t="s">
        <v>3779</v>
      </c>
      <c r="G1100" s="626" t="s">
        <v>3967</v>
      </c>
      <c r="H1100" s="626" t="s">
        <v>550</v>
      </c>
      <c r="I1100" s="626" t="s">
        <v>4705</v>
      </c>
      <c r="J1100" s="626" t="s">
        <v>4706</v>
      </c>
      <c r="K1100" s="626" t="s">
        <v>4707</v>
      </c>
      <c r="L1100" s="627">
        <v>957</v>
      </c>
      <c r="M1100" s="627">
        <v>7656</v>
      </c>
      <c r="N1100" s="626">
        <v>8</v>
      </c>
      <c r="O1100" s="690">
        <v>2</v>
      </c>
      <c r="P1100" s="627">
        <v>3828</v>
      </c>
      <c r="Q1100" s="642">
        <v>0.5</v>
      </c>
      <c r="R1100" s="626">
        <v>4</v>
      </c>
      <c r="S1100" s="642">
        <v>0.5</v>
      </c>
      <c r="T1100" s="690">
        <v>1</v>
      </c>
      <c r="U1100" s="672">
        <v>0.5</v>
      </c>
    </row>
    <row r="1101" spans="1:21" ht="14.4" customHeight="1" x14ac:dyDescent="0.3">
      <c r="A1101" s="625">
        <v>4</v>
      </c>
      <c r="B1101" s="626" t="s">
        <v>551</v>
      </c>
      <c r="C1101" s="626">
        <v>89301042</v>
      </c>
      <c r="D1101" s="688" t="s">
        <v>5893</v>
      </c>
      <c r="E1101" s="689" t="s">
        <v>3809</v>
      </c>
      <c r="F1101" s="626" t="s">
        <v>3779</v>
      </c>
      <c r="G1101" s="626" t="s">
        <v>3967</v>
      </c>
      <c r="H1101" s="626" t="s">
        <v>550</v>
      </c>
      <c r="I1101" s="626" t="s">
        <v>4714</v>
      </c>
      <c r="J1101" s="626" t="s">
        <v>4712</v>
      </c>
      <c r="K1101" s="626" t="s">
        <v>4715</v>
      </c>
      <c r="L1101" s="627">
        <v>1454</v>
      </c>
      <c r="M1101" s="627">
        <v>11632</v>
      </c>
      <c r="N1101" s="626">
        <v>8</v>
      </c>
      <c r="O1101" s="690">
        <v>2</v>
      </c>
      <c r="P1101" s="627"/>
      <c r="Q1101" s="642">
        <v>0</v>
      </c>
      <c r="R1101" s="626"/>
      <c r="S1101" s="642">
        <v>0</v>
      </c>
      <c r="T1101" s="690"/>
      <c r="U1101" s="672">
        <v>0</v>
      </c>
    </row>
    <row r="1102" spans="1:21" ht="14.4" customHeight="1" x14ac:dyDescent="0.3">
      <c r="A1102" s="625">
        <v>4</v>
      </c>
      <c r="B1102" s="626" t="s">
        <v>551</v>
      </c>
      <c r="C1102" s="626">
        <v>89301042</v>
      </c>
      <c r="D1102" s="688" t="s">
        <v>5893</v>
      </c>
      <c r="E1102" s="689" t="s">
        <v>3809</v>
      </c>
      <c r="F1102" s="626" t="s">
        <v>3779</v>
      </c>
      <c r="G1102" s="626" t="s">
        <v>3967</v>
      </c>
      <c r="H1102" s="626" t="s">
        <v>550</v>
      </c>
      <c r="I1102" s="626" t="s">
        <v>4722</v>
      </c>
      <c r="J1102" s="626" t="s">
        <v>4720</v>
      </c>
      <c r="K1102" s="626" t="s">
        <v>4723</v>
      </c>
      <c r="L1102" s="627">
        <v>1500</v>
      </c>
      <c r="M1102" s="627">
        <v>9000</v>
      </c>
      <c r="N1102" s="626">
        <v>6</v>
      </c>
      <c r="O1102" s="690">
        <v>1</v>
      </c>
      <c r="P1102" s="627">
        <v>9000</v>
      </c>
      <c r="Q1102" s="642">
        <v>1</v>
      </c>
      <c r="R1102" s="626">
        <v>6</v>
      </c>
      <c r="S1102" s="642">
        <v>1</v>
      </c>
      <c r="T1102" s="690">
        <v>1</v>
      </c>
      <c r="U1102" s="672">
        <v>1</v>
      </c>
    </row>
    <row r="1103" spans="1:21" ht="14.4" customHeight="1" x14ac:dyDescent="0.3">
      <c r="A1103" s="625">
        <v>4</v>
      </c>
      <c r="B1103" s="626" t="s">
        <v>551</v>
      </c>
      <c r="C1103" s="626">
        <v>89301042</v>
      </c>
      <c r="D1103" s="688" t="s">
        <v>5893</v>
      </c>
      <c r="E1103" s="689" t="s">
        <v>3809</v>
      </c>
      <c r="F1103" s="626" t="s">
        <v>3779</v>
      </c>
      <c r="G1103" s="626" t="s">
        <v>3967</v>
      </c>
      <c r="H1103" s="626" t="s">
        <v>550</v>
      </c>
      <c r="I1103" s="626" t="s">
        <v>5137</v>
      </c>
      <c r="J1103" s="626" t="s">
        <v>5138</v>
      </c>
      <c r="K1103" s="626" t="s">
        <v>5139</v>
      </c>
      <c r="L1103" s="627">
        <v>1422</v>
      </c>
      <c r="M1103" s="627">
        <v>4266</v>
      </c>
      <c r="N1103" s="626">
        <v>3</v>
      </c>
      <c r="O1103" s="690">
        <v>1</v>
      </c>
      <c r="P1103" s="627"/>
      <c r="Q1103" s="642">
        <v>0</v>
      </c>
      <c r="R1103" s="626"/>
      <c r="S1103" s="642">
        <v>0</v>
      </c>
      <c r="T1103" s="690"/>
      <c r="U1103" s="672">
        <v>0</v>
      </c>
    </row>
    <row r="1104" spans="1:21" ht="14.4" customHeight="1" x14ac:dyDescent="0.3">
      <c r="A1104" s="625">
        <v>4</v>
      </c>
      <c r="B1104" s="626" t="s">
        <v>551</v>
      </c>
      <c r="C1104" s="626">
        <v>89301042</v>
      </c>
      <c r="D1104" s="688" t="s">
        <v>5893</v>
      </c>
      <c r="E1104" s="689" t="s">
        <v>3812</v>
      </c>
      <c r="F1104" s="626" t="s">
        <v>3777</v>
      </c>
      <c r="G1104" s="626" t="s">
        <v>4106</v>
      </c>
      <c r="H1104" s="626" t="s">
        <v>550</v>
      </c>
      <c r="I1104" s="626" t="s">
        <v>4107</v>
      </c>
      <c r="J1104" s="626" t="s">
        <v>4108</v>
      </c>
      <c r="K1104" s="626" t="s">
        <v>4109</v>
      </c>
      <c r="L1104" s="627">
        <v>64.23</v>
      </c>
      <c r="M1104" s="627">
        <v>64.23</v>
      </c>
      <c r="N1104" s="626">
        <v>1</v>
      </c>
      <c r="O1104" s="690">
        <v>0.5</v>
      </c>
      <c r="P1104" s="627"/>
      <c r="Q1104" s="642">
        <v>0</v>
      </c>
      <c r="R1104" s="626"/>
      <c r="S1104" s="642">
        <v>0</v>
      </c>
      <c r="T1104" s="690"/>
      <c r="U1104" s="672">
        <v>0</v>
      </c>
    </row>
    <row r="1105" spans="1:21" ht="14.4" customHeight="1" x14ac:dyDescent="0.3">
      <c r="A1105" s="625">
        <v>4</v>
      </c>
      <c r="B1105" s="626" t="s">
        <v>551</v>
      </c>
      <c r="C1105" s="626">
        <v>89301042</v>
      </c>
      <c r="D1105" s="688" t="s">
        <v>5893</v>
      </c>
      <c r="E1105" s="689" t="s">
        <v>3812</v>
      </c>
      <c r="F1105" s="626" t="s">
        <v>3777</v>
      </c>
      <c r="G1105" s="626" t="s">
        <v>3839</v>
      </c>
      <c r="H1105" s="626" t="s">
        <v>1399</v>
      </c>
      <c r="I1105" s="626" t="s">
        <v>1717</v>
      </c>
      <c r="J1105" s="626" t="s">
        <v>3575</v>
      </c>
      <c r="K1105" s="626" t="s">
        <v>3576</v>
      </c>
      <c r="L1105" s="627">
        <v>333.31</v>
      </c>
      <c r="M1105" s="627">
        <v>666.62</v>
      </c>
      <c r="N1105" s="626">
        <v>2</v>
      </c>
      <c r="O1105" s="690">
        <v>1</v>
      </c>
      <c r="P1105" s="627">
        <v>666.62</v>
      </c>
      <c r="Q1105" s="642">
        <v>1</v>
      </c>
      <c r="R1105" s="626">
        <v>2</v>
      </c>
      <c r="S1105" s="642">
        <v>1</v>
      </c>
      <c r="T1105" s="690">
        <v>1</v>
      </c>
      <c r="U1105" s="672">
        <v>1</v>
      </c>
    </row>
    <row r="1106" spans="1:21" ht="14.4" customHeight="1" x14ac:dyDescent="0.3">
      <c r="A1106" s="625">
        <v>4</v>
      </c>
      <c r="B1106" s="626" t="s">
        <v>551</v>
      </c>
      <c r="C1106" s="626">
        <v>89301042</v>
      </c>
      <c r="D1106" s="688" t="s">
        <v>5893</v>
      </c>
      <c r="E1106" s="689" t="s">
        <v>3812</v>
      </c>
      <c r="F1106" s="626" t="s">
        <v>3777</v>
      </c>
      <c r="G1106" s="626" t="s">
        <v>3932</v>
      </c>
      <c r="H1106" s="626" t="s">
        <v>550</v>
      </c>
      <c r="I1106" s="626" t="s">
        <v>2120</v>
      </c>
      <c r="J1106" s="626" t="s">
        <v>3933</v>
      </c>
      <c r="K1106" s="626" t="s">
        <v>3934</v>
      </c>
      <c r="L1106" s="627">
        <v>0</v>
      </c>
      <c r="M1106" s="627">
        <v>0</v>
      </c>
      <c r="N1106" s="626">
        <v>2</v>
      </c>
      <c r="O1106" s="690">
        <v>1.5</v>
      </c>
      <c r="P1106" s="627">
        <v>0</v>
      </c>
      <c r="Q1106" s="642"/>
      <c r="R1106" s="626">
        <v>1</v>
      </c>
      <c r="S1106" s="642">
        <v>0.5</v>
      </c>
      <c r="T1106" s="690">
        <v>1</v>
      </c>
      <c r="U1106" s="672">
        <v>0.66666666666666663</v>
      </c>
    </row>
    <row r="1107" spans="1:21" ht="14.4" customHeight="1" x14ac:dyDescent="0.3">
      <c r="A1107" s="625">
        <v>4</v>
      </c>
      <c r="B1107" s="626" t="s">
        <v>551</v>
      </c>
      <c r="C1107" s="626">
        <v>89301042</v>
      </c>
      <c r="D1107" s="688" t="s">
        <v>5893</v>
      </c>
      <c r="E1107" s="689" t="s">
        <v>3812</v>
      </c>
      <c r="F1107" s="626" t="s">
        <v>3777</v>
      </c>
      <c r="G1107" s="626" t="s">
        <v>3841</v>
      </c>
      <c r="H1107" s="626" t="s">
        <v>1399</v>
      </c>
      <c r="I1107" s="626" t="s">
        <v>1733</v>
      </c>
      <c r="J1107" s="626" t="s">
        <v>1734</v>
      </c>
      <c r="K1107" s="626" t="s">
        <v>3596</v>
      </c>
      <c r="L1107" s="627">
        <v>399.92</v>
      </c>
      <c r="M1107" s="627">
        <v>399.92</v>
      </c>
      <c r="N1107" s="626">
        <v>1</v>
      </c>
      <c r="O1107" s="690">
        <v>0.5</v>
      </c>
      <c r="P1107" s="627"/>
      <c r="Q1107" s="642">
        <v>0</v>
      </c>
      <c r="R1107" s="626"/>
      <c r="S1107" s="642">
        <v>0</v>
      </c>
      <c r="T1107" s="690"/>
      <c r="U1107" s="672">
        <v>0</v>
      </c>
    </row>
    <row r="1108" spans="1:21" ht="14.4" customHeight="1" x14ac:dyDescent="0.3">
      <c r="A1108" s="625">
        <v>4</v>
      </c>
      <c r="B1108" s="626" t="s">
        <v>551</v>
      </c>
      <c r="C1108" s="626">
        <v>89301042</v>
      </c>
      <c r="D1108" s="688" t="s">
        <v>5893</v>
      </c>
      <c r="E1108" s="689" t="s">
        <v>3812</v>
      </c>
      <c r="F1108" s="626" t="s">
        <v>3777</v>
      </c>
      <c r="G1108" s="626" t="s">
        <v>3875</v>
      </c>
      <c r="H1108" s="626" t="s">
        <v>550</v>
      </c>
      <c r="I1108" s="626" t="s">
        <v>904</v>
      </c>
      <c r="J1108" s="626" t="s">
        <v>3876</v>
      </c>
      <c r="K1108" s="626" t="s">
        <v>3877</v>
      </c>
      <c r="L1108" s="627">
        <v>56.01</v>
      </c>
      <c r="M1108" s="627">
        <v>224.04</v>
      </c>
      <c r="N1108" s="626">
        <v>4</v>
      </c>
      <c r="O1108" s="690">
        <v>1</v>
      </c>
      <c r="P1108" s="627"/>
      <c r="Q1108" s="642">
        <v>0</v>
      </c>
      <c r="R1108" s="626"/>
      <c r="S1108" s="642">
        <v>0</v>
      </c>
      <c r="T1108" s="690"/>
      <c r="U1108" s="672">
        <v>0</v>
      </c>
    </row>
    <row r="1109" spans="1:21" ht="14.4" customHeight="1" x14ac:dyDescent="0.3">
      <c r="A1109" s="625">
        <v>4</v>
      </c>
      <c r="B1109" s="626" t="s">
        <v>551</v>
      </c>
      <c r="C1109" s="626">
        <v>89301042</v>
      </c>
      <c r="D1109" s="688" t="s">
        <v>5893</v>
      </c>
      <c r="E1109" s="689" t="s">
        <v>3812</v>
      </c>
      <c r="F1109" s="626" t="s">
        <v>3777</v>
      </c>
      <c r="G1109" s="626" t="s">
        <v>4194</v>
      </c>
      <c r="H1109" s="626" t="s">
        <v>1399</v>
      </c>
      <c r="I1109" s="626" t="s">
        <v>2600</v>
      </c>
      <c r="J1109" s="626" t="s">
        <v>2601</v>
      </c>
      <c r="K1109" s="626" t="s">
        <v>3691</v>
      </c>
      <c r="L1109" s="627">
        <v>69.86</v>
      </c>
      <c r="M1109" s="627">
        <v>69.86</v>
      </c>
      <c r="N1109" s="626">
        <v>1</v>
      </c>
      <c r="O1109" s="690">
        <v>1</v>
      </c>
      <c r="P1109" s="627"/>
      <c r="Q1109" s="642">
        <v>0</v>
      </c>
      <c r="R1109" s="626"/>
      <c r="S1109" s="642">
        <v>0</v>
      </c>
      <c r="T1109" s="690"/>
      <c r="U1109" s="672">
        <v>0</v>
      </c>
    </row>
    <row r="1110" spans="1:21" ht="14.4" customHeight="1" x14ac:dyDescent="0.3">
      <c r="A1110" s="625">
        <v>4</v>
      </c>
      <c r="B1110" s="626" t="s">
        <v>551</v>
      </c>
      <c r="C1110" s="626">
        <v>89301042</v>
      </c>
      <c r="D1110" s="688" t="s">
        <v>5893</v>
      </c>
      <c r="E1110" s="689" t="s">
        <v>3812</v>
      </c>
      <c r="F1110" s="626" t="s">
        <v>3777</v>
      </c>
      <c r="G1110" s="626" t="s">
        <v>3848</v>
      </c>
      <c r="H1110" s="626" t="s">
        <v>550</v>
      </c>
      <c r="I1110" s="626" t="s">
        <v>757</v>
      </c>
      <c r="J1110" s="626" t="s">
        <v>754</v>
      </c>
      <c r="K1110" s="626" t="s">
        <v>758</v>
      </c>
      <c r="L1110" s="627">
        <v>612.26</v>
      </c>
      <c r="M1110" s="627">
        <v>1224.52</v>
      </c>
      <c r="N1110" s="626">
        <v>2</v>
      </c>
      <c r="O1110" s="690">
        <v>1</v>
      </c>
      <c r="P1110" s="627"/>
      <c r="Q1110" s="642">
        <v>0</v>
      </c>
      <c r="R1110" s="626"/>
      <c r="S1110" s="642">
        <v>0</v>
      </c>
      <c r="T1110" s="690"/>
      <c r="U1110" s="672">
        <v>0</v>
      </c>
    </row>
    <row r="1111" spans="1:21" ht="14.4" customHeight="1" x14ac:dyDescent="0.3">
      <c r="A1111" s="625">
        <v>4</v>
      </c>
      <c r="B1111" s="626" t="s">
        <v>551</v>
      </c>
      <c r="C1111" s="626">
        <v>89301042</v>
      </c>
      <c r="D1111" s="688" t="s">
        <v>5893</v>
      </c>
      <c r="E1111" s="689" t="s">
        <v>3812</v>
      </c>
      <c r="F1111" s="626" t="s">
        <v>3777</v>
      </c>
      <c r="G1111" s="626" t="s">
        <v>3852</v>
      </c>
      <c r="H1111" s="626" t="s">
        <v>550</v>
      </c>
      <c r="I1111" s="626" t="s">
        <v>3352</v>
      </c>
      <c r="J1111" s="626" t="s">
        <v>1207</v>
      </c>
      <c r="K1111" s="626" t="s">
        <v>3911</v>
      </c>
      <c r="L1111" s="627">
        <v>127.5</v>
      </c>
      <c r="M1111" s="627">
        <v>255</v>
      </c>
      <c r="N1111" s="626">
        <v>2</v>
      </c>
      <c r="O1111" s="690">
        <v>1.5</v>
      </c>
      <c r="P1111" s="627">
        <v>127.5</v>
      </c>
      <c r="Q1111" s="642">
        <v>0.5</v>
      </c>
      <c r="R1111" s="626">
        <v>1</v>
      </c>
      <c r="S1111" s="642">
        <v>0.5</v>
      </c>
      <c r="T1111" s="690">
        <v>1</v>
      </c>
      <c r="U1111" s="672">
        <v>0.66666666666666663</v>
      </c>
    </row>
    <row r="1112" spans="1:21" ht="14.4" customHeight="1" x14ac:dyDescent="0.3">
      <c r="A1112" s="625">
        <v>4</v>
      </c>
      <c r="B1112" s="626" t="s">
        <v>551</v>
      </c>
      <c r="C1112" s="626">
        <v>89301042</v>
      </c>
      <c r="D1112" s="688" t="s">
        <v>5893</v>
      </c>
      <c r="E1112" s="689" t="s">
        <v>3812</v>
      </c>
      <c r="F1112" s="626" t="s">
        <v>3777</v>
      </c>
      <c r="G1112" s="626" t="s">
        <v>5140</v>
      </c>
      <c r="H1112" s="626" t="s">
        <v>550</v>
      </c>
      <c r="I1112" s="626" t="s">
        <v>5141</v>
      </c>
      <c r="J1112" s="626" t="s">
        <v>5142</v>
      </c>
      <c r="K1112" s="626" t="s">
        <v>4187</v>
      </c>
      <c r="L1112" s="627">
        <v>26.26</v>
      </c>
      <c r="M1112" s="627">
        <v>26.26</v>
      </c>
      <c r="N1112" s="626">
        <v>1</v>
      </c>
      <c r="O1112" s="690">
        <v>1</v>
      </c>
      <c r="P1112" s="627">
        <v>26.26</v>
      </c>
      <c r="Q1112" s="642">
        <v>1</v>
      </c>
      <c r="R1112" s="626">
        <v>1</v>
      </c>
      <c r="S1112" s="642">
        <v>1</v>
      </c>
      <c r="T1112" s="690">
        <v>1</v>
      </c>
      <c r="U1112" s="672">
        <v>1</v>
      </c>
    </row>
    <row r="1113" spans="1:21" ht="14.4" customHeight="1" x14ac:dyDescent="0.3">
      <c r="A1113" s="625">
        <v>4</v>
      </c>
      <c r="B1113" s="626" t="s">
        <v>551</v>
      </c>
      <c r="C1113" s="626">
        <v>89301042</v>
      </c>
      <c r="D1113" s="688" t="s">
        <v>5893</v>
      </c>
      <c r="E1113" s="689" t="s">
        <v>3812</v>
      </c>
      <c r="F1113" s="626" t="s">
        <v>3777</v>
      </c>
      <c r="G1113" s="626" t="s">
        <v>5143</v>
      </c>
      <c r="H1113" s="626" t="s">
        <v>550</v>
      </c>
      <c r="I1113" s="626" t="s">
        <v>5144</v>
      </c>
      <c r="J1113" s="626" t="s">
        <v>5145</v>
      </c>
      <c r="K1113" s="626" t="s">
        <v>5146</v>
      </c>
      <c r="L1113" s="627">
        <v>17.53</v>
      </c>
      <c r="M1113" s="627">
        <v>52.59</v>
      </c>
      <c r="N1113" s="626">
        <v>3</v>
      </c>
      <c r="O1113" s="690">
        <v>1</v>
      </c>
      <c r="P1113" s="627"/>
      <c r="Q1113" s="642">
        <v>0</v>
      </c>
      <c r="R1113" s="626"/>
      <c r="S1113" s="642">
        <v>0</v>
      </c>
      <c r="T1113" s="690"/>
      <c r="U1113" s="672">
        <v>0</v>
      </c>
    </row>
    <row r="1114" spans="1:21" ht="14.4" customHeight="1" x14ac:dyDescent="0.3">
      <c r="A1114" s="625">
        <v>4</v>
      </c>
      <c r="B1114" s="626" t="s">
        <v>551</v>
      </c>
      <c r="C1114" s="626">
        <v>89301042</v>
      </c>
      <c r="D1114" s="688" t="s">
        <v>5893</v>
      </c>
      <c r="E1114" s="689" t="s">
        <v>3812</v>
      </c>
      <c r="F1114" s="626" t="s">
        <v>3778</v>
      </c>
      <c r="G1114" s="626" t="s">
        <v>3904</v>
      </c>
      <c r="H1114" s="626" t="s">
        <v>550</v>
      </c>
      <c r="I1114" s="626" t="s">
        <v>4026</v>
      </c>
      <c r="J1114" s="626" t="s">
        <v>3806</v>
      </c>
      <c r="K1114" s="626"/>
      <c r="L1114" s="627">
        <v>0</v>
      </c>
      <c r="M1114" s="627">
        <v>0</v>
      </c>
      <c r="N1114" s="626">
        <v>2</v>
      </c>
      <c r="O1114" s="690">
        <v>2</v>
      </c>
      <c r="P1114" s="627">
        <v>0</v>
      </c>
      <c r="Q1114" s="642"/>
      <c r="R1114" s="626">
        <v>2</v>
      </c>
      <c r="S1114" s="642">
        <v>1</v>
      </c>
      <c r="T1114" s="690">
        <v>2</v>
      </c>
      <c r="U1114" s="672">
        <v>1</v>
      </c>
    </row>
    <row r="1115" spans="1:21" ht="14.4" customHeight="1" x14ac:dyDescent="0.3">
      <c r="A1115" s="625">
        <v>4</v>
      </c>
      <c r="B1115" s="626" t="s">
        <v>551</v>
      </c>
      <c r="C1115" s="626">
        <v>89301042</v>
      </c>
      <c r="D1115" s="688" t="s">
        <v>5893</v>
      </c>
      <c r="E1115" s="689" t="s">
        <v>3812</v>
      </c>
      <c r="F1115" s="626" t="s">
        <v>3779</v>
      </c>
      <c r="G1115" s="626" t="s">
        <v>4152</v>
      </c>
      <c r="H1115" s="626" t="s">
        <v>550</v>
      </c>
      <c r="I1115" s="626" t="s">
        <v>4153</v>
      </c>
      <c r="J1115" s="626" t="s">
        <v>4154</v>
      </c>
      <c r="K1115" s="626" t="s">
        <v>4155</v>
      </c>
      <c r="L1115" s="627">
        <v>410</v>
      </c>
      <c r="M1115" s="627">
        <v>4100</v>
      </c>
      <c r="N1115" s="626">
        <v>10</v>
      </c>
      <c r="O1115" s="690">
        <v>10</v>
      </c>
      <c r="P1115" s="627">
        <v>4100</v>
      </c>
      <c r="Q1115" s="642">
        <v>1</v>
      </c>
      <c r="R1115" s="626">
        <v>10</v>
      </c>
      <c r="S1115" s="642">
        <v>1</v>
      </c>
      <c r="T1115" s="690">
        <v>10</v>
      </c>
      <c r="U1115" s="672">
        <v>1</v>
      </c>
    </row>
    <row r="1116" spans="1:21" ht="14.4" customHeight="1" x14ac:dyDescent="0.3">
      <c r="A1116" s="625">
        <v>4</v>
      </c>
      <c r="B1116" s="626" t="s">
        <v>551</v>
      </c>
      <c r="C1116" s="626">
        <v>89301042</v>
      </c>
      <c r="D1116" s="688" t="s">
        <v>5893</v>
      </c>
      <c r="E1116" s="689" t="s">
        <v>3812</v>
      </c>
      <c r="F1116" s="626" t="s">
        <v>3779</v>
      </c>
      <c r="G1116" s="626" t="s">
        <v>4152</v>
      </c>
      <c r="H1116" s="626" t="s">
        <v>550</v>
      </c>
      <c r="I1116" s="626" t="s">
        <v>4212</v>
      </c>
      <c r="J1116" s="626" t="s">
        <v>4213</v>
      </c>
      <c r="K1116" s="626" t="s">
        <v>4214</v>
      </c>
      <c r="L1116" s="627">
        <v>566</v>
      </c>
      <c r="M1116" s="627">
        <v>1132</v>
      </c>
      <c r="N1116" s="626">
        <v>2</v>
      </c>
      <c r="O1116" s="690">
        <v>2</v>
      </c>
      <c r="P1116" s="627">
        <v>566</v>
      </c>
      <c r="Q1116" s="642">
        <v>0.5</v>
      </c>
      <c r="R1116" s="626">
        <v>1</v>
      </c>
      <c r="S1116" s="642">
        <v>0.5</v>
      </c>
      <c r="T1116" s="690">
        <v>1</v>
      </c>
      <c r="U1116" s="672">
        <v>0.5</v>
      </c>
    </row>
    <row r="1117" spans="1:21" ht="14.4" customHeight="1" x14ac:dyDescent="0.3">
      <c r="A1117" s="625">
        <v>4</v>
      </c>
      <c r="B1117" s="626" t="s">
        <v>551</v>
      </c>
      <c r="C1117" s="626">
        <v>89301042</v>
      </c>
      <c r="D1117" s="688" t="s">
        <v>5893</v>
      </c>
      <c r="E1117" s="689" t="s">
        <v>3812</v>
      </c>
      <c r="F1117" s="626" t="s">
        <v>3779</v>
      </c>
      <c r="G1117" s="626" t="s">
        <v>4215</v>
      </c>
      <c r="H1117" s="626" t="s">
        <v>550</v>
      </c>
      <c r="I1117" s="626" t="s">
        <v>4225</v>
      </c>
      <c r="J1117" s="626" t="s">
        <v>4226</v>
      </c>
      <c r="K1117" s="626" t="s">
        <v>4227</v>
      </c>
      <c r="L1117" s="627">
        <v>200</v>
      </c>
      <c r="M1117" s="627">
        <v>1000</v>
      </c>
      <c r="N1117" s="626">
        <v>5</v>
      </c>
      <c r="O1117" s="690">
        <v>3</v>
      </c>
      <c r="P1117" s="627">
        <v>1000</v>
      </c>
      <c r="Q1117" s="642">
        <v>1</v>
      </c>
      <c r="R1117" s="626">
        <v>5</v>
      </c>
      <c r="S1117" s="642">
        <v>1</v>
      </c>
      <c r="T1117" s="690">
        <v>3</v>
      </c>
      <c r="U1117" s="672">
        <v>1</v>
      </c>
    </row>
    <row r="1118" spans="1:21" ht="14.4" customHeight="1" x14ac:dyDescent="0.3">
      <c r="A1118" s="625">
        <v>4</v>
      </c>
      <c r="B1118" s="626" t="s">
        <v>551</v>
      </c>
      <c r="C1118" s="626">
        <v>89301042</v>
      </c>
      <c r="D1118" s="688" t="s">
        <v>5893</v>
      </c>
      <c r="E1118" s="689" t="s">
        <v>3812</v>
      </c>
      <c r="F1118" s="626" t="s">
        <v>3779</v>
      </c>
      <c r="G1118" s="626" t="s">
        <v>4027</v>
      </c>
      <c r="H1118" s="626" t="s">
        <v>550</v>
      </c>
      <c r="I1118" s="626" t="s">
        <v>4281</v>
      </c>
      <c r="J1118" s="626" t="s">
        <v>4282</v>
      </c>
      <c r="K1118" s="626" t="s">
        <v>4283</v>
      </c>
      <c r="L1118" s="627">
        <v>1097.25</v>
      </c>
      <c r="M1118" s="627">
        <v>1097.25</v>
      </c>
      <c r="N1118" s="626">
        <v>1</v>
      </c>
      <c r="O1118" s="690">
        <v>1</v>
      </c>
      <c r="P1118" s="627">
        <v>1097.25</v>
      </c>
      <c r="Q1118" s="642">
        <v>1</v>
      </c>
      <c r="R1118" s="626">
        <v>1</v>
      </c>
      <c r="S1118" s="642">
        <v>1</v>
      </c>
      <c r="T1118" s="690">
        <v>1</v>
      </c>
      <c r="U1118" s="672">
        <v>1</v>
      </c>
    </row>
    <row r="1119" spans="1:21" ht="14.4" customHeight="1" x14ac:dyDescent="0.3">
      <c r="A1119" s="625">
        <v>4</v>
      </c>
      <c r="B1119" s="626" t="s">
        <v>551</v>
      </c>
      <c r="C1119" s="626">
        <v>89301042</v>
      </c>
      <c r="D1119" s="688" t="s">
        <v>5893</v>
      </c>
      <c r="E1119" s="689" t="s">
        <v>3813</v>
      </c>
      <c r="F1119" s="626" t="s">
        <v>3777</v>
      </c>
      <c r="G1119" s="626" t="s">
        <v>5147</v>
      </c>
      <c r="H1119" s="626" t="s">
        <v>550</v>
      </c>
      <c r="I1119" s="626" t="s">
        <v>5148</v>
      </c>
      <c r="J1119" s="626" t="s">
        <v>5149</v>
      </c>
      <c r="K1119" s="626" t="s">
        <v>5150</v>
      </c>
      <c r="L1119" s="627">
        <v>1354.54</v>
      </c>
      <c r="M1119" s="627">
        <v>1354.54</v>
      </c>
      <c r="N1119" s="626">
        <v>1</v>
      </c>
      <c r="O1119" s="690">
        <v>1</v>
      </c>
      <c r="P1119" s="627">
        <v>1354.54</v>
      </c>
      <c r="Q1119" s="642">
        <v>1</v>
      </c>
      <c r="R1119" s="626">
        <v>1</v>
      </c>
      <c r="S1119" s="642">
        <v>1</v>
      </c>
      <c r="T1119" s="690">
        <v>1</v>
      </c>
      <c r="U1119" s="672">
        <v>1</v>
      </c>
    </row>
    <row r="1120" spans="1:21" ht="14.4" customHeight="1" x14ac:dyDescent="0.3">
      <c r="A1120" s="625">
        <v>4</v>
      </c>
      <c r="B1120" s="626" t="s">
        <v>551</v>
      </c>
      <c r="C1120" s="626">
        <v>89301042</v>
      </c>
      <c r="D1120" s="688" t="s">
        <v>5893</v>
      </c>
      <c r="E1120" s="689" t="s">
        <v>3813</v>
      </c>
      <c r="F1120" s="626" t="s">
        <v>3777</v>
      </c>
      <c r="G1120" s="626" t="s">
        <v>3857</v>
      </c>
      <c r="H1120" s="626" t="s">
        <v>1399</v>
      </c>
      <c r="I1120" s="626" t="s">
        <v>2452</v>
      </c>
      <c r="J1120" s="626" t="s">
        <v>3657</v>
      </c>
      <c r="K1120" s="626" t="s">
        <v>3658</v>
      </c>
      <c r="L1120" s="627">
        <v>416.46</v>
      </c>
      <c r="M1120" s="627">
        <v>1249.3799999999999</v>
      </c>
      <c r="N1120" s="626">
        <v>3</v>
      </c>
      <c r="O1120" s="690">
        <v>0.5</v>
      </c>
      <c r="P1120" s="627"/>
      <c r="Q1120" s="642">
        <v>0</v>
      </c>
      <c r="R1120" s="626"/>
      <c r="S1120" s="642">
        <v>0</v>
      </c>
      <c r="T1120" s="690"/>
      <c r="U1120" s="672">
        <v>0</v>
      </c>
    </row>
    <row r="1121" spans="1:21" ht="14.4" customHeight="1" x14ac:dyDescent="0.3">
      <c r="A1121" s="625">
        <v>4</v>
      </c>
      <c r="B1121" s="626" t="s">
        <v>551</v>
      </c>
      <c r="C1121" s="626">
        <v>89301042</v>
      </c>
      <c r="D1121" s="688" t="s">
        <v>5893</v>
      </c>
      <c r="E1121" s="689" t="s">
        <v>3813</v>
      </c>
      <c r="F1121" s="626" t="s">
        <v>3777</v>
      </c>
      <c r="G1121" s="626" t="s">
        <v>3857</v>
      </c>
      <c r="H1121" s="626" t="s">
        <v>550</v>
      </c>
      <c r="I1121" s="626" t="s">
        <v>3858</v>
      </c>
      <c r="J1121" s="626" t="s">
        <v>3657</v>
      </c>
      <c r="K1121" s="626" t="s">
        <v>3859</v>
      </c>
      <c r="L1121" s="627">
        <v>0</v>
      </c>
      <c r="M1121" s="627">
        <v>0</v>
      </c>
      <c r="N1121" s="626">
        <v>3</v>
      </c>
      <c r="O1121" s="690">
        <v>0.5</v>
      </c>
      <c r="P1121" s="627"/>
      <c r="Q1121" s="642"/>
      <c r="R1121" s="626"/>
      <c r="S1121" s="642">
        <v>0</v>
      </c>
      <c r="T1121" s="690"/>
      <c r="U1121" s="672">
        <v>0</v>
      </c>
    </row>
    <row r="1122" spans="1:21" ht="14.4" customHeight="1" x14ac:dyDescent="0.3">
      <c r="A1122" s="625">
        <v>4</v>
      </c>
      <c r="B1122" s="626" t="s">
        <v>551</v>
      </c>
      <c r="C1122" s="626">
        <v>89301042</v>
      </c>
      <c r="D1122" s="688" t="s">
        <v>5893</v>
      </c>
      <c r="E1122" s="689" t="s">
        <v>3813</v>
      </c>
      <c r="F1122" s="626" t="s">
        <v>3777</v>
      </c>
      <c r="G1122" s="626" t="s">
        <v>3839</v>
      </c>
      <c r="H1122" s="626" t="s">
        <v>1399</v>
      </c>
      <c r="I1122" s="626" t="s">
        <v>1717</v>
      </c>
      <c r="J1122" s="626" t="s">
        <v>3575</v>
      </c>
      <c r="K1122" s="626" t="s">
        <v>3576</v>
      </c>
      <c r="L1122" s="627">
        <v>333.31</v>
      </c>
      <c r="M1122" s="627">
        <v>666.62</v>
      </c>
      <c r="N1122" s="626">
        <v>2</v>
      </c>
      <c r="O1122" s="690">
        <v>1.5</v>
      </c>
      <c r="P1122" s="627">
        <v>333.31</v>
      </c>
      <c r="Q1122" s="642">
        <v>0.5</v>
      </c>
      <c r="R1122" s="626">
        <v>1</v>
      </c>
      <c r="S1122" s="642">
        <v>0.5</v>
      </c>
      <c r="T1122" s="690">
        <v>0.5</v>
      </c>
      <c r="U1122" s="672">
        <v>0.33333333333333331</v>
      </c>
    </row>
    <row r="1123" spans="1:21" ht="14.4" customHeight="1" x14ac:dyDescent="0.3">
      <c r="A1123" s="625">
        <v>4</v>
      </c>
      <c r="B1123" s="626" t="s">
        <v>551</v>
      </c>
      <c r="C1123" s="626">
        <v>89301042</v>
      </c>
      <c r="D1123" s="688" t="s">
        <v>5893</v>
      </c>
      <c r="E1123" s="689" t="s">
        <v>3813</v>
      </c>
      <c r="F1123" s="626" t="s">
        <v>3777</v>
      </c>
      <c r="G1123" s="626" t="s">
        <v>4156</v>
      </c>
      <c r="H1123" s="626" t="s">
        <v>1399</v>
      </c>
      <c r="I1123" s="626" t="s">
        <v>3064</v>
      </c>
      <c r="J1123" s="626" t="s">
        <v>3065</v>
      </c>
      <c r="K1123" s="626" t="s">
        <v>3066</v>
      </c>
      <c r="L1123" s="627">
        <v>222.25</v>
      </c>
      <c r="M1123" s="627">
        <v>444.5</v>
      </c>
      <c r="N1123" s="626">
        <v>2</v>
      </c>
      <c r="O1123" s="690">
        <v>1</v>
      </c>
      <c r="P1123" s="627">
        <v>444.5</v>
      </c>
      <c r="Q1123" s="642">
        <v>1</v>
      </c>
      <c r="R1123" s="626">
        <v>2</v>
      </c>
      <c r="S1123" s="642">
        <v>1</v>
      </c>
      <c r="T1123" s="690">
        <v>1</v>
      </c>
      <c r="U1123" s="672">
        <v>1</v>
      </c>
    </row>
    <row r="1124" spans="1:21" ht="14.4" customHeight="1" x14ac:dyDescent="0.3">
      <c r="A1124" s="625">
        <v>4</v>
      </c>
      <c r="B1124" s="626" t="s">
        <v>551</v>
      </c>
      <c r="C1124" s="626">
        <v>89301042</v>
      </c>
      <c r="D1124" s="688" t="s">
        <v>5893</v>
      </c>
      <c r="E1124" s="689" t="s">
        <v>3813</v>
      </c>
      <c r="F1124" s="626" t="s">
        <v>3777</v>
      </c>
      <c r="G1124" s="626" t="s">
        <v>5151</v>
      </c>
      <c r="H1124" s="626" t="s">
        <v>550</v>
      </c>
      <c r="I1124" s="626" t="s">
        <v>5152</v>
      </c>
      <c r="J1124" s="626" t="s">
        <v>5153</v>
      </c>
      <c r="K1124" s="626" t="s">
        <v>5154</v>
      </c>
      <c r="L1124" s="627">
        <v>391.54</v>
      </c>
      <c r="M1124" s="627">
        <v>3132.32</v>
      </c>
      <c r="N1124" s="626">
        <v>8</v>
      </c>
      <c r="O1124" s="690">
        <v>1.5</v>
      </c>
      <c r="P1124" s="627"/>
      <c r="Q1124" s="642">
        <v>0</v>
      </c>
      <c r="R1124" s="626"/>
      <c r="S1124" s="642">
        <v>0</v>
      </c>
      <c r="T1124" s="690"/>
      <c r="U1124" s="672">
        <v>0</v>
      </c>
    </row>
    <row r="1125" spans="1:21" ht="14.4" customHeight="1" x14ac:dyDescent="0.3">
      <c r="A1125" s="625">
        <v>4</v>
      </c>
      <c r="B1125" s="626" t="s">
        <v>551</v>
      </c>
      <c r="C1125" s="626">
        <v>89301042</v>
      </c>
      <c r="D1125" s="688" t="s">
        <v>5893</v>
      </c>
      <c r="E1125" s="689" t="s">
        <v>3813</v>
      </c>
      <c r="F1125" s="626" t="s">
        <v>3777</v>
      </c>
      <c r="G1125" s="626" t="s">
        <v>4009</v>
      </c>
      <c r="H1125" s="626" t="s">
        <v>550</v>
      </c>
      <c r="I1125" s="626" t="s">
        <v>5155</v>
      </c>
      <c r="J1125" s="626" t="s">
        <v>5156</v>
      </c>
      <c r="K1125" s="626" t="s">
        <v>5157</v>
      </c>
      <c r="L1125" s="627">
        <v>84.78</v>
      </c>
      <c r="M1125" s="627">
        <v>169.56</v>
      </c>
      <c r="N1125" s="626">
        <v>2</v>
      </c>
      <c r="O1125" s="690">
        <v>1.5</v>
      </c>
      <c r="P1125" s="627">
        <v>84.78</v>
      </c>
      <c r="Q1125" s="642">
        <v>0.5</v>
      </c>
      <c r="R1125" s="626">
        <v>1</v>
      </c>
      <c r="S1125" s="642">
        <v>0.5</v>
      </c>
      <c r="T1125" s="690">
        <v>1</v>
      </c>
      <c r="U1125" s="672">
        <v>0.66666666666666663</v>
      </c>
    </row>
    <row r="1126" spans="1:21" ht="14.4" customHeight="1" x14ac:dyDescent="0.3">
      <c r="A1126" s="625">
        <v>4</v>
      </c>
      <c r="B1126" s="626" t="s">
        <v>551</v>
      </c>
      <c r="C1126" s="626">
        <v>89301042</v>
      </c>
      <c r="D1126" s="688" t="s">
        <v>5893</v>
      </c>
      <c r="E1126" s="689" t="s">
        <v>3813</v>
      </c>
      <c r="F1126" s="626" t="s">
        <v>3777</v>
      </c>
      <c r="G1126" s="626" t="s">
        <v>5158</v>
      </c>
      <c r="H1126" s="626" t="s">
        <v>550</v>
      </c>
      <c r="I1126" s="626" t="s">
        <v>5159</v>
      </c>
      <c r="J1126" s="626" t="s">
        <v>5160</v>
      </c>
      <c r="K1126" s="626" t="s">
        <v>5161</v>
      </c>
      <c r="L1126" s="627">
        <v>441.83</v>
      </c>
      <c r="M1126" s="627">
        <v>441.83</v>
      </c>
      <c r="N1126" s="626">
        <v>1</v>
      </c>
      <c r="O1126" s="690">
        <v>0.5</v>
      </c>
      <c r="P1126" s="627"/>
      <c r="Q1126" s="642">
        <v>0</v>
      </c>
      <c r="R1126" s="626"/>
      <c r="S1126" s="642">
        <v>0</v>
      </c>
      <c r="T1126" s="690"/>
      <c r="U1126" s="672">
        <v>0</v>
      </c>
    </row>
    <row r="1127" spans="1:21" ht="14.4" customHeight="1" x14ac:dyDescent="0.3">
      <c r="A1127" s="625">
        <v>4</v>
      </c>
      <c r="B1127" s="626" t="s">
        <v>551</v>
      </c>
      <c r="C1127" s="626">
        <v>89301042</v>
      </c>
      <c r="D1127" s="688" t="s">
        <v>5893</v>
      </c>
      <c r="E1127" s="689" t="s">
        <v>3813</v>
      </c>
      <c r="F1127" s="626" t="s">
        <v>3777</v>
      </c>
      <c r="G1127" s="626" t="s">
        <v>5158</v>
      </c>
      <c r="H1127" s="626" t="s">
        <v>550</v>
      </c>
      <c r="I1127" s="626" t="s">
        <v>5162</v>
      </c>
      <c r="J1127" s="626" t="s">
        <v>5160</v>
      </c>
      <c r="K1127" s="626" t="s">
        <v>5163</v>
      </c>
      <c r="L1127" s="627">
        <v>0</v>
      </c>
      <c r="M1127" s="627">
        <v>0</v>
      </c>
      <c r="N1127" s="626">
        <v>1</v>
      </c>
      <c r="O1127" s="690">
        <v>1</v>
      </c>
      <c r="P1127" s="627"/>
      <c r="Q1127" s="642"/>
      <c r="R1127" s="626"/>
      <c r="S1127" s="642">
        <v>0</v>
      </c>
      <c r="T1127" s="690"/>
      <c r="U1127" s="672">
        <v>0</v>
      </c>
    </row>
    <row r="1128" spans="1:21" ht="14.4" customHeight="1" x14ac:dyDescent="0.3">
      <c r="A1128" s="625">
        <v>4</v>
      </c>
      <c r="B1128" s="626" t="s">
        <v>551</v>
      </c>
      <c r="C1128" s="626">
        <v>89301042</v>
      </c>
      <c r="D1128" s="688" t="s">
        <v>5893</v>
      </c>
      <c r="E1128" s="689" t="s">
        <v>3813</v>
      </c>
      <c r="F1128" s="626" t="s">
        <v>3777</v>
      </c>
      <c r="G1128" s="626" t="s">
        <v>5164</v>
      </c>
      <c r="H1128" s="626" t="s">
        <v>1399</v>
      </c>
      <c r="I1128" s="626" t="s">
        <v>1589</v>
      </c>
      <c r="J1128" s="626" t="s">
        <v>1590</v>
      </c>
      <c r="K1128" s="626" t="s">
        <v>1591</v>
      </c>
      <c r="L1128" s="627">
        <v>175.43</v>
      </c>
      <c r="M1128" s="627">
        <v>350.86</v>
      </c>
      <c r="N1128" s="626">
        <v>2</v>
      </c>
      <c r="O1128" s="690">
        <v>2</v>
      </c>
      <c r="P1128" s="627"/>
      <c r="Q1128" s="642">
        <v>0</v>
      </c>
      <c r="R1128" s="626"/>
      <c r="S1128" s="642">
        <v>0</v>
      </c>
      <c r="T1128" s="690"/>
      <c r="U1128" s="672">
        <v>0</v>
      </c>
    </row>
    <row r="1129" spans="1:21" ht="14.4" customHeight="1" x14ac:dyDescent="0.3">
      <c r="A1129" s="625">
        <v>4</v>
      </c>
      <c r="B1129" s="626" t="s">
        <v>551</v>
      </c>
      <c r="C1129" s="626">
        <v>89301042</v>
      </c>
      <c r="D1129" s="688" t="s">
        <v>5893</v>
      </c>
      <c r="E1129" s="689" t="s">
        <v>3813</v>
      </c>
      <c r="F1129" s="626" t="s">
        <v>3777</v>
      </c>
      <c r="G1129" s="626" t="s">
        <v>4082</v>
      </c>
      <c r="H1129" s="626" t="s">
        <v>550</v>
      </c>
      <c r="I1129" s="626" t="s">
        <v>662</v>
      </c>
      <c r="J1129" s="626" t="s">
        <v>663</v>
      </c>
      <c r="K1129" s="626" t="s">
        <v>4083</v>
      </c>
      <c r="L1129" s="627">
        <v>99</v>
      </c>
      <c r="M1129" s="627">
        <v>99</v>
      </c>
      <c r="N1129" s="626">
        <v>1</v>
      </c>
      <c r="O1129" s="690">
        <v>1</v>
      </c>
      <c r="P1129" s="627">
        <v>99</v>
      </c>
      <c r="Q1129" s="642">
        <v>1</v>
      </c>
      <c r="R1129" s="626">
        <v>1</v>
      </c>
      <c r="S1129" s="642">
        <v>1</v>
      </c>
      <c r="T1129" s="690">
        <v>1</v>
      </c>
      <c r="U1129" s="672">
        <v>1</v>
      </c>
    </row>
    <row r="1130" spans="1:21" ht="14.4" customHeight="1" x14ac:dyDescent="0.3">
      <c r="A1130" s="625">
        <v>4</v>
      </c>
      <c r="B1130" s="626" t="s">
        <v>551</v>
      </c>
      <c r="C1130" s="626">
        <v>89301042</v>
      </c>
      <c r="D1130" s="688" t="s">
        <v>5893</v>
      </c>
      <c r="E1130" s="689" t="s">
        <v>3813</v>
      </c>
      <c r="F1130" s="626" t="s">
        <v>3777</v>
      </c>
      <c r="G1130" s="626" t="s">
        <v>4102</v>
      </c>
      <c r="H1130" s="626" t="s">
        <v>550</v>
      </c>
      <c r="I1130" s="626" t="s">
        <v>4103</v>
      </c>
      <c r="J1130" s="626" t="s">
        <v>4104</v>
      </c>
      <c r="K1130" s="626" t="s">
        <v>4105</v>
      </c>
      <c r="L1130" s="627">
        <v>153.37</v>
      </c>
      <c r="M1130" s="627">
        <v>306.74</v>
      </c>
      <c r="N1130" s="626">
        <v>2</v>
      </c>
      <c r="O1130" s="690">
        <v>1</v>
      </c>
      <c r="P1130" s="627">
        <v>306.74</v>
      </c>
      <c r="Q1130" s="642">
        <v>1</v>
      </c>
      <c r="R1130" s="626">
        <v>2</v>
      </c>
      <c r="S1130" s="642">
        <v>1</v>
      </c>
      <c r="T1130" s="690">
        <v>1</v>
      </c>
      <c r="U1130" s="672">
        <v>1</v>
      </c>
    </row>
    <row r="1131" spans="1:21" ht="14.4" customHeight="1" x14ac:dyDescent="0.3">
      <c r="A1131" s="625">
        <v>4</v>
      </c>
      <c r="B1131" s="626" t="s">
        <v>551</v>
      </c>
      <c r="C1131" s="626">
        <v>89301042</v>
      </c>
      <c r="D1131" s="688" t="s">
        <v>5893</v>
      </c>
      <c r="E1131" s="689" t="s">
        <v>3813</v>
      </c>
      <c r="F1131" s="626" t="s">
        <v>3777</v>
      </c>
      <c r="G1131" s="626" t="s">
        <v>3935</v>
      </c>
      <c r="H1131" s="626" t="s">
        <v>550</v>
      </c>
      <c r="I1131" s="626" t="s">
        <v>2016</v>
      </c>
      <c r="J1131" s="626" t="s">
        <v>2017</v>
      </c>
      <c r="K1131" s="626" t="s">
        <v>2018</v>
      </c>
      <c r="L1131" s="627">
        <v>20.239999999999998</v>
      </c>
      <c r="M1131" s="627">
        <v>20.239999999999998</v>
      </c>
      <c r="N1131" s="626">
        <v>1</v>
      </c>
      <c r="O1131" s="690">
        <v>1</v>
      </c>
      <c r="P1131" s="627">
        <v>20.239999999999998</v>
      </c>
      <c r="Q1131" s="642">
        <v>1</v>
      </c>
      <c r="R1131" s="626">
        <v>1</v>
      </c>
      <c r="S1131" s="642">
        <v>1</v>
      </c>
      <c r="T1131" s="690">
        <v>1</v>
      </c>
      <c r="U1131" s="672">
        <v>1</v>
      </c>
    </row>
    <row r="1132" spans="1:21" ht="14.4" customHeight="1" x14ac:dyDescent="0.3">
      <c r="A1132" s="625">
        <v>4</v>
      </c>
      <c r="B1132" s="626" t="s">
        <v>551</v>
      </c>
      <c r="C1132" s="626">
        <v>89301042</v>
      </c>
      <c r="D1132" s="688" t="s">
        <v>5893</v>
      </c>
      <c r="E1132" s="689" t="s">
        <v>3813</v>
      </c>
      <c r="F1132" s="626" t="s">
        <v>3777</v>
      </c>
      <c r="G1132" s="626" t="s">
        <v>3935</v>
      </c>
      <c r="H1132" s="626" t="s">
        <v>550</v>
      </c>
      <c r="I1132" s="626" t="s">
        <v>742</v>
      </c>
      <c r="J1132" s="626" t="s">
        <v>743</v>
      </c>
      <c r="K1132" s="626" t="s">
        <v>3936</v>
      </c>
      <c r="L1132" s="627">
        <v>50.6</v>
      </c>
      <c r="M1132" s="627">
        <v>50.6</v>
      </c>
      <c r="N1132" s="626">
        <v>1</v>
      </c>
      <c r="O1132" s="690">
        <v>0.5</v>
      </c>
      <c r="P1132" s="627">
        <v>50.6</v>
      </c>
      <c r="Q1132" s="642">
        <v>1</v>
      </c>
      <c r="R1132" s="626">
        <v>1</v>
      </c>
      <c r="S1132" s="642">
        <v>1</v>
      </c>
      <c r="T1132" s="690">
        <v>0.5</v>
      </c>
      <c r="U1132" s="672">
        <v>1</v>
      </c>
    </row>
    <row r="1133" spans="1:21" ht="14.4" customHeight="1" x14ac:dyDescent="0.3">
      <c r="A1133" s="625">
        <v>4</v>
      </c>
      <c r="B1133" s="626" t="s">
        <v>551</v>
      </c>
      <c r="C1133" s="626">
        <v>89301042</v>
      </c>
      <c r="D1133" s="688" t="s">
        <v>5893</v>
      </c>
      <c r="E1133" s="689" t="s">
        <v>3813</v>
      </c>
      <c r="F1133" s="626" t="s">
        <v>3777</v>
      </c>
      <c r="G1133" s="626" t="s">
        <v>4182</v>
      </c>
      <c r="H1133" s="626" t="s">
        <v>550</v>
      </c>
      <c r="I1133" s="626" t="s">
        <v>5165</v>
      </c>
      <c r="J1133" s="626" t="s">
        <v>5166</v>
      </c>
      <c r="K1133" s="626" t="s">
        <v>5167</v>
      </c>
      <c r="L1133" s="627">
        <v>0</v>
      </c>
      <c r="M1133" s="627">
        <v>0</v>
      </c>
      <c r="N1133" s="626">
        <v>1</v>
      </c>
      <c r="O1133" s="690">
        <v>0.5</v>
      </c>
      <c r="P1133" s="627"/>
      <c r="Q1133" s="642"/>
      <c r="R1133" s="626"/>
      <c r="S1133" s="642">
        <v>0</v>
      </c>
      <c r="T1133" s="690"/>
      <c r="U1133" s="672">
        <v>0</v>
      </c>
    </row>
    <row r="1134" spans="1:21" ht="14.4" customHeight="1" x14ac:dyDescent="0.3">
      <c r="A1134" s="625">
        <v>4</v>
      </c>
      <c r="B1134" s="626" t="s">
        <v>551</v>
      </c>
      <c r="C1134" s="626">
        <v>89301042</v>
      </c>
      <c r="D1134" s="688" t="s">
        <v>5893</v>
      </c>
      <c r="E1134" s="689" t="s">
        <v>3813</v>
      </c>
      <c r="F1134" s="626" t="s">
        <v>3777</v>
      </c>
      <c r="G1134" s="626" t="s">
        <v>4182</v>
      </c>
      <c r="H1134" s="626" t="s">
        <v>550</v>
      </c>
      <c r="I1134" s="626" t="s">
        <v>5168</v>
      </c>
      <c r="J1134" s="626" t="s">
        <v>5169</v>
      </c>
      <c r="K1134" s="626" t="s">
        <v>998</v>
      </c>
      <c r="L1134" s="627">
        <v>0</v>
      </c>
      <c r="M1134" s="627">
        <v>0</v>
      </c>
      <c r="N1134" s="626">
        <v>1</v>
      </c>
      <c r="O1134" s="690">
        <v>0.5</v>
      </c>
      <c r="P1134" s="627"/>
      <c r="Q1134" s="642"/>
      <c r="R1134" s="626"/>
      <c r="S1134" s="642">
        <v>0</v>
      </c>
      <c r="T1134" s="690"/>
      <c r="U1134" s="672">
        <v>0</v>
      </c>
    </row>
    <row r="1135" spans="1:21" ht="14.4" customHeight="1" x14ac:dyDescent="0.3">
      <c r="A1135" s="625">
        <v>4</v>
      </c>
      <c r="B1135" s="626" t="s">
        <v>551</v>
      </c>
      <c r="C1135" s="626">
        <v>89301042</v>
      </c>
      <c r="D1135" s="688" t="s">
        <v>5893</v>
      </c>
      <c r="E1135" s="689" t="s">
        <v>3813</v>
      </c>
      <c r="F1135" s="626" t="s">
        <v>3777</v>
      </c>
      <c r="G1135" s="626" t="s">
        <v>5170</v>
      </c>
      <c r="H1135" s="626" t="s">
        <v>550</v>
      </c>
      <c r="I1135" s="626" t="s">
        <v>658</v>
      </c>
      <c r="J1135" s="626" t="s">
        <v>5171</v>
      </c>
      <c r="K1135" s="626" t="s">
        <v>5172</v>
      </c>
      <c r="L1135" s="627">
        <v>41.83</v>
      </c>
      <c r="M1135" s="627">
        <v>41.83</v>
      </c>
      <c r="N1135" s="626">
        <v>1</v>
      </c>
      <c r="O1135" s="690">
        <v>0.5</v>
      </c>
      <c r="P1135" s="627">
        <v>41.83</v>
      </c>
      <c r="Q1135" s="642">
        <v>1</v>
      </c>
      <c r="R1135" s="626">
        <v>1</v>
      </c>
      <c r="S1135" s="642">
        <v>1</v>
      </c>
      <c r="T1135" s="690">
        <v>0.5</v>
      </c>
      <c r="U1135" s="672">
        <v>1</v>
      </c>
    </row>
    <row r="1136" spans="1:21" ht="14.4" customHeight="1" x14ac:dyDescent="0.3">
      <c r="A1136" s="625">
        <v>4</v>
      </c>
      <c r="B1136" s="626" t="s">
        <v>551</v>
      </c>
      <c r="C1136" s="626">
        <v>89301042</v>
      </c>
      <c r="D1136" s="688" t="s">
        <v>5893</v>
      </c>
      <c r="E1136" s="689" t="s">
        <v>3813</v>
      </c>
      <c r="F1136" s="626" t="s">
        <v>3777</v>
      </c>
      <c r="G1136" s="626" t="s">
        <v>3995</v>
      </c>
      <c r="H1136" s="626" t="s">
        <v>550</v>
      </c>
      <c r="I1136" s="626" t="s">
        <v>726</v>
      </c>
      <c r="J1136" s="626" t="s">
        <v>727</v>
      </c>
      <c r="K1136" s="626" t="s">
        <v>3996</v>
      </c>
      <c r="L1136" s="627">
        <v>709.97</v>
      </c>
      <c r="M1136" s="627">
        <v>39758.32</v>
      </c>
      <c r="N1136" s="626">
        <v>56</v>
      </c>
      <c r="O1136" s="690">
        <v>22.5</v>
      </c>
      <c r="P1136" s="627">
        <v>15619.34</v>
      </c>
      <c r="Q1136" s="642">
        <v>0.39285714285714285</v>
      </c>
      <c r="R1136" s="626">
        <v>22</v>
      </c>
      <c r="S1136" s="642">
        <v>0.39285714285714285</v>
      </c>
      <c r="T1136" s="690">
        <v>10</v>
      </c>
      <c r="U1136" s="672">
        <v>0.44444444444444442</v>
      </c>
    </row>
    <row r="1137" spans="1:21" ht="14.4" customHeight="1" x14ac:dyDescent="0.3">
      <c r="A1137" s="625">
        <v>4</v>
      </c>
      <c r="B1137" s="626" t="s">
        <v>551</v>
      </c>
      <c r="C1137" s="626">
        <v>89301042</v>
      </c>
      <c r="D1137" s="688" t="s">
        <v>5893</v>
      </c>
      <c r="E1137" s="689" t="s">
        <v>3813</v>
      </c>
      <c r="F1137" s="626" t="s">
        <v>3777</v>
      </c>
      <c r="G1137" s="626" t="s">
        <v>4838</v>
      </c>
      <c r="H1137" s="626" t="s">
        <v>1399</v>
      </c>
      <c r="I1137" s="626" t="s">
        <v>4839</v>
      </c>
      <c r="J1137" s="626" t="s">
        <v>3516</v>
      </c>
      <c r="K1137" s="626" t="s">
        <v>4840</v>
      </c>
      <c r="L1137" s="627">
        <v>380.96</v>
      </c>
      <c r="M1137" s="627">
        <v>1904.8</v>
      </c>
      <c r="N1137" s="626">
        <v>5</v>
      </c>
      <c r="O1137" s="690">
        <v>2</v>
      </c>
      <c r="P1137" s="627"/>
      <c r="Q1137" s="642">
        <v>0</v>
      </c>
      <c r="R1137" s="626"/>
      <c r="S1137" s="642">
        <v>0</v>
      </c>
      <c r="T1137" s="690"/>
      <c r="U1137" s="672">
        <v>0</v>
      </c>
    </row>
    <row r="1138" spans="1:21" ht="14.4" customHeight="1" x14ac:dyDescent="0.3">
      <c r="A1138" s="625">
        <v>4</v>
      </c>
      <c r="B1138" s="626" t="s">
        <v>551</v>
      </c>
      <c r="C1138" s="626">
        <v>89301042</v>
      </c>
      <c r="D1138" s="688" t="s">
        <v>5893</v>
      </c>
      <c r="E1138" s="689" t="s">
        <v>3813</v>
      </c>
      <c r="F1138" s="626" t="s">
        <v>3777</v>
      </c>
      <c r="G1138" s="626" t="s">
        <v>4838</v>
      </c>
      <c r="H1138" s="626" t="s">
        <v>1399</v>
      </c>
      <c r="I1138" s="626" t="s">
        <v>4839</v>
      </c>
      <c r="J1138" s="626" t="s">
        <v>3516</v>
      </c>
      <c r="K1138" s="626" t="s">
        <v>4840</v>
      </c>
      <c r="L1138" s="627">
        <v>247.42</v>
      </c>
      <c r="M1138" s="627">
        <v>247.42</v>
      </c>
      <c r="N1138" s="626">
        <v>1</v>
      </c>
      <c r="O1138" s="690">
        <v>1</v>
      </c>
      <c r="P1138" s="627">
        <v>247.42</v>
      </c>
      <c r="Q1138" s="642">
        <v>1</v>
      </c>
      <c r="R1138" s="626">
        <v>1</v>
      </c>
      <c r="S1138" s="642">
        <v>1</v>
      </c>
      <c r="T1138" s="690">
        <v>1</v>
      </c>
      <c r="U1138" s="672">
        <v>1</v>
      </c>
    </row>
    <row r="1139" spans="1:21" ht="14.4" customHeight="1" x14ac:dyDescent="0.3">
      <c r="A1139" s="625">
        <v>4</v>
      </c>
      <c r="B1139" s="626" t="s">
        <v>551</v>
      </c>
      <c r="C1139" s="626">
        <v>89301042</v>
      </c>
      <c r="D1139" s="688" t="s">
        <v>5893</v>
      </c>
      <c r="E1139" s="689" t="s">
        <v>3813</v>
      </c>
      <c r="F1139" s="626" t="s">
        <v>3777</v>
      </c>
      <c r="G1139" s="626" t="s">
        <v>3952</v>
      </c>
      <c r="H1139" s="626" t="s">
        <v>550</v>
      </c>
      <c r="I1139" s="626" t="s">
        <v>2096</v>
      </c>
      <c r="J1139" s="626" t="s">
        <v>2097</v>
      </c>
      <c r="K1139" s="626" t="s">
        <v>1902</v>
      </c>
      <c r="L1139" s="627">
        <v>0</v>
      </c>
      <c r="M1139" s="627">
        <v>0</v>
      </c>
      <c r="N1139" s="626">
        <v>2</v>
      </c>
      <c r="O1139" s="690">
        <v>1</v>
      </c>
      <c r="P1139" s="627">
        <v>0</v>
      </c>
      <c r="Q1139" s="642"/>
      <c r="R1139" s="626">
        <v>2</v>
      </c>
      <c r="S1139" s="642">
        <v>1</v>
      </c>
      <c r="T1139" s="690">
        <v>1</v>
      </c>
      <c r="U1139" s="672">
        <v>1</v>
      </c>
    </row>
    <row r="1140" spans="1:21" ht="14.4" customHeight="1" x14ac:dyDescent="0.3">
      <c r="A1140" s="625">
        <v>4</v>
      </c>
      <c r="B1140" s="626" t="s">
        <v>551</v>
      </c>
      <c r="C1140" s="626">
        <v>89301042</v>
      </c>
      <c r="D1140" s="688" t="s">
        <v>5893</v>
      </c>
      <c r="E1140" s="689" t="s">
        <v>3813</v>
      </c>
      <c r="F1140" s="626" t="s">
        <v>3777</v>
      </c>
      <c r="G1140" s="626" t="s">
        <v>3952</v>
      </c>
      <c r="H1140" s="626" t="s">
        <v>550</v>
      </c>
      <c r="I1140" s="626" t="s">
        <v>3953</v>
      </c>
      <c r="J1140" s="626" t="s">
        <v>2097</v>
      </c>
      <c r="K1140" s="626" t="s">
        <v>3954</v>
      </c>
      <c r="L1140" s="627">
        <v>0</v>
      </c>
      <c r="M1140" s="627">
        <v>0</v>
      </c>
      <c r="N1140" s="626">
        <v>16</v>
      </c>
      <c r="O1140" s="690">
        <v>5.5</v>
      </c>
      <c r="P1140" s="627">
        <v>0</v>
      </c>
      <c r="Q1140" s="642"/>
      <c r="R1140" s="626">
        <v>5</v>
      </c>
      <c r="S1140" s="642">
        <v>0.3125</v>
      </c>
      <c r="T1140" s="690">
        <v>1.5</v>
      </c>
      <c r="U1140" s="672">
        <v>0.27272727272727271</v>
      </c>
    </row>
    <row r="1141" spans="1:21" ht="14.4" customHeight="1" x14ac:dyDescent="0.3">
      <c r="A1141" s="625">
        <v>4</v>
      </c>
      <c r="B1141" s="626" t="s">
        <v>551</v>
      </c>
      <c r="C1141" s="626">
        <v>89301042</v>
      </c>
      <c r="D1141" s="688" t="s">
        <v>5893</v>
      </c>
      <c r="E1141" s="689" t="s">
        <v>3813</v>
      </c>
      <c r="F1141" s="626" t="s">
        <v>3777</v>
      </c>
      <c r="G1141" s="626" t="s">
        <v>3846</v>
      </c>
      <c r="H1141" s="626" t="s">
        <v>550</v>
      </c>
      <c r="I1141" s="626" t="s">
        <v>833</v>
      </c>
      <c r="J1141" s="626" t="s">
        <v>834</v>
      </c>
      <c r="K1141" s="626" t="s">
        <v>3847</v>
      </c>
      <c r="L1141" s="627">
        <v>242.93</v>
      </c>
      <c r="M1141" s="627">
        <v>728.79</v>
      </c>
      <c r="N1141" s="626">
        <v>3</v>
      </c>
      <c r="O1141" s="690">
        <v>2.5</v>
      </c>
      <c r="P1141" s="627"/>
      <c r="Q1141" s="642">
        <v>0</v>
      </c>
      <c r="R1141" s="626"/>
      <c r="S1141" s="642">
        <v>0</v>
      </c>
      <c r="T1141" s="690"/>
      <c r="U1141" s="672">
        <v>0</v>
      </c>
    </row>
    <row r="1142" spans="1:21" ht="14.4" customHeight="1" x14ac:dyDescent="0.3">
      <c r="A1142" s="625">
        <v>4</v>
      </c>
      <c r="B1142" s="626" t="s">
        <v>551</v>
      </c>
      <c r="C1142" s="626">
        <v>89301042</v>
      </c>
      <c r="D1142" s="688" t="s">
        <v>5893</v>
      </c>
      <c r="E1142" s="689" t="s">
        <v>3813</v>
      </c>
      <c r="F1142" s="626" t="s">
        <v>3777</v>
      </c>
      <c r="G1142" s="626" t="s">
        <v>3875</v>
      </c>
      <c r="H1142" s="626" t="s">
        <v>550</v>
      </c>
      <c r="I1142" s="626" t="s">
        <v>5173</v>
      </c>
      <c r="J1142" s="626" t="s">
        <v>5174</v>
      </c>
      <c r="K1142" s="626" t="s">
        <v>5175</v>
      </c>
      <c r="L1142" s="627">
        <v>70.02</v>
      </c>
      <c r="M1142" s="627">
        <v>70.02</v>
      </c>
      <c r="N1142" s="626">
        <v>1</v>
      </c>
      <c r="O1142" s="690">
        <v>0.5</v>
      </c>
      <c r="P1142" s="627">
        <v>70.02</v>
      </c>
      <c r="Q1142" s="642">
        <v>1</v>
      </c>
      <c r="R1142" s="626">
        <v>1</v>
      </c>
      <c r="S1142" s="642">
        <v>1</v>
      </c>
      <c r="T1142" s="690">
        <v>0.5</v>
      </c>
      <c r="U1142" s="672">
        <v>1</v>
      </c>
    </row>
    <row r="1143" spans="1:21" ht="14.4" customHeight="1" x14ac:dyDescent="0.3">
      <c r="A1143" s="625">
        <v>4</v>
      </c>
      <c r="B1143" s="626" t="s">
        <v>551</v>
      </c>
      <c r="C1143" s="626">
        <v>89301042</v>
      </c>
      <c r="D1143" s="688" t="s">
        <v>5893</v>
      </c>
      <c r="E1143" s="689" t="s">
        <v>3813</v>
      </c>
      <c r="F1143" s="626" t="s">
        <v>3777</v>
      </c>
      <c r="G1143" s="626" t="s">
        <v>3909</v>
      </c>
      <c r="H1143" s="626" t="s">
        <v>550</v>
      </c>
      <c r="I1143" s="626" t="s">
        <v>1900</v>
      </c>
      <c r="J1143" s="626" t="s">
        <v>1901</v>
      </c>
      <c r="K1143" s="626" t="s">
        <v>3910</v>
      </c>
      <c r="L1143" s="627">
        <v>400.53</v>
      </c>
      <c r="M1143" s="627">
        <v>69291.689999999988</v>
      </c>
      <c r="N1143" s="626">
        <v>173</v>
      </c>
      <c r="O1143" s="690">
        <v>37.5</v>
      </c>
      <c r="P1143" s="627">
        <v>44058.299999999988</v>
      </c>
      <c r="Q1143" s="642">
        <v>0.63583815028901725</v>
      </c>
      <c r="R1143" s="626">
        <v>110</v>
      </c>
      <c r="S1143" s="642">
        <v>0.63583815028901736</v>
      </c>
      <c r="T1143" s="690">
        <v>25</v>
      </c>
      <c r="U1143" s="672">
        <v>0.66666666666666663</v>
      </c>
    </row>
    <row r="1144" spans="1:21" ht="14.4" customHeight="1" x14ac:dyDescent="0.3">
      <c r="A1144" s="625">
        <v>4</v>
      </c>
      <c r="B1144" s="626" t="s">
        <v>551</v>
      </c>
      <c r="C1144" s="626">
        <v>89301042</v>
      </c>
      <c r="D1144" s="688" t="s">
        <v>5893</v>
      </c>
      <c r="E1144" s="689" t="s">
        <v>3813</v>
      </c>
      <c r="F1144" s="626" t="s">
        <v>3777</v>
      </c>
      <c r="G1144" s="626" t="s">
        <v>3909</v>
      </c>
      <c r="H1144" s="626" t="s">
        <v>550</v>
      </c>
      <c r="I1144" s="626" t="s">
        <v>3997</v>
      </c>
      <c r="J1144" s="626" t="s">
        <v>1901</v>
      </c>
      <c r="K1144" s="626" t="s">
        <v>3998</v>
      </c>
      <c r="L1144" s="627">
        <v>0</v>
      </c>
      <c r="M1144" s="627">
        <v>0</v>
      </c>
      <c r="N1144" s="626">
        <v>6</v>
      </c>
      <c r="O1144" s="690">
        <v>1</v>
      </c>
      <c r="P1144" s="627">
        <v>0</v>
      </c>
      <c r="Q1144" s="642"/>
      <c r="R1144" s="626">
        <v>2</v>
      </c>
      <c r="S1144" s="642">
        <v>0.33333333333333331</v>
      </c>
      <c r="T1144" s="690">
        <v>0.5</v>
      </c>
      <c r="U1144" s="672">
        <v>0.5</v>
      </c>
    </row>
    <row r="1145" spans="1:21" ht="14.4" customHeight="1" x14ac:dyDescent="0.3">
      <c r="A1145" s="625">
        <v>4</v>
      </c>
      <c r="B1145" s="626" t="s">
        <v>551</v>
      </c>
      <c r="C1145" s="626">
        <v>89301042</v>
      </c>
      <c r="D1145" s="688" t="s">
        <v>5893</v>
      </c>
      <c r="E1145" s="689" t="s">
        <v>3813</v>
      </c>
      <c r="F1145" s="626" t="s">
        <v>3777</v>
      </c>
      <c r="G1145" s="626" t="s">
        <v>3909</v>
      </c>
      <c r="H1145" s="626" t="s">
        <v>550</v>
      </c>
      <c r="I1145" s="626" t="s">
        <v>5176</v>
      </c>
      <c r="J1145" s="626" t="s">
        <v>1901</v>
      </c>
      <c r="K1145" s="626" t="s">
        <v>3910</v>
      </c>
      <c r="L1145" s="627">
        <v>400.53</v>
      </c>
      <c r="M1145" s="627">
        <v>6007.95</v>
      </c>
      <c r="N1145" s="626">
        <v>15</v>
      </c>
      <c r="O1145" s="690">
        <v>3.5</v>
      </c>
      <c r="P1145" s="627">
        <v>1602.12</v>
      </c>
      <c r="Q1145" s="642">
        <v>0.26666666666666666</v>
      </c>
      <c r="R1145" s="626">
        <v>4</v>
      </c>
      <c r="S1145" s="642">
        <v>0.26666666666666666</v>
      </c>
      <c r="T1145" s="690">
        <v>1</v>
      </c>
      <c r="U1145" s="672">
        <v>0.2857142857142857</v>
      </c>
    </row>
    <row r="1146" spans="1:21" ht="14.4" customHeight="1" x14ac:dyDescent="0.3">
      <c r="A1146" s="625">
        <v>4</v>
      </c>
      <c r="B1146" s="626" t="s">
        <v>551</v>
      </c>
      <c r="C1146" s="626">
        <v>89301042</v>
      </c>
      <c r="D1146" s="688" t="s">
        <v>5893</v>
      </c>
      <c r="E1146" s="689" t="s">
        <v>3813</v>
      </c>
      <c r="F1146" s="626" t="s">
        <v>3777</v>
      </c>
      <c r="G1146" s="626" t="s">
        <v>3848</v>
      </c>
      <c r="H1146" s="626" t="s">
        <v>550</v>
      </c>
      <c r="I1146" s="626" t="s">
        <v>3883</v>
      </c>
      <c r="J1146" s="626" t="s">
        <v>754</v>
      </c>
      <c r="K1146" s="626" t="s">
        <v>758</v>
      </c>
      <c r="L1146" s="627">
        <v>0</v>
      </c>
      <c r="M1146" s="627">
        <v>0</v>
      </c>
      <c r="N1146" s="626">
        <v>1</v>
      </c>
      <c r="O1146" s="690">
        <v>0.5</v>
      </c>
      <c r="P1146" s="627">
        <v>0</v>
      </c>
      <c r="Q1146" s="642"/>
      <c r="R1146" s="626">
        <v>1</v>
      </c>
      <c r="S1146" s="642">
        <v>1</v>
      </c>
      <c r="T1146" s="690">
        <v>0.5</v>
      </c>
      <c r="U1146" s="672">
        <v>1</v>
      </c>
    </row>
    <row r="1147" spans="1:21" ht="14.4" customHeight="1" x14ac:dyDescent="0.3">
      <c r="A1147" s="625">
        <v>4</v>
      </c>
      <c r="B1147" s="626" t="s">
        <v>551</v>
      </c>
      <c r="C1147" s="626">
        <v>89301042</v>
      </c>
      <c r="D1147" s="688" t="s">
        <v>5893</v>
      </c>
      <c r="E1147" s="689" t="s">
        <v>3813</v>
      </c>
      <c r="F1147" s="626" t="s">
        <v>3777</v>
      </c>
      <c r="G1147" s="626" t="s">
        <v>3848</v>
      </c>
      <c r="H1147" s="626" t="s">
        <v>550</v>
      </c>
      <c r="I1147" s="626" t="s">
        <v>4000</v>
      </c>
      <c r="J1147" s="626" t="s">
        <v>3885</v>
      </c>
      <c r="K1147" s="626" t="s">
        <v>758</v>
      </c>
      <c r="L1147" s="627">
        <v>397.65</v>
      </c>
      <c r="M1147" s="627">
        <v>1988.25</v>
      </c>
      <c r="N1147" s="626">
        <v>5</v>
      </c>
      <c r="O1147" s="690">
        <v>3</v>
      </c>
      <c r="P1147" s="627">
        <v>397.65</v>
      </c>
      <c r="Q1147" s="642">
        <v>0.19999999999999998</v>
      </c>
      <c r="R1147" s="626">
        <v>1</v>
      </c>
      <c r="S1147" s="642">
        <v>0.2</v>
      </c>
      <c r="T1147" s="690">
        <v>0.5</v>
      </c>
      <c r="U1147" s="672">
        <v>0.16666666666666666</v>
      </c>
    </row>
    <row r="1148" spans="1:21" ht="14.4" customHeight="1" x14ac:dyDescent="0.3">
      <c r="A1148" s="625">
        <v>4</v>
      </c>
      <c r="B1148" s="626" t="s">
        <v>551</v>
      </c>
      <c r="C1148" s="626">
        <v>89301042</v>
      </c>
      <c r="D1148" s="688" t="s">
        <v>5893</v>
      </c>
      <c r="E1148" s="689" t="s">
        <v>3813</v>
      </c>
      <c r="F1148" s="626" t="s">
        <v>3777</v>
      </c>
      <c r="G1148" s="626" t="s">
        <v>3848</v>
      </c>
      <c r="H1148" s="626" t="s">
        <v>550</v>
      </c>
      <c r="I1148" s="626" t="s">
        <v>4000</v>
      </c>
      <c r="J1148" s="626" t="s">
        <v>3885</v>
      </c>
      <c r="K1148" s="626" t="s">
        <v>758</v>
      </c>
      <c r="L1148" s="627">
        <v>612.26</v>
      </c>
      <c r="M1148" s="627">
        <v>3673.56</v>
      </c>
      <c r="N1148" s="626">
        <v>6</v>
      </c>
      <c r="O1148" s="690">
        <v>3.5</v>
      </c>
      <c r="P1148" s="627">
        <v>2449.04</v>
      </c>
      <c r="Q1148" s="642">
        <v>0.66666666666666663</v>
      </c>
      <c r="R1148" s="626">
        <v>4</v>
      </c>
      <c r="S1148" s="642">
        <v>0.66666666666666663</v>
      </c>
      <c r="T1148" s="690">
        <v>2.5</v>
      </c>
      <c r="U1148" s="672">
        <v>0.7142857142857143</v>
      </c>
    </row>
    <row r="1149" spans="1:21" ht="14.4" customHeight="1" x14ac:dyDescent="0.3">
      <c r="A1149" s="625">
        <v>4</v>
      </c>
      <c r="B1149" s="626" t="s">
        <v>551</v>
      </c>
      <c r="C1149" s="626">
        <v>89301042</v>
      </c>
      <c r="D1149" s="688" t="s">
        <v>5893</v>
      </c>
      <c r="E1149" s="689" t="s">
        <v>3813</v>
      </c>
      <c r="F1149" s="626" t="s">
        <v>3777</v>
      </c>
      <c r="G1149" s="626" t="s">
        <v>3848</v>
      </c>
      <c r="H1149" s="626" t="s">
        <v>550</v>
      </c>
      <c r="I1149" s="626" t="s">
        <v>757</v>
      </c>
      <c r="J1149" s="626" t="s">
        <v>754</v>
      </c>
      <c r="K1149" s="626" t="s">
        <v>758</v>
      </c>
      <c r="L1149" s="627">
        <v>397.65</v>
      </c>
      <c r="M1149" s="627">
        <v>397.65</v>
      </c>
      <c r="N1149" s="626">
        <v>1</v>
      </c>
      <c r="O1149" s="690">
        <v>1</v>
      </c>
      <c r="P1149" s="627"/>
      <c r="Q1149" s="642">
        <v>0</v>
      </c>
      <c r="R1149" s="626"/>
      <c r="S1149" s="642">
        <v>0</v>
      </c>
      <c r="T1149" s="690"/>
      <c r="U1149" s="672">
        <v>0</v>
      </c>
    </row>
    <row r="1150" spans="1:21" ht="14.4" customHeight="1" x14ac:dyDescent="0.3">
      <c r="A1150" s="625">
        <v>4</v>
      </c>
      <c r="B1150" s="626" t="s">
        <v>551</v>
      </c>
      <c r="C1150" s="626">
        <v>89301042</v>
      </c>
      <c r="D1150" s="688" t="s">
        <v>5893</v>
      </c>
      <c r="E1150" s="689" t="s">
        <v>3813</v>
      </c>
      <c r="F1150" s="626" t="s">
        <v>3777</v>
      </c>
      <c r="G1150" s="626" t="s">
        <v>3848</v>
      </c>
      <c r="H1150" s="626" t="s">
        <v>550</v>
      </c>
      <c r="I1150" s="626" t="s">
        <v>757</v>
      </c>
      <c r="J1150" s="626" t="s">
        <v>754</v>
      </c>
      <c r="K1150" s="626" t="s">
        <v>758</v>
      </c>
      <c r="L1150" s="627">
        <v>612.26</v>
      </c>
      <c r="M1150" s="627">
        <v>9796.1600000000017</v>
      </c>
      <c r="N1150" s="626">
        <v>16</v>
      </c>
      <c r="O1150" s="690">
        <v>9</v>
      </c>
      <c r="P1150" s="627">
        <v>4898.0800000000008</v>
      </c>
      <c r="Q1150" s="642">
        <v>0.5</v>
      </c>
      <c r="R1150" s="626">
        <v>8</v>
      </c>
      <c r="S1150" s="642">
        <v>0.5</v>
      </c>
      <c r="T1150" s="690">
        <v>5</v>
      </c>
      <c r="U1150" s="672">
        <v>0.55555555555555558</v>
      </c>
    </row>
    <row r="1151" spans="1:21" ht="14.4" customHeight="1" x14ac:dyDescent="0.3">
      <c r="A1151" s="625">
        <v>4</v>
      </c>
      <c r="B1151" s="626" t="s">
        <v>551</v>
      </c>
      <c r="C1151" s="626">
        <v>89301042</v>
      </c>
      <c r="D1151" s="688" t="s">
        <v>5893</v>
      </c>
      <c r="E1151" s="689" t="s">
        <v>3813</v>
      </c>
      <c r="F1151" s="626" t="s">
        <v>3777</v>
      </c>
      <c r="G1151" s="626" t="s">
        <v>5177</v>
      </c>
      <c r="H1151" s="626" t="s">
        <v>550</v>
      </c>
      <c r="I1151" s="626" t="s">
        <v>707</v>
      </c>
      <c r="J1151" s="626" t="s">
        <v>5178</v>
      </c>
      <c r="K1151" s="626" t="s">
        <v>4863</v>
      </c>
      <c r="L1151" s="627">
        <v>0</v>
      </c>
      <c r="M1151" s="627">
        <v>0</v>
      </c>
      <c r="N1151" s="626">
        <v>2</v>
      </c>
      <c r="O1151" s="690">
        <v>1.5</v>
      </c>
      <c r="P1151" s="627">
        <v>0</v>
      </c>
      <c r="Q1151" s="642"/>
      <c r="R1151" s="626">
        <v>2</v>
      </c>
      <c r="S1151" s="642">
        <v>1</v>
      </c>
      <c r="T1151" s="690">
        <v>1.5</v>
      </c>
      <c r="U1151" s="672">
        <v>1</v>
      </c>
    </row>
    <row r="1152" spans="1:21" ht="14.4" customHeight="1" x14ac:dyDescent="0.3">
      <c r="A1152" s="625">
        <v>4</v>
      </c>
      <c r="B1152" s="626" t="s">
        <v>551</v>
      </c>
      <c r="C1152" s="626">
        <v>89301042</v>
      </c>
      <c r="D1152" s="688" t="s">
        <v>5893</v>
      </c>
      <c r="E1152" s="689" t="s">
        <v>3813</v>
      </c>
      <c r="F1152" s="626" t="s">
        <v>3777</v>
      </c>
      <c r="G1152" s="626" t="s">
        <v>3916</v>
      </c>
      <c r="H1152" s="626" t="s">
        <v>550</v>
      </c>
      <c r="I1152" s="626" t="s">
        <v>5179</v>
      </c>
      <c r="J1152" s="626" t="s">
        <v>1795</v>
      </c>
      <c r="K1152" s="626" t="s">
        <v>5180</v>
      </c>
      <c r="L1152" s="627">
        <v>432.98</v>
      </c>
      <c r="M1152" s="627">
        <v>432.98</v>
      </c>
      <c r="N1152" s="626">
        <v>1</v>
      </c>
      <c r="O1152" s="690">
        <v>1</v>
      </c>
      <c r="P1152" s="627">
        <v>432.98</v>
      </c>
      <c r="Q1152" s="642">
        <v>1</v>
      </c>
      <c r="R1152" s="626">
        <v>1</v>
      </c>
      <c r="S1152" s="642">
        <v>1</v>
      </c>
      <c r="T1152" s="690">
        <v>1</v>
      </c>
      <c r="U1152" s="672">
        <v>1</v>
      </c>
    </row>
    <row r="1153" spans="1:21" ht="14.4" customHeight="1" x14ac:dyDescent="0.3">
      <c r="A1153" s="625">
        <v>4</v>
      </c>
      <c r="B1153" s="626" t="s">
        <v>551</v>
      </c>
      <c r="C1153" s="626">
        <v>89301042</v>
      </c>
      <c r="D1153" s="688" t="s">
        <v>5893</v>
      </c>
      <c r="E1153" s="689" t="s">
        <v>3813</v>
      </c>
      <c r="F1153" s="626" t="s">
        <v>3777</v>
      </c>
      <c r="G1153" s="626" t="s">
        <v>3916</v>
      </c>
      <c r="H1153" s="626" t="s">
        <v>1399</v>
      </c>
      <c r="I1153" s="626" t="s">
        <v>5181</v>
      </c>
      <c r="J1153" s="626" t="s">
        <v>3918</v>
      </c>
      <c r="K1153" s="626" t="s">
        <v>5182</v>
      </c>
      <c r="L1153" s="627">
        <v>0</v>
      </c>
      <c r="M1153" s="627">
        <v>0</v>
      </c>
      <c r="N1153" s="626">
        <v>1</v>
      </c>
      <c r="O1153" s="690">
        <v>0.5</v>
      </c>
      <c r="P1153" s="627">
        <v>0</v>
      </c>
      <c r="Q1153" s="642"/>
      <c r="R1153" s="626">
        <v>1</v>
      </c>
      <c r="S1153" s="642">
        <v>1</v>
      </c>
      <c r="T1153" s="690">
        <v>0.5</v>
      </c>
      <c r="U1153" s="672">
        <v>1</v>
      </c>
    </row>
    <row r="1154" spans="1:21" ht="14.4" customHeight="1" x14ac:dyDescent="0.3">
      <c r="A1154" s="625">
        <v>4</v>
      </c>
      <c r="B1154" s="626" t="s">
        <v>551</v>
      </c>
      <c r="C1154" s="626">
        <v>89301042</v>
      </c>
      <c r="D1154" s="688" t="s">
        <v>5893</v>
      </c>
      <c r="E1154" s="689" t="s">
        <v>3813</v>
      </c>
      <c r="F1154" s="626" t="s">
        <v>3777</v>
      </c>
      <c r="G1154" s="626" t="s">
        <v>3916</v>
      </c>
      <c r="H1154" s="626" t="s">
        <v>1399</v>
      </c>
      <c r="I1154" s="626" t="s">
        <v>5183</v>
      </c>
      <c r="J1154" s="626" t="s">
        <v>3918</v>
      </c>
      <c r="K1154" s="626" t="s">
        <v>5184</v>
      </c>
      <c r="L1154" s="627">
        <v>441.82</v>
      </c>
      <c r="M1154" s="627">
        <v>1767.28</v>
      </c>
      <c r="N1154" s="626">
        <v>4</v>
      </c>
      <c r="O1154" s="690">
        <v>3</v>
      </c>
      <c r="P1154" s="627">
        <v>883.64</v>
      </c>
      <c r="Q1154" s="642">
        <v>0.5</v>
      </c>
      <c r="R1154" s="626">
        <v>2</v>
      </c>
      <c r="S1154" s="642">
        <v>0.5</v>
      </c>
      <c r="T1154" s="690">
        <v>1.5</v>
      </c>
      <c r="U1154" s="672">
        <v>0.5</v>
      </c>
    </row>
    <row r="1155" spans="1:21" ht="14.4" customHeight="1" x14ac:dyDescent="0.3">
      <c r="A1155" s="625">
        <v>4</v>
      </c>
      <c r="B1155" s="626" t="s">
        <v>551</v>
      </c>
      <c r="C1155" s="626">
        <v>89301042</v>
      </c>
      <c r="D1155" s="688" t="s">
        <v>5893</v>
      </c>
      <c r="E1155" s="689" t="s">
        <v>3813</v>
      </c>
      <c r="F1155" s="626" t="s">
        <v>3777</v>
      </c>
      <c r="G1155" s="626" t="s">
        <v>3916</v>
      </c>
      <c r="H1155" s="626" t="s">
        <v>1399</v>
      </c>
      <c r="I1155" s="626" t="s">
        <v>5183</v>
      </c>
      <c r="J1155" s="626" t="s">
        <v>3918</v>
      </c>
      <c r="K1155" s="626" t="s">
        <v>5184</v>
      </c>
      <c r="L1155" s="627">
        <v>331.38</v>
      </c>
      <c r="M1155" s="627">
        <v>331.38</v>
      </c>
      <c r="N1155" s="626">
        <v>1</v>
      </c>
      <c r="O1155" s="690">
        <v>1</v>
      </c>
      <c r="P1155" s="627"/>
      <c r="Q1155" s="642">
        <v>0</v>
      </c>
      <c r="R1155" s="626"/>
      <c r="S1155" s="642">
        <v>0</v>
      </c>
      <c r="T1155" s="690"/>
      <c r="U1155" s="672">
        <v>0</v>
      </c>
    </row>
    <row r="1156" spans="1:21" ht="14.4" customHeight="1" x14ac:dyDescent="0.3">
      <c r="A1156" s="625">
        <v>4</v>
      </c>
      <c r="B1156" s="626" t="s">
        <v>551</v>
      </c>
      <c r="C1156" s="626">
        <v>89301042</v>
      </c>
      <c r="D1156" s="688" t="s">
        <v>5893</v>
      </c>
      <c r="E1156" s="689" t="s">
        <v>3813</v>
      </c>
      <c r="F1156" s="626" t="s">
        <v>3777</v>
      </c>
      <c r="G1156" s="626" t="s">
        <v>4001</v>
      </c>
      <c r="H1156" s="626" t="s">
        <v>550</v>
      </c>
      <c r="I1156" s="626" t="s">
        <v>2579</v>
      </c>
      <c r="J1156" s="626" t="s">
        <v>4002</v>
      </c>
      <c r="K1156" s="626" t="s">
        <v>4003</v>
      </c>
      <c r="L1156" s="627">
        <v>69.86</v>
      </c>
      <c r="M1156" s="627">
        <v>209.57999999999998</v>
      </c>
      <c r="N1156" s="626">
        <v>3</v>
      </c>
      <c r="O1156" s="690">
        <v>2</v>
      </c>
      <c r="P1156" s="627">
        <v>139.72</v>
      </c>
      <c r="Q1156" s="642">
        <v>0.66666666666666674</v>
      </c>
      <c r="R1156" s="626">
        <v>2</v>
      </c>
      <c r="S1156" s="642">
        <v>0.66666666666666663</v>
      </c>
      <c r="T1156" s="690">
        <v>1.5</v>
      </c>
      <c r="U1156" s="672">
        <v>0.75</v>
      </c>
    </row>
    <row r="1157" spans="1:21" ht="14.4" customHeight="1" x14ac:dyDescent="0.3">
      <c r="A1157" s="625">
        <v>4</v>
      </c>
      <c r="B1157" s="626" t="s">
        <v>551</v>
      </c>
      <c r="C1157" s="626">
        <v>89301042</v>
      </c>
      <c r="D1157" s="688" t="s">
        <v>5893</v>
      </c>
      <c r="E1157" s="689" t="s">
        <v>3813</v>
      </c>
      <c r="F1157" s="626" t="s">
        <v>3777</v>
      </c>
      <c r="G1157" s="626" t="s">
        <v>3886</v>
      </c>
      <c r="H1157" s="626" t="s">
        <v>550</v>
      </c>
      <c r="I1157" s="626" t="s">
        <v>5185</v>
      </c>
      <c r="J1157" s="626" t="s">
        <v>807</v>
      </c>
      <c r="K1157" s="626" t="s">
        <v>2778</v>
      </c>
      <c r="L1157" s="627">
        <v>0</v>
      </c>
      <c r="M1157" s="627">
        <v>0</v>
      </c>
      <c r="N1157" s="626">
        <v>2</v>
      </c>
      <c r="O1157" s="690">
        <v>1</v>
      </c>
      <c r="P1157" s="627"/>
      <c r="Q1157" s="642"/>
      <c r="R1157" s="626"/>
      <c r="S1157" s="642">
        <v>0</v>
      </c>
      <c r="T1157" s="690"/>
      <c r="U1157" s="672">
        <v>0</v>
      </c>
    </row>
    <row r="1158" spans="1:21" ht="14.4" customHeight="1" x14ac:dyDescent="0.3">
      <c r="A1158" s="625">
        <v>4</v>
      </c>
      <c r="B1158" s="626" t="s">
        <v>551</v>
      </c>
      <c r="C1158" s="626">
        <v>89301042</v>
      </c>
      <c r="D1158" s="688" t="s">
        <v>5893</v>
      </c>
      <c r="E1158" s="689" t="s">
        <v>3813</v>
      </c>
      <c r="F1158" s="626" t="s">
        <v>3777</v>
      </c>
      <c r="G1158" s="626" t="s">
        <v>3886</v>
      </c>
      <c r="H1158" s="626" t="s">
        <v>550</v>
      </c>
      <c r="I1158" s="626" t="s">
        <v>806</v>
      </c>
      <c r="J1158" s="626" t="s">
        <v>807</v>
      </c>
      <c r="K1158" s="626" t="s">
        <v>808</v>
      </c>
      <c r="L1158" s="627">
        <v>56.69</v>
      </c>
      <c r="M1158" s="627">
        <v>907.04</v>
      </c>
      <c r="N1158" s="626">
        <v>16</v>
      </c>
      <c r="O1158" s="690">
        <v>8.5</v>
      </c>
      <c r="P1158" s="627">
        <v>396.83</v>
      </c>
      <c r="Q1158" s="642">
        <v>0.4375</v>
      </c>
      <c r="R1158" s="626">
        <v>7</v>
      </c>
      <c r="S1158" s="642">
        <v>0.4375</v>
      </c>
      <c r="T1158" s="690">
        <v>3.5</v>
      </c>
      <c r="U1158" s="672">
        <v>0.41176470588235292</v>
      </c>
    </row>
    <row r="1159" spans="1:21" ht="14.4" customHeight="1" x14ac:dyDescent="0.3">
      <c r="A1159" s="625">
        <v>4</v>
      </c>
      <c r="B1159" s="626" t="s">
        <v>551</v>
      </c>
      <c r="C1159" s="626">
        <v>89301042</v>
      </c>
      <c r="D1159" s="688" t="s">
        <v>5893</v>
      </c>
      <c r="E1159" s="689" t="s">
        <v>3813</v>
      </c>
      <c r="F1159" s="626" t="s">
        <v>3777</v>
      </c>
      <c r="G1159" s="626" t="s">
        <v>3886</v>
      </c>
      <c r="H1159" s="626" t="s">
        <v>550</v>
      </c>
      <c r="I1159" s="626" t="s">
        <v>2772</v>
      </c>
      <c r="J1159" s="626" t="s">
        <v>2773</v>
      </c>
      <c r="K1159" s="626" t="s">
        <v>2036</v>
      </c>
      <c r="L1159" s="627">
        <v>45.34</v>
      </c>
      <c r="M1159" s="627">
        <v>90.68</v>
      </c>
      <c r="N1159" s="626">
        <v>2</v>
      </c>
      <c r="O1159" s="690">
        <v>0.5</v>
      </c>
      <c r="P1159" s="627">
        <v>90.68</v>
      </c>
      <c r="Q1159" s="642">
        <v>1</v>
      </c>
      <c r="R1159" s="626">
        <v>2</v>
      </c>
      <c r="S1159" s="642">
        <v>1</v>
      </c>
      <c r="T1159" s="690">
        <v>0.5</v>
      </c>
      <c r="U1159" s="672">
        <v>1</v>
      </c>
    </row>
    <row r="1160" spans="1:21" ht="14.4" customHeight="1" x14ac:dyDescent="0.3">
      <c r="A1160" s="625">
        <v>4</v>
      </c>
      <c r="B1160" s="626" t="s">
        <v>551</v>
      </c>
      <c r="C1160" s="626">
        <v>89301042</v>
      </c>
      <c r="D1160" s="688" t="s">
        <v>5893</v>
      </c>
      <c r="E1160" s="689" t="s">
        <v>3813</v>
      </c>
      <c r="F1160" s="626" t="s">
        <v>3777</v>
      </c>
      <c r="G1160" s="626" t="s">
        <v>3906</v>
      </c>
      <c r="H1160" s="626" t="s">
        <v>1399</v>
      </c>
      <c r="I1160" s="626" t="s">
        <v>3043</v>
      </c>
      <c r="J1160" s="626" t="s">
        <v>3044</v>
      </c>
      <c r="K1160" s="626" t="s">
        <v>3045</v>
      </c>
      <c r="L1160" s="627">
        <v>189.56</v>
      </c>
      <c r="M1160" s="627">
        <v>947.8</v>
      </c>
      <c r="N1160" s="626">
        <v>5</v>
      </c>
      <c r="O1160" s="690">
        <v>1</v>
      </c>
      <c r="P1160" s="627">
        <v>947.8</v>
      </c>
      <c r="Q1160" s="642">
        <v>1</v>
      </c>
      <c r="R1160" s="626">
        <v>5</v>
      </c>
      <c r="S1160" s="642">
        <v>1</v>
      </c>
      <c r="T1160" s="690">
        <v>1</v>
      </c>
      <c r="U1160" s="672">
        <v>1</v>
      </c>
    </row>
    <row r="1161" spans="1:21" ht="14.4" customHeight="1" x14ac:dyDescent="0.3">
      <c r="A1161" s="625">
        <v>4</v>
      </c>
      <c r="B1161" s="626" t="s">
        <v>551</v>
      </c>
      <c r="C1161" s="626">
        <v>89301042</v>
      </c>
      <c r="D1161" s="688" t="s">
        <v>5893</v>
      </c>
      <c r="E1161" s="689" t="s">
        <v>3813</v>
      </c>
      <c r="F1161" s="626" t="s">
        <v>3777</v>
      </c>
      <c r="G1161" s="626" t="s">
        <v>3920</v>
      </c>
      <c r="H1161" s="626" t="s">
        <v>1399</v>
      </c>
      <c r="I1161" s="626" t="s">
        <v>2390</v>
      </c>
      <c r="J1161" s="626" t="s">
        <v>1597</v>
      </c>
      <c r="K1161" s="626" t="s">
        <v>2391</v>
      </c>
      <c r="L1161" s="627">
        <v>56.01</v>
      </c>
      <c r="M1161" s="627">
        <v>280.05</v>
      </c>
      <c r="N1161" s="626">
        <v>5</v>
      </c>
      <c r="O1161" s="690">
        <v>1.5</v>
      </c>
      <c r="P1161" s="627"/>
      <c r="Q1161" s="642">
        <v>0</v>
      </c>
      <c r="R1161" s="626"/>
      <c r="S1161" s="642">
        <v>0</v>
      </c>
      <c r="T1161" s="690"/>
      <c r="U1161" s="672">
        <v>0</v>
      </c>
    </row>
    <row r="1162" spans="1:21" ht="14.4" customHeight="1" x14ac:dyDescent="0.3">
      <c r="A1162" s="625">
        <v>4</v>
      </c>
      <c r="B1162" s="626" t="s">
        <v>551</v>
      </c>
      <c r="C1162" s="626">
        <v>89301042</v>
      </c>
      <c r="D1162" s="688" t="s">
        <v>5893</v>
      </c>
      <c r="E1162" s="689" t="s">
        <v>3813</v>
      </c>
      <c r="F1162" s="626" t="s">
        <v>3777</v>
      </c>
      <c r="G1162" s="626" t="s">
        <v>3920</v>
      </c>
      <c r="H1162" s="626" t="s">
        <v>1399</v>
      </c>
      <c r="I1162" s="626" t="s">
        <v>1596</v>
      </c>
      <c r="J1162" s="626" t="s">
        <v>1597</v>
      </c>
      <c r="K1162" s="626" t="s">
        <v>1598</v>
      </c>
      <c r="L1162" s="627">
        <v>140.03</v>
      </c>
      <c r="M1162" s="627">
        <v>3360.7200000000003</v>
      </c>
      <c r="N1162" s="626">
        <v>24</v>
      </c>
      <c r="O1162" s="690">
        <v>8.5</v>
      </c>
      <c r="P1162" s="627">
        <v>1120.24</v>
      </c>
      <c r="Q1162" s="642">
        <v>0.33333333333333331</v>
      </c>
      <c r="R1162" s="626">
        <v>8</v>
      </c>
      <c r="S1162" s="642">
        <v>0.33333333333333331</v>
      </c>
      <c r="T1162" s="690">
        <v>3.5</v>
      </c>
      <c r="U1162" s="672">
        <v>0.41176470588235292</v>
      </c>
    </row>
    <row r="1163" spans="1:21" ht="14.4" customHeight="1" x14ac:dyDescent="0.3">
      <c r="A1163" s="625">
        <v>4</v>
      </c>
      <c r="B1163" s="626" t="s">
        <v>551</v>
      </c>
      <c r="C1163" s="626">
        <v>89301042</v>
      </c>
      <c r="D1163" s="688" t="s">
        <v>5893</v>
      </c>
      <c r="E1163" s="689" t="s">
        <v>3813</v>
      </c>
      <c r="F1163" s="626" t="s">
        <v>3777</v>
      </c>
      <c r="G1163" s="626" t="s">
        <v>3920</v>
      </c>
      <c r="H1163" s="626" t="s">
        <v>550</v>
      </c>
      <c r="I1163" s="626" t="s">
        <v>5186</v>
      </c>
      <c r="J1163" s="626" t="s">
        <v>4201</v>
      </c>
      <c r="K1163" s="626" t="s">
        <v>5187</v>
      </c>
      <c r="L1163" s="627">
        <v>56.01</v>
      </c>
      <c r="M1163" s="627">
        <v>112.02</v>
      </c>
      <c r="N1163" s="626">
        <v>2</v>
      </c>
      <c r="O1163" s="690">
        <v>1</v>
      </c>
      <c r="P1163" s="627"/>
      <c r="Q1163" s="642">
        <v>0</v>
      </c>
      <c r="R1163" s="626"/>
      <c r="S1163" s="642">
        <v>0</v>
      </c>
      <c r="T1163" s="690"/>
      <c r="U1163" s="672">
        <v>0</v>
      </c>
    </row>
    <row r="1164" spans="1:21" ht="14.4" customHeight="1" x14ac:dyDescent="0.3">
      <c r="A1164" s="625">
        <v>4</v>
      </c>
      <c r="B1164" s="626" t="s">
        <v>551</v>
      </c>
      <c r="C1164" s="626">
        <v>89301042</v>
      </c>
      <c r="D1164" s="688" t="s">
        <v>5893</v>
      </c>
      <c r="E1164" s="689" t="s">
        <v>3813</v>
      </c>
      <c r="F1164" s="626" t="s">
        <v>3777</v>
      </c>
      <c r="G1164" s="626" t="s">
        <v>5188</v>
      </c>
      <c r="H1164" s="626" t="s">
        <v>550</v>
      </c>
      <c r="I1164" s="626" t="s">
        <v>5189</v>
      </c>
      <c r="J1164" s="626" t="s">
        <v>5190</v>
      </c>
      <c r="K1164" s="626" t="s">
        <v>5191</v>
      </c>
      <c r="L1164" s="627">
        <v>0</v>
      </c>
      <c r="M1164" s="627">
        <v>0</v>
      </c>
      <c r="N1164" s="626">
        <v>2</v>
      </c>
      <c r="O1164" s="690">
        <v>1</v>
      </c>
      <c r="P1164" s="627">
        <v>0</v>
      </c>
      <c r="Q1164" s="642"/>
      <c r="R1164" s="626">
        <v>2</v>
      </c>
      <c r="S1164" s="642">
        <v>1</v>
      </c>
      <c r="T1164" s="690">
        <v>1</v>
      </c>
      <c r="U1164" s="672">
        <v>1</v>
      </c>
    </row>
    <row r="1165" spans="1:21" ht="14.4" customHeight="1" x14ac:dyDescent="0.3">
      <c r="A1165" s="625">
        <v>4</v>
      </c>
      <c r="B1165" s="626" t="s">
        <v>551</v>
      </c>
      <c r="C1165" s="626">
        <v>89301042</v>
      </c>
      <c r="D1165" s="688" t="s">
        <v>5893</v>
      </c>
      <c r="E1165" s="689" t="s">
        <v>3813</v>
      </c>
      <c r="F1165" s="626" t="s">
        <v>3777</v>
      </c>
      <c r="G1165" s="626" t="s">
        <v>4891</v>
      </c>
      <c r="H1165" s="626" t="s">
        <v>1399</v>
      </c>
      <c r="I1165" s="626" t="s">
        <v>4892</v>
      </c>
      <c r="J1165" s="626" t="s">
        <v>4893</v>
      </c>
      <c r="K1165" s="626" t="s">
        <v>3645</v>
      </c>
      <c r="L1165" s="627">
        <v>32.630000000000003</v>
      </c>
      <c r="M1165" s="627">
        <v>97.890000000000015</v>
      </c>
      <c r="N1165" s="626">
        <v>3</v>
      </c>
      <c r="O1165" s="690">
        <v>2</v>
      </c>
      <c r="P1165" s="627">
        <v>32.630000000000003</v>
      </c>
      <c r="Q1165" s="642">
        <v>0.33333333333333331</v>
      </c>
      <c r="R1165" s="626">
        <v>1</v>
      </c>
      <c r="S1165" s="642">
        <v>0.33333333333333331</v>
      </c>
      <c r="T1165" s="690">
        <v>1</v>
      </c>
      <c r="U1165" s="672">
        <v>0.5</v>
      </c>
    </row>
    <row r="1166" spans="1:21" ht="14.4" customHeight="1" x14ac:dyDescent="0.3">
      <c r="A1166" s="625">
        <v>4</v>
      </c>
      <c r="B1166" s="626" t="s">
        <v>551</v>
      </c>
      <c r="C1166" s="626">
        <v>89301042</v>
      </c>
      <c r="D1166" s="688" t="s">
        <v>5893</v>
      </c>
      <c r="E1166" s="689" t="s">
        <v>3813</v>
      </c>
      <c r="F1166" s="626" t="s">
        <v>3777</v>
      </c>
      <c r="G1166" s="626" t="s">
        <v>4100</v>
      </c>
      <c r="H1166" s="626" t="s">
        <v>550</v>
      </c>
      <c r="I1166" s="626" t="s">
        <v>1945</v>
      </c>
      <c r="J1166" s="626" t="s">
        <v>1946</v>
      </c>
      <c r="K1166" s="626" t="s">
        <v>4101</v>
      </c>
      <c r="L1166" s="627">
        <v>0</v>
      </c>
      <c r="M1166" s="627">
        <v>0</v>
      </c>
      <c r="N1166" s="626">
        <v>1</v>
      </c>
      <c r="O1166" s="690">
        <v>1</v>
      </c>
      <c r="P1166" s="627"/>
      <c r="Q1166" s="642"/>
      <c r="R1166" s="626"/>
      <c r="S1166" s="642">
        <v>0</v>
      </c>
      <c r="T1166" s="690"/>
      <c r="U1166" s="672">
        <v>0</v>
      </c>
    </row>
    <row r="1167" spans="1:21" ht="14.4" customHeight="1" x14ac:dyDescent="0.3">
      <c r="A1167" s="625">
        <v>4</v>
      </c>
      <c r="B1167" s="626" t="s">
        <v>551</v>
      </c>
      <c r="C1167" s="626">
        <v>89301042</v>
      </c>
      <c r="D1167" s="688" t="s">
        <v>5893</v>
      </c>
      <c r="E1167" s="689" t="s">
        <v>3813</v>
      </c>
      <c r="F1167" s="626" t="s">
        <v>3777</v>
      </c>
      <c r="G1167" s="626" t="s">
        <v>4004</v>
      </c>
      <c r="H1167" s="626" t="s">
        <v>550</v>
      </c>
      <c r="I1167" s="626" t="s">
        <v>1131</v>
      </c>
      <c r="J1167" s="626" t="s">
        <v>1132</v>
      </c>
      <c r="K1167" s="626" t="s">
        <v>1133</v>
      </c>
      <c r="L1167" s="627">
        <v>0</v>
      </c>
      <c r="M1167" s="627">
        <v>0</v>
      </c>
      <c r="N1167" s="626">
        <v>3</v>
      </c>
      <c r="O1167" s="690">
        <v>1.5</v>
      </c>
      <c r="P1167" s="627">
        <v>0</v>
      </c>
      <c r="Q1167" s="642"/>
      <c r="R1167" s="626">
        <v>2</v>
      </c>
      <c r="S1167" s="642">
        <v>0.66666666666666663</v>
      </c>
      <c r="T1167" s="690">
        <v>1</v>
      </c>
      <c r="U1167" s="672">
        <v>0.66666666666666663</v>
      </c>
    </row>
    <row r="1168" spans="1:21" ht="14.4" customHeight="1" x14ac:dyDescent="0.3">
      <c r="A1168" s="625">
        <v>4</v>
      </c>
      <c r="B1168" s="626" t="s">
        <v>551</v>
      </c>
      <c r="C1168" s="626">
        <v>89301042</v>
      </c>
      <c r="D1168" s="688" t="s">
        <v>5893</v>
      </c>
      <c r="E1168" s="689" t="s">
        <v>3813</v>
      </c>
      <c r="F1168" s="626" t="s">
        <v>3777</v>
      </c>
      <c r="G1168" s="626" t="s">
        <v>4004</v>
      </c>
      <c r="H1168" s="626" t="s">
        <v>550</v>
      </c>
      <c r="I1168" s="626" t="s">
        <v>1919</v>
      </c>
      <c r="J1168" s="626" t="s">
        <v>1920</v>
      </c>
      <c r="K1168" s="626" t="s">
        <v>4005</v>
      </c>
      <c r="L1168" s="627">
        <v>116.52</v>
      </c>
      <c r="M1168" s="627">
        <v>699.12</v>
      </c>
      <c r="N1168" s="626">
        <v>6</v>
      </c>
      <c r="O1168" s="690">
        <v>3.5</v>
      </c>
      <c r="P1168" s="627">
        <v>116.52</v>
      </c>
      <c r="Q1168" s="642">
        <v>0.16666666666666666</v>
      </c>
      <c r="R1168" s="626">
        <v>1</v>
      </c>
      <c r="S1168" s="642">
        <v>0.16666666666666666</v>
      </c>
      <c r="T1168" s="690">
        <v>1</v>
      </c>
      <c r="U1168" s="672">
        <v>0.2857142857142857</v>
      </c>
    </row>
    <row r="1169" spans="1:21" ht="14.4" customHeight="1" x14ac:dyDescent="0.3">
      <c r="A1169" s="625">
        <v>4</v>
      </c>
      <c r="B1169" s="626" t="s">
        <v>551</v>
      </c>
      <c r="C1169" s="626">
        <v>89301042</v>
      </c>
      <c r="D1169" s="688" t="s">
        <v>5893</v>
      </c>
      <c r="E1169" s="689" t="s">
        <v>3813</v>
      </c>
      <c r="F1169" s="626" t="s">
        <v>3777</v>
      </c>
      <c r="G1169" s="626" t="s">
        <v>3852</v>
      </c>
      <c r="H1169" s="626" t="s">
        <v>550</v>
      </c>
      <c r="I1169" s="626" t="s">
        <v>3352</v>
      </c>
      <c r="J1169" s="626" t="s">
        <v>1207</v>
      </c>
      <c r="K1169" s="626" t="s">
        <v>3911</v>
      </c>
      <c r="L1169" s="627">
        <v>127.5</v>
      </c>
      <c r="M1169" s="627">
        <v>127.5</v>
      </c>
      <c r="N1169" s="626">
        <v>1</v>
      </c>
      <c r="O1169" s="690">
        <v>1</v>
      </c>
      <c r="P1169" s="627"/>
      <c r="Q1169" s="642">
        <v>0</v>
      </c>
      <c r="R1169" s="626"/>
      <c r="S1169" s="642">
        <v>0</v>
      </c>
      <c r="T1169" s="690"/>
      <c r="U1169" s="672">
        <v>0</v>
      </c>
    </row>
    <row r="1170" spans="1:21" ht="14.4" customHeight="1" x14ac:dyDescent="0.3">
      <c r="A1170" s="625">
        <v>4</v>
      </c>
      <c r="B1170" s="626" t="s">
        <v>551</v>
      </c>
      <c r="C1170" s="626">
        <v>89301042</v>
      </c>
      <c r="D1170" s="688" t="s">
        <v>5893</v>
      </c>
      <c r="E1170" s="689" t="s">
        <v>3813</v>
      </c>
      <c r="F1170" s="626" t="s">
        <v>3777</v>
      </c>
      <c r="G1170" s="626" t="s">
        <v>3854</v>
      </c>
      <c r="H1170" s="626" t="s">
        <v>550</v>
      </c>
      <c r="I1170" s="626" t="s">
        <v>818</v>
      </c>
      <c r="J1170" s="626" t="s">
        <v>3855</v>
      </c>
      <c r="K1170" s="626" t="s">
        <v>3856</v>
      </c>
      <c r="L1170" s="627">
        <v>0</v>
      </c>
      <c r="M1170" s="627">
        <v>0</v>
      </c>
      <c r="N1170" s="626">
        <v>2</v>
      </c>
      <c r="O1170" s="690">
        <v>1.5</v>
      </c>
      <c r="P1170" s="627">
        <v>0</v>
      </c>
      <c r="Q1170" s="642"/>
      <c r="R1170" s="626">
        <v>1</v>
      </c>
      <c r="S1170" s="642">
        <v>0.5</v>
      </c>
      <c r="T1170" s="690">
        <v>0.5</v>
      </c>
      <c r="U1170" s="672">
        <v>0.33333333333333331</v>
      </c>
    </row>
    <row r="1171" spans="1:21" ht="14.4" customHeight="1" x14ac:dyDescent="0.3">
      <c r="A1171" s="625">
        <v>4</v>
      </c>
      <c r="B1171" s="626" t="s">
        <v>551</v>
      </c>
      <c r="C1171" s="626">
        <v>89301042</v>
      </c>
      <c r="D1171" s="688" t="s">
        <v>5893</v>
      </c>
      <c r="E1171" s="689" t="s">
        <v>3813</v>
      </c>
      <c r="F1171" s="626" t="s">
        <v>3777</v>
      </c>
      <c r="G1171" s="626" t="s">
        <v>3923</v>
      </c>
      <c r="H1171" s="626" t="s">
        <v>1399</v>
      </c>
      <c r="I1171" s="626" t="s">
        <v>4043</v>
      </c>
      <c r="J1171" s="626" t="s">
        <v>4044</v>
      </c>
      <c r="K1171" s="626" t="s">
        <v>4045</v>
      </c>
      <c r="L1171" s="627">
        <v>32.74</v>
      </c>
      <c r="M1171" s="627">
        <v>65.48</v>
      </c>
      <c r="N1171" s="626">
        <v>2</v>
      </c>
      <c r="O1171" s="690">
        <v>0.5</v>
      </c>
      <c r="P1171" s="627"/>
      <c r="Q1171" s="642">
        <v>0</v>
      </c>
      <c r="R1171" s="626"/>
      <c r="S1171" s="642">
        <v>0</v>
      </c>
      <c r="T1171" s="690"/>
      <c r="U1171" s="672">
        <v>0</v>
      </c>
    </row>
    <row r="1172" spans="1:21" ht="14.4" customHeight="1" x14ac:dyDescent="0.3">
      <c r="A1172" s="625">
        <v>4</v>
      </c>
      <c r="B1172" s="626" t="s">
        <v>551</v>
      </c>
      <c r="C1172" s="626">
        <v>89301042</v>
      </c>
      <c r="D1172" s="688" t="s">
        <v>5893</v>
      </c>
      <c r="E1172" s="689" t="s">
        <v>3813</v>
      </c>
      <c r="F1172" s="626" t="s">
        <v>3777</v>
      </c>
      <c r="G1172" s="626" t="s">
        <v>3923</v>
      </c>
      <c r="H1172" s="626" t="s">
        <v>1399</v>
      </c>
      <c r="I1172" s="626" t="s">
        <v>4043</v>
      </c>
      <c r="J1172" s="626" t="s">
        <v>4044</v>
      </c>
      <c r="K1172" s="626" t="s">
        <v>4045</v>
      </c>
      <c r="L1172" s="627">
        <v>49.12</v>
      </c>
      <c r="M1172" s="627">
        <v>49.12</v>
      </c>
      <c r="N1172" s="626">
        <v>1</v>
      </c>
      <c r="O1172" s="690">
        <v>0.5</v>
      </c>
      <c r="P1172" s="627"/>
      <c r="Q1172" s="642">
        <v>0</v>
      </c>
      <c r="R1172" s="626"/>
      <c r="S1172" s="642">
        <v>0</v>
      </c>
      <c r="T1172" s="690"/>
      <c r="U1172" s="672">
        <v>0</v>
      </c>
    </row>
    <row r="1173" spans="1:21" ht="14.4" customHeight="1" x14ac:dyDescent="0.3">
      <c r="A1173" s="625">
        <v>4</v>
      </c>
      <c r="B1173" s="626" t="s">
        <v>551</v>
      </c>
      <c r="C1173" s="626">
        <v>89301042</v>
      </c>
      <c r="D1173" s="688" t="s">
        <v>5893</v>
      </c>
      <c r="E1173" s="689" t="s">
        <v>3813</v>
      </c>
      <c r="F1173" s="626" t="s">
        <v>3777</v>
      </c>
      <c r="G1173" s="626" t="s">
        <v>3923</v>
      </c>
      <c r="H1173" s="626" t="s">
        <v>1399</v>
      </c>
      <c r="I1173" s="626" t="s">
        <v>4007</v>
      </c>
      <c r="J1173" s="626" t="s">
        <v>4008</v>
      </c>
      <c r="K1173" s="626" t="s">
        <v>3701</v>
      </c>
      <c r="L1173" s="627">
        <v>147.36000000000001</v>
      </c>
      <c r="M1173" s="627">
        <v>147.36000000000001</v>
      </c>
      <c r="N1173" s="626">
        <v>1</v>
      </c>
      <c r="O1173" s="690"/>
      <c r="P1173" s="627">
        <v>147.36000000000001</v>
      </c>
      <c r="Q1173" s="642">
        <v>1</v>
      </c>
      <c r="R1173" s="626">
        <v>1</v>
      </c>
      <c r="S1173" s="642">
        <v>1</v>
      </c>
      <c r="T1173" s="690"/>
      <c r="U1173" s="672"/>
    </row>
    <row r="1174" spans="1:21" ht="14.4" customHeight="1" x14ac:dyDescent="0.3">
      <c r="A1174" s="625">
        <v>4</v>
      </c>
      <c r="B1174" s="626" t="s">
        <v>551</v>
      </c>
      <c r="C1174" s="626">
        <v>89301042</v>
      </c>
      <c r="D1174" s="688" t="s">
        <v>5893</v>
      </c>
      <c r="E1174" s="689" t="s">
        <v>3813</v>
      </c>
      <c r="F1174" s="626" t="s">
        <v>3777</v>
      </c>
      <c r="G1174" s="626" t="s">
        <v>3923</v>
      </c>
      <c r="H1174" s="626" t="s">
        <v>1399</v>
      </c>
      <c r="I1174" s="626" t="s">
        <v>1474</v>
      </c>
      <c r="J1174" s="626" t="s">
        <v>1475</v>
      </c>
      <c r="K1174" s="626" t="s">
        <v>3618</v>
      </c>
      <c r="L1174" s="627">
        <v>124.51</v>
      </c>
      <c r="M1174" s="627">
        <v>249.02</v>
      </c>
      <c r="N1174" s="626">
        <v>2</v>
      </c>
      <c r="O1174" s="690">
        <v>0.5</v>
      </c>
      <c r="P1174" s="627"/>
      <c r="Q1174" s="642">
        <v>0</v>
      </c>
      <c r="R1174" s="626"/>
      <c r="S1174" s="642">
        <v>0</v>
      </c>
      <c r="T1174" s="690"/>
      <c r="U1174" s="672">
        <v>0</v>
      </c>
    </row>
    <row r="1175" spans="1:21" ht="14.4" customHeight="1" x14ac:dyDescent="0.3">
      <c r="A1175" s="625">
        <v>4</v>
      </c>
      <c r="B1175" s="626" t="s">
        <v>551</v>
      </c>
      <c r="C1175" s="626">
        <v>89301042</v>
      </c>
      <c r="D1175" s="688" t="s">
        <v>5893</v>
      </c>
      <c r="E1175" s="689" t="s">
        <v>3813</v>
      </c>
      <c r="F1175" s="626" t="s">
        <v>3777</v>
      </c>
      <c r="G1175" s="626" t="s">
        <v>3923</v>
      </c>
      <c r="H1175" s="626" t="s">
        <v>1399</v>
      </c>
      <c r="I1175" s="626" t="s">
        <v>3924</v>
      </c>
      <c r="J1175" s="626" t="s">
        <v>2484</v>
      </c>
      <c r="K1175" s="626" t="s">
        <v>3925</v>
      </c>
      <c r="L1175" s="627">
        <v>314.35000000000002</v>
      </c>
      <c r="M1175" s="627">
        <v>943.05000000000007</v>
      </c>
      <c r="N1175" s="626">
        <v>3</v>
      </c>
      <c r="O1175" s="690">
        <v>1.5</v>
      </c>
      <c r="P1175" s="627"/>
      <c r="Q1175" s="642">
        <v>0</v>
      </c>
      <c r="R1175" s="626"/>
      <c r="S1175" s="642">
        <v>0</v>
      </c>
      <c r="T1175" s="690"/>
      <c r="U1175" s="672">
        <v>0</v>
      </c>
    </row>
    <row r="1176" spans="1:21" ht="14.4" customHeight="1" x14ac:dyDescent="0.3">
      <c r="A1176" s="625">
        <v>4</v>
      </c>
      <c r="B1176" s="626" t="s">
        <v>551</v>
      </c>
      <c r="C1176" s="626">
        <v>89301042</v>
      </c>
      <c r="D1176" s="688" t="s">
        <v>5893</v>
      </c>
      <c r="E1176" s="689" t="s">
        <v>3813</v>
      </c>
      <c r="F1176" s="626" t="s">
        <v>3777</v>
      </c>
      <c r="G1176" s="626" t="s">
        <v>3923</v>
      </c>
      <c r="H1176" s="626" t="s">
        <v>1399</v>
      </c>
      <c r="I1176" s="626" t="s">
        <v>3924</v>
      </c>
      <c r="J1176" s="626" t="s">
        <v>2484</v>
      </c>
      <c r="K1176" s="626" t="s">
        <v>3925</v>
      </c>
      <c r="L1176" s="627">
        <v>314.33999999999997</v>
      </c>
      <c r="M1176" s="627">
        <v>628.67999999999995</v>
      </c>
      <c r="N1176" s="626">
        <v>2</v>
      </c>
      <c r="O1176" s="690">
        <v>1</v>
      </c>
      <c r="P1176" s="627"/>
      <c r="Q1176" s="642">
        <v>0</v>
      </c>
      <c r="R1176" s="626"/>
      <c r="S1176" s="642">
        <v>0</v>
      </c>
      <c r="T1176" s="690"/>
      <c r="U1176" s="672">
        <v>0</v>
      </c>
    </row>
    <row r="1177" spans="1:21" ht="14.4" customHeight="1" x14ac:dyDescent="0.3">
      <c r="A1177" s="625">
        <v>4</v>
      </c>
      <c r="B1177" s="626" t="s">
        <v>551</v>
      </c>
      <c r="C1177" s="626">
        <v>89301042</v>
      </c>
      <c r="D1177" s="688" t="s">
        <v>5893</v>
      </c>
      <c r="E1177" s="689" t="s">
        <v>3813</v>
      </c>
      <c r="F1177" s="626" t="s">
        <v>3777</v>
      </c>
      <c r="G1177" s="626" t="s">
        <v>4010</v>
      </c>
      <c r="H1177" s="626" t="s">
        <v>550</v>
      </c>
      <c r="I1177" s="626" t="s">
        <v>5192</v>
      </c>
      <c r="J1177" s="626" t="s">
        <v>5193</v>
      </c>
      <c r="K1177" s="626" t="s">
        <v>1009</v>
      </c>
      <c r="L1177" s="627">
        <v>60.97</v>
      </c>
      <c r="M1177" s="627">
        <v>60.97</v>
      </c>
      <c r="N1177" s="626">
        <v>1</v>
      </c>
      <c r="O1177" s="690">
        <v>1</v>
      </c>
      <c r="P1177" s="627">
        <v>60.97</v>
      </c>
      <c r="Q1177" s="642">
        <v>1</v>
      </c>
      <c r="R1177" s="626">
        <v>1</v>
      </c>
      <c r="S1177" s="642">
        <v>1</v>
      </c>
      <c r="T1177" s="690">
        <v>1</v>
      </c>
      <c r="U1177" s="672">
        <v>1</v>
      </c>
    </row>
    <row r="1178" spans="1:21" ht="14.4" customHeight="1" x14ac:dyDescent="0.3">
      <c r="A1178" s="625">
        <v>4</v>
      </c>
      <c r="B1178" s="626" t="s">
        <v>551</v>
      </c>
      <c r="C1178" s="626">
        <v>89301042</v>
      </c>
      <c r="D1178" s="688" t="s">
        <v>5893</v>
      </c>
      <c r="E1178" s="689" t="s">
        <v>3813</v>
      </c>
      <c r="F1178" s="626" t="s">
        <v>3777</v>
      </c>
      <c r="G1178" s="626" t="s">
        <v>3962</v>
      </c>
      <c r="H1178" s="626" t="s">
        <v>550</v>
      </c>
      <c r="I1178" s="626" t="s">
        <v>4404</v>
      </c>
      <c r="J1178" s="626" t="s">
        <v>4405</v>
      </c>
      <c r="K1178" s="626" t="s">
        <v>920</v>
      </c>
      <c r="L1178" s="627">
        <v>0</v>
      </c>
      <c r="M1178" s="627">
        <v>0</v>
      </c>
      <c r="N1178" s="626">
        <v>1</v>
      </c>
      <c r="O1178" s="690">
        <v>0.5</v>
      </c>
      <c r="P1178" s="627">
        <v>0</v>
      </c>
      <c r="Q1178" s="642"/>
      <c r="R1178" s="626">
        <v>1</v>
      </c>
      <c r="S1178" s="642">
        <v>1</v>
      </c>
      <c r="T1178" s="690">
        <v>0.5</v>
      </c>
      <c r="U1178" s="672">
        <v>1</v>
      </c>
    </row>
    <row r="1179" spans="1:21" ht="14.4" customHeight="1" x14ac:dyDescent="0.3">
      <c r="A1179" s="625">
        <v>4</v>
      </c>
      <c r="B1179" s="626" t="s">
        <v>551</v>
      </c>
      <c r="C1179" s="626">
        <v>89301042</v>
      </c>
      <c r="D1179" s="688" t="s">
        <v>5893</v>
      </c>
      <c r="E1179" s="689" t="s">
        <v>3813</v>
      </c>
      <c r="F1179" s="626" t="s">
        <v>3779</v>
      </c>
      <c r="G1179" s="626" t="s">
        <v>4152</v>
      </c>
      <c r="H1179" s="626" t="s">
        <v>550</v>
      </c>
      <c r="I1179" s="626" t="s">
        <v>4153</v>
      </c>
      <c r="J1179" s="626" t="s">
        <v>4154</v>
      </c>
      <c r="K1179" s="626" t="s">
        <v>4155</v>
      </c>
      <c r="L1179" s="627">
        <v>410</v>
      </c>
      <c r="M1179" s="627">
        <v>24600</v>
      </c>
      <c r="N1179" s="626">
        <v>60</v>
      </c>
      <c r="O1179" s="690">
        <v>60</v>
      </c>
      <c r="P1179" s="627">
        <v>24190</v>
      </c>
      <c r="Q1179" s="642">
        <v>0.98333333333333328</v>
      </c>
      <c r="R1179" s="626">
        <v>59</v>
      </c>
      <c r="S1179" s="642">
        <v>0.98333333333333328</v>
      </c>
      <c r="T1179" s="690">
        <v>59</v>
      </c>
      <c r="U1179" s="672">
        <v>0.98333333333333328</v>
      </c>
    </row>
    <row r="1180" spans="1:21" ht="14.4" customHeight="1" x14ac:dyDescent="0.3">
      <c r="A1180" s="625">
        <v>4</v>
      </c>
      <c r="B1180" s="626" t="s">
        <v>551</v>
      </c>
      <c r="C1180" s="626">
        <v>89301042</v>
      </c>
      <c r="D1180" s="688" t="s">
        <v>5893</v>
      </c>
      <c r="E1180" s="689" t="s">
        <v>3813</v>
      </c>
      <c r="F1180" s="626" t="s">
        <v>3779</v>
      </c>
      <c r="G1180" s="626" t="s">
        <v>4152</v>
      </c>
      <c r="H1180" s="626" t="s">
        <v>550</v>
      </c>
      <c r="I1180" s="626" t="s">
        <v>4212</v>
      </c>
      <c r="J1180" s="626" t="s">
        <v>4213</v>
      </c>
      <c r="K1180" s="626" t="s">
        <v>4214</v>
      </c>
      <c r="L1180" s="627">
        <v>566</v>
      </c>
      <c r="M1180" s="627">
        <v>566</v>
      </c>
      <c r="N1180" s="626">
        <v>1</v>
      </c>
      <c r="O1180" s="690">
        <v>1</v>
      </c>
      <c r="P1180" s="627">
        <v>566</v>
      </c>
      <c r="Q1180" s="642">
        <v>1</v>
      </c>
      <c r="R1180" s="626">
        <v>1</v>
      </c>
      <c r="S1180" s="642">
        <v>1</v>
      </c>
      <c r="T1180" s="690">
        <v>1</v>
      </c>
      <c r="U1180" s="672">
        <v>1</v>
      </c>
    </row>
    <row r="1181" spans="1:21" ht="14.4" customHeight="1" x14ac:dyDescent="0.3">
      <c r="A1181" s="625">
        <v>4</v>
      </c>
      <c r="B1181" s="626" t="s">
        <v>551</v>
      </c>
      <c r="C1181" s="626">
        <v>89301042</v>
      </c>
      <c r="D1181" s="688" t="s">
        <v>5893</v>
      </c>
      <c r="E1181" s="689" t="s">
        <v>3813</v>
      </c>
      <c r="F1181" s="626" t="s">
        <v>3779</v>
      </c>
      <c r="G1181" s="626" t="s">
        <v>4152</v>
      </c>
      <c r="H1181" s="626" t="s">
        <v>550</v>
      </c>
      <c r="I1181" s="626" t="s">
        <v>4813</v>
      </c>
      <c r="J1181" s="626" t="s">
        <v>4154</v>
      </c>
      <c r="K1181" s="626" t="s">
        <v>4814</v>
      </c>
      <c r="L1181" s="627">
        <v>410</v>
      </c>
      <c r="M1181" s="627">
        <v>1640</v>
      </c>
      <c r="N1181" s="626">
        <v>4</v>
      </c>
      <c r="O1181" s="690">
        <v>4</v>
      </c>
      <c r="P1181" s="627">
        <v>1640</v>
      </c>
      <c r="Q1181" s="642">
        <v>1</v>
      </c>
      <c r="R1181" s="626">
        <v>4</v>
      </c>
      <c r="S1181" s="642">
        <v>1</v>
      </c>
      <c r="T1181" s="690">
        <v>4</v>
      </c>
      <c r="U1181" s="672">
        <v>1</v>
      </c>
    </row>
    <row r="1182" spans="1:21" ht="14.4" customHeight="1" x14ac:dyDescent="0.3">
      <c r="A1182" s="625">
        <v>4</v>
      </c>
      <c r="B1182" s="626" t="s">
        <v>551</v>
      </c>
      <c r="C1182" s="626">
        <v>89301042</v>
      </c>
      <c r="D1182" s="688" t="s">
        <v>5893</v>
      </c>
      <c r="E1182" s="689" t="s">
        <v>3813</v>
      </c>
      <c r="F1182" s="626" t="s">
        <v>3779</v>
      </c>
      <c r="G1182" s="626" t="s">
        <v>4215</v>
      </c>
      <c r="H1182" s="626" t="s">
        <v>550</v>
      </c>
      <c r="I1182" s="626" t="s">
        <v>4225</v>
      </c>
      <c r="J1182" s="626" t="s">
        <v>4226</v>
      </c>
      <c r="K1182" s="626" t="s">
        <v>4227</v>
      </c>
      <c r="L1182" s="627">
        <v>200</v>
      </c>
      <c r="M1182" s="627">
        <v>800</v>
      </c>
      <c r="N1182" s="626">
        <v>4</v>
      </c>
      <c r="O1182" s="690">
        <v>2</v>
      </c>
      <c r="P1182" s="627">
        <v>800</v>
      </c>
      <c r="Q1182" s="642">
        <v>1</v>
      </c>
      <c r="R1182" s="626">
        <v>4</v>
      </c>
      <c r="S1182" s="642">
        <v>1</v>
      </c>
      <c r="T1182" s="690">
        <v>2</v>
      </c>
      <c r="U1182" s="672">
        <v>1</v>
      </c>
    </row>
    <row r="1183" spans="1:21" ht="14.4" customHeight="1" x14ac:dyDescent="0.3">
      <c r="A1183" s="625">
        <v>4</v>
      </c>
      <c r="B1183" s="626" t="s">
        <v>551</v>
      </c>
      <c r="C1183" s="626">
        <v>89301042</v>
      </c>
      <c r="D1183" s="688" t="s">
        <v>5893</v>
      </c>
      <c r="E1183" s="689" t="s">
        <v>3813</v>
      </c>
      <c r="F1183" s="626" t="s">
        <v>3779</v>
      </c>
      <c r="G1183" s="626" t="s">
        <v>4027</v>
      </c>
      <c r="H1183" s="626" t="s">
        <v>550</v>
      </c>
      <c r="I1183" s="626" t="s">
        <v>4028</v>
      </c>
      <c r="J1183" s="626" t="s">
        <v>4029</v>
      </c>
      <c r="K1183" s="626" t="s">
        <v>4030</v>
      </c>
      <c r="L1183" s="627">
        <v>900</v>
      </c>
      <c r="M1183" s="627">
        <v>7200</v>
      </c>
      <c r="N1183" s="626">
        <v>8</v>
      </c>
      <c r="O1183" s="690">
        <v>8</v>
      </c>
      <c r="P1183" s="627">
        <v>5400</v>
      </c>
      <c r="Q1183" s="642">
        <v>0.75</v>
      </c>
      <c r="R1183" s="626">
        <v>6</v>
      </c>
      <c r="S1183" s="642">
        <v>0.75</v>
      </c>
      <c r="T1183" s="690">
        <v>6</v>
      </c>
      <c r="U1183" s="672">
        <v>0.75</v>
      </c>
    </row>
    <row r="1184" spans="1:21" ht="14.4" customHeight="1" x14ac:dyDescent="0.3">
      <c r="A1184" s="625">
        <v>4</v>
      </c>
      <c r="B1184" s="626" t="s">
        <v>551</v>
      </c>
      <c r="C1184" s="626">
        <v>89301042</v>
      </c>
      <c r="D1184" s="688" t="s">
        <v>5893</v>
      </c>
      <c r="E1184" s="689" t="s">
        <v>3815</v>
      </c>
      <c r="F1184" s="626" t="s">
        <v>3777</v>
      </c>
      <c r="G1184" s="626" t="s">
        <v>5194</v>
      </c>
      <c r="H1184" s="626" t="s">
        <v>550</v>
      </c>
      <c r="I1184" s="626" t="s">
        <v>2044</v>
      </c>
      <c r="J1184" s="626" t="s">
        <v>2045</v>
      </c>
      <c r="K1184" s="626" t="s">
        <v>5195</v>
      </c>
      <c r="L1184" s="627">
        <v>0</v>
      </c>
      <c r="M1184" s="627">
        <v>0</v>
      </c>
      <c r="N1184" s="626">
        <v>2</v>
      </c>
      <c r="O1184" s="690">
        <v>0.5</v>
      </c>
      <c r="P1184" s="627">
        <v>0</v>
      </c>
      <c r="Q1184" s="642"/>
      <c r="R1184" s="626">
        <v>2</v>
      </c>
      <c r="S1184" s="642">
        <v>1</v>
      </c>
      <c r="T1184" s="690">
        <v>0.5</v>
      </c>
      <c r="U1184" s="672">
        <v>1</v>
      </c>
    </row>
    <row r="1185" spans="1:21" ht="14.4" customHeight="1" x14ac:dyDescent="0.3">
      <c r="A1185" s="625">
        <v>4</v>
      </c>
      <c r="B1185" s="626" t="s">
        <v>551</v>
      </c>
      <c r="C1185" s="626">
        <v>89301042</v>
      </c>
      <c r="D1185" s="688" t="s">
        <v>5893</v>
      </c>
      <c r="E1185" s="689" t="s">
        <v>3815</v>
      </c>
      <c r="F1185" s="626" t="s">
        <v>3777</v>
      </c>
      <c r="G1185" s="626" t="s">
        <v>3995</v>
      </c>
      <c r="H1185" s="626" t="s">
        <v>550</v>
      </c>
      <c r="I1185" s="626" t="s">
        <v>5093</v>
      </c>
      <c r="J1185" s="626" t="s">
        <v>5094</v>
      </c>
      <c r="K1185" s="626" t="s">
        <v>3996</v>
      </c>
      <c r="L1185" s="627">
        <v>709.97</v>
      </c>
      <c r="M1185" s="627">
        <v>709.97</v>
      </c>
      <c r="N1185" s="626">
        <v>1</v>
      </c>
      <c r="O1185" s="690">
        <v>1</v>
      </c>
      <c r="P1185" s="627">
        <v>709.97</v>
      </c>
      <c r="Q1185" s="642">
        <v>1</v>
      </c>
      <c r="R1185" s="626">
        <v>1</v>
      </c>
      <c r="S1185" s="642">
        <v>1</v>
      </c>
      <c r="T1185" s="690">
        <v>1</v>
      </c>
      <c r="U1185" s="672">
        <v>1</v>
      </c>
    </row>
    <row r="1186" spans="1:21" ht="14.4" customHeight="1" x14ac:dyDescent="0.3">
      <c r="A1186" s="625">
        <v>4</v>
      </c>
      <c r="B1186" s="626" t="s">
        <v>551</v>
      </c>
      <c r="C1186" s="626">
        <v>89301042</v>
      </c>
      <c r="D1186" s="688" t="s">
        <v>5893</v>
      </c>
      <c r="E1186" s="689" t="s">
        <v>3815</v>
      </c>
      <c r="F1186" s="626" t="s">
        <v>3777</v>
      </c>
      <c r="G1186" s="626" t="s">
        <v>4037</v>
      </c>
      <c r="H1186" s="626" t="s">
        <v>550</v>
      </c>
      <c r="I1186" s="626" t="s">
        <v>5196</v>
      </c>
      <c r="J1186" s="626" t="s">
        <v>1064</v>
      </c>
      <c r="K1186" s="626" t="s">
        <v>1979</v>
      </c>
      <c r="L1186" s="627">
        <v>0</v>
      </c>
      <c r="M1186" s="627">
        <v>0</v>
      </c>
      <c r="N1186" s="626">
        <v>2</v>
      </c>
      <c r="O1186" s="690">
        <v>0.5</v>
      </c>
      <c r="P1186" s="627">
        <v>0</v>
      </c>
      <c r="Q1186" s="642"/>
      <c r="R1186" s="626">
        <v>2</v>
      </c>
      <c r="S1186" s="642">
        <v>1</v>
      </c>
      <c r="T1186" s="690">
        <v>0.5</v>
      </c>
      <c r="U1186" s="672">
        <v>1</v>
      </c>
    </row>
    <row r="1187" spans="1:21" ht="14.4" customHeight="1" x14ac:dyDescent="0.3">
      <c r="A1187" s="625">
        <v>4</v>
      </c>
      <c r="B1187" s="626" t="s">
        <v>551</v>
      </c>
      <c r="C1187" s="626">
        <v>89301042</v>
      </c>
      <c r="D1187" s="688" t="s">
        <v>5893</v>
      </c>
      <c r="E1187" s="689" t="s">
        <v>3815</v>
      </c>
      <c r="F1187" s="626" t="s">
        <v>3777</v>
      </c>
      <c r="G1187" s="626" t="s">
        <v>4067</v>
      </c>
      <c r="H1187" s="626" t="s">
        <v>550</v>
      </c>
      <c r="I1187" s="626" t="s">
        <v>5197</v>
      </c>
      <c r="J1187" s="626" t="s">
        <v>5198</v>
      </c>
      <c r="K1187" s="626" t="s">
        <v>5199</v>
      </c>
      <c r="L1187" s="627">
        <v>0</v>
      </c>
      <c r="M1187" s="627">
        <v>0</v>
      </c>
      <c r="N1187" s="626">
        <v>3</v>
      </c>
      <c r="O1187" s="690">
        <v>0.5</v>
      </c>
      <c r="P1187" s="627">
        <v>0</v>
      </c>
      <c r="Q1187" s="642"/>
      <c r="R1187" s="626">
        <v>3</v>
      </c>
      <c r="S1187" s="642">
        <v>1</v>
      </c>
      <c r="T1187" s="690">
        <v>0.5</v>
      </c>
      <c r="U1187" s="672">
        <v>1</v>
      </c>
    </row>
    <row r="1188" spans="1:21" ht="14.4" customHeight="1" x14ac:dyDescent="0.3">
      <c r="A1188" s="625">
        <v>4</v>
      </c>
      <c r="B1188" s="626" t="s">
        <v>551</v>
      </c>
      <c r="C1188" s="626">
        <v>89301042</v>
      </c>
      <c r="D1188" s="688" t="s">
        <v>5893</v>
      </c>
      <c r="E1188" s="689" t="s">
        <v>3815</v>
      </c>
      <c r="F1188" s="626" t="s">
        <v>3777</v>
      </c>
      <c r="G1188" s="626" t="s">
        <v>4067</v>
      </c>
      <c r="H1188" s="626" t="s">
        <v>550</v>
      </c>
      <c r="I1188" s="626" t="s">
        <v>5200</v>
      </c>
      <c r="J1188" s="626" t="s">
        <v>5198</v>
      </c>
      <c r="K1188" s="626" t="s">
        <v>5201</v>
      </c>
      <c r="L1188" s="627">
        <v>0</v>
      </c>
      <c r="M1188" s="627">
        <v>0</v>
      </c>
      <c r="N1188" s="626">
        <v>2</v>
      </c>
      <c r="O1188" s="690">
        <v>0.5</v>
      </c>
      <c r="P1188" s="627">
        <v>0</v>
      </c>
      <c r="Q1188" s="642"/>
      <c r="R1188" s="626">
        <v>2</v>
      </c>
      <c r="S1188" s="642">
        <v>1</v>
      </c>
      <c r="T1188" s="690">
        <v>0.5</v>
      </c>
      <c r="U1188" s="672">
        <v>1</v>
      </c>
    </row>
    <row r="1189" spans="1:21" ht="14.4" customHeight="1" x14ac:dyDescent="0.3">
      <c r="A1189" s="625">
        <v>4</v>
      </c>
      <c r="B1189" s="626" t="s">
        <v>551</v>
      </c>
      <c r="C1189" s="626">
        <v>89301042</v>
      </c>
      <c r="D1189" s="688" t="s">
        <v>5893</v>
      </c>
      <c r="E1189" s="689" t="s">
        <v>3815</v>
      </c>
      <c r="F1189" s="626" t="s">
        <v>3777</v>
      </c>
      <c r="G1189" s="626" t="s">
        <v>4067</v>
      </c>
      <c r="H1189" s="626" t="s">
        <v>550</v>
      </c>
      <c r="I1189" s="626" t="s">
        <v>5202</v>
      </c>
      <c r="J1189" s="626" t="s">
        <v>5198</v>
      </c>
      <c r="K1189" s="626" t="s">
        <v>5203</v>
      </c>
      <c r="L1189" s="627">
        <v>179.44</v>
      </c>
      <c r="M1189" s="627">
        <v>358.88</v>
      </c>
      <c r="N1189" s="626">
        <v>2</v>
      </c>
      <c r="O1189" s="690">
        <v>1</v>
      </c>
      <c r="P1189" s="627">
        <v>179.44</v>
      </c>
      <c r="Q1189" s="642">
        <v>0.5</v>
      </c>
      <c r="R1189" s="626">
        <v>1</v>
      </c>
      <c r="S1189" s="642">
        <v>0.5</v>
      </c>
      <c r="T1189" s="690">
        <v>0.5</v>
      </c>
      <c r="U1189" s="672">
        <v>0.5</v>
      </c>
    </row>
    <row r="1190" spans="1:21" ht="14.4" customHeight="1" x14ac:dyDescent="0.3">
      <c r="A1190" s="625">
        <v>4</v>
      </c>
      <c r="B1190" s="626" t="s">
        <v>551</v>
      </c>
      <c r="C1190" s="626">
        <v>89301042</v>
      </c>
      <c r="D1190" s="688" t="s">
        <v>5893</v>
      </c>
      <c r="E1190" s="689" t="s">
        <v>3815</v>
      </c>
      <c r="F1190" s="626" t="s">
        <v>3777</v>
      </c>
      <c r="G1190" s="626" t="s">
        <v>3909</v>
      </c>
      <c r="H1190" s="626" t="s">
        <v>550</v>
      </c>
      <c r="I1190" s="626" t="s">
        <v>1900</v>
      </c>
      <c r="J1190" s="626" t="s">
        <v>1901</v>
      </c>
      <c r="K1190" s="626" t="s">
        <v>3910</v>
      </c>
      <c r="L1190" s="627">
        <v>400.53</v>
      </c>
      <c r="M1190" s="627">
        <v>1201.5899999999999</v>
      </c>
      <c r="N1190" s="626">
        <v>3</v>
      </c>
      <c r="O1190" s="690">
        <v>0.5</v>
      </c>
      <c r="P1190" s="627">
        <v>1201.5899999999999</v>
      </c>
      <c r="Q1190" s="642">
        <v>1</v>
      </c>
      <c r="R1190" s="626">
        <v>3</v>
      </c>
      <c r="S1190" s="642">
        <v>1</v>
      </c>
      <c r="T1190" s="690">
        <v>0.5</v>
      </c>
      <c r="U1190" s="672">
        <v>1</v>
      </c>
    </row>
    <row r="1191" spans="1:21" ht="14.4" customHeight="1" x14ac:dyDescent="0.3">
      <c r="A1191" s="625">
        <v>4</v>
      </c>
      <c r="B1191" s="626" t="s">
        <v>551</v>
      </c>
      <c r="C1191" s="626">
        <v>89301042</v>
      </c>
      <c r="D1191" s="688" t="s">
        <v>5893</v>
      </c>
      <c r="E1191" s="689" t="s">
        <v>3815</v>
      </c>
      <c r="F1191" s="626" t="s">
        <v>3777</v>
      </c>
      <c r="G1191" s="626" t="s">
        <v>3999</v>
      </c>
      <c r="H1191" s="626" t="s">
        <v>1399</v>
      </c>
      <c r="I1191" s="626" t="s">
        <v>5204</v>
      </c>
      <c r="J1191" s="626" t="s">
        <v>1412</v>
      </c>
      <c r="K1191" s="626" t="s">
        <v>4348</v>
      </c>
      <c r="L1191" s="627">
        <v>193.26</v>
      </c>
      <c r="M1191" s="627">
        <v>386.52</v>
      </c>
      <c r="N1191" s="626">
        <v>2</v>
      </c>
      <c r="O1191" s="690">
        <v>0.5</v>
      </c>
      <c r="P1191" s="627">
        <v>386.52</v>
      </c>
      <c r="Q1191" s="642">
        <v>1</v>
      </c>
      <c r="R1191" s="626">
        <v>2</v>
      </c>
      <c r="S1191" s="642">
        <v>1</v>
      </c>
      <c r="T1191" s="690">
        <v>0.5</v>
      </c>
      <c r="U1191" s="672">
        <v>1</v>
      </c>
    </row>
    <row r="1192" spans="1:21" ht="14.4" customHeight="1" x14ac:dyDescent="0.3">
      <c r="A1192" s="625">
        <v>4</v>
      </c>
      <c r="B1192" s="626" t="s">
        <v>551</v>
      </c>
      <c r="C1192" s="626">
        <v>89301042</v>
      </c>
      <c r="D1192" s="688" t="s">
        <v>5893</v>
      </c>
      <c r="E1192" s="689" t="s">
        <v>3815</v>
      </c>
      <c r="F1192" s="626" t="s">
        <v>3777</v>
      </c>
      <c r="G1192" s="626" t="s">
        <v>3848</v>
      </c>
      <c r="H1192" s="626" t="s">
        <v>550</v>
      </c>
      <c r="I1192" s="626" t="s">
        <v>3884</v>
      </c>
      <c r="J1192" s="626" t="s">
        <v>3885</v>
      </c>
      <c r="K1192" s="626" t="s">
        <v>755</v>
      </c>
      <c r="L1192" s="627">
        <v>123.72</v>
      </c>
      <c r="M1192" s="627">
        <v>247.44</v>
      </c>
      <c r="N1192" s="626">
        <v>2</v>
      </c>
      <c r="O1192" s="690">
        <v>0.5</v>
      </c>
      <c r="P1192" s="627">
        <v>247.44</v>
      </c>
      <c r="Q1192" s="642">
        <v>1</v>
      </c>
      <c r="R1192" s="626">
        <v>2</v>
      </c>
      <c r="S1192" s="642">
        <v>1</v>
      </c>
      <c r="T1192" s="690">
        <v>0.5</v>
      </c>
      <c r="U1192" s="672">
        <v>1</v>
      </c>
    </row>
    <row r="1193" spans="1:21" ht="14.4" customHeight="1" x14ac:dyDescent="0.3">
      <c r="A1193" s="625">
        <v>4</v>
      </c>
      <c r="B1193" s="626" t="s">
        <v>551</v>
      </c>
      <c r="C1193" s="626">
        <v>89301042</v>
      </c>
      <c r="D1193" s="688" t="s">
        <v>5893</v>
      </c>
      <c r="E1193" s="689" t="s">
        <v>3815</v>
      </c>
      <c r="F1193" s="626" t="s">
        <v>3777</v>
      </c>
      <c r="G1193" s="626" t="s">
        <v>3848</v>
      </c>
      <c r="H1193" s="626" t="s">
        <v>550</v>
      </c>
      <c r="I1193" s="626" t="s">
        <v>757</v>
      </c>
      <c r="J1193" s="626" t="s">
        <v>754</v>
      </c>
      <c r="K1193" s="626" t="s">
        <v>758</v>
      </c>
      <c r="L1193" s="627">
        <v>612.26</v>
      </c>
      <c r="M1193" s="627">
        <v>612.26</v>
      </c>
      <c r="N1193" s="626">
        <v>1</v>
      </c>
      <c r="O1193" s="690">
        <v>0.5</v>
      </c>
      <c r="P1193" s="627">
        <v>612.26</v>
      </c>
      <c r="Q1193" s="642">
        <v>1</v>
      </c>
      <c r="R1193" s="626">
        <v>1</v>
      </c>
      <c r="S1193" s="642">
        <v>1</v>
      </c>
      <c r="T1193" s="690">
        <v>0.5</v>
      </c>
      <c r="U1193" s="672">
        <v>1</v>
      </c>
    </row>
    <row r="1194" spans="1:21" ht="14.4" customHeight="1" x14ac:dyDescent="0.3">
      <c r="A1194" s="625">
        <v>4</v>
      </c>
      <c r="B1194" s="626" t="s">
        <v>551</v>
      </c>
      <c r="C1194" s="626">
        <v>89301042</v>
      </c>
      <c r="D1194" s="688" t="s">
        <v>5893</v>
      </c>
      <c r="E1194" s="689" t="s">
        <v>3815</v>
      </c>
      <c r="F1194" s="626" t="s">
        <v>3777</v>
      </c>
      <c r="G1194" s="626" t="s">
        <v>5205</v>
      </c>
      <c r="H1194" s="626" t="s">
        <v>550</v>
      </c>
      <c r="I1194" s="626" t="s">
        <v>5206</v>
      </c>
      <c r="J1194" s="626" t="s">
        <v>2007</v>
      </c>
      <c r="K1194" s="626" t="s">
        <v>4169</v>
      </c>
      <c r="L1194" s="627">
        <v>202.25</v>
      </c>
      <c r="M1194" s="627">
        <v>202.25</v>
      </c>
      <c r="N1194" s="626">
        <v>1</v>
      </c>
      <c r="O1194" s="690">
        <v>0.5</v>
      </c>
      <c r="P1194" s="627">
        <v>202.25</v>
      </c>
      <c r="Q1194" s="642">
        <v>1</v>
      </c>
      <c r="R1194" s="626">
        <v>1</v>
      </c>
      <c r="S1194" s="642">
        <v>1</v>
      </c>
      <c r="T1194" s="690">
        <v>0.5</v>
      </c>
      <c r="U1194" s="672">
        <v>1</v>
      </c>
    </row>
    <row r="1195" spans="1:21" ht="14.4" customHeight="1" x14ac:dyDescent="0.3">
      <c r="A1195" s="625">
        <v>4</v>
      </c>
      <c r="B1195" s="626" t="s">
        <v>551</v>
      </c>
      <c r="C1195" s="626">
        <v>89301042</v>
      </c>
      <c r="D1195" s="688" t="s">
        <v>5893</v>
      </c>
      <c r="E1195" s="689" t="s">
        <v>3815</v>
      </c>
      <c r="F1195" s="626" t="s">
        <v>3777</v>
      </c>
      <c r="G1195" s="626" t="s">
        <v>3975</v>
      </c>
      <c r="H1195" s="626" t="s">
        <v>550</v>
      </c>
      <c r="I1195" s="626" t="s">
        <v>5207</v>
      </c>
      <c r="J1195" s="626" t="s">
        <v>3730</v>
      </c>
      <c r="K1195" s="626" t="s">
        <v>4905</v>
      </c>
      <c r="L1195" s="627">
        <v>305.08</v>
      </c>
      <c r="M1195" s="627">
        <v>610.16</v>
      </c>
      <c r="N1195" s="626">
        <v>2</v>
      </c>
      <c r="O1195" s="690">
        <v>1</v>
      </c>
      <c r="P1195" s="627">
        <v>305.08</v>
      </c>
      <c r="Q1195" s="642">
        <v>0.5</v>
      </c>
      <c r="R1195" s="626">
        <v>1</v>
      </c>
      <c r="S1195" s="642">
        <v>0.5</v>
      </c>
      <c r="T1195" s="690">
        <v>0.5</v>
      </c>
      <c r="U1195" s="672">
        <v>0.5</v>
      </c>
    </row>
    <row r="1196" spans="1:21" ht="14.4" customHeight="1" x14ac:dyDescent="0.3">
      <c r="A1196" s="625">
        <v>4</v>
      </c>
      <c r="B1196" s="626" t="s">
        <v>551</v>
      </c>
      <c r="C1196" s="626">
        <v>89301042</v>
      </c>
      <c r="D1196" s="688" t="s">
        <v>5893</v>
      </c>
      <c r="E1196" s="689" t="s">
        <v>3815</v>
      </c>
      <c r="F1196" s="626" t="s">
        <v>3777</v>
      </c>
      <c r="G1196" s="626" t="s">
        <v>5208</v>
      </c>
      <c r="H1196" s="626" t="s">
        <v>550</v>
      </c>
      <c r="I1196" s="626" t="s">
        <v>5209</v>
      </c>
      <c r="J1196" s="626" t="s">
        <v>5210</v>
      </c>
      <c r="K1196" s="626" t="s">
        <v>5211</v>
      </c>
      <c r="L1196" s="627">
        <v>255.26</v>
      </c>
      <c r="M1196" s="627">
        <v>2297.34</v>
      </c>
      <c r="N1196" s="626">
        <v>9</v>
      </c>
      <c r="O1196" s="690">
        <v>1.5</v>
      </c>
      <c r="P1196" s="627">
        <v>2297.34</v>
      </c>
      <c r="Q1196" s="642">
        <v>1</v>
      </c>
      <c r="R1196" s="626">
        <v>9</v>
      </c>
      <c r="S1196" s="642">
        <v>1</v>
      </c>
      <c r="T1196" s="690">
        <v>1.5</v>
      </c>
      <c r="U1196" s="672">
        <v>1</v>
      </c>
    </row>
    <row r="1197" spans="1:21" ht="14.4" customHeight="1" x14ac:dyDescent="0.3">
      <c r="A1197" s="625">
        <v>4</v>
      </c>
      <c r="B1197" s="626" t="s">
        <v>551</v>
      </c>
      <c r="C1197" s="626">
        <v>89301042</v>
      </c>
      <c r="D1197" s="688" t="s">
        <v>5893</v>
      </c>
      <c r="E1197" s="689" t="s">
        <v>3815</v>
      </c>
      <c r="F1197" s="626" t="s">
        <v>3777</v>
      </c>
      <c r="G1197" s="626" t="s">
        <v>5212</v>
      </c>
      <c r="H1197" s="626" t="s">
        <v>1399</v>
      </c>
      <c r="I1197" s="626" t="s">
        <v>5213</v>
      </c>
      <c r="J1197" s="626" t="s">
        <v>5214</v>
      </c>
      <c r="K1197" s="626" t="s">
        <v>4765</v>
      </c>
      <c r="L1197" s="627">
        <v>716.43</v>
      </c>
      <c r="M1197" s="627">
        <v>716.43</v>
      </c>
      <c r="N1197" s="626">
        <v>1</v>
      </c>
      <c r="O1197" s="690">
        <v>0.5</v>
      </c>
      <c r="P1197" s="627">
        <v>716.43</v>
      </c>
      <c r="Q1197" s="642">
        <v>1</v>
      </c>
      <c r="R1197" s="626">
        <v>1</v>
      </c>
      <c r="S1197" s="642">
        <v>1</v>
      </c>
      <c r="T1197" s="690">
        <v>0.5</v>
      </c>
      <c r="U1197" s="672">
        <v>1</v>
      </c>
    </row>
    <row r="1198" spans="1:21" ht="14.4" customHeight="1" x14ac:dyDescent="0.3">
      <c r="A1198" s="625">
        <v>4</v>
      </c>
      <c r="B1198" s="626" t="s">
        <v>551</v>
      </c>
      <c r="C1198" s="626">
        <v>89301042</v>
      </c>
      <c r="D1198" s="688" t="s">
        <v>5893</v>
      </c>
      <c r="E1198" s="689" t="s">
        <v>3815</v>
      </c>
      <c r="F1198" s="626" t="s">
        <v>3777</v>
      </c>
      <c r="G1198" s="626" t="s">
        <v>5212</v>
      </c>
      <c r="H1198" s="626" t="s">
        <v>1399</v>
      </c>
      <c r="I1198" s="626" t="s">
        <v>5213</v>
      </c>
      <c r="J1198" s="626" t="s">
        <v>5214</v>
      </c>
      <c r="K1198" s="626" t="s">
        <v>4765</v>
      </c>
      <c r="L1198" s="627">
        <v>787.22</v>
      </c>
      <c r="M1198" s="627">
        <v>1574.44</v>
      </c>
      <c r="N1198" s="626">
        <v>2</v>
      </c>
      <c r="O1198" s="690">
        <v>0.5</v>
      </c>
      <c r="P1198" s="627">
        <v>1574.44</v>
      </c>
      <c r="Q1198" s="642">
        <v>1</v>
      </c>
      <c r="R1198" s="626">
        <v>2</v>
      </c>
      <c r="S1198" s="642">
        <v>1</v>
      </c>
      <c r="T1198" s="690">
        <v>0.5</v>
      </c>
      <c r="U1198" s="672">
        <v>1</v>
      </c>
    </row>
    <row r="1199" spans="1:21" ht="14.4" customHeight="1" x14ac:dyDescent="0.3">
      <c r="A1199" s="625">
        <v>4</v>
      </c>
      <c r="B1199" s="626" t="s">
        <v>551</v>
      </c>
      <c r="C1199" s="626">
        <v>89301042</v>
      </c>
      <c r="D1199" s="688" t="s">
        <v>5893</v>
      </c>
      <c r="E1199" s="689" t="s">
        <v>3815</v>
      </c>
      <c r="F1199" s="626" t="s">
        <v>3777</v>
      </c>
      <c r="G1199" s="626" t="s">
        <v>3895</v>
      </c>
      <c r="H1199" s="626" t="s">
        <v>550</v>
      </c>
      <c r="I1199" s="626" t="s">
        <v>3051</v>
      </c>
      <c r="J1199" s="626" t="s">
        <v>1714</v>
      </c>
      <c r="K1199" s="626" t="s">
        <v>3896</v>
      </c>
      <c r="L1199" s="627">
        <v>38.99</v>
      </c>
      <c r="M1199" s="627">
        <v>77.98</v>
      </c>
      <c r="N1199" s="626">
        <v>2</v>
      </c>
      <c r="O1199" s="690">
        <v>1</v>
      </c>
      <c r="P1199" s="627"/>
      <c r="Q1199" s="642">
        <v>0</v>
      </c>
      <c r="R1199" s="626"/>
      <c r="S1199" s="642">
        <v>0</v>
      </c>
      <c r="T1199" s="690"/>
      <c r="U1199" s="672">
        <v>0</v>
      </c>
    </row>
    <row r="1200" spans="1:21" ht="14.4" customHeight="1" x14ac:dyDescent="0.3">
      <c r="A1200" s="625">
        <v>4</v>
      </c>
      <c r="B1200" s="626" t="s">
        <v>551</v>
      </c>
      <c r="C1200" s="626">
        <v>89301042</v>
      </c>
      <c r="D1200" s="688" t="s">
        <v>5893</v>
      </c>
      <c r="E1200" s="689" t="s">
        <v>3815</v>
      </c>
      <c r="F1200" s="626" t="s">
        <v>3778</v>
      </c>
      <c r="G1200" s="626" t="s">
        <v>3904</v>
      </c>
      <c r="H1200" s="626" t="s">
        <v>550</v>
      </c>
      <c r="I1200" s="626" t="s">
        <v>3966</v>
      </c>
      <c r="J1200" s="626" t="s">
        <v>3806</v>
      </c>
      <c r="K1200" s="626"/>
      <c r="L1200" s="627">
        <v>0</v>
      </c>
      <c r="M1200" s="627">
        <v>0</v>
      </c>
      <c r="N1200" s="626">
        <v>1</v>
      </c>
      <c r="O1200" s="690">
        <v>1</v>
      </c>
      <c r="P1200" s="627">
        <v>0</v>
      </c>
      <c r="Q1200" s="642"/>
      <c r="R1200" s="626">
        <v>1</v>
      </c>
      <c r="S1200" s="642">
        <v>1</v>
      </c>
      <c r="T1200" s="690">
        <v>1</v>
      </c>
      <c r="U1200" s="672">
        <v>1</v>
      </c>
    </row>
    <row r="1201" spans="1:21" ht="14.4" customHeight="1" x14ac:dyDescent="0.3">
      <c r="A1201" s="625">
        <v>4</v>
      </c>
      <c r="B1201" s="626" t="s">
        <v>551</v>
      </c>
      <c r="C1201" s="626">
        <v>89301042</v>
      </c>
      <c r="D1201" s="688" t="s">
        <v>5893</v>
      </c>
      <c r="E1201" s="689" t="s">
        <v>3815</v>
      </c>
      <c r="F1201" s="626" t="s">
        <v>3779</v>
      </c>
      <c r="G1201" s="626" t="s">
        <v>4152</v>
      </c>
      <c r="H1201" s="626" t="s">
        <v>550</v>
      </c>
      <c r="I1201" s="626" t="s">
        <v>4153</v>
      </c>
      <c r="J1201" s="626" t="s">
        <v>4154</v>
      </c>
      <c r="K1201" s="626" t="s">
        <v>4155</v>
      </c>
      <c r="L1201" s="627">
        <v>410</v>
      </c>
      <c r="M1201" s="627">
        <v>1230</v>
      </c>
      <c r="N1201" s="626">
        <v>3</v>
      </c>
      <c r="O1201" s="690">
        <v>3</v>
      </c>
      <c r="P1201" s="627">
        <v>1230</v>
      </c>
      <c r="Q1201" s="642">
        <v>1</v>
      </c>
      <c r="R1201" s="626">
        <v>3</v>
      </c>
      <c r="S1201" s="642">
        <v>1</v>
      </c>
      <c r="T1201" s="690">
        <v>3</v>
      </c>
      <c r="U1201" s="672">
        <v>1</v>
      </c>
    </row>
    <row r="1202" spans="1:21" ht="14.4" customHeight="1" x14ac:dyDescent="0.3">
      <c r="A1202" s="625">
        <v>4</v>
      </c>
      <c r="B1202" s="626" t="s">
        <v>551</v>
      </c>
      <c r="C1202" s="626">
        <v>89301042</v>
      </c>
      <c r="D1202" s="688" t="s">
        <v>5893</v>
      </c>
      <c r="E1202" s="689" t="s">
        <v>3815</v>
      </c>
      <c r="F1202" s="626" t="s">
        <v>3779</v>
      </c>
      <c r="G1202" s="626" t="s">
        <v>4215</v>
      </c>
      <c r="H1202" s="626" t="s">
        <v>550</v>
      </c>
      <c r="I1202" s="626" t="s">
        <v>4225</v>
      </c>
      <c r="J1202" s="626" t="s">
        <v>4226</v>
      </c>
      <c r="K1202" s="626" t="s">
        <v>4227</v>
      </c>
      <c r="L1202" s="627">
        <v>200</v>
      </c>
      <c r="M1202" s="627">
        <v>600</v>
      </c>
      <c r="N1202" s="626">
        <v>3</v>
      </c>
      <c r="O1202" s="690">
        <v>1</v>
      </c>
      <c r="P1202" s="627">
        <v>600</v>
      </c>
      <c r="Q1202" s="642">
        <v>1</v>
      </c>
      <c r="R1202" s="626">
        <v>3</v>
      </c>
      <c r="S1202" s="642">
        <v>1</v>
      </c>
      <c r="T1202" s="690">
        <v>1</v>
      </c>
      <c r="U1202" s="672">
        <v>1</v>
      </c>
    </row>
    <row r="1203" spans="1:21" ht="14.4" customHeight="1" x14ac:dyDescent="0.3">
      <c r="A1203" s="625">
        <v>4</v>
      </c>
      <c r="B1203" s="626" t="s">
        <v>551</v>
      </c>
      <c r="C1203" s="626">
        <v>89301042</v>
      </c>
      <c r="D1203" s="688" t="s">
        <v>5893</v>
      </c>
      <c r="E1203" s="689" t="s">
        <v>3816</v>
      </c>
      <c r="F1203" s="626" t="s">
        <v>3779</v>
      </c>
      <c r="G1203" s="626" t="s">
        <v>4152</v>
      </c>
      <c r="H1203" s="626" t="s">
        <v>550</v>
      </c>
      <c r="I1203" s="626" t="s">
        <v>4153</v>
      </c>
      <c r="J1203" s="626" t="s">
        <v>4154</v>
      </c>
      <c r="K1203" s="626" t="s">
        <v>4155</v>
      </c>
      <c r="L1203" s="627">
        <v>410</v>
      </c>
      <c r="M1203" s="627">
        <v>820</v>
      </c>
      <c r="N1203" s="626">
        <v>2</v>
      </c>
      <c r="O1203" s="690">
        <v>2</v>
      </c>
      <c r="P1203" s="627">
        <v>410</v>
      </c>
      <c r="Q1203" s="642">
        <v>0.5</v>
      </c>
      <c r="R1203" s="626">
        <v>1</v>
      </c>
      <c r="S1203" s="642">
        <v>0.5</v>
      </c>
      <c r="T1203" s="690">
        <v>1</v>
      </c>
      <c r="U1203" s="672">
        <v>0.5</v>
      </c>
    </row>
    <row r="1204" spans="1:21" ht="14.4" customHeight="1" x14ac:dyDescent="0.3">
      <c r="A1204" s="625">
        <v>4</v>
      </c>
      <c r="B1204" s="626" t="s">
        <v>551</v>
      </c>
      <c r="C1204" s="626">
        <v>89301042</v>
      </c>
      <c r="D1204" s="688" t="s">
        <v>5893</v>
      </c>
      <c r="E1204" s="689" t="s">
        <v>3819</v>
      </c>
      <c r="F1204" s="626" t="s">
        <v>3779</v>
      </c>
      <c r="G1204" s="626" t="s">
        <v>4152</v>
      </c>
      <c r="H1204" s="626" t="s">
        <v>550</v>
      </c>
      <c r="I1204" s="626" t="s">
        <v>4153</v>
      </c>
      <c r="J1204" s="626" t="s">
        <v>4154</v>
      </c>
      <c r="K1204" s="626" t="s">
        <v>4155</v>
      </c>
      <c r="L1204" s="627">
        <v>410</v>
      </c>
      <c r="M1204" s="627">
        <v>820</v>
      </c>
      <c r="N1204" s="626">
        <v>2</v>
      </c>
      <c r="O1204" s="690">
        <v>2</v>
      </c>
      <c r="P1204" s="627">
        <v>820</v>
      </c>
      <c r="Q1204" s="642">
        <v>1</v>
      </c>
      <c r="R1204" s="626">
        <v>2</v>
      </c>
      <c r="S1204" s="642">
        <v>1</v>
      </c>
      <c r="T1204" s="690">
        <v>2</v>
      </c>
      <c r="U1204" s="672">
        <v>1</v>
      </c>
    </row>
    <row r="1205" spans="1:21" ht="14.4" customHeight="1" x14ac:dyDescent="0.3">
      <c r="A1205" s="625">
        <v>4</v>
      </c>
      <c r="B1205" s="626" t="s">
        <v>551</v>
      </c>
      <c r="C1205" s="626">
        <v>89301042</v>
      </c>
      <c r="D1205" s="688" t="s">
        <v>5893</v>
      </c>
      <c r="E1205" s="689" t="s">
        <v>3820</v>
      </c>
      <c r="F1205" s="626" t="s">
        <v>3777</v>
      </c>
      <c r="G1205" s="626" t="s">
        <v>3839</v>
      </c>
      <c r="H1205" s="626" t="s">
        <v>1399</v>
      </c>
      <c r="I1205" s="626" t="s">
        <v>1717</v>
      </c>
      <c r="J1205" s="626" t="s">
        <v>3575</v>
      </c>
      <c r="K1205" s="626" t="s">
        <v>3576</v>
      </c>
      <c r="L1205" s="627">
        <v>333.31</v>
      </c>
      <c r="M1205" s="627">
        <v>999.93000000000006</v>
      </c>
      <c r="N1205" s="626">
        <v>3</v>
      </c>
      <c r="O1205" s="690">
        <v>3</v>
      </c>
      <c r="P1205" s="627">
        <v>666.62</v>
      </c>
      <c r="Q1205" s="642">
        <v>0.66666666666666663</v>
      </c>
      <c r="R1205" s="626">
        <v>2</v>
      </c>
      <c r="S1205" s="642">
        <v>0.66666666666666663</v>
      </c>
      <c r="T1205" s="690">
        <v>2</v>
      </c>
      <c r="U1205" s="672">
        <v>0.66666666666666663</v>
      </c>
    </row>
    <row r="1206" spans="1:21" ht="14.4" customHeight="1" x14ac:dyDescent="0.3">
      <c r="A1206" s="625">
        <v>4</v>
      </c>
      <c r="B1206" s="626" t="s">
        <v>551</v>
      </c>
      <c r="C1206" s="626">
        <v>89301042</v>
      </c>
      <c r="D1206" s="688" t="s">
        <v>5893</v>
      </c>
      <c r="E1206" s="689" t="s">
        <v>3820</v>
      </c>
      <c r="F1206" s="626" t="s">
        <v>3777</v>
      </c>
      <c r="G1206" s="626" t="s">
        <v>3839</v>
      </c>
      <c r="H1206" s="626" t="s">
        <v>1399</v>
      </c>
      <c r="I1206" s="626" t="s">
        <v>1748</v>
      </c>
      <c r="J1206" s="626" t="s">
        <v>3579</v>
      </c>
      <c r="K1206" s="626" t="s">
        <v>3580</v>
      </c>
      <c r="L1206" s="627">
        <v>333.31</v>
      </c>
      <c r="M1206" s="627">
        <v>1333.24</v>
      </c>
      <c r="N1206" s="626">
        <v>4</v>
      </c>
      <c r="O1206" s="690">
        <v>4</v>
      </c>
      <c r="P1206" s="627">
        <v>333.31</v>
      </c>
      <c r="Q1206" s="642">
        <v>0.25</v>
      </c>
      <c r="R1206" s="626">
        <v>1</v>
      </c>
      <c r="S1206" s="642">
        <v>0.25</v>
      </c>
      <c r="T1206" s="690">
        <v>1</v>
      </c>
      <c r="U1206" s="672">
        <v>0.25</v>
      </c>
    </row>
    <row r="1207" spans="1:21" ht="14.4" customHeight="1" x14ac:dyDescent="0.3">
      <c r="A1207" s="625">
        <v>4</v>
      </c>
      <c r="B1207" s="626" t="s">
        <v>551</v>
      </c>
      <c r="C1207" s="626">
        <v>89301042</v>
      </c>
      <c r="D1207" s="688" t="s">
        <v>5893</v>
      </c>
      <c r="E1207" s="689" t="s">
        <v>3820</v>
      </c>
      <c r="F1207" s="626" t="s">
        <v>3777</v>
      </c>
      <c r="G1207" s="626" t="s">
        <v>5215</v>
      </c>
      <c r="H1207" s="626" t="s">
        <v>1399</v>
      </c>
      <c r="I1207" s="626" t="s">
        <v>5216</v>
      </c>
      <c r="J1207" s="626" t="s">
        <v>3679</v>
      </c>
      <c r="K1207" s="626" t="s">
        <v>3677</v>
      </c>
      <c r="L1207" s="627">
        <v>1165.58</v>
      </c>
      <c r="M1207" s="627">
        <v>2331.16</v>
      </c>
      <c r="N1207" s="626">
        <v>2</v>
      </c>
      <c r="O1207" s="690">
        <v>1</v>
      </c>
      <c r="P1207" s="627">
        <v>1165.58</v>
      </c>
      <c r="Q1207" s="642">
        <v>0.5</v>
      </c>
      <c r="R1207" s="626">
        <v>1</v>
      </c>
      <c r="S1207" s="642">
        <v>0.5</v>
      </c>
      <c r="T1207" s="690">
        <v>0.5</v>
      </c>
      <c r="U1207" s="672">
        <v>0.5</v>
      </c>
    </row>
    <row r="1208" spans="1:21" ht="14.4" customHeight="1" x14ac:dyDescent="0.3">
      <c r="A1208" s="625">
        <v>4</v>
      </c>
      <c r="B1208" s="626" t="s">
        <v>551</v>
      </c>
      <c r="C1208" s="626">
        <v>89301042</v>
      </c>
      <c r="D1208" s="688" t="s">
        <v>5893</v>
      </c>
      <c r="E1208" s="689" t="s">
        <v>3820</v>
      </c>
      <c r="F1208" s="626" t="s">
        <v>3777</v>
      </c>
      <c r="G1208" s="626" t="s">
        <v>5215</v>
      </c>
      <c r="H1208" s="626" t="s">
        <v>1399</v>
      </c>
      <c r="I1208" s="626" t="s">
        <v>5216</v>
      </c>
      <c r="J1208" s="626" t="s">
        <v>3679</v>
      </c>
      <c r="K1208" s="626" t="s">
        <v>3677</v>
      </c>
      <c r="L1208" s="627">
        <v>1224.67</v>
      </c>
      <c r="M1208" s="627">
        <v>1224.67</v>
      </c>
      <c r="N1208" s="626">
        <v>1</v>
      </c>
      <c r="O1208" s="690">
        <v>0.5</v>
      </c>
      <c r="P1208" s="627"/>
      <c r="Q1208" s="642">
        <v>0</v>
      </c>
      <c r="R1208" s="626"/>
      <c r="S1208" s="642">
        <v>0</v>
      </c>
      <c r="T1208" s="690"/>
      <c r="U1208" s="672">
        <v>0</v>
      </c>
    </row>
    <row r="1209" spans="1:21" ht="14.4" customHeight="1" x14ac:dyDescent="0.3">
      <c r="A1209" s="625">
        <v>4</v>
      </c>
      <c r="B1209" s="626" t="s">
        <v>551</v>
      </c>
      <c r="C1209" s="626">
        <v>89301042</v>
      </c>
      <c r="D1209" s="688" t="s">
        <v>5893</v>
      </c>
      <c r="E1209" s="689" t="s">
        <v>3820</v>
      </c>
      <c r="F1209" s="626" t="s">
        <v>3777</v>
      </c>
      <c r="G1209" s="626" t="s">
        <v>4014</v>
      </c>
      <c r="H1209" s="626" t="s">
        <v>1399</v>
      </c>
      <c r="I1209" s="626" t="s">
        <v>4762</v>
      </c>
      <c r="J1209" s="626" t="s">
        <v>4763</v>
      </c>
      <c r="K1209" s="626" t="s">
        <v>3693</v>
      </c>
      <c r="L1209" s="627">
        <v>138.16</v>
      </c>
      <c r="M1209" s="627">
        <v>138.16</v>
      </c>
      <c r="N1209" s="626">
        <v>1</v>
      </c>
      <c r="O1209" s="690">
        <v>0.5</v>
      </c>
      <c r="P1209" s="627">
        <v>138.16</v>
      </c>
      <c r="Q1209" s="642">
        <v>1</v>
      </c>
      <c r="R1209" s="626">
        <v>1</v>
      </c>
      <c r="S1209" s="642">
        <v>1</v>
      </c>
      <c r="T1209" s="690">
        <v>0.5</v>
      </c>
      <c r="U1209" s="672">
        <v>1</v>
      </c>
    </row>
    <row r="1210" spans="1:21" ht="14.4" customHeight="1" x14ac:dyDescent="0.3">
      <c r="A1210" s="625">
        <v>4</v>
      </c>
      <c r="B1210" s="626" t="s">
        <v>551</v>
      </c>
      <c r="C1210" s="626">
        <v>89301042</v>
      </c>
      <c r="D1210" s="688" t="s">
        <v>5893</v>
      </c>
      <c r="E1210" s="689" t="s">
        <v>3820</v>
      </c>
      <c r="F1210" s="626" t="s">
        <v>3777</v>
      </c>
      <c r="G1210" s="626" t="s">
        <v>4014</v>
      </c>
      <c r="H1210" s="626" t="s">
        <v>1399</v>
      </c>
      <c r="I1210" s="626" t="s">
        <v>2594</v>
      </c>
      <c r="J1210" s="626" t="s">
        <v>2595</v>
      </c>
      <c r="K1210" s="626" t="s">
        <v>3600</v>
      </c>
      <c r="L1210" s="627">
        <v>184.22</v>
      </c>
      <c r="M1210" s="627">
        <v>1842.1999999999998</v>
      </c>
      <c r="N1210" s="626">
        <v>10</v>
      </c>
      <c r="O1210" s="690">
        <v>5</v>
      </c>
      <c r="P1210" s="627">
        <v>1289.54</v>
      </c>
      <c r="Q1210" s="642">
        <v>0.70000000000000007</v>
      </c>
      <c r="R1210" s="626">
        <v>7</v>
      </c>
      <c r="S1210" s="642">
        <v>0.7</v>
      </c>
      <c r="T1210" s="690">
        <v>3</v>
      </c>
      <c r="U1210" s="672">
        <v>0.6</v>
      </c>
    </row>
    <row r="1211" spans="1:21" ht="14.4" customHeight="1" x14ac:dyDescent="0.3">
      <c r="A1211" s="625">
        <v>4</v>
      </c>
      <c r="B1211" s="626" t="s">
        <v>551</v>
      </c>
      <c r="C1211" s="626">
        <v>89301042</v>
      </c>
      <c r="D1211" s="688" t="s">
        <v>5893</v>
      </c>
      <c r="E1211" s="689" t="s">
        <v>3820</v>
      </c>
      <c r="F1211" s="626" t="s">
        <v>3777</v>
      </c>
      <c r="G1211" s="626" t="s">
        <v>3912</v>
      </c>
      <c r="H1211" s="626" t="s">
        <v>1399</v>
      </c>
      <c r="I1211" s="626" t="s">
        <v>4764</v>
      </c>
      <c r="J1211" s="626" t="s">
        <v>1483</v>
      </c>
      <c r="K1211" s="626" t="s">
        <v>4765</v>
      </c>
      <c r="L1211" s="627">
        <v>413.22</v>
      </c>
      <c r="M1211" s="627">
        <v>826.44</v>
      </c>
      <c r="N1211" s="626">
        <v>2</v>
      </c>
      <c r="O1211" s="690">
        <v>2</v>
      </c>
      <c r="P1211" s="627">
        <v>826.44</v>
      </c>
      <c r="Q1211" s="642">
        <v>1</v>
      </c>
      <c r="R1211" s="626">
        <v>2</v>
      </c>
      <c r="S1211" s="642">
        <v>1</v>
      </c>
      <c r="T1211" s="690">
        <v>2</v>
      </c>
      <c r="U1211" s="672">
        <v>1</v>
      </c>
    </row>
    <row r="1212" spans="1:21" ht="14.4" customHeight="1" x14ac:dyDescent="0.3">
      <c r="A1212" s="625">
        <v>4</v>
      </c>
      <c r="B1212" s="626" t="s">
        <v>551</v>
      </c>
      <c r="C1212" s="626">
        <v>89301042</v>
      </c>
      <c r="D1212" s="688" t="s">
        <v>5893</v>
      </c>
      <c r="E1212" s="689" t="s">
        <v>3820</v>
      </c>
      <c r="F1212" s="626" t="s">
        <v>3777</v>
      </c>
      <c r="G1212" s="626" t="s">
        <v>4167</v>
      </c>
      <c r="H1212" s="626" t="s">
        <v>550</v>
      </c>
      <c r="I1212" s="626" t="s">
        <v>4168</v>
      </c>
      <c r="J1212" s="626" t="s">
        <v>761</v>
      </c>
      <c r="K1212" s="626" t="s">
        <v>4169</v>
      </c>
      <c r="L1212" s="627">
        <v>413.22</v>
      </c>
      <c r="M1212" s="627">
        <v>413.22</v>
      </c>
      <c r="N1212" s="626">
        <v>1</v>
      </c>
      <c r="O1212" s="690">
        <v>0.5</v>
      </c>
      <c r="P1212" s="627">
        <v>413.22</v>
      </c>
      <c r="Q1212" s="642">
        <v>1</v>
      </c>
      <c r="R1212" s="626">
        <v>1</v>
      </c>
      <c r="S1212" s="642">
        <v>1</v>
      </c>
      <c r="T1212" s="690">
        <v>0.5</v>
      </c>
      <c r="U1212" s="672">
        <v>1</v>
      </c>
    </row>
    <row r="1213" spans="1:21" ht="14.4" customHeight="1" x14ac:dyDescent="0.3">
      <c r="A1213" s="625">
        <v>4</v>
      </c>
      <c r="B1213" s="626" t="s">
        <v>551</v>
      </c>
      <c r="C1213" s="626">
        <v>89301042</v>
      </c>
      <c r="D1213" s="688" t="s">
        <v>5893</v>
      </c>
      <c r="E1213" s="689" t="s">
        <v>3820</v>
      </c>
      <c r="F1213" s="626" t="s">
        <v>3777</v>
      </c>
      <c r="G1213" s="626" t="s">
        <v>5217</v>
      </c>
      <c r="H1213" s="626" t="s">
        <v>550</v>
      </c>
      <c r="I1213" s="626" t="s">
        <v>5218</v>
      </c>
      <c r="J1213" s="626" t="s">
        <v>5219</v>
      </c>
      <c r="K1213" s="626" t="s">
        <v>5220</v>
      </c>
      <c r="L1213" s="627">
        <v>400.21</v>
      </c>
      <c r="M1213" s="627">
        <v>2001.0499999999997</v>
      </c>
      <c r="N1213" s="626">
        <v>5</v>
      </c>
      <c r="O1213" s="690">
        <v>2.5</v>
      </c>
      <c r="P1213" s="627">
        <v>2001.0499999999997</v>
      </c>
      <c r="Q1213" s="642">
        <v>1</v>
      </c>
      <c r="R1213" s="626">
        <v>5</v>
      </c>
      <c r="S1213" s="642">
        <v>1</v>
      </c>
      <c r="T1213" s="690">
        <v>2.5</v>
      </c>
      <c r="U1213" s="672">
        <v>1</v>
      </c>
    </row>
    <row r="1214" spans="1:21" ht="14.4" customHeight="1" x14ac:dyDescent="0.3">
      <c r="A1214" s="625">
        <v>4</v>
      </c>
      <c r="B1214" s="626" t="s">
        <v>551</v>
      </c>
      <c r="C1214" s="626">
        <v>89301042</v>
      </c>
      <c r="D1214" s="688" t="s">
        <v>5893</v>
      </c>
      <c r="E1214" s="689" t="s">
        <v>3820</v>
      </c>
      <c r="F1214" s="626" t="s">
        <v>3777</v>
      </c>
      <c r="G1214" s="626" t="s">
        <v>4331</v>
      </c>
      <c r="H1214" s="626" t="s">
        <v>550</v>
      </c>
      <c r="I1214" s="626" t="s">
        <v>730</v>
      </c>
      <c r="J1214" s="626" t="s">
        <v>731</v>
      </c>
      <c r="K1214" s="626" t="s">
        <v>732</v>
      </c>
      <c r="L1214" s="627">
        <v>138.61000000000001</v>
      </c>
      <c r="M1214" s="627">
        <v>277.22000000000003</v>
      </c>
      <c r="N1214" s="626">
        <v>2</v>
      </c>
      <c r="O1214" s="690">
        <v>1</v>
      </c>
      <c r="P1214" s="627">
        <v>277.22000000000003</v>
      </c>
      <c r="Q1214" s="642">
        <v>1</v>
      </c>
      <c r="R1214" s="626">
        <v>2</v>
      </c>
      <c r="S1214" s="642">
        <v>1</v>
      </c>
      <c r="T1214" s="690">
        <v>1</v>
      </c>
      <c r="U1214" s="672">
        <v>1</v>
      </c>
    </row>
    <row r="1215" spans="1:21" ht="14.4" customHeight="1" x14ac:dyDescent="0.3">
      <c r="A1215" s="625">
        <v>4</v>
      </c>
      <c r="B1215" s="626" t="s">
        <v>551</v>
      </c>
      <c r="C1215" s="626">
        <v>89301042</v>
      </c>
      <c r="D1215" s="688" t="s">
        <v>5893</v>
      </c>
      <c r="E1215" s="689" t="s">
        <v>3820</v>
      </c>
      <c r="F1215" s="626" t="s">
        <v>3777</v>
      </c>
      <c r="G1215" s="626" t="s">
        <v>4095</v>
      </c>
      <c r="H1215" s="626" t="s">
        <v>550</v>
      </c>
      <c r="I1215" s="626" t="s">
        <v>4096</v>
      </c>
      <c r="J1215" s="626" t="s">
        <v>4097</v>
      </c>
      <c r="K1215" s="626" t="s">
        <v>4098</v>
      </c>
      <c r="L1215" s="627">
        <v>53.67</v>
      </c>
      <c r="M1215" s="627">
        <v>161.01</v>
      </c>
      <c r="N1215" s="626">
        <v>3</v>
      </c>
      <c r="O1215" s="690">
        <v>1</v>
      </c>
      <c r="P1215" s="627"/>
      <c r="Q1215" s="642">
        <v>0</v>
      </c>
      <c r="R1215" s="626"/>
      <c r="S1215" s="642">
        <v>0</v>
      </c>
      <c r="T1215" s="690"/>
      <c r="U1215" s="672">
        <v>0</v>
      </c>
    </row>
    <row r="1216" spans="1:21" ht="14.4" customHeight="1" x14ac:dyDescent="0.3">
      <c r="A1216" s="625">
        <v>4</v>
      </c>
      <c r="B1216" s="626" t="s">
        <v>551</v>
      </c>
      <c r="C1216" s="626">
        <v>89301042</v>
      </c>
      <c r="D1216" s="688" t="s">
        <v>5893</v>
      </c>
      <c r="E1216" s="689" t="s">
        <v>3820</v>
      </c>
      <c r="F1216" s="626" t="s">
        <v>3777</v>
      </c>
      <c r="G1216" s="626" t="s">
        <v>5221</v>
      </c>
      <c r="H1216" s="626" t="s">
        <v>550</v>
      </c>
      <c r="I1216" s="626" t="s">
        <v>5222</v>
      </c>
      <c r="J1216" s="626" t="s">
        <v>5223</v>
      </c>
      <c r="K1216" s="626" t="s">
        <v>5224</v>
      </c>
      <c r="L1216" s="627">
        <v>0</v>
      </c>
      <c r="M1216" s="627">
        <v>0</v>
      </c>
      <c r="N1216" s="626">
        <v>3</v>
      </c>
      <c r="O1216" s="690">
        <v>1</v>
      </c>
      <c r="P1216" s="627"/>
      <c r="Q1216" s="642"/>
      <c r="R1216" s="626"/>
      <c r="S1216" s="642">
        <v>0</v>
      </c>
      <c r="T1216" s="690"/>
      <c r="U1216" s="672">
        <v>0</v>
      </c>
    </row>
    <row r="1217" spans="1:21" ht="14.4" customHeight="1" x14ac:dyDescent="0.3">
      <c r="A1217" s="625">
        <v>4</v>
      </c>
      <c r="B1217" s="626" t="s">
        <v>551</v>
      </c>
      <c r="C1217" s="626">
        <v>89301042</v>
      </c>
      <c r="D1217" s="688" t="s">
        <v>5893</v>
      </c>
      <c r="E1217" s="689" t="s">
        <v>3820</v>
      </c>
      <c r="F1217" s="626" t="s">
        <v>3777</v>
      </c>
      <c r="G1217" s="626" t="s">
        <v>5065</v>
      </c>
      <c r="H1217" s="626" t="s">
        <v>550</v>
      </c>
      <c r="I1217" s="626" t="s">
        <v>5225</v>
      </c>
      <c r="J1217" s="626" t="s">
        <v>5226</v>
      </c>
      <c r="K1217" s="626" t="s">
        <v>4198</v>
      </c>
      <c r="L1217" s="627">
        <v>0</v>
      </c>
      <c r="M1217" s="627">
        <v>0</v>
      </c>
      <c r="N1217" s="626">
        <v>2</v>
      </c>
      <c r="O1217" s="690">
        <v>1</v>
      </c>
      <c r="P1217" s="627">
        <v>0</v>
      </c>
      <c r="Q1217" s="642"/>
      <c r="R1217" s="626">
        <v>2</v>
      </c>
      <c r="S1217" s="642">
        <v>1</v>
      </c>
      <c r="T1217" s="690">
        <v>1</v>
      </c>
      <c r="U1217" s="672">
        <v>1</v>
      </c>
    </row>
    <row r="1218" spans="1:21" ht="14.4" customHeight="1" x14ac:dyDescent="0.3">
      <c r="A1218" s="625">
        <v>4</v>
      </c>
      <c r="B1218" s="626" t="s">
        <v>551</v>
      </c>
      <c r="C1218" s="626">
        <v>89301042</v>
      </c>
      <c r="D1218" s="688" t="s">
        <v>5893</v>
      </c>
      <c r="E1218" s="689" t="s">
        <v>3820</v>
      </c>
      <c r="F1218" s="626" t="s">
        <v>3777</v>
      </c>
      <c r="G1218" s="626" t="s">
        <v>4102</v>
      </c>
      <c r="H1218" s="626" t="s">
        <v>550</v>
      </c>
      <c r="I1218" s="626" t="s">
        <v>4103</v>
      </c>
      <c r="J1218" s="626" t="s">
        <v>4104</v>
      </c>
      <c r="K1218" s="626" t="s">
        <v>4105</v>
      </c>
      <c r="L1218" s="627">
        <v>153.37</v>
      </c>
      <c r="M1218" s="627">
        <v>2607.29</v>
      </c>
      <c r="N1218" s="626">
        <v>17</v>
      </c>
      <c r="O1218" s="690">
        <v>5.5</v>
      </c>
      <c r="P1218" s="627">
        <v>1533.7</v>
      </c>
      <c r="Q1218" s="642">
        <v>0.58823529411764708</v>
      </c>
      <c r="R1218" s="626">
        <v>10</v>
      </c>
      <c r="S1218" s="642">
        <v>0.58823529411764708</v>
      </c>
      <c r="T1218" s="690">
        <v>3.5</v>
      </c>
      <c r="U1218" s="672">
        <v>0.63636363636363635</v>
      </c>
    </row>
    <row r="1219" spans="1:21" ht="14.4" customHeight="1" x14ac:dyDescent="0.3">
      <c r="A1219" s="625">
        <v>4</v>
      </c>
      <c r="B1219" s="626" t="s">
        <v>551</v>
      </c>
      <c r="C1219" s="626">
        <v>89301042</v>
      </c>
      <c r="D1219" s="688" t="s">
        <v>5893</v>
      </c>
      <c r="E1219" s="689" t="s">
        <v>3820</v>
      </c>
      <c r="F1219" s="626" t="s">
        <v>3777</v>
      </c>
      <c r="G1219" s="626" t="s">
        <v>4772</v>
      </c>
      <c r="H1219" s="626" t="s">
        <v>550</v>
      </c>
      <c r="I1219" s="626" t="s">
        <v>2759</v>
      </c>
      <c r="J1219" s="626" t="s">
        <v>5227</v>
      </c>
      <c r="K1219" s="626" t="s">
        <v>5228</v>
      </c>
      <c r="L1219" s="627">
        <v>34.43</v>
      </c>
      <c r="M1219" s="627">
        <v>206.57999999999998</v>
      </c>
      <c r="N1219" s="626">
        <v>6</v>
      </c>
      <c r="O1219" s="690">
        <v>1</v>
      </c>
      <c r="P1219" s="627"/>
      <c r="Q1219" s="642">
        <v>0</v>
      </c>
      <c r="R1219" s="626"/>
      <c r="S1219" s="642">
        <v>0</v>
      </c>
      <c r="T1219" s="690"/>
      <c r="U1219" s="672">
        <v>0</v>
      </c>
    </row>
    <row r="1220" spans="1:21" ht="14.4" customHeight="1" x14ac:dyDescent="0.3">
      <c r="A1220" s="625">
        <v>4</v>
      </c>
      <c r="B1220" s="626" t="s">
        <v>551</v>
      </c>
      <c r="C1220" s="626">
        <v>89301042</v>
      </c>
      <c r="D1220" s="688" t="s">
        <v>5893</v>
      </c>
      <c r="E1220" s="689" t="s">
        <v>3820</v>
      </c>
      <c r="F1220" s="626" t="s">
        <v>3777</v>
      </c>
      <c r="G1220" s="626" t="s">
        <v>3991</v>
      </c>
      <c r="H1220" s="626" t="s">
        <v>550</v>
      </c>
      <c r="I1220" s="626" t="s">
        <v>2088</v>
      </c>
      <c r="J1220" s="626" t="s">
        <v>2089</v>
      </c>
      <c r="K1220" s="626" t="s">
        <v>3992</v>
      </c>
      <c r="L1220" s="627">
        <v>63.67</v>
      </c>
      <c r="M1220" s="627">
        <v>63.67</v>
      </c>
      <c r="N1220" s="626">
        <v>1</v>
      </c>
      <c r="O1220" s="690">
        <v>1</v>
      </c>
      <c r="P1220" s="627"/>
      <c r="Q1220" s="642">
        <v>0</v>
      </c>
      <c r="R1220" s="626"/>
      <c r="S1220" s="642">
        <v>0</v>
      </c>
      <c r="T1220" s="690"/>
      <c r="U1220" s="672">
        <v>0</v>
      </c>
    </row>
    <row r="1221" spans="1:21" ht="14.4" customHeight="1" x14ac:dyDescent="0.3">
      <c r="A1221" s="625">
        <v>4</v>
      </c>
      <c r="B1221" s="626" t="s">
        <v>551</v>
      </c>
      <c r="C1221" s="626">
        <v>89301042</v>
      </c>
      <c r="D1221" s="688" t="s">
        <v>5893</v>
      </c>
      <c r="E1221" s="689" t="s">
        <v>3820</v>
      </c>
      <c r="F1221" s="626" t="s">
        <v>3777</v>
      </c>
      <c r="G1221" s="626" t="s">
        <v>3904</v>
      </c>
      <c r="H1221" s="626" t="s">
        <v>550</v>
      </c>
      <c r="I1221" s="626" t="s">
        <v>5229</v>
      </c>
      <c r="J1221" s="626" t="s">
        <v>3806</v>
      </c>
      <c r="K1221" s="626"/>
      <c r="L1221" s="627">
        <v>1492.58</v>
      </c>
      <c r="M1221" s="627">
        <v>1492.58</v>
      </c>
      <c r="N1221" s="626">
        <v>1</v>
      </c>
      <c r="O1221" s="690">
        <v>0.5</v>
      </c>
      <c r="P1221" s="627"/>
      <c r="Q1221" s="642">
        <v>0</v>
      </c>
      <c r="R1221" s="626"/>
      <c r="S1221" s="642">
        <v>0</v>
      </c>
      <c r="T1221" s="690"/>
      <c r="U1221" s="672">
        <v>0</v>
      </c>
    </row>
    <row r="1222" spans="1:21" ht="14.4" customHeight="1" x14ac:dyDescent="0.3">
      <c r="A1222" s="625">
        <v>4</v>
      </c>
      <c r="B1222" s="626" t="s">
        <v>551</v>
      </c>
      <c r="C1222" s="626">
        <v>89301042</v>
      </c>
      <c r="D1222" s="688" t="s">
        <v>5893</v>
      </c>
      <c r="E1222" s="689" t="s">
        <v>3820</v>
      </c>
      <c r="F1222" s="626" t="s">
        <v>3777</v>
      </c>
      <c r="G1222" s="626" t="s">
        <v>3840</v>
      </c>
      <c r="H1222" s="626" t="s">
        <v>550</v>
      </c>
      <c r="I1222" s="626" t="s">
        <v>973</v>
      </c>
      <c r="J1222" s="626" t="s">
        <v>974</v>
      </c>
      <c r="K1222" s="626" t="s">
        <v>975</v>
      </c>
      <c r="L1222" s="627">
        <v>0</v>
      </c>
      <c r="M1222" s="627">
        <v>0</v>
      </c>
      <c r="N1222" s="626">
        <v>1</v>
      </c>
      <c r="O1222" s="690">
        <v>1</v>
      </c>
      <c r="P1222" s="627"/>
      <c r="Q1222" s="642"/>
      <c r="R1222" s="626"/>
      <c r="S1222" s="642">
        <v>0</v>
      </c>
      <c r="T1222" s="690"/>
      <c r="U1222" s="672">
        <v>0</v>
      </c>
    </row>
    <row r="1223" spans="1:21" ht="14.4" customHeight="1" x14ac:dyDescent="0.3">
      <c r="A1223" s="625">
        <v>4</v>
      </c>
      <c r="B1223" s="626" t="s">
        <v>551</v>
      </c>
      <c r="C1223" s="626">
        <v>89301042</v>
      </c>
      <c r="D1223" s="688" t="s">
        <v>5893</v>
      </c>
      <c r="E1223" s="689" t="s">
        <v>3820</v>
      </c>
      <c r="F1223" s="626" t="s">
        <v>3777</v>
      </c>
      <c r="G1223" s="626" t="s">
        <v>4344</v>
      </c>
      <c r="H1223" s="626" t="s">
        <v>550</v>
      </c>
      <c r="I1223" s="626" t="s">
        <v>5230</v>
      </c>
      <c r="J1223" s="626" t="s">
        <v>5231</v>
      </c>
      <c r="K1223" s="626" t="s">
        <v>5167</v>
      </c>
      <c r="L1223" s="627">
        <v>56.41</v>
      </c>
      <c r="M1223" s="627">
        <v>56.41</v>
      </c>
      <c r="N1223" s="626">
        <v>1</v>
      </c>
      <c r="O1223" s="690">
        <v>0.5</v>
      </c>
      <c r="P1223" s="627"/>
      <c r="Q1223" s="642">
        <v>0</v>
      </c>
      <c r="R1223" s="626"/>
      <c r="S1223" s="642">
        <v>0</v>
      </c>
      <c r="T1223" s="690"/>
      <c r="U1223" s="672">
        <v>0</v>
      </c>
    </row>
    <row r="1224" spans="1:21" ht="14.4" customHeight="1" x14ac:dyDescent="0.3">
      <c r="A1224" s="625">
        <v>4</v>
      </c>
      <c r="B1224" s="626" t="s">
        <v>551</v>
      </c>
      <c r="C1224" s="626">
        <v>89301042</v>
      </c>
      <c r="D1224" s="688" t="s">
        <v>5893</v>
      </c>
      <c r="E1224" s="689" t="s">
        <v>3820</v>
      </c>
      <c r="F1224" s="626" t="s">
        <v>3777</v>
      </c>
      <c r="G1224" s="626" t="s">
        <v>4091</v>
      </c>
      <c r="H1224" s="626" t="s">
        <v>1399</v>
      </c>
      <c r="I1224" s="626" t="s">
        <v>2608</v>
      </c>
      <c r="J1224" s="626" t="s">
        <v>2609</v>
      </c>
      <c r="K1224" s="626" t="s">
        <v>2610</v>
      </c>
      <c r="L1224" s="627">
        <v>154.01</v>
      </c>
      <c r="M1224" s="627">
        <v>154.01</v>
      </c>
      <c r="N1224" s="626">
        <v>1</v>
      </c>
      <c r="O1224" s="690">
        <v>1</v>
      </c>
      <c r="P1224" s="627">
        <v>154.01</v>
      </c>
      <c r="Q1224" s="642">
        <v>1</v>
      </c>
      <c r="R1224" s="626">
        <v>1</v>
      </c>
      <c r="S1224" s="642">
        <v>1</v>
      </c>
      <c r="T1224" s="690">
        <v>1</v>
      </c>
      <c r="U1224" s="672">
        <v>1</v>
      </c>
    </row>
    <row r="1225" spans="1:21" ht="14.4" customHeight="1" x14ac:dyDescent="0.3">
      <c r="A1225" s="625">
        <v>4</v>
      </c>
      <c r="B1225" s="626" t="s">
        <v>551</v>
      </c>
      <c r="C1225" s="626">
        <v>89301042</v>
      </c>
      <c r="D1225" s="688" t="s">
        <v>5893</v>
      </c>
      <c r="E1225" s="689" t="s">
        <v>3820</v>
      </c>
      <c r="F1225" s="626" t="s">
        <v>3777</v>
      </c>
      <c r="G1225" s="626" t="s">
        <v>3868</v>
      </c>
      <c r="H1225" s="626" t="s">
        <v>550</v>
      </c>
      <c r="I1225" s="626" t="s">
        <v>5229</v>
      </c>
      <c r="J1225" s="626" t="s">
        <v>5232</v>
      </c>
      <c r="K1225" s="626" t="s">
        <v>5233</v>
      </c>
      <c r="L1225" s="627">
        <v>1492.58</v>
      </c>
      <c r="M1225" s="627">
        <v>1492.58</v>
      </c>
      <c r="N1225" s="626">
        <v>1</v>
      </c>
      <c r="O1225" s="690">
        <v>0.5</v>
      </c>
      <c r="P1225" s="627">
        <v>1492.58</v>
      </c>
      <c r="Q1225" s="642">
        <v>1</v>
      </c>
      <c r="R1225" s="626">
        <v>1</v>
      </c>
      <c r="S1225" s="642">
        <v>1</v>
      </c>
      <c r="T1225" s="690">
        <v>0.5</v>
      </c>
      <c r="U1225" s="672">
        <v>1</v>
      </c>
    </row>
    <row r="1226" spans="1:21" ht="14.4" customHeight="1" x14ac:dyDescent="0.3">
      <c r="A1226" s="625">
        <v>4</v>
      </c>
      <c r="B1226" s="626" t="s">
        <v>551</v>
      </c>
      <c r="C1226" s="626">
        <v>89301042</v>
      </c>
      <c r="D1226" s="688" t="s">
        <v>5893</v>
      </c>
      <c r="E1226" s="689" t="s">
        <v>3820</v>
      </c>
      <c r="F1226" s="626" t="s">
        <v>3777</v>
      </c>
      <c r="G1226" s="626" t="s">
        <v>3868</v>
      </c>
      <c r="H1226" s="626" t="s">
        <v>550</v>
      </c>
      <c r="I1226" s="626" t="s">
        <v>5234</v>
      </c>
      <c r="J1226" s="626" t="s">
        <v>4085</v>
      </c>
      <c r="K1226" s="626" t="s">
        <v>5233</v>
      </c>
      <c r="L1226" s="627">
        <v>1492.58</v>
      </c>
      <c r="M1226" s="627">
        <v>1492.58</v>
      </c>
      <c r="N1226" s="626">
        <v>1</v>
      </c>
      <c r="O1226" s="690">
        <v>1</v>
      </c>
      <c r="P1226" s="627"/>
      <c r="Q1226" s="642">
        <v>0</v>
      </c>
      <c r="R1226" s="626"/>
      <c r="S1226" s="642">
        <v>0</v>
      </c>
      <c r="T1226" s="690"/>
      <c r="U1226" s="672">
        <v>0</v>
      </c>
    </row>
    <row r="1227" spans="1:21" ht="14.4" customHeight="1" x14ac:dyDescent="0.3">
      <c r="A1227" s="625">
        <v>4</v>
      </c>
      <c r="B1227" s="626" t="s">
        <v>551</v>
      </c>
      <c r="C1227" s="626">
        <v>89301042</v>
      </c>
      <c r="D1227" s="688" t="s">
        <v>5893</v>
      </c>
      <c r="E1227" s="689" t="s">
        <v>3820</v>
      </c>
      <c r="F1227" s="626" t="s">
        <v>3777</v>
      </c>
      <c r="G1227" s="626" t="s">
        <v>5235</v>
      </c>
      <c r="H1227" s="626" t="s">
        <v>550</v>
      </c>
      <c r="I1227" s="626" t="s">
        <v>5236</v>
      </c>
      <c r="J1227" s="626" t="s">
        <v>3328</v>
      </c>
      <c r="K1227" s="626" t="s">
        <v>5237</v>
      </c>
      <c r="L1227" s="627">
        <v>0</v>
      </c>
      <c r="M1227" s="627">
        <v>0</v>
      </c>
      <c r="N1227" s="626">
        <v>1</v>
      </c>
      <c r="O1227" s="690">
        <v>1</v>
      </c>
      <c r="P1227" s="627"/>
      <c r="Q1227" s="642"/>
      <c r="R1227" s="626"/>
      <c r="S1227" s="642">
        <v>0</v>
      </c>
      <c r="T1227" s="690"/>
      <c r="U1227" s="672">
        <v>0</v>
      </c>
    </row>
    <row r="1228" spans="1:21" ht="14.4" customHeight="1" x14ac:dyDescent="0.3">
      <c r="A1228" s="625">
        <v>4</v>
      </c>
      <c r="B1228" s="626" t="s">
        <v>551</v>
      </c>
      <c r="C1228" s="626">
        <v>89301042</v>
      </c>
      <c r="D1228" s="688" t="s">
        <v>5893</v>
      </c>
      <c r="E1228" s="689" t="s">
        <v>3820</v>
      </c>
      <c r="F1228" s="626" t="s">
        <v>3777</v>
      </c>
      <c r="G1228" s="626" t="s">
        <v>3842</v>
      </c>
      <c r="H1228" s="626" t="s">
        <v>550</v>
      </c>
      <c r="I1228" s="626" t="s">
        <v>826</v>
      </c>
      <c r="J1228" s="626" t="s">
        <v>3843</v>
      </c>
      <c r="K1228" s="626" t="s">
        <v>3844</v>
      </c>
      <c r="L1228" s="627">
        <v>72.05</v>
      </c>
      <c r="M1228" s="627">
        <v>144.1</v>
      </c>
      <c r="N1228" s="626">
        <v>2</v>
      </c>
      <c r="O1228" s="690">
        <v>0.5</v>
      </c>
      <c r="P1228" s="627"/>
      <c r="Q1228" s="642">
        <v>0</v>
      </c>
      <c r="R1228" s="626"/>
      <c r="S1228" s="642">
        <v>0</v>
      </c>
      <c r="T1228" s="690"/>
      <c r="U1228" s="672">
        <v>0</v>
      </c>
    </row>
    <row r="1229" spans="1:21" ht="14.4" customHeight="1" x14ac:dyDescent="0.3">
      <c r="A1229" s="625">
        <v>4</v>
      </c>
      <c r="B1229" s="626" t="s">
        <v>551</v>
      </c>
      <c r="C1229" s="626">
        <v>89301042</v>
      </c>
      <c r="D1229" s="688" t="s">
        <v>5893</v>
      </c>
      <c r="E1229" s="689" t="s">
        <v>3820</v>
      </c>
      <c r="F1229" s="626" t="s">
        <v>3777</v>
      </c>
      <c r="G1229" s="626" t="s">
        <v>3952</v>
      </c>
      <c r="H1229" s="626" t="s">
        <v>550</v>
      </c>
      <c r="I1229" s="626" t="s">
        <v>3953</v>
      </c>
      <c r="J1229" s="626" t="s">
        <v>2097</v>
      </c>
      <c r="K1229" s="626" t="s">
        <v>3954</v>
      </c>
      <c r="L1229" s="627">
        <v>0</v>
      </c>
      <c r="M1229" s="627">
        <v>0</v>
      </c>
      <c r="N1229" s="626">
        <v>1</v>
      </c>
      <c r="O1229" s="690">
        <v>0.5</v>
      </c>
      <c r="P1229" s="627">
        <v>0</v>
      </c>
      <c r="Q1229" s="642"/>
      <c r="R1229" s="626">
        <v>1</v>
      </c>
      <c r="S1229" s="642">
        <v>1</v>
      </c>
      <c r="T1229" s="690">
        <v>0.5</v>
      </c>
      <c r="U1229" s="672">
        <v>1</v>
      </c>
    </row>
    <row r="1230" spans="1:21" ht="14.4" customHeight="1" x14ac:dyDescent="0.3">
      <c r="A1230" s="625">
        <v>4</v>
      </c>
      <c r="B1230" s="626" t="s">
        <v>551</v>
      </c>
      <c r="C1230" s="626">
        <v>89301042</v>
      </c>
      <c r="D1230" s="688" t="s">
        <v>5893</v>
      </c>
      <c r="E1230" s="689" t="s">
        <v>3820</v>
      </c>
      <c r="F1230" s="626" t="s">
        <v>3777</v>
      </c>
      <c r="G1230" s="626" t="s">
        <v>3846</v>
      </c>
      <c r="H1230" s="626" t="s">
        <v>550</v>
      </c>
      <c r="I1230" s="626" t="s">
        <v>833</v>
      </c>
      <c r="J1230" s="626" t="s">
        <v>834</v>
      </c>
      <c r="K1230" s="626" t="s">
        <v>4189</v>
      </c>
      <c r="L1230" s="627">
        <v>242.93</v>
      </c>
      <c r="M1230" s="627">
        <v>242.93</v>
      </c>
      <c r="N1230" s="626">
        <v>1</v>
      </c>
      <c r="O1230" s="690">
        <v>1</v>
      </c>
      <c r="P1230" s="627"/>
      <c r="Q1230" s="642">
        <v>0</v>
      </c>
      <c r="R1230" s="626"/>
      <c r="S1230" s="642">
        <v>0</v>
      </c>
      <c r="T1230" s="690"/>
      <c r="U1230" s="672">
        <v>0</v>
      </c>
    </row>
    <row r="1231" spans="1:21" ht="14.4" customHeight="1" x14ac:dyDescent="0.3">
      <c r="A1231" s="625">
        <v>4</v>
      </c>
      <c r="B1231" s="626" t="s">
        <v>551</v>
      </c>
      <c r="C1231" s="626">
        <v>89301042</v>
      </c>
      <c r="D1231" s="688" t="s">
        <v>5893</v>
      </c>
      <c r="E1231" s="689" t="s">
        <v>3820</v>
      </c>
      <c r="F1231" s="626" t="s">
        <v>3777</v>
      </c>
      <c r="G1231" s="626" t="s">
        <v>3846</v>
      </c>
      <c r="H1231" s="626" t="s">
        <v>550</v>
      </c>
      <c r="I1231" s="626" t="s">
        <v>833</v>
      </c>
      <c r="J1231" s="626" t="s">
        <v>834</v>
      </c>
      <c r="K1231" s="626" t="s">
        <v>3847</v>
      </c>
      <c r="L1231" s="627">
        <v>242.93</v>
      </c>
      <c r="M1231" s="627">
        <v>971.72</v>
      </c>
      <c r="N1231" s="626">
        <v>4</v>
      </c>
      <c r="O1231" s="690">
        <v>4</v>
      </c>
      <c r="P1231" s="627">
        <v>242.93</v>
      </c>
      <c r="Q1231" s="642">
        <v>0.25</v>
      </c>
      <c r="R1231" s="626">
        <v>1</v>
      </c>
      <c r="S1231" s="642">
        <v>0.25</v>
      </c>
      <c r="T1231" s="690">
        <v>1</v>
      </c>
      <c r="U1231" s="672">
        <v>0.25</v>
      </c>
    </row>
    <row r="1232" spans="1:21" ht="14.4" customHeight="1" x14ac:dyDescent="0.3">
      <c r="A1232" s="625">
        <v>4</v>
      </c>
      <c r="B1232" s="626" t="s">
        <v>551</v>
      </c>
      <c r="C1232" s="626">
        <v>89301042</v>
      </c>
      <c r="D1232" s="688" t="s">
        <v>5893</v>
      </c>
      <c r="E1232" s="689" t="s">
        <v>3820</v>
      </c>
      <c r="F1232" s="626" t="s">
        <v>3777</v>
      </c>
      <c r="G1232" s="626" t="s">
        <v>4828</v>
      </c>
      <c r="H1232" s="626" t="s">
        <v>550</v>
      </c>
      <c r="I1232" s="626" t="s">
        <v>5238</v>
      </c>
      <c r="J1232" s="626" t="s">
        <v>5239</v>
      </c>
      <c r="K1232" s="626" t="s">
        <v>3530</v>
      </c>
      <c r="L1232" s="627">
        <v>64.13</v>
      </c>
      <c r="M1232" s="627">
        <v>64.13</v>
      </c>
      <c r="N1232" s="626">
        <v>1</v>
      </c>
      <c r="O1232" s="690">
        <v>1</v>
      </c>
      <c r="P1232" s="627">
        <v>64.13</v>
      </c>
      <c r="Q1232" s="642">
        <v>1</v>
      </c>
      <c r="R1232" s="626">
        <v>1</v>
      </c>
      <c r="S1232" s="642">
        <v>1</v>
      </c>
      <c r="T1232" s="690">
        <v>1</v>
      </c>
      <c r="U1232" s="672">
        <v>1</v>
      </c>
    </row>
    <row r="1233" spans="1:21" ht="14.4" customHeight="1" x14ac:dyDescent="0.3">
      <c r="A1233" s="625">
        <v>4</v>
      </c>
      <c r="B1233" s="626" t="s">
        <v>551</v>
      </c>
      <c r="C1233" s="626">
        <v>89301042</v>
      </c>
      <c r="D1233" s="688" t="s">
        <v>5893</v>
      </c>
      <c r="E1233" s="689" t="s">
        <v>3820</v>
      </c>
      <c r="F1233" s="626" t="s">
        <v>3777</v>
      </c>
      <c r="G1233" s="626" t="s">
        <v>5240</v>
      </c>
      <c r="H1233" s="626" t="s">
        <v>550</v>
      </c>
      <c r="I1233" s="626" t="s">
        <v>5241</v>
      </c>
      <c r="J1233" s="626" t="s">
        <v>5242</v>
      </c>
      <c r="K1233" s="626" t="s">
        <v>5243</v>
      </c>
      <c r="L1233" s="627">
        <v>146.82</v>
      </c>
      <c r="M1233" s="627">
        <v>146.82</v>
      </c>
      <c r="N1233" s="626">
        <v>1</v>
      </c>
      <c r="O1233" s="690">
        <v>0.5</v>
      </c>
      <c r="P1233" s="627">
        <v>146.82</v>
      </c>
      <c r="Q1233" s="642">
        <v>1</v>
      </c>
      <c r="R1233" s="626">
        <v>1</v>
      </c>
      <c r="S1233" s="642">
        <v>1</v>
      </c>
      <c r="T1233" s="690">
        <v>0.5</v>
      </c>
      <c r="U1233" s="672">
        <v>1</v>
      </c>
    </row>
    <row r="1234" spans="1:21" ht="14.4" customHeight="1" x14ac:dyDescent="0.3">
      <c r="A1234" s="625">
        <v>4</v>
      </c>
      <c r="B1234" s="626" t="s">
        <v>551</v>
      </c>
      <c r="C1234" s="626">
        <v>89301042</v>
      </c>
      <c r="D1234" s="688" t="s">
        <v>5893</v>
      </c>
      <c r="E1234" s="689" t="s">
        <v>3820</v>
      </c>
      <c r="F1234" s="626" t="s">
        <v>3777</v>
      </c>
      <c r="G1234" s="626" t="s">
        <v>3971</v>
      </c>
      <c r="H1234" s="626" t="s">
        <v>550</v>
      </c>
      <c r="I1234" s="626" t="s">
        <v>4787</v>
      </c>
      <c r="J1234" s="626" t="s">
        <v>4788</v>
      </c>
      <c r="K1234" s="626" t="s">
        <v>3618</v>
      </c>
      <c r="L1234" s="627">
        <v>44.89</v>
      </c>
      <c r="M1234" s="627">
        <v>269.34000000000003</v>
      </c>
      <c r="N1234" s="626">
        <v>6</v>
      </c>
      <c r="O1234" s="690">
        <v>1</v>
      </c>
      <c r="P1234" s="627"/>
      <c r="Q1234" s="642">
        <v>0</v>
      </c>
      <c r="R1234" s="626"/>
      <c r="S1234" s="642">
        <v>0</v>
      </c>
      <c r="T1234" s="690"/>
      <c r="U1234" s="672">
        <v>0</v>
      </c>
    </row>
    <row r="1235" spans="1:21" ht="14.4" customHeight="1" x14ac:dyDescent="0.3">
      <c r="A1235" s="625">
        <v>4</v>
      </c>
      <c r="B1235" s="626" t="s">
        <v>551</v>
      </c>
      <c r="C1235" s="626">
        <v>89301042</v>
      </c>
      <c r="D1235" s="688" t="s">
        <v>5893</v>
      </c>
      <c r="E1235" s="689" t="s">
        <v>3820</v>
      </c>
      <c r="F1235" s="626" t="s">
        <v>3777</v>
      </c>
      <c r="G1235" s="626" t="s">
        <v>3999</v>
      </c>
      <c r="H1235" s="626" t="s">
        <v>1399</v>
      </c>
      <c r="I1235" s="626" t="s">
        <v>5204</v>
      </c>
      <c r="J1235" s="626" t="s">
        <v>1412</v>
      </c>
      <c r="K1235" s="626" t="s">
        <v>4348</v>
      </c>
      <c r="L1235" s="627">
        <v>193.26</v>
      </c>
      <c r="M1235" s="627">
        <v>386.52</v>
      </c>
      <c r="N1235" s="626">
        <v>2</v>
      </c>
      <c r="O1235" s="690">
        <v>1.5</v>
      </c>
      <c r="P1235" s="627">
        <v>193.26</v>
      </c>
      <c r="Q1235" s="642">
        <v>0.5</v>
      </c>
      <c r="R1235" s="626">
        <v>1</v>
      </c>
      <c r="S1235" s="642">
        <v>0.5</v>
      </c>
      <c r="T1235" s="690">
        <v>1</v>
      </c>
      <c r="U1235" s="672">
        <v>0.66666666666666663</v>
      </c>
    </row>
    <row r="1236" spans="1:21" ht="14.4" customHeight="1" x14ac:dyDescent="0.3">
      <c r="A1236" s="625">
        <v>4</v>
      </c>
      <c r="B1236" s="626" t="s">
        <v>551</v>
      </c>
      <c r="C1236" s="626">
        <v>89301042</v>
      </c>
      <c r="D1236" s="688" t="s">
        <v>5893</v>
      </c>
      <c r="E1236" s="689" t="s">
        <v>3820</v>
      </c>
      <c r="F1236" s="626" t="s">
        <v>3777</v>
      </c>
      <c r="G1236" s="626" t="s">
        <v>3999</v>
      </c>
      <c r="H1236" s="626" t="s">
        <v>550</v>
      </c>
      <c r="I1236" s="626" t="s">
        <v>2965</v>
      </c>
      <c r="J1236" s="626" t="s">
        <v>1412</v>
      </c>
      <c r="K1236" s="626" t="s">
        <v>4885</v>
      </c>
      <c r="L1236" s="627">
        <v>96.63</v>
      </c>
      <c r="M1236" s="627">
        <v>579.78</v>
      </c>
      <c r="N1236" s="626">
        <v>6</v>
      </c>
      <c r="O1236" s="690">
        <v>2.5</v>
      </c>
      <c r="P1236" s="627">
        <v>579.78</v>
      </c>
      <c r="Q1236" s="642">
        <v>1</v>
      </c>
      <c r="R1236" s="626">
        <v>6</v>
      </c>
      <c r="S1236" s="642">
        <v>1</v>
      </c>
      <c r="T1236" s="690">
        <v>2.5</v>
      </c>
      <c r="U1236" s="672">
        <v>1</v>
      </c>
    </row>
    <row r="1237" spans="1:21" ht="14.4" customHeight="1" x14ac:dyDescent="0.3">
      <c r="A1237" s="625">
        <v>4</v>
      </c>
      <c r="B1237" s="626" t="s">
        <v>551</v>
      </c>
      <c r="C1237" s="626">
        <v>89301042</v>
      </c>
      <c r="D1237" s="688" t="s">
        <v>5893</v>
      </c>
      <c r="E1237" s="689" t="s">
        <v>3820</v>
      </c>
      <c r="F1237" s="626" t="s">
        <v>3777</v>
      </c>
      <c r="G1237" s="626" t="s">
        <v>3999</v>
      </c>
      <c r="H1237" s="626" t="s">
        <v>550</v>
      </c>
      <c r="I1237" s="626" t="s">
        <v>4375</v>
      </c>
      <c r="J1237" s="626" t="s">
        <v>1776</v>
      </c>
      <c r="K1237" s="626" t="s">
        <v>4376</v>
      </c>
      <c r="L1237" s="627">
        <v>0</v>
      </c>
      <c r="M1237" s="627">
        <v>0</v>
      </c>
      <c r="N1237" s="626">
        <v>3</v>
      </c>
      <c r="O1237" s="690">
        <v>1</v>
      </c>
      <c r="P1237" s="627">
        <v>0</v>
      </c>
      <c r="Q1237" s="642"/>
      <c r="R1237" s="626">
        <v>1</v>
      </c>
      <c r="S1237" s="642">
        <v>0.33333333333333331</v>
      </c>
      <c r="T1237" s="690">
        <v>0.5</v>
      </c>
      <c r="U1237" s="672">
        <v>0.5</v>
      </c>
    </row>
    <row r="1238" spans="1:21" ht="14.4" customHeight="1" x14ac:dyDescent="0.3">
      <c r="A1238" s="625">
        <v>4</v>
      </c>
      <c r="B1238" s="626" t="s">
        <v>551</v>
      </c>
      <c r="C1238" s="626">
        <v>89301042</v>
      </c>
      <c r="D1238" s="688" t="s">
        <v>5893</v>
      </c>
      <c r="E1238" s="689" t="s">
        <v>3820</v>
      </c>
      <c r="F1238" s="626" t="s">
        <v>3777</v>
      </c>
      <c r="G1238" s="626" t="s">
        <v>3999</v>
      </c>
      <c r="H1238" s="626" t="s">
        <v>550</v>
      </c>
      <c r="I1238" s="626" t="s">
        <v>2668</v>
      </c>
      <c r="J1238" s="626" t="s">
        <v>1412</v>
      </c>
      <c r="K1238" s="626" t="s">
        <v>5244</v>
      </c>
      <c r="L1238" s="627">
        <v>48.31</v>
      </c>
      <c r="M1238" s="627">
        <v>48.31</v>
      </c>
      <c r="N1238" s="626">
        <v>1</v>
      </c>
      <c r="O1238" s="690">
        <v>0.5</v>
      </c>
      <c r="P1238" s="627">
        <v>48.31</v>
      </c>
      <c r="Q1238" s="642">
        <v>1</v>
      </c>
      <c r="R1238" s="626">
        <v>1</v>
      </c>
      <c r="S1238" s="642">
        <v>1</v>
      </c>
      <c r="T1238" s="690">
        <v>0.5</v>
      </c>
      <c r="U1238" s="672">
        <v>1</v>
      </c>
    </row>
    <row r="1239" spans="1:21" ht="14.4" customHeight="1" x14ac:dyDescent="0.3">
      <c r="A1239" s="625">
        <v>4</v>
      </c>
      <c r="B1239" s="626" t="s">
        <v>551</v>
      </c>
      <c r="C1239" s="626">
        <v>89301042</v>
      </c>
      <c r="D1239" s="688" t="s">
        <v>5893</v>
      </c>
      <c r="E1239" s="689" t="s">
        <v>3820</v>
      </c>
      <c r="F1239" s="626" t="s">
        <v>3777</v>
      </c>
      <c r="G1239" s="626" t="s">
        <v>5245</v>
      </c>
      <c r="H1239" s="626" t="s">
        <v>550</v>
      </c>
      <c r="I1239" s="626" t="s">
        <v>5246</v>
      </c>
      <c r="J1239" s="626" t="s">
        <v>5247</v>
      </c>
      <c r="K1239" s="626" t="s">
        <v>5248</v>
      </c>
      <c r="L1239" s="627">
        <v>92.4</v>
      </c>
      <c r="M1239" s="627">
        <v>92.4</v>
      </c>
      <c r="N1239" s="626">
        <v>1</v>
      </c>
      <c r="O1239" s="690">
        <v>1</v>
      </c>
      <c r="P1239" s="627">
        <v>92.4</v>
      </c>
      <c r="Q1239" s="642">
        <v>1</v>
      </c>
      <c r="R1239" s="626">
        <v>1</v>
      </c>
      <c r="S1239" s="642">
        <v>1</v>
      </c>
      <c r="T1239" s="690">
        <v>1</v>
      </c>
      <c r="U1239" s="672">
        <v>1</v>
      </c>
    </row>
    <row r="1240" spans="1:21" ht="14.4" customHeight="1" x14ac:dyDescent="0.3">
      <c r="A1240" s="625">
        <v>4</v>
      </c>
      <c r="B1240" s="626" t="s">
        <v>551</v>
      </c>
      <c r="C1240" s="626">
        <v>89301042</v>
      </c>
      <c r="D1240" s="688" t="s">
        <v>5893</v>
      </c>
      <c r="E1240" s="689" t="s">
        <v>3820</v>
      </c>
      <c r="F1240" s="626" t="s">
        <v>3777</v>
      </c>
      <c r="G1240" s="626" t="s">
        <v>3848</v>
      </c>
      <c r="H1240" s="626" t="s">
        <v>550</v>
      </c>
      <c r="I1240" s="626" t="s">
        <v>4000</v>
      </c>
      <c r="J1240" s="626" t="s">
        <v>3885</v>
      </c>
      <c r="K1240" s="626" t="s">
        <v>758</v>
      </c>
      <c r="L1240" s="627">
        <v>612.26</v>
      </c>
      <c r="M1240" s="627">
        <v>612.26</v>
      </c>
      <c r="N1240" s="626">
        <v>1</v>
      </c>
      <c r="O1240" s="690">
        <v>1</v>
      </c>
      <c r="P1240" s="627">
        <v>612.26</v>
      </c>
      <c r="Q1240" s="642">
        <v>1</v>
      </c>
      <c r="R1240" s="626">
        <v>1</v>
      </c>
      <c r="S1240" s="642">
        <v>1</v>
      </c>
      <c r="T1240" s="690">
        <v>1</v>
      </c>
      <c r="U1240" s="672">
        <v>1</v>
      </c>
    </row>
    <row r="1241" spans="1:21" ht="14.4" customHeight="1" x14ac:dyDescent="0.3">
      <c r="A1241" s="625">
        <v>4</v>
      </c>
      <c r="B1241" s="626" t="s">
        <v>551</v>
      </c>
      <c r="C1241" s="626">
        <v>89301042</v>
      </c>
      <c r="D1241" s="688" t="s">
        <v>5893</v>
      </c>
      <c r="E1241" s="689" t="s">
        <v>3820</v>
      </c>
      <c r="F1241" s="626" t="s">
        <v>3777</v>
      </c>
      <c r="G1241" s="626" t="s">
        <v>3848</v>
      </c>
      <c r="H1241" s="626" t="s">
        <v>550</v>
      </c>
      <c r="I1241" s="626" t="s">
        <v>753</v>
      </c>
      <c r="J1241" s="626" t="s">
        <v>754</v>
      </c>
      <c r="K1241" s="626" t="s">
        <v>755</v>
      </c>
      <c r="L1241" s="627">
        <v>190.48</v>
      </c>
      <c r="M1241" s="627">
        <v>190.48</v>
      </c>
      <c r="N1241" s="626">
        <v>1</v>
      </c>
      <c r="O1241" s="690">
        <v>1</v>
      </c>
      <c r="P1241" s="627">
        <v>190.48</v>
      </c>
      <c r="Q1241" s="642">
        <v>1</v>
      </c>
      <c r="R1241" s="626">
        <v>1</v>
      </c>
      <c r="S1241" s="642">
        <v>1</v>
      </c>
      <c r="T1241" s="690">
        <v>1</v>
      </c>
      <c r="U1241" s="672">
        <v>1</v>
      </c>
    </row>
    <row r="1242" spans="1:21" ht="14.4" customHeight="1" x14ac:dyDescent="0.3">
      <c r="A1242" s="625">
        <v>4</v>
      </c>
      <c r="B1242" s="626" t="s">
        <v>551</v>
      </c>
      <c r="C1242" s="626">
        <v>89301042</v>
      </c>
      <c r="D1242" s="688" t="s">
        <v>5893</v>
      </c>
      <c r="E1242" s="689" t="s">
        <v>3820</v>
      </c>
      <c r="F1242" s="626" t="s">
        <v>3777</v>
      </c>
      <c r="G1242" s="626" t="s">
        <v>3848</v>
      </c>
      <c r="H1242" s="626" t="s">
        <v>550</v>
      </c>
      <c r="I1242" s="626" t="s">
        <v>757</v>
      </c>
      <c r="J1242" s="626" t="s">
        <v>754</v>
      </c>
      <c r="K1242" s="626" t="s">
        <v>758</v>
      </c>
      <c r="L1242" s="627">
        <v>612.26</v>
      </c>
      <c r="M1242" s="627">
        <v>1224.52</v>
      </c>
      <c r="N1242" s="626">
        <v>2</v>
      </c>
      <c r="O1242" s="690">
        <v>1</v>
      </c>
      <c r="P1242" s="627">
        <v>1224.52</v>
      </c>
      <c r="Q1242" s="642">
        <v>1</v>
      </c>
      <c r="R1242" s="626">
        <v>2</v>
      </c>
      <c r="S1242" s="642">
        <v>1</v>
      </c>
      <c r="T1242" s="690">
        <v>1</v>
      </c>
      <c r="U1242" s="672">
        <v>1</v>
      </c>
    </row>
    <row r="1243" spans="1:21" ht="14.4" customHeight="1" x14ac:dyDescent="0.3">
      <c r="A1243" s="625">
        <v>4</v>
      </c>
      <c r="B1243" s="626" t="s">
        <v>551</v>
      </c>
      <c r="C1243" s="626">
        <v>89301042</v>
      </c>
      <c r="D1243" s="688" t="s">
        <v>5893</v>
      </c>
      <c r="E1243" s="689" t="s">
        <v>3820</v>
      </c>
      <c r="F1243" s="626" t="s">
        <v>3777</v>
      </c>
      <c r="G1243" s="626" t="s">
        <v>3886</v>
      </c>
      <c r="H1243" s="626" t="s">
        <v>550</v>
      </c>
      <c r="I1243" s="626" t="s">
        <v>806</v>
      </c>
      <c r="J1243" s="626" t="s">
        <v>807</v>
      </c>
      <c r="K1243" s="626" t="s">
        <v>808</v>
      </c>
      <c r="L1243" s="627">
        <v>56.69</v>
      </c>
      <c r="M1243" s="627">
        <v>396.83</v>
      </c>
      <c r="N1243" s="626">
        <v>7</v>
      </c>
      <c r="O1243" s="690">
        <v>6.5</v>
      </c>
      <c r="P1243" s="627">
        <v>170.07</v>
      </c>
      <c r="Q1243" s="642">
        <v>0.42857142857142855</v>
      </c>
      <c r="R1243" s="626">
        <v>3</v>
      </c>
      <c r="S1243" s="642">
        <v>0.42857142857142855</v>
      </c>
      <c r="T1243" s="690">
        <v>3</v>
      </c>
      <c r="U1243" s="672">
        <v>0.46153846153846156</v>
      </c>
    </row>
    <row r="1244" spans="1:21" ht="14.4" customHeight="1" x14ac:dyDescent="0.3">
      <c r="A1244" s="625">
        <v>4</v>
      </c>
      <c r="B1244" s="626" t="s">
        <v>551</v>
      </c>
      <c r="C1244" s="626">
        <v>89301042</v>
      </c>
      <c r="D1244" s="688" t="s">
        <v>5893</v>
      </c>
      <c r="E1244" s="689" t="s">
        <v>3820</v>
      </c>
      <c r="F1244" s="626" t="s">
        <v>3777</v>
      </c>
      <c r="G1244" s="626" t="s">
        <v>5249</v>
      </c>
      <c r="H1244" s="626" t="s">
        <v>550</v>
      </c>
      <c r="I1244" s="626" t="s">
        <v>1047</v>
      </c>
      <c r="J1244" s="626" t="s">
        <v>1048</v>
      </c>
      <c r="K1244" s="626" t="s">
        <v>1049</v>
      </c>
      <c r="L1244" s="627">
        <v>61.3</v>
      </c>
      <c r="M1244" s="627">
        <v>245.2</v>
      </c>
      <c r="N1244" s="626">
        <v>4</v>
      </c>
      <c r="O1244" s="690">
        <v>1</v>
      </c>
      <c r="P1244" s="627">
        <v>245.2</v>
      </c>
      <c r="Q1244" s="642">
        <v>1</v>
      </c>
      <c r="R1244" s="626">
        <v>4</v>
      </c>
      <c r="S1244" s="642">
        <v>1</v>
      </c>
      <c r="T1244" s="690">
        <v>1</v>
      </c>
      <c r="U1244" s="672">
        <v>1</v>
      </c>
    </row>
    <row r="1245" spans="1:21" ht="14.4" customHeight="1" x14ac:dyDescent="0.3">
      <c r="A1245" s="625">
        <v>4</v>
      </c>
      <c r="B1245" s="626" t="s">
        <v>551</v>
      </c>
      <c r="C1245" s="626">
        <v>89301042</v>
      </c>
      <c r="D1245" s="688" t="s">
        <v>5893</v>
      </c>
      <c r="E1245" s="689" t="s">
        <v>3820</v>
      </c>
      <c r="F1245" s="626" t="s">
        <v>3777</v>
      </c>
      <c r="G1245" s="626" t="s">
        <v>4891</v>
      </c>
      <c r="H1245" s="626" t="s">
        <v>1399</v>
      </c>
      <c r="I1245" s="626" t="s">
        <v>4892</v>
      </c>
      <c r="J1245" s="626" t="s">
        <v>4893</v>
      </c>
      <c r="K1245" s="626" t="s">
        <v>3645</v>
      </c>
      <c r="L1245" s="627">
        <v>32.630000000000003</v>
      </c>
      <c r="M1245" s="627">
        <v>65.260000000000005</v>
      </c>
      <c r="N1245" s="626">
        <v>2</v>
      </c>
      <c r="O1245" s="690">
        <v>1</v>
      </c>
      <c r="P1245" s="627"/>
      <c r="Q1245" s="642">
        <v>0</v>
      </c>
      <c r="R1245" s="626"/>
      <c r="S1245" s="642">
        <v>0</v>
      </c>
      <c r="T1245" s="690"/>
      <c r="U1245" s="672">
        <v>0</v>
      </c>
    </row>
    <row r="1246" spans="1:21" ht="14.4" customHeight="1" x14ac:dyDescent="0.3">
      <c r="A1246" s="625">
        <v>4</v>
      </c>
      <c r="B1246" s="626" t="s">
        <v>551</v>
      </c>
      <c r="C1246" s="626">
        <v>89301042</v>
      </c>
      <c r="D1246" s="688" t="s">
        <v>5893</v>
      </c>
      <c r="E1246" s="689" t="s">
        <v>3820</v>
      </c>
      <c r="F1246" s="626" t="s">
        <v>3777</v>
      </c>
      <c r="G1246" s="626" t="s">
        <v>3891</v>
      </c>
      <c r="H1246" s="626" t="s">
        <v>550</v>
      </c>
      <c r="I1246" s="626" t="s">
        <v>1698</v>
      </c>
      <c r="J1246" s="626" t="s">
        <v>1699</v>
      </c>
      <c r="K1246" s="626" t="s">
        <v>3892</v>
      </c>
      <c r="L1246" s="627">
        <v>203.33</v>
      </c>
      <c r="M1246" s="627">
        <v>203.33</v>
      </c>
      <c r="N1246" s="626">
        <v>1</v>
      </c>
      <c r="O1246" s="690">
        <v>1</v>
      </c>
      <c r="P1246" s="627">
        <v>203.33</v>
      </c>
      <c r="Q1246" s="642">
        <v>1</v>
      </c>
      <c r="R1246" s="626">
        <v>1</v>
      </c>
      <c r="S1246" s="642">
        <v>1</v>
      </c>
      <c r="T1246" s="690">
        <v>1</v>
      </c>
      <c r="U1246" s="672">
        <v>1</v>
      </c>
    </row>
    <row r="1247" spans="1:21" ht="14.4" customHeight="1" x14ac:dyDescent="0.3">
      <c r="A1247" s="625">
        <v>4</v>
      </c>
      <c r="B1247" s="626" t="s">
        <v>551</v>
      </c>
      <c r="C1247" s="626">
        <v>89301042</v>
      </c>
      <c r="D1247" s="688" t="s">
        <v>5893</v>
      </c>
      <c r="E1247" s="689" t="s">
        <v>3820</v>
      </c>
      <c r="F1247" s="626" t="s">
        <v>3777</v>
      </c>
      <c r="G1247" s="626" t="s">
        <v>3961</v>
      </c>
      <c r="H1247" s="626" t="s">
        <v>550</v>
      </c>
      <c r="I1247" s="626" t="s">
        <v>2926</v>
      </c>
      <c r="J1247" s="626" t="s">
        <v>2927</v>
      </c>
      <c r="K1247" s="626" t="s">
        <v>2277</v>
      </c>
      <c r="L1247" s="627">
        <v>0</v>
      </c>
      <c r="M1247" s="627">
        <v>0</v>
      </c>
      <c r="N1247" s="626">
        <v>1</v>
      </c>
      <c r="O1247" s="690">
        <v>1</v>
      </c>
      <c r="P1247" s="627">
        <v>0</v>
      </c>
      <c r="Q1247" s="642"/>
      <c r="R1247" s="626">
        <v>1</v>
      </c>
      <c r="S1247" s="642">
        <v>1</v>
      </c>
      <c r="T1247" s="690">
        <v>1</v>
      </c>
      <c r="U1247" s="672">
        <v>1</v>
      </c>
    </row>
    <row r="1248" spans="1:21" ht="14.4" customHeight="1" x14ac:dyDescent="0.3">
      <c r="A1248" s="625">
        <v>4</v>
      </c>
      <c r="B1248" s="626" t="s">
        <v>551</v>
      </c>
      <c r="C1248" s="626">
        <v>89301042</v>
      </c>
      <c r="D1248" s="688" t="s">
        <v>5893</v>
      </c>
      <c r="E1248" s="689" t="s">
        <v>3820</v>
      </c>
      <c r="F1248" s="626" t="s">
        <v>3777</v>
      </c>
      <c r="G1248" s="626" t="s">
        <v>3852</v>
      </c>
      <c r="H1248" s="626" t="s">
        <v>550</v>
      </c>
      <c r="I1248" s="626" t="s">
        <v>3352</v>
      </c>
      <c r="J1248" s="626" t="s">
        <v>1207</v>
      </c>
      <c r="K1248" s="626" t="s">
        <v>3911</v>
      </c>
      <c r="L1248" s="627">
        <v>127.5</v>
      </c>
      <c r="M1248" s="627">
        <v>255</v>
      </c>
      <c r="N1248" s="626">
        <v>2</v>
      </c>
      <c r="O1248" s="690">
        <v>2</v>
      </c>
      <c r="P1248" s="627">
        <v>127.5</v>
      </c>
      <c r="Q1248" s="642">
        <v>0.5</v>
      </c>
      <c r="R1248" s="626">
        <v>1</v>
      </c>
      <c r="S1248" s="642">
        <v>0.5</v>
      </c>
      <c r="T1248" s="690">
        <v>1</v>
      </c>
      <c r="U1248" s="672">
        <v>0.5</v>
      </c>
    </row>
    <row r="1249" spans="1:21" ht="14.4" customHeight="1" x14ac:dyDescent="0.3">
      <c r="A1249" s="625">
        <v>4</v>
      </c>
      <c r="B1249" s="626" t="s">
        <v>551</v>
      </c>
      <c r="C1249" s="626">
        <v>89301042</v>
      </c>
      <c r="D1249" s="688" t="s">
        <v>5893</v>
      </c>
      <c r="E1249" s="689" t="s">
        <v>3820</v>
      </c>
      <c r="F1249" s="626" t="s">
        <v>3777</v>
      </c>
      <c r="G1249" s="626" t="s">
        <v>3854</v>
      </c>
      <c r="H1249" s="626" t="s">
        <v>550</v>
      </c>
      <c r="I1249" s="626" t="s">
        <v>818</v>
      </c>
      <c r="J1249" s="626" t="s">
        <v>3855</v>
      </c>
      <c r="K1249" s="626" t="s">
        <v>3856</v>
      </c>
      <c r="L1249" s="627">
        <v>0</v>
      </c>
      <c r="M1249" s="627">
        <v>0</v>
      </c>
      <c r="N1249" s="626">
        <v>2</v>
      </c>
      <c r="O1249" s="690">
        <v>1.5</v>
      </c>
      <c r="P1249" s="627">
        <v>0</v>
      </c>
      <c r="Q1249" s="642"/>
      <c r="R1249" s="626">
        <v>1</v>
      </c>
      <c r="S1249" s="642">
        <v>0.5</v>
      </c>
      <c r="T1249" s="690">
        <v>0.5</v>
      </c>
      <c r="U1249" s="672">
        <v>0.33333333333333331</v>
      </c>
    </row>
    <row r="1250" spans="1:21" ht="14.4" customHeight="1" x14ac:dyDescent="0.3">
      <c r="A1250" s="625">
        <v>4</v>
      </c>
      <c r="B1250" s="626" t="s">
        <v>551</v>
      </c>
      <c r="C1250" s="626">
        <v>89301042</v>
      </c>
      <c r="D1250" s="688" t="s">
        <v>5893</v>
      </c>
      <c r="E1250" s="689" t="s">
        <v>3820</v>
      </c>
      <c r="F1250" s="626" t="s">
        <v>3777</v>
      </c>
      <c r="G1250" s="626" t="s">
        <v>3895</v>
      </c>
      <c r="H1250" s="626" t="s">
        <v>550</v>
      </c>
      <c r="I1250" s="626" t="s">
        <v>3051</v>
      </c>
      <c r="J1250" s="626" t="s">
        <v>1714</v>
      </c>
      <c r="K1250" s="626" t="s">
        <v>3896</v>
      </c>
      <c r="L1250" s="627">
        <v>38.99</v>
      </c>
      <c r="M1250" s="627">
        <v>38.99</v>
      </c>
      <c r="N1250" s="626">
        <v>1</v>
      </c>
      <c r="O1250" s="690">
        <v>0.5</v>
      </c>
      <c r="P1250" s="627"/>
      <c r="Q1250" s="642">
        <v>0</v>
      </c>
      <c r="R1250" s="626"/>
      <c r="S1250" s="642">
        <v>0</v>
      </c>
      <c r="T1250" s="690"/>
      <c r="U1250" s="672">
        <v>0</v>
      </c>
    </row>
    <row r="1251" spans="1:21" ht="14.4" customHeight="1" x14ac:dyDescent="0.3">
      <c r="A1251" s="625">
        <v>4</v>
      </c>
      <c r="B1251" s="626" t="s">
        <v>551</v>
      </c>
      <c r="C1251" s="626">
        <v>89301042</v>
      </c>
      <c r="D1251" s="688" t="s">
        <v>5893</v>
      </c>
      <c r="E1251" s="689" t="s">
        <v>3820</v>
      </c>
      <c r="F1251" s="626" t="s">
        <v>3777</v>
      </c>
      <c r="G1251" s="626" t="s">
        <v>5250</v>
      </c>
      <c r="H1251" s="626" t="s">
        <v>550</v>
      </c>
      <c r="I1251" s="626" t="s">
        <v>5251</v>
      </c>
      <c r="J1251" s="626" t="s">
        <v>5252</v>
      </c>
      <c r="K1251" s="626" t="s">
        <v>3645</v>
      </c>
      <c r="L1251" s="627">
        <v>85.49</v>
      </c>
      <c r="M1251" s="627">
        <v>85.49</v>
      </c>
      <c r="N1251" s="626">
        <v>1</v>
      </c>
      <c r="O1251" s="690">
        <v>1</v>
      </c>
      <c r="P1251" s="627">
        <v>85.49</v>
      </c>
      <c r="Q1251" s="642">
        <v>1</v>
      </c>
      <c r="R1251" s="626">
        <v>1</v>
      </c>
      <c r="S1251" s="642">
        <v>1</v>
      </c>
      <c r="T1251" s="690">
        <v>1</v>
      </c>
      <c r="U1251" s="672">
        <v>1</v>
      </c>
    </row>
    <row r="1252" spans="1:21" ht="14.4" customHeight="1" x14ac:dyDescent="0.3">
      <c r="A1252" s="625">
        <v>4</v>
      </c>
      <c r="B1252" s="626" t="s">
        <v>551</v>
      </c>
      <c r="C1252" s="626">
        <v>89301042</v>
      </c>
      <c r="D1252" s="688" t="s">
        <v>5893</v>
      </c>
      <c r="E1252" s="689" t="s">
        <v>3820</v>
      </c>
      <c r="F1252" s="626" t="s">
        <v>3777</v>
      </c>
      <c r="G1252" s="626" t="s">
        <v>3923</v>
      </c>
      <c r="H1252" s="626" t="s">
        <v>1399</v>
      </c>
      <c r="I1252" s="626" t="s">
        <v>3924</v>
      </c>
      <c r="J1252" s="626" t="s">
        <v>2484</v>
      </c>
      <c r="K1252" s="626" t="s">
        <v>3925</v>
      </c>
      <c r="L1252" s="627">
        <v>314.33999999999997</v>
      </c>
      <c r="M1252" s="627">
        <v>314.33999999999997</v>
      </c>
      <c r="N1252" s="626">
        <v>1</v>
      </c>
      <c r="O1252" s="690">
        <v>0.5</v>
      </c>
      <c r="P1252" s="627"/>
      <c r="Q1252" s="642">
        <v>0</v>
      </c>
      <c r="R1252" s="626"/>
      <c r="S1252" s="642">
        <v>0</v>
      </c>
      <c r="T1252" s="690"/>
      <c r="U1252" s="672">
        <v>0</v>
      </c>
    </row>
    <row r="1253" spans="1:21" ht="14.4" customHeight="1" x14ac:dyDescent="0.3">
      <c r="A1253" s="625">
        <v>4</v>
      </c>
      <c r="B1253" s="626" t="s">
        <v>551</v>
      </c>
      <c r="C1253" s="626">
        <v>89301042</v>
      </c>
      <c r="D1253" s="688" t="s">
        <v>5893</v>
      </c>
      <c r="E1253" s="689" t="s">
        <v>3820</v>
      </c>
      <c r="F1253" s="626" t="s">
        <v>3777</v>
      </c>
      <c r="G1253" s="626" t="s">
        <v>5253</v>
      </c>
      <c r="H1253" s="626" t="s">
        <v>550</v>
      </c>
      <c r="I1253" s="626" t="s">
        <v>1907</v>
      </c>
      <c r="J1253" s="626" t="s">
        <v>1908</v>
      </c>
      <c r="K1253" s="626" t="s">
        <v>1909</v>
      </c>
      <c r="L1253" s="627">
        <v>82.67</v>
      </c>
      <c r="M1253" s="627">
        <v>82.67</v>
      </c>
      <c r="N1253" s="626">
        <v>1</v>
      </c>
      <c r="O1253" s="690">
        <v>1</v>
      </c>
      <c r="P1253" s="627">
        <v>82.67</v>
      </c>
      <c r="Q1253" s="642">
        <v>1</v>
      </c>
      <c r="R1253" s="626">
        <v>1</v>
      </c>
      <c r="S1253" s="642">
        <v>1</v>
      </c>
      <c r="T1253" s="690">
        <v>1</v>
      </c>
      <c r="U1253" s="672">
        <v>1</v>
      </c>
    </row>
    <row r="1254" spans="1:21" ht="14.4" customHeight="1" x14ac:dyDescent="0.3">
      <c r="A1254" s="625">
        <v>4</v>
      </c>
      <c r="B1254" s="626" t="s">
        <v>551</v>
      </c>
      <c r="C1254" s="626">
        <v>89301042</v>
      </c>
      <c r="D1254" s="688" t="s">
        <v>5893</v>
      </c>
      <c r="E1254" s="689" t="s">
        <v>3820</v>
      </c>
      <c r="F1254" s="626" t="s">
        <v>3777</v>
      </c>
      <c r="G1254" s="626" t="s">
        <v>3962</v>
      </c>
      <c r="H1254" s="626" t="s">
        <v>550</v>
      </c>
      <c r="I1254" s="626" t="s">
        <v>5254</v>
      </c>
      <c r="J1254" s="626" t="s">
        <v>4050</v>
      </c>
      <c r="K1254" s="626" t="s">
        <v>920</v>
      </c>
      <c r="L1254" s="627">
        <v>0</v>
      </c>
      <c r="M1254" s="627">
        <v>0</v>
      </c>
      <c r="N1254" s="626">
        <v>1</v>
      </c>
      <c r="O1254" s="690">
        <v>1</v>
      </c>
      <c r="P1254" s="627">
        <v>0</v>
      </c>
      <c r="Q1254" s="642"/>
      <c r="R1254" s="626">
        <v>1</v>
      </c>
      <c r="S1254" s="642">
        <v>1</v>
      </c>
      <c r="T1254" s="690">
        <v>1</v>
      </c>
      <c r="U1254" s="672">
        <v>1</v>
      </c>
    </row>
    <row r="1255" spans="1:21" ht="14.4" customHeight="1" x14ac:dyDescent="0.3">
      <c r="A1255" s="625">
        <v>4</v>
      </c>
      <c r="B1255" s="626" t="s">
        <v>551</v>
      </c>
      <c r="C1255" s="626">
        <v>89301042</v>
      </c>
      <c r="D1255" s="688" t="s">
        <v>5893</v>
      </c>
      <c r="E1255" s="689" t="s">
        <v>3820</v>
      </c>
      <c r="F1255" s="626" t="s">
        <v>3777</v>
      </c>
      <c r="G1255" s="626" t="s">
        <v>3962</v>
      </c>
      <c r="H1255" s="626" t="s">
        <v>550</v>
      </c>
      <c r="I1255" s="626" t="s">
        <v>5255</v>
      </c>
      <c r="J1255" s="626" t="s">
        <v>4050</v>
      </c>
      <c r="K1255" s="626" t="s">
        <v>5256</v>
      </c>
      <c r="L1255" s="627">
        <v>0</v>
      </c>
      <c r="M1255" s="627">
        <v>0</v>
      </c>
      <c r="N1255" s="626">
        <v>1</v>
      </c>
      <c r="O1255" s="690">
        <v>1</v>
      </c>
      <c r="P1255" s="627">
        <v>0</v>
      </c>
      <c r="Q1255" s="642"/>
      <c r="R1255" s="626">
        <v>1</v>
      </c>
      <c r="S1255" s="642">
        <v>1</v>
      </c>
      <c r="T1255" s="690">
        <v>1</v>
      </c>
      <c r="U1255" s="672">
        <v>1</v>
      </c>
    </row>
    <row r="1256" spans="1:21" ht="14.4" customHeight="1" x14ac:dyDescent="0.3">
      <c r="A1256" s="625">
        <v>4</v>
      </c>
      <c r="B1256" s="626" t="s">
        <v>551</v>
      </c>
      <c r="C1256" s="626">
        <v>89301042</v>
      </c>
      <c r="D1256" s="688" t="s">
        <v>5893</v>
      </c>
      <c r="E1256" s="689" t="s">
        <v>3820</v>
      </c>
      <c r="F1256" s="626" t="s">
        <v>3777</v>
      </c>
      <c r="G1256" s="626" t="s">
        <v>3962</v>
      </c>
      <c r="H1256" s="626" t="s">
        <v>550</v>
      </c>
      <c r="I1256" s="626" t="s">
        <v>4404</v>
      </c>
      <c r="J1256" s="626" t="s">
        <v>4405</v>
      </c>
      <c r="K1256" s="626" t="s">
        <v>920</v>
      </c>
      <c r="L1256" s="627">
        <v>0</v>
      </c>
      <c r="M1256" s="627">
        <v>0</v>
      </c>
      <c r="N1256" s="626">
        <v>1</v>
      </c>
      <c r="O1256" s="690">
        <v>1</v>
      </c>
      <c r="P1256" s="627">
        <v>0</v>
      </c>
      <c r="Q1256" s="642"/>
      <c r="R1256" s="626">
        <v>1</v>
      </c>
      <c r="S1256" s="642">
        <v>1</v>
      </c>
      <c r="T1256" s="690">
        <v>1</v>
      </c>
      <c r="U1256" s="672">
        <v>1</v>
      </c>
    </row>
    <row r="1257" spans="1:21" ht="14.4" customHeight="1" x14ac:dyDescent="0.3">
      <c r="A1257" s="625">
        <v>4</v>
      </c>
      <c r="B1257" s="626" t="s">
        <v>551</v>
      </c>
      <c r="C1257" s="626">
        <v>89301042</v>
      </c>
      <c r="D1257" s="688" t="s">
        <v>5893</v>
      </c>
      <c r="E1257" s="689" t="s">
        <v>3820</v>
      </c>
      <c r="F1257" s="626" t="s">
        <v>3778</v>
      </c>
      <c r="G1257" s="626" t="s">
        <v>3904</v>
      </c>
      <c r="H1257" s="626" t="s">
        <v>550</v>
      </c>
      <c r="I1257" s="626" t="s">
        <v>3966</v>
      </c>
      <c r="J1257" s="626" t="s">
        <v>3806</v>
      </c>
      <c r="K1257" s="626"/>
      <c r="L1257" s="627">
        <v>0</v>
      </c>
      <c r="M1257" s="627">
        <v>0</v>
      </c>
      <c r="N1257" s="626">
        <v>2</v>
      </c>
      <c r="O1257" s="690">
        <v>2</v>
      </c>
      <c r="P1257" s="627">
        <v>0</v>
      </c>
      <c r="Q1257" s="642"/>
      <c r="R1257" s="626">
        <v>1</v>
      </c>
      <c r="S1257" s="642">
        <v>0.5</v>
      </c>
      <c r="T1257" s="690">
        <v>1</v>
      </c>
      <c r="U1257" s="672">
        <v>0.5</v>
      </c>
    </row>
    <row r="1258" spans="1:21" ht="14.4" customHeight="1" x14ac:dyDescent="0.3">
      <c r="A1258" s="625">
        <v>4</v>
      </c>
      <c r="B1258" s="626" t="s">
        <v>551</v>
      </c>
      <c r="C1258" s="626">
        <v>89301042</v>
      </c>
      <c r="D1258" s="688" t="s">
        <v>5893</v>
      </c>
      <c r="E1258" s="689" t="s">
        <v>3820</v>
      </c>
      <c r="F1258" s="626" t="s">
        <v>3778</v>
      </c>
      <c r="G1258" s="626" t="s">
        <v>3904</v>
      </c>
      <c r="H1258" s="626" t="s">
        <v>550</v>
      </c>
      <c r="I1258" s="626" t="s">
        <v>4026</v>
      </c>
      <c r="J1258" s="626" t="s">
        <v>3806</v>
      </c>
      <c r="K1258" s="626"/>
      <c r="L1258" s="627">
        <v>0</v>
      </c>
      <c r="M1258" s="627">
        <v>0</v>
      </c>
      <c r="N1258" s="626">
        <v>4</v>
      </c>
      <c r="O1258" s="690">
        <v>4</v>
      </c>
      <c r="P1258" s="627">
        <v>0</v>
      </c>
      <c r="Q1258" s="642"/>
      <c r="R1258" s="626">
        <v>3</v>
      </c>
      <c r="S1258" s="642">
        <v>0.75</v>
      </c>
      <c r="T1258" s="690">
        <v>3</v>
      </c>
      <c r="U1258" s="672">
        <v>0.75</v>
      </c>
    </row>
    <row r="1259" spans="1:21" ht="14.4" customHeight="1" x14ac:dyDescent="0.3">
      <c r="A1259" s="625">
        <v>4</v>
      </c>
      <c r="B1259" s="626" t="s">
        <v>551</v>
      </c>
      <c r="C1259" s="626">
        <v>89301042</v>
      </c>
      <c r="D1259" s="688" t="s">
        <v>5893</v>
      </c>
      <c r="E1259" s="689" t="s">
        <v>3820</v>
      </c>
      <c r="F1259" s="626" t="s">
        <v>3779</v>
      </c>
      <c r="G1259" s="626" t="s">
        <v>4152</v>
      </c>
      <c r="H1259" s="626" t="s">
        <v>550</v>
      </c>
      <c r="I1259" s="626" t="s">
        <v>4153</v>
      </c>
      <c r="J1259" s="626" t="s">
        <v>4154</v>
      </c>
      <c r="K1259" s="626" t="s">
        <v>4155</v>
      </c>
      <c r="L1259" s="627">
        <v>410</v>
      </c>
      <c r="M1259" s="627">
        <v>7380</v>
      </c>
      <c r="N1259" s="626">
        <v>18</v>
      </c>
      <c r="O1259" s="690">
        <v>18</v>
      </c>
      <c r="P1259" s="627">
        <v>6560</v>
      </c>
      <c r="Q1259" s="642">
        <v>0.88888888888888884</v>
      </c>
      <c r="R1259" s="626">
        <v>16</v>
      </c>
      <c r="S1259" s="642">
        <v>0.88888888888888884</v>
      </c>
      <c r="T1259" s="690">
        <v>16</v>
      </c>
      <c r="U1259" s="672">
        <v>0.88888888888888884</v>
      </c>
    </row>
    <row r="1260" spans="1:21" ht="14.4" customHeight="1" x14ac:dyDescent="0.3">
      <c r="A1260" s="625">
        <v>4</v>
      </c>
      <c r="B1260" s="626" t="s">
        <v>551</v>
      </c>
      <c r="C1260" s="626">
        <v>89301042</v>
      </c>
      <c r="D1260" s="688" t="s">
        <v>5893</v>
      </c>
      <c r="E1260" s="689" t="s">
        <v>3820</v>
      </c>
      <c r="F1260" s="626" t="s">
        <v>3779</v>
      </c>
      <c r="G1260" s="626" t="s">
        <v>4152</v>
      </c>
      <c r="H1260" s="626" t="s">
        <v>550</v>
      </c>
      <c r="I1260" s="626" t="s">
        <v>4212</v>
      </c>
      <c r="J1260" s="626" t="s">
        <v>4213</v>
      </c>
      <c r="K1260" s="626" t="s">
        <v>4214</v>
      </c>
      <c r="L1260" s="627">
        <v>566</v>
      </c>
      <c r="M1260" s="627">
        <v>1132</v>
      </c>
      <c r="N1260" s="626">
        <v>2</v>
      </c>
      <c r="O1260" s="690">
        <v>2</v>
      </c>
      <c r="P1260" s="627">
        <v>566</v>
      </c>
      <c r="Q1260" s="642">
        <v>0.5</v>
      </c>
      <c r="R1260" s="626">
        <v>1</v>
      </c>
      <c r="S1260" s="642">
        <v>0.5</v>
      </c>
      <c r="T1260" s="690">
        <v>1</v>
      </c>
      <c r="U1260" s="672">
        <v>0.5</v>
      </c>
    </row>
    <row r="1261" spans="1:21" ht="14.4" customHeight="1" x14ac:dyDescent="0.3">
      <c r="A1261" s="625">
        <v>4</v>
      </c>
      <c r="B1261" s="626" t="s">
        <v>551</v>
      </c>
      <c r="C1261" s="626">
        <v>89301042</v>
      </c>
      <c r="D1261" s="688" t="s">
        <v>5893</v>
      </c>
      <c r="E1261" s="689" t="s">
        <v>3820</v>
      </c>
      <c r="F1261" s="626" t="s">
        <v>3779</v>
      </c>
      <c r="G1261" s="626" t="s">
        <v>4215</v>
      </c>
      <c r="H1261" s="626" t="s">
        <v>550</v>
      </c>
      <c r="I1261" s="626" t="s">
        <v>5257</v>
      </c>
      <c r="J1261" s="626" t="s">
        <v>5258</v>
      </c>
      <c r="K1261" s="626" t="s">
        <v>5259</v>
      </c>
      <c r="L1261" s="627">
        <v>100</v>
      </c>
      <c r="M1261" s="627">
        <v>200</v>
      </c>
      <c r="N1261" s="626">
        <v>2</v>
      </c>
      <c r="O1261" s="690">
        <v>1</v>
      </c>
      <c r="P1261" s="627"/>
      <c r="Q1261" s="642">
        <v>0</v>
      </c>
      <c r="R1261" s="626"/>
      <c r="S1261" s="642">
        <v>0</v>
      </c>
      <c r="T1261" s="690"/>
      <c r="U1261" s="672">
        <v>0</v>
      </c>
    </row>
    <row r="1262" spans="1:21" ht="14.4" customHeight="1" x14ac:dyDescent="0.3">
      <c r="A1262" s="625">
        <v>4</v>
      </c>
      <c r="B1262" s="626" t="s">
        <v>551</v>
      </c>
      <c r="C1262" s="626">
        <v>89301042</v>
      </c>
      <c r="D1262" s="688" t="s">
        <v>5893</v>
      </c>
      <c r="E1262" s="689" t="s">
        <v>3820</v>
      </c>
      <c r="F1262" s="626" t="s">
        <v>3779</v>
      </c>
      <c r="G1262" s="626" t="s">
        <v>4215</v>
      </c>
      <c r="H1262" s="626" t="s">
        <v>550</v>
      </c>
      <c r="I1262" s="626" t="s">
        <v>4225</v>
      </c>
      <c r="J1262" s="626" t="s">
        <v>4226</v>
      </c>
      <c r="K1262" s="626" t="s">
        <v>4227</v>
      </c>
      <c r="L1262" s="627">
        <v>200</v>
      </c>
      <c r="M1262" s="627">
        <v>7600</v>
      </c>
      <c r="N1262" s="626">
        <v>38</v>
      </c>
      <c r="O1262" s="690">
        <v>21</v>
      </c>
      <c r="P1262" s="627">
        <v>7000</v>
      </c>
      <c r="Q1262" s="642">
        <v>0.92105263157894735</v>
      </c>
      <c r="R1262" s="626">
        <v>35</v>
      </c>
      <c r="S1262" s="642">
        <v>0.92105263157894735</v>
      </c>
      <c r="T1262" s="690">
        <v>19</v>
      </c>
      <c r="U1262" s="672">
        <v>0.90476190476190477</v>
      </c>
    </row>
    <row r="1263" spans="1:21" ht="14.4" customHeight="1" x14ac:dyDescent="0.3">
      <c r="A1263" s="625">
        <v>4</v>
      </c>
      <c r="B1263" s="626" t="s">
        <v>551</v>
      </c>
      <c r="C1263" s="626">
        <v>89301042</v>
      </c>
      <c r="D1263" s="688" t="s">
        <v>5893</v>
      </c>
      <c r="E1263" s="689" t="s">
        <v>3820</v>
      </c>
      <c r="F1263" s="626" t="s">
        <v>3779</v>
      </c>
      <c r="G1263" s="626" t="s">
        <v>4215</v>
      </c>
      <c r="H1263" s="626" t="s">
        <v>550</v>
      </c>
      <c r="I1263" s="626" t="s">
        <v>4237</v>
      </c>
      <c r="J1263" s="626" t="s">
        <v>4238</v>
      </c>
      <c r="K1263" s="626" t="s">
        <v>4239</v>
      </c>
      <c r="L1263" s="627">
        <v>304.12</v>
      </c>
      <c r="M1263" s="627">
        <v>1216.48</v>
      </c>
      <c r="N1263" s="626">
        <v>4</v>
      </c>
      <c r="O1263" s="690">
        <v>4</v>
      </c>
      <c r="P1263" s="627">
        <v>608.24</v>
      </c>
      <c r="Q1263" s="642">
        <v>0.5</v>
      </c>
      <c r="R1263" s="626">
        <v>2</v>
      </c>
      <c r="S1263" s="642">
        <v>0.5</v>
      </c>
      <c r="T1263" s="690">
        <v>2</v>
      </c>
      <c r="U1263" s="672">
        <v>0.5</v>
      </c>
    </row>
    <row r="1264" spans="1:21" ht="14.4" customHeight="1" x14ac:dyDescent="0.3">
      <c r="A1264" s="625">
        <v>4</v>
      </c>
      <c r="B1264" s="626" t="s">
        <v>551</v>
      </c>
      <c r="C1264" s="626">
        <v>89301042</v>
      </c>
      <c r="D1264" s="688" t="s">
        <v>5893</v>
      </c>
      <c r="E1264" s="689" t="s">
        <v>3820</v>
      </c>
      <c r="F1264" s="626" t="s">
        <v>3779</v>
      </c>
      <c r="G1264" s="626" t="s">
        <v>4215</v>
      </c>
      <c r="H1264" s="626" t="s">
        <v>550</v>
      </c>
      <c r="I1264" s="626" t="s">
        <v>5260</v>
      </c>
      <c r="J1264" s="626" t="s">
        <v>5261</v>
      </c>
      <c r="K1264" s="626" t="s">
        <v>5262</v>
      </c>
      <c r="L1264" s="627">
        <v>100.42</v>
      </c>
      <c r="M1264" s="627">
        <v>200.84</v>
      </c>
      <c r="N1264" s="626">
        <v>2</v>
      </c>
      <c r="O1264" s="690">
        <v>2</v>
      </c>
      <c r="P1264" s="627">
        <v>200.84</v>
      </c>
      <c r="Q1264" s="642">
        <v>1</v>
      </c>
      <c r="R1264" s="626">
        <v>2</v>
      </c>
      <c r="S1264" s="642">
        <v>1</v>
      </c>
      <c r="T1264" s="690">
        <v>2</v>
      </c>
      <c r="U1264" s="672">
        <v>1</v>
      </c>
    </row>
    <row r="1265" spans="1:21" ht="14.4" customHeight="1" x14ac:dyDescent="0.3">
      <c r="A1265" s="625">
        <v>4</v>
      </c>
      <c r="B1265" s="626" t="s">
        <v>551</v>
      </c>
      <c r="C1265" s="626">
        <v>89301042</v>
      </c>
      <c r="D1265" s="688" t="s">
        <v>5893</v>
      </c>
      <c r="E1265" s="689" t="s">
        <v>3820</v>
      </c>
      <c r="F1265" s="626" t="s">
        <v>3779</v>
      </c>
      <c r="G1265" s="626" t="s">
        <v>4215</v>
      </c>
      <c r="H1265" s="626" t="s">
        <v>550</v>
      </c>
      <c r="I1265" s="626" t="s">
        <v>4251</v>
      </c>
      <c r="J1265" s="626" t="s">
        <v>4252</v>
      </c>
      <c r="K1265" s="626" t="s">
        <v>4253</v>
      </c>
      <c r="L1265" s="627">
        <v>173.96</v>
      </c>
      <c r="M1265" s="627">
        <v>695.84</v>
      </c>
      <c r="N1265" s="626">
        <v>4</v>
      </c>
      <c r="O1265" s="690">
        <v>2</v>
      </c>
      <c r="P1265" s="627">
        <v>347.92</v>
      </c>
      <c r="Q1265" s="642">
        <v>0.5</v>
      </c>
      <c r="R1265" s="626">
        <v>2</v>
      </c>
      <c r="S1265" s="642">
        <v>0.5</v>
      </c>
      <c r="T1265" s="690">
        <v>1</v>
      </c>
      <c r="U1265" s="672">
        <v>0.5</v>
      </c>
    </row>
    <row r="1266" spans="1:21" ht="14.4" customHeight="1" x14ac:dyDescent="0.3">
      <c r="A1266" s="625">
        <v>4</v>
      </c>
      <c r="B1266" s="626" t="s">
        <v>551</v>
      </c>
      <c r="C1266" s="626">
        <v>89301042</v>
      </c>
      <c r="D1266" s="688" t="s">
        <v>5893</v>
      </c>
      <c r="E1266" s="689" t="s">
        <v>3820</v>
      </c>
      <c r="F1266" s="626" t="s">
        <v>3779</v>
      </c>
      <c r="G1266" s="626" t="s">
        <v>4027</v>
      </c>
      <c r="H1266" s="626" t="s">
        <v>550</v>
      </c>
      <c r="I1266" s="626" t="s">
        <v>4263</v>
      </c>
      <c r="J1266" s="626" t="s">
        <v>4264</v>
      </c>
      <c r="K1266" s="626" t="s">
        <v>4265</v>
      </c>
      <c r="L1266" s="627">
        <v>1800</v>
      </c>
      <c r="M1266" s="627">
        <v>1800</v>
      </c>
      <c r="N1266" s="626">
        <v>1</v>
      </c>
      <c r="O1266" s="690">
        <v>1</v>
      </c>
      <c r="P1266" s="627"/>
      <c r="Q1266" s="642">
        <v>0</v>
      </c>
      <c r="R1266" s="626"/>
      <c r="S1266" s="642">
        <v>0</v>
      </c>
      <c r="T1266" s="690"/>
      <c r="U1266" s="672">
        <v>0</v>
      </c>
    </row>
    <row r="1267" spans="1:21" ht="14.4" customHeight="1" x14ac:dyDescent="0.3">
      <c r="A1267" s="625">
        <v>4</v>
      </c>
      <c r="B1267" s="626" t="s">
        <v>551</v>
      </c>
      <c r="C1267" s="626">
        <v>89301042</v>
      </c>
      <c r="D1267" s="688" t="s">
        <v>5893</v>
      </c>
      <c r="E1267" s="689" t="s">
        <v>3820</v>
      </c>
      <c r="F1267" s="626" t="s">
        <v>3779</v>
      </c>
      <c r="G1267" s="626" t="s">
        <v>4027</v>
      </c>
      <c r="H1267" s="626" t="s">
        <v>550</v>
      </c>
      <c r="I1267" s="626" t="s">
        <v>4266</v>
      </c>
      <c r="J1267" s="626" t="s">
        <v>4267</v>
      </c>
      <c r="K1267" s="626" t="s">
        <v>4268</v>
      </c>
      <c r="L1267" s="627">
        <v>500</v>
      </c>
      <c r="M1267" s="627">
        <v>500</v>
      </c>
      <c r="N1267" s="626">
        <v>1</v>
      </c>
      <c r="O1267" s="690">
        <v>1</v>
      </c>
      <c r="P1267" s="627"/>
      <c r="Q1267" s="642">
        <v>0</v>
      </c>
      <c r="R1267" s="626"/>
      <c r="S1267" s="642">
        <v>0</v>
      </c>
      <c r="T1267" s="690"/>
      <c r="U1267" s="672">
        <v>0</v>
      </c>
    </row>
    <row r="1268" spans="1:21" ht="14.4" customHeight="1" x14ac:dyDescent="0.3">
      <c r="A1268" s="625">
        <v>4</v>
      </c>
      <c r="B1268" s="626" t="s">
        <v>551</v>
      </c>
      <c r="C1268" s="626">
        <v>89301042</v>
      </c>
      <c r="D1268" s="688" t="s">
        <v>5893</v>
      </c>
      <c r="E1268" s="689" t="s">
        <v>3820</v>
      </c>
      <c r="F1268" s="626" t="s">
        <v>3779</v>
      </c>
      <c r="G1268" s="626" t="s">
        <v>4027</v>
      </c>
      <c r="H1268" s="626" t="s">
        <v>550</v>
      </c>
      <c r="I1268" s="626" t="s">
        <v>4028</v>
      </c>
      <c r="J1268" s="626" t="s">
        <v>4029</v>
      </c>
      <c r="K1268" s="626" t="s">
        <v>4030</v>
      </c>
      <c r="L1268" s="627">
        <v>900</v>
      </c>
      <c r="M1268" s="627">
        <v>18000</v>
      </c>
      <c r="N1268" s="626">
        <v>20</v>
      </c>
      <c r="O1268" s="690">
        <v>20</v>
      </c>
      <c r="P1268" s="627">
        <v>18000</v>
      </c>
      <c r="Q1268" s="642">
        <v>1</v>
      </c>
      <c r="R1268" s="626">
        <v>20</v>
      </c>
      <c r="S1268" s="642">
        <v>1</v>
      </c>
      <c r="T1268" s="690">
        <v>20</v>
      </c>
      <c r="U1268" s="672">
        <v>1</v>
      </c>
    </row>
    <row r="1269" spans="1:21" ht="14.4" customHeight="1" x14ac:dyDescent="0.3">
      <c r="A1269" s="625">
        <v>4</v>
      </c>
      <c r="B1269" s="626" t="s">
        <v>551</v>
      </c>
      <c r="C1269" s="626">
        <v>89301042</v>
      </c>
      <c r="D1269" s="688" t="s">
        <v>5893</v>
      </c>
      <c r="E1269" s="689" t="s">
        <v>3820</v>
      </c>
      <c r="F1269" s="626" t="s">
        <v>3779</v>
      </c>
      <c r="G1269" s="626" t="s">
        <v>4027</v>
      </c>
      <c r="H1269" s="626" t="s">
        <v>550</v>
      </c>
      <c r="I1269" s="626" t="s">
        <v>4116</v>
      </c>
      <c r="J1269" s="626" t="s">
        <v>4117</v>
      </c>
      <c r="K1269" s="626" t="s">
        <v>4118</v>
      </c>
      <c r="L1269" s="627">
        <v>378.48</v>
      </c>
      <c r="M1269" s="627">
        <v>1513.92</v>
      </c>
      <c r="N1269" s="626">
        <v>4</v>
      </c>
      <c r="O1269" s="690">
        <v>4</v>
      </c>
      <c r="P1269" s="627">
        <v>1513.92</v>
      </c>
      <c r="Q1269" s="642">
        <v>1</v>
      </c>
      <c r="R1269" s="626">
        <v>4</v>
      </c>
      <c r="S1269" s="642">
        <v>1</v>
      </c>
      <c r="T1269" s="690">
        <v>4</v>
      </c>
      <c r="U1269" s="672">
        <v>1</v>
      </c>
    </row>
    <row r="1270" spans="1:21" ht="14.4" customHeight="1" x14ac:dyDescent="0.3">
      <c r="A1270" s="625">
        <v>4</v>
      </c>
      <c r="B1270" s="626" t="s">
        <v>551</v>
      </c>
      <c r="C1270" s="626">
        <v>89301042</v>
      </c>
      <c r="D1270" s="688" t="s">
        <v>5893</v>
      </c>
      <c r="E1270" s="689" t="s">
        <v>3820</v>
      </c>
      <c r="F1270" s="626" t="s">
        <v>3779</v>
      </c>
      <c r="G1270" s="626" t="s">
        <v>4027</v>
      </c>
      <c r="H1270" s="626" t="s">
        <v>550</v>
      </c>
      <c r="I1270" s="626" t="s">
        <v>4272</v>
      </c>
      <c r="J1270" s="626" t="s">
        <v>4273</v>
      </c>
      <c r="K1270" s="626" t="s">
        <v>4274</v>
      </c>
      <c r="L1270" s="627">
        <v>378.48</v>
      </c>
      <c r="M1270" s="627">
        <v>378.48</v>
      </c>
      <c r="N1270" s="626">
        <v>1</v>
      </c>
      <c r="O1270" s="690">
        <v>1</v>
      </c>
      <c r="P1270" s="627">
        <v>378.48</v>
      </c>
      <c r="Q1270" s="642">
        <v>1</v>
      </c>
      <c r="R1270" s="626">
        <v>1</v>
      </c>
      <c r="S1270" s="642">
        <v>1</v>
      </c>
      <c r="T1270" s="690">
        <v>1</v>
      </c>
      <c r="U1270" s="672">
        <v>1</v>
      </c>
    </row>
    <row r="1271" spans="1:21" ht="14.4" customHeight="1" x14ac:dyDescent="0.3">
      <c r="A1271" s="625">
        <v>4</v>
      </c>
      <c r="B1271" s="626" t="s">
        <v>551</v>
      </c>
      <c r="C1271" s="626">
        <v>89301042</v>
      </c>
      <c r="D1271" s="688" t="s">
        <v>5893</v>
      </c>
      <c r="E1271" s="689" t="s">
        <v>3820</v>
      </c>
      <c r="F1271" s="626" t="s">
        <v>3779</v>
      </c>
      <c r="G1271" s="626" t="s">
        <v>4027</v>
      </c>
      <c r="H1271" s="626" t="s">
        <v>550</v>
      </c>
      <c r="I1271" s="626" t="s">
        <v>4281</v>
      </c>
      <c r="J1271" s="626" t="s">
        <v>4282</v>
      </c>
      <c r="K1271" s="626" t="s">
        <v>4283</v>
      </c>
      <c r="L1271" s="627">
        <v>1097.25</v>
      </c>
      <c r="M1271" s="627">
        <v>3291.75</v>
      </c>
      <c r="N1271" s="626">
        <v>3</v>
      </c>
      <c r="O1271" s="690">
        <v>3</v>
      </c>
      <c r="P1271" s="627">
        <v>2194.5</v>
      </c>
      <c r="Q1271" s="642">
        <v>0.66666666666666663</v>
      </c>
      <c r="R1271" s="626">
        <v>2</v>
      </c>
      <c r="S1271" s="642">
        <v>0.66666666666666663</v>
      </c>
      <c r="T1271" s="690">
        <v>2</v>
      </c>
      <c r="U1271" s="672">
        <v>0.66666666666666663</v>
      </c>
    </row>
    <row r="1272" spans="1:21" ht="14.4" customHeight="1" x14ac:dyDescent="0.3">
      <c r="A1272" s="625">
        <v>4</v>
      </c>
      <c r="B1272" s="626" t="s">
        <v>551</v>
      </c>
      <c r="C1272" s="626">
        <v>89301042</v>
      </c>
      <c r="D1272" s="688" t="s">
        <v>5893</v>
      </c>
      <c r="E1272" s="689" t="s">
        <v>3820</v>
      </c>
      <c r="F1272" s="626" t="s">
        <v>3779</v>
      </c>
      <c r="G1272" s="626" t="s">
        <v>3967</v>
      </c>
      <c r="H1272" s="626" t="s">
        <v>550</v>
      </c>
      <c r="I1272" s="626" t="s">
        <v>2478</v>
      </c>
      <c r="J1272" s="626" t="s">
        <v>4284</v>
      </c>
      <c r="K1272" s="626" t="s">
        <v>4285</v>
      </c>
      <c r="L1272" s="627">
        <v>287</v>
      </c>
      <c r="M1272" s="627">
        <v>287</v>
      </c>
      <c r="N1272" s="626">
        <v>1</v>
      </c>
      <c r="O1272" s="690">
        <v>1</v>
      </c>
      <c r="P1272" s="627">
        <v>287</v>
      </c>
      <c r="Q1272" s="642">
        <v>1</v>
      </c>
      <c r="R1272" s="626">
        <v>1</v>
      </c>
      <c r="S1272" s="642">
        <v>1</v>
      </c>
      <c r="T1272" s="690">
        <v>1</v>
      </c>
      <c r="U1272" s="672">
        <v>1</v>
      </c>
    </row>
    <row r="1273" spans="1:21" ht="14.4" customHeight="1" x14ac:dyDescent="0.3">
      <c r="A1273" s="625">
        <v>4</v>
      </c>
      <c r="B1273" s="626" t="s">
        <v>551</v>
      </c>
      <c r="C1273" s="626">
        <v>89301042</v>
      </c>
      <c r="D1273" s="688" t="s">
        <v>5893</v>
      </c>
      <c r="E1273" s="689" t="s">
        <v>3820</v>
      </c>
      <c r="F1273" s="626" t="s">
        <v>3779</v>
      </c>
      <c r="G1273" s="626" t="s">
        <v>3967</v>
      </c>
      <c r="H1273" s="626" t="s">
        <v>550</v>
      </c>
      <c r="I1273" s="626" t="s">
        <v>4656</v>
      </c>
      <c r="J1273" s="626" t="s">
        <v>4657</v>
      </c>
      <c r="K1273" s="626" t="s">
        <v>4658</v>
      </c>
      <c r="L1273" s="627">
        <v>370.4</v>
      </c>
      <c r="M1273" s="627">
        <v>370.4</v>
      </c>
      <c r="N1273" s="626">
        <v>1</v>
      </c>
      <c r="O1273" s="690">
        <v>1</v>
      </c>
      <c r="P1273" s="627">
        <v>370.4</v>
      </c>
      <c r="Q1273" s="642">
        <v>1</v>
      </c>
      <c r="R1273" s="626">
        <v>1</v>
      </c>
      <c r="S1273" s="642">
        <v>1</v>
      </c>
      <c r="T1273" s="690">
        <v>1</v>
      </c>
      <c r="U1273" s="672">
        <v>1</v>
      </c>
    </row>
    <row r="1274" spans="1:21" ht="14.4" customHeight="1" x14ac:dyDescent="0.3">
      <c r="A1274" s="625">
        <v>4</v>
      </c>
      <c r="B1274" s="626" t="s">
        <v>551</v>
      </c>
      <c r="C1274" s="626">
        <v>89301042</v>
      </c>
      <c r="D1274" s="688" t="s">
        <v>5893</v>
      </c>
      <c r="E1274" s="689" t="s">
        <v>3820</v>
      </c>
      <c r="F1274" s="626" t="s">
        <v>3779</v>
      </c>
      <c r="G1274" s="626" t="s">
        <v>3967</v>
      </c>
      <c r="H1274" s="626" t="s">
        <v>550</v>
      </c>
      <c r="I1274" s="626" t="s">
        <v>4659</v>
      </c>
      <c r="J1274" s="626" t="s">
        <v>4660</v>
      </c>
      <c r="K1274" s="626" t="s">
        <v>4661</v>
      </c>
      <c r="L1274" s="627">
        <v>453.2</v>
      </c>
      <c r="M1274" s="627">
        <v>453.2</v>
      </c>
      <c r="N1274" s="626">
        <v>1</v>
      </c>
      <c r="O1274" s="690">
        <v>1</v>
      </c>
      <c r="P1274" s="627">
        <v>453.2</v>
      </c>
      <c r="Q1274" s="642">
        <v>1</v>
      </c>
      <c r="R1274" s="626">
        <v>1</v>
      </c>
      <c r="S1274" s="642">
        <v>1</v>
      </c>
      <c r="T1274" s="690">
        <v>1</v>
      </c>
      <c r="U1274" s="672">
        <v>1</v>
      </c>
    </row>
    <row r="1275" spans="1:21" ht="14.4" customHeight="1" x14ac:dyDescent="0.3">
      <c r="A1275" s="625">
        <v>4</v>
      </c>
      <c r="B1275" s="626" t="s">
        <v>551</v>
      </c>
      <c r="C1275" s="626">
        <v>89301042</v>
      </c>
      <c r="D1275" s="688" t="s">
        <v>5893</v>
      </c>
      <c r="E1275" s="689" t="s">
        <v>3820</v>
      </c>
      <c r="F1275" s="626" t="s">
        <v>3779</v>
      </c>
      <c r="G1275" s="626" t="s">
        <v>3967</v>
      </c>
      <c r="H1275" s="626" t="s">
        <v>550</v>
      </c>
      <c r="I1275" s="626" t="s">
        <v>4665</v>
      </c>
      <c r="J1275" s="626" t="s">
        <v>4666</v>
      </c>
      <c r="K1275" s="626" t="s">
        <v>4667</v>
      </c>
      <c r="L1275" s="627">
        <v>5343.9</v>
      </c>
      <c r="M1275" s="627">
        <v>10687.8</v>
      </c>
      <c r="N1275" s="626">
        <v>2</v>
      </c>
      <c r="O1275" s="690">
        <v>1</v>
      </c>
      <c r="P1275" s="627">
        <v>10687.8</v>
      </c>
      <c r="Q1275" s="642">
        <v>1</v>
      </c>
      <c r="R1275" s="626">
        <v>2</v>
      </c>
      <c r="S1275" s="642">
        <v>1</v>
      </c>
      <c r="T1275" s="690">
        <v>1</v>
      </c>
      <c r="U1275" s="672">
        <v>1</v>
      </c>
    </row>
    <row r="1276" spans="1:21" ht="14.4" customHeight="1" x14ac:dyDescent="0.3">
      <c r="A1276" s="625">
        <v>4</v>
      </c>
      <c r="B1276" s="626" t="s">
        <v>551</v>
      </c>
      <c r="C1276" s="626">
        <v>89301042</v>
      </c>
      <c r="D1276" s="688" t="s">
        <v>5893</v>
      </c>
      <c r="E1276" s="689" t="s">
        <v>3820</v>
      </c>
      <c r="F1276" s="626" t="s">
        <v>3779</v>
      </c>
      <c r="G1276" s="626" t="s">
        <v>3967</v>
      </c>
      <c r="H1276" s="626" t="s">
        <v>550</v>
      </c>
      <c r="I1276" s="626" t="s">
        <v>3968</v>
      </c>
      <c r="J1276" s="626" t="s">
        <v>3969</v>
      </c>
      <c r="K1276" s="626" t="s">
        <v>3970</v>
      </c>
      <c r="L1276" s="627">
        <v>498.24</v>
      </c>
      <c r="M1276" s="627">
        <v>498.24</v>
      </c>
      <c r="N1276" s="626">
        <v>1</v>
      </c>
      <c r="O1276" s="690">
        <v>1</v>
      </c>
      <c r="P1276" s="627"/>
      <c r="Q1276" s="642">
        <v>0</v>
      </c>
      <c r="R1276" s="626"/>
      <c r="S1276" s="642">
        <v>0</v>
      </c>
      <c r="T1276" s="690"/>
      <c r="U1276" s="672">
        <v>0</v>
      </c>
    </row>
    <row r="1277" spans="1:21" ht="14.4" customHeight="1" x14ac:dyDescent="0.3">
      <c r="A1277" s="625">
        <v>4</v>
      </c>
      <c r="B1277" s="626" t="s">
        <v>551</v>
      </c>
      <c r="C1277" s="626">
        <v>89301042</v>
      </c>
      <c r="D1277" s="688" t="s">
        <v>5893</v>
      </c>
      <c r="E1277" s="689" t="s">
        <v>3821</v>
      </c>
      <c r="F1277" s="626" t="s">
        <v>3777</v>
      </c>
      <c r="G1277" s="626" t="s">
        <v>3839</v>
      </c>
      <c r="H1277" s="626" t="s">
        <v>1399</v>
      </c>
      <c r="I1277" s="626" t="s">
        <v>1717</v>
      </c>
      <c r="J1277" s="626" t="s">
        <v>3575</v>
      </c>
      <c r="K1277" s="626" t="s">
        <v>3576</v>
      </c>
      <c r="L1277" s="627">
        <v>333.31</v>
      </c>
      <c r="M1277" s="627">
        <v>666.62</v>
      </c>
      <c r="N1277" s="626">
        <v>2</v>
      </c>
      <c r="O1277" s="690">
        <v>2</v>
      </c>
      <c r="P1277" s="627">
        <v>333.31</v>
      </c>
      <c r="Q1277" s="642">
        <v>0.5</v>
      </c>
      <c r="R1277" s="626">
        <v>1</v>
      </c>
      <c r="S1277" s="642">
        <v>0.5</v>
      </c>
      <c r="T1277" s="690">
        <v>1</v>
      </c>
      <c r="U1277" s="672">
        <v>0.5</v>
      </c>
    </row>
    <row r="1278" spans="1:21" ht="14.4" customHeight="1" x14ac:dyDescent="0.3">
      <c r="A1278" s="625">
        <v>4</v>
      </c>
      <c r="B1278" s="626" t="s">
        <v>551</v>
      </c>
      <c r="C1278" s="626">
        <v>89301042</v>
      </c>
      <c r="D1278" s="688" t="s">
        <v>5893</v>
      </c>
      <c r="E1278" s="689" t="s">
        <v>3821</v>
      </c>
      <c r="F1278" s="626" t="s">
        <v>3777</v>
      </c>
      <c r="G1278" s="626" t="s">
        <v>3839</v>
      </c>
      <c r="H1278" s="626" t="s">
        <v>1399</v>
      </c>
      <c r="I1278" s="626" t="s">
        <v>1748</v>
      </c>
      <c r="J1278" s="626" t="s">
        <v>3579</v>
      </c>
      <c r="K1278" s="626" t="s">
        <v>3580</v>
      </c>
      <c r="L1278" s="627">
        <v>333.31</v>
      </c>
      <c r="M1278" s="627">
        <v>333.31</v>
      </c>
      <c r="N1278" s="626">
        <v>1</v>
      </c>
      <c r="O1278" s="690">
        <v>0.5</v>
      </c>
      <c r="P1278" s="627">
        <v>333.31</v>
      </c>
      <c r="Q1278" s="642">
        <v>1</v>
      </c>
      <c r="R1278" s="626">
        <v>1</v>
      </c>
      <c r="S1278" s="642">
        <v>1</v>
      </c>
      <c r="T1278" s="690">
        <v>0.5</v>
      </c>
      <c r="U1278" s="672">
        <v>1</v>
      </c>
    </row>
    <row r="1279" spans="1:21" ht="14.4" customHeight="1" x14ac:dyDescent="0.3">
      <c r="A1279" s="625">
        <v>4</v>
      </c>
      <c r="B1279" s="626" t="s">
        <v>551</v>
      </c>
      <c r="C1279" s="626">
        <v>89301042</v>
      </c>
      <c r="D1279" s="688" t="s">
        <v>5893</v>
      </c>
      <c r="E1279" s="689" t="s">
        <v>3821</v>
      </c>
      <c r="F1279" s="626" t="s">
        <v>3777</v>
      </c>
      <c r="G1279" s="626" t="s">
        <v>5054</v>
      </c>
      <c r="H1279" s="626" t="s">
        <v>550</v>
      </c>
      <c r="I1279" s="626" t="s">
        <v>2639</v>
      </c>
      <c r="J1279" s="626" t="s">
        <v>3727</v>
      </c>
      <c r="K1279" s="626" t="s">
        <v>1061</v>
      </c>
      <c r="L1279" s="627">
        <v>44.89</v>
      </c>
      <c r="M1279" s="627">
        <v>44.89</v>
      </c>
      <c r="N1279" s="626">
        <v>1</v>
      </c>
      <c r="O1279" s="690">
        <v>0.5</v>
      </c>
      <c r="P1279" s="627"/>
      <c r="Q1279" s="642">
        <v>0</v>
      </c>
      <c r="R1279" s="626"/>
      <c r="S1279" s="642">
        <v>0</v>
      </c>
      <c r="T1279" s="690"/>
      <c r="U1279" s="672">
        <v>0</v>
      </c>
    </row>
    <row r="1280" spans="1:21" ht="14.4" customHeight="1" x14ac:dyDescent="0.3">
      <c r="A1280" s="625">
        <v>4</v>
      </c>
      <c r="B1280" s="626" t="s">
        <v>551</v>
      </c>
      <c r="C1280" s="626">
        <v>89301042</v>
      </c>
      <c r="D1280" s="688" t="s">
        <v>5893</v>
      </c>
      <c r="E1280" s="689" t="s">
        <v>3821</v>
      </c>
      <c r="F1280" s="626" t="s">
        <v>3777</v>
      </c>
      <c r="G1280" s="626" t="s">
        <v>4009</v>
      </c>
      <c r="H1280" s="626" t="s">
        <v>550</v>
      </c>
      <c r="I1280" s="626" t="s">
        <v>4858</v>
      </c>
      <c r="J1280" s="626" t="s">
        <v>4859</v>
      </c>
      <c r="K1280" s="626" t="s">
        <v>3992</v>
      </c>
      <c r="L1280" s="627">
        <v>0</v>
      </c>
      <c r="M1280" s="627">
        <v>0</v>
      </c>
      <c r="N1280" s="626">
        <v>2</v>
      </c>
      <c r="O1280" s="690">
        <v>1</v>
      </c>
      <c r="P1280" s="627">
        <v>0</v>
      </c>
      <c r="Q1280" s="642"/>
      <c r="R1280" s="626">
        <v>2</v>
      </c>
      <c r="S1280" s="642">
        <v>1</v>
      </c>
      <c r="T1280" s="690">
        <v>1</v>
      </c>
      <c r="U1280" s="672">
        <v>1</v>
      </c>
    </row>
    <row r="1281" spans="1:21" ht="14.4" customHeight="1" x14ac:dyDescent="0.3">
      <c r="A1281" s="625">
        <v>4</v>
      </c>
      <c r="B1281" s="626" t="s">
        <v>551</v>
      </c>
      <c r="C1281" s="626">
        <v>89301042</v>
      </c>
      <c r="D1281" s="688" t="s">
        <v>5893</v>
      </c>
      <c r="E1281" s="689" t="s">
        <v>3821</v>
      </c>
      <c r="F1281" s="626" t="s">
        <v>3777</v>
      </c>
      <c r="G1281" s="626" t="s">
        <v>4331</v>
      </c>
      <c r="H1281" s="626" t="s">
        <v>550</v>
      </c>
      <c r="I1281" s="626" t="s">
        <v>730</v>
      </c>
      <c r="J1281" s="626" t="s">
        <v>731</v>
      </c>
      <c r="K1281" s="626" t="s">
        <v>732</v>
      </c>
      <c r="L1281" s="627">
        <v>138.61000000000001</v>
      </c>
      <c r="M1281" s="627">
        <v>277.22000000000003</v>
      </c>
      <c r="N1281" s="626">
        <v>2</v>
      </c>
      <c r="O1281" s="690">
        <v>1</v>
      </c>
      <c r="P1281" s="627"/>
      <c r="Q1281" s="642">
        <v>0</v>
      </c>
      <c r="R1281" s="626"/>
      <c r="S1281" s="642">
        <v>0</v>
      </c>
      <c r="T1281" s="690"/>
      <c r="U1281" s="672">
        <v>0</v>
      </c>
    </row>
    <row r="1282" spans="1:21" ht="14.4" customHeight="1" x14ac:dyDescent="0.3">
      <c r="A1282" s="625">
        <v>4</v>
      </c>
      <c r="B1282" s="626" t="s">
        <v>551</v>
      </c>
      <c r="C1282" s="626">
        <v>89301042</v>
      </c>
      <c r="D1282" s="688" t="s">
        <v>5893</v>
      </c>
      <c r="E1282" s="689" t="s">
        <v>3821</v>
      </c>
      <c r="F1282" s="626" t="s">
        <v>3777</v>
      </c>
      <c r="G1282" s="626" t="s">
        <v>4082</v>
      </c>
      <c r="H1282" s="626" t="s">
        <v>550</v>
      </c>
      <c r="I1282" s="626" t="s">
        <v>662</v>
      </c>
      <c r="J1282" s="626" t="s">
        <v>663</v>
      </c>
      <c r="K1282" s="626" t="s">
        <v>4083</v>
      </c>
      <c r="L1282" s="627">
        <v>99</v>
      </c>
      <c r="M1282" s="627">
        <v>99</v>
      </c>
      <c r="N1282" s="626">
        <v>1</v>
      </c>
      <c r="O1282" s="690">
        <v>1</v>
      </c>
      <c r="P1282" s="627">
        <v>99</v>
      </c>
      <c r="Q1282" s="642">
        <v>1</v>
      </c>
      <c r="R1282" s="626">
        <v>1</v>
      </c>
      <c r="S1282" s="642">
        <v>1</v>
      </c>
      <c r="T1282" s="690">
        <v>1</v>
      </c>
      <c r="U1282" s="672">
        <v>1</v>
      </c>
    </row>
    <row r="1283" spans="1:21" ht="14.4" customHeight="1" x14ac:dyDescent="0.3">
      <c r="A1283" s="625">
        <v>4</v>
      </c>
      <c r="B1283" s="626" t="s">
        <v>551</v>
      </c>
      <c r="C1283" s="626">
        <v>89301042</v>
      </c>
      <c r="D1283" s="688" t="s">
        <v>5893</v>
      </c>
      <c r="E1283" s="689" t="s">
        <v>3821</v>
      </c>
      <c r="F1283" s="626" t="s">
        <v>3777</v>
      </c>
      <c r="G1283" s="626" t="s">
        <v>3932</v>
      </c>
      <c r="H1283" s="626" t="s">
        <v>550</v>
      </c>
      <c r="I1283" s="626" t="s">
        <v>2120</v>
      </c>
      <c r="J1283" s="626" t="s">
        <v>4051</v>
      </c>
      <c r="K1283" s="626" t="s">
        <v>3934</v>
      </c>
      <c r="L1283" s="627">
        <v>0</v>
      </c>
      <c r="M1283" s="627">
        <v>0</v>
      </c>
      <c r="N1283" s="626">
        <v>1</v>
      </c>
      <c r="O1283" s="690">
        <v>0.5</v>
      </c>
      <c r="P1283" s="627">
        <v>0</v>
      </c>
      <c r="Q1283" s="642"/>
      <c r="R1283" s="626">
        <v>1</v>
      </c>
      <c r="S1283" s="642">
        <v>1</v>
      </c>
      <c r="T1283" s="690">
        <v>0.5</v>
      </c>
      <c r="U1283" s="672">
        <v>1</v>
      </c>
    </row>
    <row r="1284" spans="1:21" ht="14.4" customHeight="1" x14ac:dyDescent="0.3">
      <c r="A1284" s="625">
        <v>4</v>
      </c>
      <c r="B1284" s="626" t="s">
        <v>551</v>
      </c>
      <c r="C1284" s="626">
        <v>89301042</v>
      </c>
      <c r="D1284" s="688" t="s">
        <v>5893</v>
      </c>
      <c r="E1284" s="689" t="s">
        <v>3821</v>
      </c>
      <c r="F1284" s="626" t="s">
        <v>3777</v>
      </c>
      <c r="G1284" s="626" t="s">
        <v>3932</v>
      </c>
      <c r="H1284" s="626" t="s">
        <v>550</v>
      </c>
      <c r="I1284" s="626" t="s">
        <v>2120</v>
      </c>
      <c r="J1284" s="626" t="s">
        <v>3933</v>
      </c>
      <c r="K1284" s="626" t="s">
        <v>3934</v>
      </c>
      <c r="L1284" s="627">
        <v>0</v>
      </c>
      <c r="M1284" s="627">
        <v>0</v>
      </c>
      <c r="N1284" s="626">
        <v>3</v>
      </c>
      <c r="O1284" s="690">
        <v>1</v>
      </c>
      <c r="P1284" s="627">
        <v>0</v>
      </c>
      <c r="Q1284" s="642"/>
      <c r="R1284" s="626">
        <v>3</v>
      </c>
      <c r="S1284" s="642">
        <v>1</v>
      </c>
      <c r="T1284" s="690">
        <v>1</v>
      </c>
      <c r="U1284" s="672">
        <v>1</v>
      </c>
    </row>
    <row r="1285" spans="1:21" ht="14.4" customHeight="1" x14ac:dyDescent="0.3">
      <c r="A1285" s="625">
        <v>4</v>
      </c>
      <c r="B1285" s="626" t="s">
        <v>551</v>
      </c>
      <c r="C1285" s="626">
        <v>89301042</v>
      </c>
      <c r="D1285" s="688" t="s">
        <v>5893</v>
      </c>
      <c r="E1285" s="689" t="s">
        <v>3821</v>
      </c>
      <c r="F1285" s="626" t="s">
        <v>3777</v>
      </c>
      <c r="G1285" s="626" t="s">
        <v>4186</v>
      </c>
      <c r="H1285" s="626" t="s">
        <v>550</v>
      </c>
      <c r="I1285" s="626" t="s">
        <v>1666</v>
      </c>
      <c r="J1285" s="626" t="s">
        <v>1667</v>
      </c>
      <c r="K1285" s="626" t="s">
        <v>4187</v>
      </c>
      <c r="L1285" s="627">
        <v>31.64</v>
      </c>
      <c r="M1285" s="627">
        <v>63.28</v>
      </c>
      <c r="N1285" s="626">
        <v>2</v>
      </c>
      <c r="O1285" s="690">
        <v>1</v>
      </c>
      <c r="P1285" s="627"/>
      <c r="Q1285" s="642">
        <v>0</v>
      </c>
      <c r="R1285" s="626"/>
      <c r="S1285" s="642">
        <v>0</v>
      </c>
      <c r="T1285" s="690"/>
      <c r="U1285" s="672">
        <v>0</v>
      </c>
    </row>
    <row r="1286" spans="1:21" ht="14.4" customHeight="1" x14ac:dyDescent="0.3">
      <c r="A1286" s="625">
        <v>4</v>
      </c>
      <c r="B1286" s="626" t="s">
        <v>551</v>
      </c>
      <c r="C1286" s="626">
        <v>89301042</v>
      </c>
      <c r="D1286" s="688" t="s">
        <v>5893</v>
      </c>
      <c r="E1286" s="689" t="s">
        <v>3821</v>
      </c>
      <c r="F1286" s="626" t="s">
        <v>3777</v>
      </c>
      <c r="G1286" s="626" t="s">
        <v>3840</v>
      </c>
      <c r="H1286" s="626" t="s">
        <v>550</v>
      </c>
      <c r="I1286" s="626" t="s">
        <v>973</v>
      </c>
      <c r="J1286" s="626" t="s">
        <v>974</v>
      </c>
      <c r="K1286" s="626" t="s">
        <v>975</v>
      </c>
      <c r="L1286" s="627">
        <v>0</v>
      </c>
      <c r="M1286" s="627">
        <v>0</v>
      </c>
      <c r="N1286" s="626">
        <v>2</v>
      </c>
      <c r="O1286" s="690">
        <v>1</v>
      </c>
      <c r="P1286" s="627"/>
      <c r="Q1286" s="642"/>
      <c r="R1286" s="626"/>
      <c r="S1286" s="642">
        <v>0</v>
      </c>
      <c r="T1286" s="690"/>
      <c r="U1286" s="672">
        <v>0</v>
      </c>
    </row>
    <row r="1287" spans="1:21" ht="14.4" customHeight="1" x14ac:dyDescent="0.3">
      <c r="A1287" s="625">
        <v>4</v>
      </c>
      <c r="B1287" s="626" t="s">
        <v>551</v>
      </c>
      <c r="C1287" s="626">
        <v>89301042</v>
      </c>
      <c r="D1287" s="688" t="s">
        <v>5893</v>
      </c>
      <c r="E1287" s="689" t="s">
        <v>3821</v>
      </c>
      <c r="F1287" s="626" t="s">
        <v>3777</v>
      </c>
      <c r="G1287" s="626" t="s">
        <v>4188</v>
      </c>
      <c r="H1287" s="626" t="s">
        <v>550</v>
      </c>
      <c r="I1287" s="626" t="s">
        <v>5263</v>
      </c>
      <c r="J1287" s="626" t="s">
        <v>842</v>
      </c>
      <c r="K1287" s="626" t="s">
        <v>5264</v>
      </c>
      <c r="L1287" s="627">
        <v>0</v>
      </c>
      <c r="M1287" s="627">
        <v>0</v>
      </c>
      <c r="N1287" s="626">
        <v>1</v>
      </c>
      <c r="O1287" s="690">
        <v>1</v>
      </c>
      <c r="P1287" s="627"/>
      <c r="Q1287" s="642"/>
      <c r="R1287" s="626"/>
      <c r="S1287" s="642">
        <v>0</v>
      </c>
      <c r="T1287" s="690"/>
      <c r="U1287" s="672">
        <v>0</v>
      </c>
    </row>
    <row r="1288" spans="1:21" ht="14.4" customHeight="1" x14ac:dyDescent="0.3">
      <c r="A1288" s="625">
        <v>4</v>
      </c>
      <c r="B1288" s="626" t="s">
        <v>551</v>
      </c>
      <c r="C1288" s="626">
        <v>89301042</v>
      </c>
      <c r="D1288" s="688" t="s">
        <v>5893</v>
      </c>
      <c r="E1288" s="689" t="s">
        <v>3821</v>
      </c>
      <c r="F1288" s="626" t="s">
        <v>3777</v>
      </c>
      <c r="G1288" s="626" t="s">
        <v>3995</v>
      </c>
      <c r="H1288" s="626" t="s">
        <v>550</v>
      </c>
      <c r="I1288" s="626" t="s">
        <v>726</v>
      </c>
      <c r="J1288" s="626" t="s">
        <v>727</v>
      </c>
      <c r="K1288" s="626" t="s">
        <v>3996</v>
      </c>
      <c r="L1288" s="627">
        <v>709.97</v>
      </c>
      <c r="M1288" s="627">
        <v>12779.46</v>
      </c>
      <c r="N1288" s="626">
        <v>18</v>
      </c>
      <c r="O1288" s="690">
        <v>6.5</v>
      </c>
      <c r="P1288" s="627">
        <v>7809.67</v>
      </c>
      <c r="Q1288" s="642">
        <v>0.61111111111111116</v>
      </c>
      <c r="R1288" s="626">
        <v>11</v>
      </c>
      <c r="S1288" s="642">
        <v>0.61111111111111116</v>
      </c>
      <c r="T1288" s="690">
        <v>2.5</v>
      </c>
      <c r="U1288" s="672">
        <v>0.38461538461538464</v>
      </c>
    </row>
    <row r="1289" spans="1:21" ht="14.4" customHeight="1" x14ac:dyDescent="0.3">
      <c r="A1289" s="625">
        <v>4</v>
      </c>
      <c r="B1289" s="626" t="s">
        <v>551</v>
      </c>
      <c r="C1289" s="626">
        <v>89301042</v>
      </c>
      <c r="D1289" s="688" t="s">
        <v>5893</v>
      </c>
      <c r="E1289" s="689" t="s">
        <v>3821</v>
      </c>
      <c r="F1289" s="626" t="s">
        <v>3777</v>
      </c>
      <c r="G1289" s="626" t="s">
        <v>3845</v>
      </c>
      <c r="H1289" s="626" t="s">
        <v>1399</v>
      </c>
      <c r="I1289" s="626" t="s">
        <v>1556</v>
      </c>
      <c r="J1289" s="626" t="s">
        <v>1449</v>
      </c>
      <c r="K1289" s="626" t="s">
        <v>1557</v>
      </c>
      <c r="L1289" s="627">
        <v>0</v>
      </c>
      <c r="M1289" s="627">
        <v>0</v>
      </c>
      <c r="N1289" s="626">
        <v>1</v>
      </c>
      <c r="O1289" s="690">
        <v>0.5</v>
      </c>
      <c r="P1289" s="627">
        <v>0</v>
      </c>
      <c r="Q1289" s="642"/>
      <c r="R1289" s="626">
        <v>1</v>
      </c>
      <c r="S1289" s="642">
        <v>1</v>
      </c>
      <c r="T1289" s="690">
        <v>0.5</v>
      </c>
      <c r="U1289" s="672">
        <v>1</v>
      </c>
    </row>
    <row r="1290" spans="1:21" ht="14.4" customHeight="1" x14ac:dyDescent="0.3">
      <c r="A1290" s="625">
        <v>4</v>
      </c>
      <c r="B1290" s="626" t="s">
        <v>551</v>
      </c>
      <c r="C1290" s="626">
        <v>89301042</v>
      </c>
      <c r="D1290" s="688" t="s">
        <v>5893</v>
      </c>
      <c r="E1290" s="689" t="s">
        <v>3821</v>
      </c>
      <c r="F1290" s="626" t="s">
        <v>3777</v>
      </c>
      <c r="G1290" s="626" t="s">
        <v>4838</v>
      </c>
      <c r="H1290" s="626" t="s">
        <v>1399</v>
      </c>
      <c r="I1290" s="626" t="s">
        <v>1433</v>
      </c>
      <c r="J1290" s="626" t="s">
        <v>3516</v>
      </c>
      <c r="K1290" s="626" t="s">
        <v>3517</v>
      </c>
      <c r="L1290" s="627">
        <v>190.48</v>
      </c>
      <c r="M1290" s="627">
        <v>571.43999999999994</v>
      </c>
      <c r="N1290" s="626">
        <v>3</v>
      </c>
      <c r="O1290" s="690">
        <v>0.5</v>
      </c>
      <c r="P1290" s="627"/>
      <c r="Q1290" s="642">
        <v>0</v>
      </c>
      <c r="R1290" s="626"/>
      <c r="S1290" s="642">
        <v>0</v>
      </c>
      <c r="T1290" s="690"/>
      <c r="U1290" s="672">
        <v>0</v>
      </c>
    </row>
    <row r="1291" spans="1:21" ht="14.4" customHeight="1" x14ac:dyDescent="0.3">
      <c r="A1291" s="625">
        <v>4</v>
      </c>
      <c r="B1291" s="626" t="s">
        <v>551</v>
      </c>
      <c r="C1291" s="626">
        <v>89301042</v>
      </c>
      <c r="D1291" s="688" t="s">
        <v>5893</v>
      </c>
      <c r="E1291" s="689" t="s">
        <v>3821</v>
      </c>
      <c r="F1291" s="626" t="s">
        <v>3777</v>
      </c>
      <c r="G1291" s="626" t="s">
        <v>4838</v>
      </c>
      <c r="H1291" s="626" t="s">
        <v>1399</v>
      </c>
      <c r="I1291" s="626" t="s">
        <v>4839</v>
      </c>
      <c r="J1291" s="626" t="s">
        <v>3516</v>
      </c>
      <c r="K1291" s="626" t="s">
        <v>4840</v>
      </c>
      <c r="L1291" s="627">
        <v>380.96</v>
      </c>
      <c r="M1291" s="627">
        <v>1142.8799999999999</v>
      </c>
      <c r="N1291" s="626">
        <v>3</v>
      </c>
      <c r="O1291" s="690">
        <v>2</v>
      </c>
      <c r="P1291" s="627">
        <v>1142.8799999999999</v>
      </c>
      <c r="Q1291" s="642">
        <v>1</v>
      </c>
      <c r="R1291" s="626">
        <v>3</v>
      </c>
      <c r="S1291" s="642">
        <v>1</v>
      </c>
      <c r="T1291" s="690">
        <v>2</v>
      </c>
      <c r="U1291" s="672">
        <v>1</v>
      </c>
    </row>
    <row r="1292" spans="1:21" ht="14.4" customHeight="1" x14ac:dyDescent="0.3">
      <c r="A1292" s="625">
        <v>4</v>
      </c>
      <c r="B1292" s="626" t="s">
        <v>551</v>
      </c>
      <c r="C1292" s="626">
        <v>89301042</v>
      </c>
      <c r="D1292" s="688" t="s">
        <v>5893</v>
      </c>
      <c r="E1292" s="689" t="s">
        <v>3821</v>
      </c>
      <c r="F1292" s="626" t="s">
        <v>3777</v>
      </c>
      <c r="G1292" s="626" t="s">
        <v>3952</v>
      </c>
      <c r="H1292" s="626" t="s">
        <v>550</v>
      </c>
      <c r="I1292" s="626" t="s">
        <v>2096</v>
      </c>
      <c r="J1292" s="626" t="s">
        <v>2097</v>
      </c>
      <c r="K1292" s="626" t="s">
        <v>1902</v>
      </c>
      <c r="L1292" s="627">
        <v>0</v>
      </c>
      <c r="M1292" s="627">
        <v>0</v>
      </c>
      <c r="N1292" s="626">
        <v>2</v>
      </c>
      <c r="O1292" s="690">
        <v>1</v>
      </c>
      <c r="P1292" s="627">
        <v>0</v>
      </c>
      <c r="Q1292" s="642"/>
      <c r="R1292" s="626">
        <v>2</v>
      </c>
      <c r="S1292" s="642">
        <v>1</v>
      </c>
      <c r="T1292" s="690">
        <v>1</v>
      </c>
      <c r="U1292" s="672">
        <v>1</v>
      </c>
    </row>
    <row r="1293" spans="1:21" ht="14.4" customHeight="1" x14ac:dyDescent="0.3">
      <c r="A1293" s="625">
        <v>4</v>
      </c>
      <c r="B1293" s="626" t="s">
        <v>551</v>
      </c>
      <c r="C1293" s="626">
        <v>89301042</v>
      </c>
      <c r="D1293" s="688" t="s">
        <v>5893</v>
      </c>
      <c r="E1293" s="689" t="s">
        <v>3821</v>
      </c>
      <c r="F1293" s="626" t="s">
        <v>3777</v>
      </c>
      <c r="G1293" s="626" t="s">
        <v>3952</v>
      </c>
      <c r="H1293" s="626" t="s">
        <v>550</v>
      </c>
      <c r="I1293" s="626" t="s">
        <v>3953</v>
      </c>
      <c r="J1293" s="626" t="s">
        <v>2097</v>
      </c>
      <c r="K1293" s="626" t="s">
        <v>3954</v>
      </c>
      <c r="L1293" s="627">
        <v>0</v>
      </c>
      <c r="M1293" s="627">
        <v>0</v>
      </c>
      <c r="N1293" s="626">
        <v>1</v>
      </c>
      <c r="O1293" s="690">
        <v>1</v>
      </c>
      <c r="P1293" s="627">
        <v>0</v>
      </c>
      <c r="Q1293" s="642"/>
      <c r="R1293" s="626">
        <v>1</v>
      </c>
      <c r="S1293" s="642">
        <v>1</v>
      </c>
      <c r="T1293" s="690">
        <v>1</v>
      </c>
      <c r="U1293" s="672">
        <v>1</v>
      </c>
    </row>
    <row r="1294" spans="1:21" ht="14.4" customHeight="1" x14ac:dyDescent="0.3">
      <c r="A1294" s="625">
        <v>4</v>
      </c>
      <c r="B1294" s="626" t="s">
        <v>551</v>
      </c>
      <c r="C1294" s="626">
        <v>89301042</v>
      </c>
      <c r="D1294" s="688" t="s">
        <v>5893</v>
      </c>
      <c r="E1294" s="689" t="s">
        <v>3821</v>
      </c>
      <c r="F1294" s="626" t="s">
        <v>3777</v>
      </c>
      <c r="G1294" s="626" t="s">
        <v>5240</v>
      </c>
      <c r="H1294" s="626" t="s">
        <v>550</v>
      </c>
      <c r="I1294" s="626" t="s">
        <v>5265</v>
      </c>
      <c r="J1294" s="626" t="s">
        <v>5266</v>
      </c>
      <c r="K1294" s="626" t="s">
        <v>5267</v>
      </c>
      <c r="L1294" s="627">
        <v>49.79</v>
      </c>
      <c r="M1294" s="627">
        <v>49.79</v>
      </c>
      <c r="N1294" s="626">
        <v>1</v>
      </c>
      <c r="O1294" s="690">
        <v>1</v>
      </c>
      <c r="P1294" s="627"/>
      <c r="Q1294" s="642">
        <v>0</v>
      </c>
      <c r="R1294" s="626"/>
      <c r="S1294" s="642">
        <v>0</v>
      </c>
      <c r="T1294" s="690"/>
      <c r="U1294" s="672">
        <v>0</v>
      </c>
    </row>
    <row r="1295" spans="1:21" ht="14.4" customHeight="1" x14ac:dyDescent="0.3">
      <c r="A1295" s="625">
        <v>4</v>
      </c>
      <c r="B1295" s="626" t="s">
        <v>551</v>
      </c>
      <c r="C1295" s="626">
        <v>89301042</v>
      </c>
      <c r="D1295" s="688" t="s">
        <v>5893</v>
      </c>
      <c r="E1295" s="689" t="s">
        <v>3821</v>
      </c>
      <c r="F1295" s="626" t="s">
        <v>3777</v>
      </c>
      <c r="G1295" s="626" t="s">
        <v>3875</v>
      </c>
      <c r="H1295" s="626" t="s">
        <v>550</v>
      </c>
      <c r="I1295" s="626" t="s">
        <v>904</v>
      </c>
      <c r="J1295" s="626" t="s">
        <v>3876</v>
      </c>
      <c r="K1295" s="626" t="s">
        <v>3877</v>
      </c>
      <c r="L1295" s="627">
        <v>56.01</v>
      </c>
      <c r="M1295" s="627">
        <v>392.07</v>
      </c>
      <c r="N1295" s="626">
        <v>7</v>
      </c>
      <c r="O1295" s="690">
        <v>2</v>
      </c>
      <c r="P1295" s="627">
        <v>168.03</v>
      </c>
      <c r="Q1295" s="642">
        <v>0.4285714285714286</v>
      </c>
      <c r="R1295" s="626">
        <v>3</v>
      </c>
      <c r="S1295" s="642">
        <v>0.42857142857142855</v>
      </c>
      <c r="T1295" s="690">
        <v>1</v>
      </c>
      <c r="U1295" s="672">
        <v>0.5</v>
      </c>
    </row>
    <row r="1296" spans="1:21" ht="14.4" customHeight="1" x14ac:dyDescent="0.3">
      <c r="A1296" s="625">
        <v>4</v>
      </c>
      <c r="B1296" s="626" t="s">
        <v>551</v>
      </c>
      <c r="C1296" s="626">
        <v>89301042</v>
      </c>
      <c r="D1296" s="688" t="s">
        <v>5893</v>
      </c>
      <c r="E1296" s="689" t="s">
        <v>3821</v>
      </c>
      <c r="F1296" s="626" t="s">
        <v>3777</v>
      </c>
      <c r="G1296" s="626" t="s">
        <v>3971</v>
      </c>
      <c r="H1296" s="626" t="s">
        <v>1399</v>
      </c>
      <c r="I1296" s="626" t="s">
        <v>1548</v>
      </c>
      <c r="J1296" s="626" t="s">
        <v>1549</v>
      </c>
      <c r="K1296" s="626" t="s">
        <v>1550</v>
      </c>
      <c r="L1296" s="627">
        <v>99.83</v>
      </c>
      <c r="M1296" s="627">
        <v>99.83</v>
      </c>
      <c r="N1296" s="626">
        <v>1</v>
      </c>
      <c r="O1296" s="690">
        <v>1</v>
      </c>
      <c r="P1296" s="627">
        <v>99.83</v>
      </c>
      <c r="Q1296" s="642">
        <v>1</v>
      </c>
      <c r="R1296" s="626">
        <v>1</v>
      </c>
      <c r="S1296" s="642">
        <v>1</v>
      </c>
      <c r="T1296" s="690">
        <v>1</v>
      </c>
      <c r="U1296" s="672">
        <v>1</v>
      </c>
    </row>
    <row r="1297" spans="1:21" ht="14.4" customHeight="1" x14ac:dyDescent="0.3">
      <c r="A1297" s="625">
        <v>4</v>
      </c>
      <c r="B1297" s="626" t="s">
        <v>551</v>
      </c>
      <c r="C1297" s="626">
        <v>89301042</v>
      </c>
      <c r="D1297" s="688" t="s">
        <v>5893</v>
      </c>
      <c r="E1297" s="689" t="s">
        <v>3821</v>
      </c>
      <c r="F1297" s="626" t="s">
        <v>3777</v>
      </c>
      <c r="G1297" s="626" t="s">
        <v>3955</v>
      </c>
      <c r="H1297" s="626" t="s">
        <v>1399</v>
      </c>
      <c r="I1297" s="626" t="s">
        <v>3956</v>
      </c>
      <c r="J1297" s="626" t="s">
        <v>610</v>
      </c>
      <c r="K1297" s="626" t="s">
        <v>3957</v>
      </c>
      <c r="L1297" s="627">
        <v>418.37</v>
      </c>
      <c r="M1297" s="627">
        <v>418.37</v>
      </c>
      <c r="N1297" s="626">
        <v>1</v>
      </c>
      <c r="O1297" s="690">
        <v>0.5</v>
      </c>
      <c r="P1297" s="627"/>
      <c r="Q1297" s="642">
        <v>0</v>
      </c>
      <c r="R1297" s="626"/>
      <c r="S1297" s="642">
        <v>0</v>
      </c>
      <c r="T1297" s="690"/>
      <c r="U1297" s="672">
        <v>0</v>
      </c>
    </row>
    <row r="1298" spans="1:21" ht="14.4" customHeight="1" x14ac:dyDescent="0.3">
      <c r="A1298" s="625">
        <v>4</v>
      </c>
      <c r="B1298" s="626" t="s">
        <v>551</v>
      </c>
      <c r="C1298" s="626">
        <v>89301042</v>
      </c>
      <c r="D1298" s="688" t="s">
        <v>5893</v>
      </c>
      <c r="E1298" s="689" t="s">
        <v>3821</v>
      </c>
      <c r="F1298" s="626" t="s">
        <v>3777</v>
      </c>
      <c r="G1298" s="626" t="s">
        <v>3909</v>
      </c>
      <c r="H1298" s="626" t="s">
        <v>550</v>
      </c>
      <c r="I1298" s="626" t="s">
        <v>1900</v>
      </c>
      <c r="J1298" s="626" t="s">
        <v>1901</v>
      </c>
      <c r="K1298" s="626" t="s">
        <v>3910</v>
      </c>
      <c r="L1298" s="627">
        <v>400.53</v>
      </c>
      <c r="M1298" s="627">
        <v>43257.24</v>
      </c>
      <c r="N1298" s="626">
        <v>108</v>
      </c>
      <c r="O1298" s="690">
        <v>15</v>
      </c>
      <c r="P1298" s="627">
        <v>16021.199999999999</v>
      </c>
      <c r="Q1298" s="642">
        <v>0.37037037037037035</v>
      </c>
      <c r="R1298" s="626">
        <v>40</v>
      </c>
      <c r="S1298" s="642">
        <v>0.37037037037037035</v>
      </c>
      <c r="T1298" s="690">
        <v>5.5</v>
      </c>
      <c r="U1298" s="672">
        <v>0.36666666666666664</v>
      </c>
    </row>
    <row r="1299" spans="1:21" ht="14.4" customHeight="1" x14ac:dyDescent="0.3">
      <c r="A1299" s="625">
        <v>4</v>
      </c>
      <c r="B1299" s="626" t="s">
        <v>551</v>
      </c>
      <c r="C1299" s="626">
        <v>89301042</v>
      </c>
      <c r="D1299" s="688" t="s">
        <v>5893</v>
      </c>
      <c r="E1299" s="689" t="s">
        <v>3821</v>
      </c>
      <c r="F1299" s="626" t="s">
        <v>3777</v>
      </c>
      <c r="G1299" s="626" t="s">
        <v>3882</v>
      </c>
      <c r="H1299" s="626" t="s">
        <v>1399</v>
      </c>
      <c r="I1299" s="626" t="s">
        <v>1440</v>
      </c>
      <c r="J1299" s="626" t="s">
        <v>1441</v>
      </c>
      <c r="K1299" s="626" t="s">
        <v>1442</v>
      </c>
      <c r="L1299" s="627">
        <v>937.93</v>
      </c>
      <c r="M1299" s="627">
        <v>1875.86</v>
      </c>
      <c r="N1299" s="626">
        <v>2</v>
      </c>
      <c r="O1299" s="690">
        <v>0.5</v>
      </c>
      <c r="P1299" s="627">
        <v>1875.86</v>
      </c>
      <c r="Q1299" s="642">
        <v>1</v>
      </c>
      <c r="R1299" s="626">
        <v>2</v>
      </c>
      <c r="S1299" s="642">
        <v>1</v>
      </c>
      <c r="T1299" s="690">
        <v>0.5</v>
      </c>
      <c r="U1299" s="672">
        <v>1</v>
      </c>
    </row>
    <row r="1300" spans="1:21" ht="14.4" customHeight="1" x14ac:dyDescent="0.3">
      <c r="A1300" s="625">
        <v>4</v>
      </c>
      <c r="B1300" s="626" t="s">
        <v>551</v>
      </c>
      <c r="C1300" s="626">
        <v>89301042</v>
      </c>
      <c r="D1300" s="688" t="s">
        <v>5893</v>
      </c>
      <c r="E1300" s="689" t="s">
        <v>3821</v>
      </c>
      <c r="F1300" s="626" t="s">
        <v>3777</v>
      </c>
      <c r="G1300" s="626" t="s">
        <v>3999</v>
      </c>
      <c r="H1300" s="626" t="s">
        <v>1399</v>
      </c>
      <c r="I1300" s="626" t="s">
        <v>1411</v>
      </c>
      <c r="J1300" s="626" t="s">
        <v>1412</v>
      </c>
      <c r="K1300" s="626" t="s">
        <v>3610</v>
      </c>
      <c r="L1300" s="627">
        <v>96.63</v>
      </c>
      <c r="M1300" s="627">
        <v>483.15</v>
      </c>
      <c r="N1300" s="626">
        <v>5</v>
      </c>
      <c r="O1300" s="690">
        <v>2.5</v>
      </c>
      <c r="P1300" s="627">
        <v>193.26</v>
      </c>
      <c r="Q1300" s="642">
        <v>0.4</v>
      </c>
      <c r="R1300" s="626">
        <v>2</v>
      </c>
      <c r="S1300" s="642">
        <v>0.4</v>
      </c>
      <c r="T1300" s="690">
        <v>0.5</v>
      </c>
      <c r="U1300" s="672">
        <v>0.2</v>
      </c>
    </row>
    <row r="1301" spans="1:21" ht="14.4" customHeight="1" x14ac:dyDescent="0.3">
      <c r="A1301" s="625">
        <v>4</v>
      </c>
      <c r="B1301" s="626" t="s">
        <v>551</v>
      </c>
      <c r="C1301" s="626">
        <v>89301042</v>
      </c>
      <c r="D1301" s="688" t="s">
        <v>5893</v>
      </c>
      <c r="E1301" s="689" t="s">
        <v>3821</v>
      </c>
      <c r="F1301" s="626" t="s">
        <v>3777</v>
      </c>
      <c r="G1301" s="626" t="s">
        <v>5268</v>
      </c>
      <c r="H1301" s="626" t="s">
        <v>550</v>
      </c>
      <c r="I1301" s="626" t="s">
        <v>5269</v>
      </c>
      <c r="J1301" s="626" t="s">
        <v>5270</v>
      </c>
      <c r="K1301" s="626" t="s">
        <v>5271</v>
      </c>
      <c r="L1301" s="627">
        <v>1954.31</v>
      </c>
      <c r="M1301" s="627">
        <v>1954.31</v>
      </c>
      <c r="N1301" s="626">
        <v>1</v>
      </c>
      <c r="O1301" s="690">
        <v>0.5</v>
      </c>
      <c r="P1301" s="627"/>
      <c r="Q1301" s="642">
        <v>0</v>
      </c>
      <c r="R1301" s="626"/>
      <c r="S1301" s="642">
        <v>0</v>
      </c>
      <c r="T1301" s="690"/>
      <c r="U1301" s="672">
        <v>0</v>
      </c>
    </row>
    <row r="1302" spans="1:21" ht="14.4" customHeight="1" x14ac:dyDescent="0.3">
      <c r="A1302" s="625">
        <v>4</v>
      </c>
      <c r="B1302" s="626" t="s">
        <v>551</v>
      </c>
      <c r="C1302" s="626">
        <v>89301042</v>
      </c>
      <c r="D1302" s="688" t="s">
        <v>5893</v>
      </c>
      <c r="E1302" s="689" t="s">
        <v>3821</v>
      </c>
      <c r="F1302" s="626" t="s">
        <v>3777</v>
      </c>
      <c r="G1302" s="626" t="s">
        <v>3848</v>
      </c>
      <c r="H1302" s="626" t="s">
        <v>550</v>
      </c>
      <c r="I1302" s="626" t="s">
        <v>4000</v>
      </c>
      <c r="J1302" s="626" t="s">
        <v>3885</v>
      </c>
      <c r="K1302" s="626" t="s">
        <v>758</v>
      </c>
      <c r="L1302" s="627">
        <v>397.65</v>
      </c>
      <c r="M1302" s="627">
        <v>1988.2499999999998</v>
      </c>
      <c r="N1302" s="626">
        <v>5</v>
      </c>
      <c r="O1302" s="690">
        <v>2.5</v>
      </c>
      <c r="P1302" s="627">
        <v>795.3</v>
      </c>
      <c r="Q1302" s="642">
        <v>0.4</v>
      </c>
      <c r="R1302" s="626">
        <v>2</v>
      </c>
      <c r="S1302" s="642">
        <v>0.4</v>
      </c>
      <c r="T1302" s="690">
        <v>1</v>
      </c>
      <c r="U1302" s="672">
        <v>0.4</v>
      </c>
    </row>
    <row r="1303" spans="1:21" ht="14.4" customHeight="1" x14ac:dyDescent="0.3">
      <c r="A1303" s="625">
        <v>4</v>
      </c>
      <c r="B1303" s="626" t="s">
        <v>551</v>
      </c>
      <c r="C1303" s="626">
        <v>89301042</v>
      </c>
      <c r="D1303" s="688" t="s">
        <v>5893</v>
      </c>
      <c r="E1303" s="689" t="s">
        <v>3821</v>
      </c>
      <c r="F1303" s="626" t="s">
        <v>3777</v>
      </c>
      <c r="G1303" s="626" t="s">
        <v>3848</v>
      </c>
      <c r="H1303" s="626" t="s">
        <v>550</v>
      </c>
      <c r="I1303" s="626" t="s">
        <v>4000</v>
      </c>
      <c r="J1303" s="626" t="s">
        <v>3885</v>
      </c>
      <c r="K1303" s="626" t="s">
        <v>758</v>
      </c>
      <c r="L1303" s="627">
        <v>612.26</v>
      </c>
      <c r="M1303" s="627">
        <v>612.26</v>
      </c>
      <c r="N1303" s="626">
        <v>1</v>
      </c>
      <c r="O1303" s="690">
        <v>0.5</v>
      </c>
      <c r="P1303" s="627">
        <v>612.26</v>
      </c>
      <c r="Q1303" s="642">
        <v>1</v>
      </c>
      <c r="R1303" s="626">
        <v>1</v>
      </c>
      <c r="S1303" s="642">
        <v>1</v>
      </c>
      <c r="T1303" s="690">
        <v>0.5</v>
      </c>
      <c r="U1303" s="672">
        <v>1</v>
      </c>
    </row>
    <row r="1304" spans="1:21" ht="14.4" customHeight="1" x14ac:dyDescent="0.3">
      <c r="A1304" s="625">
        <v>4</v>
      </c>
      <c r="B1304" s="626" t="s">
        <v>551</v>
      </c>
      <c r="C1304" s="626">
        <v>89301042</v>
      </c>
      <c r="D1304" s="688" t="s">
        <v>5893</v>
      </c>
      <c r="E1304" s="689" t="s">
        <v>3821</v>
      </c>
      <c r="F1304" s="626" t="s">
        <v>3777</v>
      </c>
      <c r="G1304" s="626" t="s">
        <v>3848</v>
      </c>
      <c r="H1304" s="626" t="s">
        <v>550</v>
      </c>
      <c r="I1304" s="626" t="s">
        <v>753</v>
      </c>
      <c r="J1304" s="626" t="s">
        <v>754</v>
      </c>
      <c r="K1304" s="626" t="s">
        <v>755</v>
      </c>
      <c r="L1304" s="627">
        <v>190.48</v>
      </c>
      <c r="M1304" s="627">
        <v>761.92</v>
      </c>
      <c r="N1304" s="626">
        <v>4</v>
      </c>
      <c r="O1304" s="690">
        <v>1.5</v>
      </c>
      <c r="P1304" s="627"/>
      <c r="Q1304" s="642">
        <v>0</v>
      </c>
      <c r="R1304" s="626"/>
      <c r="S1304" s="642">
        <v>0</v>
      </c>
      <c r="T1304" s="690"/>
      <c r="U1304" s="672">
        <v>0</v>
      </c>
    </row>
    <row r="1305" spans="1:21" ht="14.4" customHeight="1" x14ac:dyDescent="0.3">
      <c r="A1305" s="625">
        <v>4</v>
      </c>
      <c r="B1305" s="626" t="s">
        <v>551</v>
      </c>
      <c r="C1305" s="626">
        <v>89301042</v>
      </c>
      <c r="D1305" s="688" t="s">
        <v>5893</v>
      </c>
      <c r="E1305" s="689" t="s">
        <v>3821</v>
      </c>
      <c r="F1305" s="626" t="s">
        <v>3777</v>
      </c>
      <c r="G1305" s="626" t="s">
        <v>3848</v>
      </c>
      <c r="H1305" s="626" t="s">
        <v>550</v>
      </c>
      <c r="I1305" s="626" t="s">
        <v>757</v>
      </c>
      <c r="J1305" s="626" t="s">
        <v>754</v>
      </c>
      <c r="K1305" s="626" t="s">
        <v>758</v>
      </c>
      <c r="L1305" s="627">
        <v>612.26</v>
      </c>
      <c r="M1305" s="627">
        <v>1224.52</v>
      </c>
      <c r="N1305" s="626">
        <v>2</v>
      </c>
      <c r="O1305" s="690">
        <v>1.5</v>
      </c>
      <c r="P1305" s="627"/>
      <c r="Q1305" s="642">
        <v>0</v>
      </c>
      <c r="R1305" s="626"/>
      <c r="S1305" s="642">
        <v>0</v>
      </c>
      <c r="T1305" s="690"/>
      <c r="U1305" s="672">
        <v>0</v>
      </c>
    </row>
    <row r="1306" spans="1:21" ht="14.4" customHeight="1" x14ac:dyDescent="0.3">
      <c r="A1306" s="625">
        <v>4</v>
      </c>
      <c r="B1306" s="626" t="s">
        <v>551</v>
      </c>
      <c r="C1306" s="626">
        <v>89301042</v>
      </c>
      <c r="D1306" s="688" t="s">
        <v>5893</v>
      </c>
      <c r="E1306" s="689" t="s">
        <v>3821</v>
      </c>
      <c r="F1306" s="626" t="s">
        <v>3777</v>
      </c>
      <c r="G1306" s="626" t="s">
        <v>5177</v>
      </c>
      <c r="H1306" s="626" t="s">
        <v>550</v>
      </c>
      <c r="I1306" s="626" t="s">
        <v>707</v>
      </c>
      <c r="J1306" s="626" t="s">
        <v>5178</v>
      </c>
      <c r="K1306" s="626" t="s">
        <v>4863</v>
      </c>
      <c r="L1306" s="627">
        <v>0</v>
      </c>
      <c r="M1306" s="627">
        <v>0</v>
      </c>
      <c r="N1306" s="626">
        <v>3</v>
      </c>
      <c r="O1306" s="690">
        <v>2</v>
      </c>
      <c r="P1306" s="627">
        <v>0</v>
      </c>
      <c r="Q1306" s="642"/>
      <c r="R1306" s="626">
        <v>1</v>
      </c>
      <c r="S1306" s="642">
        <v>0.33333333333333331</v>
      </c>
      <c r="T1306" s="690">
        <v>1</v>
      </c>
      <c r="U1306" s="672">
        <v>0.5</v>
      </c>
    </row>
    <row r="1307" spans="1:21" ht="14.4" customHeight="1" x14ac:dyDescent="0.3">
      <c r="A1307" s="625">
        <v>4</v>
      </c>
      <c r="B1307" s="626" t="s">
        <v>551</v>
      </c>
      <c r="C1307" s="626">
        <v>89301042</v>
      </c>
      <c r="D1307" s="688" t="s">
        <v>5893</v>
      </c>
      <c r="E1307" s="689" t="s">
        <v>3821</v>
      </c>
      <c r="F1307" s="626" t="s">
        <v>3777</v>
      </c>
      <c r="G1307" s="626" t="s">
        <v>4304</v>
      </c>
      <c r="H1307" s="626" t="s">
        <v>550</v>
      </c>
      <c r="I1307" s="626" t="s">
        <v>2830</v>
      </c>
      <c r="J1307" s="626" t="s">
        <v>2831</v>
      </c>
      <c r="K1307" s="626" t="s">
        <v>2832</v>
      </c>
      <c r="L1307" s="627">
        <v>224.9</v>
      </c>
      <c r="M1307" s="627">
        <v>449.8</v>
      </c>
      <c r="N1307" s="626">
        <v>2</v>
      </c>
      <c r="O1307" s="690">
        <v>2</v>
      </c>
      <c r="P1307" s="627">
        <v>224.9</v>
      </c>
      <c r="Q1307" s="642">
        <v>0.5</v>
      </c>
      <c r="R1307" s="626">
        <v>1</v>
      </c>
      <c r="S1307" s="642">
        <v>0.5</v>
      </c>
      <c r="T1307" s="690">
        <v>1</v>
      </c>
      <c r="U1307" s="672">
        <v>0.5</v>
      </c>
    </row>
    <row r="1308" spans="1:21" ht="14.4" customHeight="1" x14ac:dyDescent="0.3">
      <c r="A1308" s="625">
        <v>4</v>
      </c>
      <c r="B1308" s="626" t="s">
        <v>551</v>
      </c>
      <c r="C1308" s="626">
        <v>89301042</v>
      </c>
      <c r="D1308" s="688" t="s">
        <v>5893</v>
      </c>
      <c r="E1308" s="689" t="s">
        <v>3821</v>
      </c>
      <c r="F1308" s="626" t="s">
        <v>3777</v>
      </c>
      <c r="G1308" s="626" t="s">
        <v>3886</v>
      </c>
      <c r="H1308" s="626" t="s">
        <v>550</v>
      </c>
      <c r="I1308" s="626" t="s">
        <v>806</v>
      </c>
      <c r="J1308" s="626" t="s">
        <v>807</v>
      </c>
      <c r="K1308" s="626" t="s">
        <v>808</v>
      </c>
      <c r="L1308" s="627">
        <v>56.69</v>
      </c>
      <c r="M1308" s="627">
        <v>2040.8400000000001</v>
      </c>
      <c r="N1308" s="626">
        <v>36</v>
      </c>
      <c r="O1308" s="690">
        <v>12</v>
      </c>
      <c r="P1308" s="627">
        <v>340.14</v>
      </c>
      <c r="Q1308" s="642">
        <v>0.16666666666666666</v>
      </c>
      <c r="R1308" s="626">
        <v>6</v>
      </c>
      <c r="S1308" s="642">
        <v>0.16666666666666666</v>
      </c>
      <c r="T1308" s="690">
        <v>5.5</v>
      </c>
      <c r="U1308" s="672">
        <v>0.45833333333333331</v>
      </c>
    </row>
    <row r="1309" spans="1:21" ht="14.4" customHeight="1" x14ac:dyDescent="0.3">
      <c r="A1309" s="625">
        <v>4</v>
      </c>
      <c r="B1309" s="626" t="s">
        <v>551</v>
      </c>
      <c r="C1309" s="626">
        <v>89301042</v>
      </c>
      <c r="D1309" s="688" t="s">
        <v>5893</v>
      </c>
      <c r="E1309" s="689" t="s">
        <v>3821</v>
      </c>
      <c r="F1309" s="626" t="s">
        <v>3777</v>
      </c>
      <c r="G1309" s="626" t="s">
        <v>3886</v>
      </c>
      <c r="H1309" s="626" t="s">
        <v>550</v>
      </c>
      <c r="I1309" s="626" t="s">
        <v>2772</v>
      </c>
      <c r="J1309" s="626" t="s">
        <v>2773</v>
      </c>
      <c r="K1309" s="626" t="s">
        <v>2036</v>
      </c>
      <c r="L1309" s="627">
        <v>45.34</v>
      </c>
      <c r="M1309" s="627">
        <v>136.02000000000001</v>
      </c>
      <c r="N1309" s="626">
        <v>3</v>
      </c>
      <c r="O1309" s="690">
        <v>1</v>
      </c>
      <c r="P1309" s="627"/>
      <c r="Q1309" s="642">
        <v>0</v>
      </c>
      <c r="R1309" s="626"/>
      <c r="S1309" s="642">
        <v>0</v>
      </c>
      <c r="T1309" s="690"/>
      <c r="U1309" s="672">
        <v>0</v>
      </c>
    </row>
    <row r="1310" spans="1:21" ht="14.4" customHeight="1" x14ac:dyDescent="0.3">
      <c r="A1310" s="625">
        <v>4</v>
      </c>
      <c r="B1310" s="626" t="s">
        <v>551</v>
      </c>
      <c r="C1310" s="626">
        <v>89301042</v>
      </c>
      <c r="D1310" s="688" t="s">
        <v>5893</v>
      </c>
      <c r="E1310" s="689" t="s">
        <v>3821</v>
      </c>
      <c r="F1310" s="626" t="s">
        <v>3777</v>
      </c>
      <c r="G1310" s="626" t="s">
        <v>3920</v>
      </c>
      <c r="H1310" s="626" t="s">
        <v>1399</v>
      </c>
      <c r="I1310" s="626" t="s">
        <v>1596</v>
      </c>
      <c r="J1310" s="626" t="s">
        <v>1597</v>
      </c>
      <c r="K1310" s="626" t="s">
        <v>1598</v>
      </c>
      <c r="L1310" s="627">
        <v>140.03</v>
      </c>
      <c r="M1310" s="627">
        <v>560.12</v>
      </c>
      <c r="N1310" s="626">
        <v>4</v>
      </c>
      <c r="O1310" s="690">
        <v>2</v>
      </c>
      <c r="P1310" s="627">
        <v>560.12</v>
      </c>
      <c r="Q1310" s="642">
        <v>1</v>
      </c>
      <c r="R1310" s="626">
        <v>4</v>
      </c>
      <c r="S1310" s="642">
        <v>1</v>
      </c>
      <c r="T1310" s="690">
        <v>2</v>
      </c>
      <c r="U1310" s="672">
        <v>1</v>
      </c>
    </row>
    <row r="1311" spans="1:21" ht="14.4" customHeight="1" x14ac:dyDescent="0.3">
      <c r="A1311" s="625">
        <v>4</v>
      </c>
      <c r="B1311" s="626" t="s">
        <v>551</v>
      </c>
      <c r="C1311" s="626">
        <v>89301042</v>
      </c>
      <c r="D1311" s="688" t="s">
        <v>5893</v>
      </c>
      <c r="E1311" s="689" t="s">
        <v>3821</v>
      </c>
      <c r="F1311" s="626" t="s">
        <v>3777</v>
      </c>
      <c r="G1311" s="626" t="s">
        <v>3961</v>
      </c>
      <c r="H1311" s="626" t="s">
        <v>550</v>
      </c>
      <c r="I1311" s="626" t="s">
        <v>2926</v>
      </c>
      <c r="J1311" s="626" t="s">
        <v>2927</v>
      </c>
      <c r="K1311" s="626" t="s">
        <v>2277</v>
      </c>
      <c r="L1311" s="627">
        <v>0</v>
      </c>
      <c r="M1311" s="627">
        <v>0</v>
      </c>
      <c r="N1311" s="626">
        <v>1</v>
      </c>
      <c r="O1311" s="690">
        <v>0.5</v>
      </c>
      <c r="P1311" s="627">
        <v>0</v>
      </c>
      <c r="Q1311" s="642"/>
      <c r="R1311" s="626">
        <v>1</v>
      </c>
      <c r="S1311" s="642">
        <v>1</v>
      </c>
      <c r="T1311" s="690">
        <v>0.5</v>
      </c>
      <c r="U1311" s="672">
        <v>1</v>
      </c>
    </row>
    <row r="1312" spans="1:21" ht="14.4" customHeight="1" x14ac:dyDescent="0.3">
      <c r="A1312" s="625">
        <v>4</v>
      </c>
      <c r="B1312" s="626" t="s">
        <v>551</v>
      </c>
      <c r="C1312" s="626">
        <v>89301042</v>
      </c>
      <c r="D1312" s="688" t="s">
        <v>5893</v>
      </c>
      <c r="E1312" s="689" t="s">
        <v>3821</v>
      </c>
      <c r="F1312" s="626" t="s">
        <v>3777</v>
      </c>
      <c r="G1312" s="626" t="s">
        <v>3854</v>
      </c>
      <c r="H1312" s="626" t="s">
        <v>550</v>
      </c>
      <c r="I1312" s="626" t="s">
        <v>818</v>
      </c>
      <c r="J1312" s="626" t="s">
        <v>3855</v>
      </c>
      <c r="K1312" s="626" t="s">
        <v>3856</v>
      </c>
      <c r="L1312" s="627">
        <v>0</v>
      </c>
      <c r="M1312" s="627">
        <v>0</v>
      </c>
      <c r="N1312" s="626">
        <v>1</v>
      </c>
      <c r="O1312" s="690">
        <v>0.5</v>
      </c>
      <c r="P1312" s="627">
        <v>0</v>
      </c>
      <c r="Q1312" s="642"/>
      <c r="R1312" s="626">
        <v>1</v>
      </c>
      <c r="S1312" s="642">
        <v>1</v>
      </c>
      <c r="T1312" s="690">
        <v>0.5</v>
      </c>
      <c r="U1312" s="672">
        <v>1</v>
      </c>
    </row>
    <row r="1313" spans="1:21" ht="14.4" customHeight="1" x14ac:dyDescent="0.3">
      <c r="A1313" s="625">
        <v>4</v>
      </c>
      <c r="B1313" s="626" t="s">
        <v>551</v>
      </c>
      <c r="C1313" s="626">
        <v>89301042</v>
      </c>
      <c r="D1313" s="688" t="s">
        <v>5893</v>
      </c>
      <c r="E1313" s="689" t="s">
        <v>3821</v>
      </c>
      <c r="F1313" s="626" t="s">
        <v>3777</v>
      </c>
      <c r="G1313" s="626" t="s">
        <v>3897</v>
      </c>
      <c r="H1313" s="626" t="s">
        <v>550</v>
      </c>
      <c r="I1313" s="626" t="s">
        <v>2553</v>
      </c>
      <c r="J1313" s="626" t="s">
        <v>1722</v>
      </c>
      <c r="K1313" s="626" t="s">
        <v>3898</v>
      </c>
      <c r="L1313" s="627">
        <v>210.11</v>
      </c>
      <c r="M1313" s="627">
        <v>1260.6600000000001</v>
      </c>
      <c r="N1313" s="626">
        <v>6</v>
      </c>
      <c r="O1313" s="690">
        <v>2</v>
      </c>
      <c r="P1313" s="627">
        <v>420.22</v>
      </c>
      <c r="Q1313" s="642">
        <v>0.33333333333333331</v>
      </c>
      <c r="R1313" s="626">
        <v>2</v>
      </c>
      <c r="S1313" s="642">
        <v>0.33333333333333331</v>
      </c>
      <c r="T1313" s="690">
        <v>1</v>
      </c>
      <c r="U1313" s="672">
        <v>0.5</v>
      </c>
    </row>
    <row r="1314" spans="1:21" ht="14.4" customHeight="1" x14ac:dyDescent="0.3">
      <c r="A1314" s="625">
        <v>4</v>
      </c>
      <c r="B1314" s="626" t="s">
        <v>551</v>
      </c>
      <c r="C1314" s="626">
        <v>89301042</v>
      </c>
      <c r="D1314" s="688" t="s">
        <v>5893</v>
      </c>
      <c r="E1314" s="689" t="s">
        <v>3821</v>
      </c>
      <c r="F1314" s="626" t="s">
        <v>3777</v>
      </c>
      <c r="G1314" s="626" t="s">
        <v>5272</v>
      </c>
      <c r="H1314" s="626" t="s">
        <v>550</v>
      </c>
      <c r="I1314" s="626" t="s">
        <v>5273</v>
      </c>
      <c r="J1314" s="626" t="s">
        <v>5274</v>
      </c>
      <c r="K1314" s="626" t="s">
        <v>5275</v>
      </c>
      <c r="L1314" s="627">
        <v>94.72</v>
      </c>
      <c r="M1314" s="627">
        <v>284.15999999999997</v>
      </c>
      <c r="N1314" s="626">
        <v>3</v>
      </c>
      <c r="O1314" s="690">
        <v>1</v>
      </c>
      <c r="P1314" s="627">
        <v>284.15999999999997</v>
      </c>
      <c r="Q1314" s="642">
        <v>1</v>
      </c>
      <c r="R1314" s="626">
        <v>3</v>
      </c>
      <c r="S1314" s="642">
        <v>1</v>
      </c>
      <c r="T1314" s="690">
        <v>1</v>
      </c>
      <c r="U1314" s="672">
        <v>1</v>
      </c>
    </row>
    <row r="1315" spans="1:21" ht="14.4" customHeight="1" x14ac:dyDescent="0.3">
      <c r="A1315" s="625">
        <v>4</v>
      </c>
      <c r="B1315" s="626" t="s">
        <v>551</v>
      </c>
      <c r="C1315" s="626">
        <v>89301042</v>
      </c>
      <c r="D1315" s="688" t="s">
        <v>5893</v>
      </c>
      <c r="E1315" s="689" t="s">
        <v>3821</v>
      </c>
      <c r="F1315" s="626" t="s">
        <v>3777</v>
      </c>
      <c r="G1315" s="626" t="s">
        <v>5272</v>
      </c>
      <c r="H1315" s="626" t="s">
        <v>550</v>
      </c>
      <c r="I1315" s="626" t="s">
        <v>5276</v>
      </c>
      <c r="J1315" s="626" t="s">
        <v>5277</v>
      </c>
      <c r="K1315" s="626" t="s">
        <v>5275</v>
      </c>
      <c r="L1315" s="627">
        <v>94.72</v>
      </c>
      <c r="M1315" s="627">
        <v>2368</v>
      </c>
      <c r="N1315" s="626">
        <v>25</v>
      </c>
      <c r="O1315" s="690">
        <v>10</v>
      </c>
      <c r="P1315" s="627">
        <v>947.19999999999993</v>
      </c>
      <c r="Q1315" s="642">
        <v>0.39999999999999997</v>
      </c>
      <c r="R1315" s="626">
        <v>10</v>
      </c>
      <c r="S1315" s="642">
        <v>0.4</v>
      </c>
      <c r="T1315" s="690">
        <v>4</v>
      </c>
      <c r="U1315" s="672">
        <v>0.4</v>
      </c>
    </row>
    <row r="1316" spans="1:21" ht="14.4" customHeight="1" x14ac:dyDescent="0.3">
      <c r="A1316" s="625">
        <v>4</v>
      </c>
      <c r="B1316" s="626" t="s">
        <v>551</v>
      </c>
      <c r="C1316" s="626">
        <v>89301042</v>
      </c>
      <c r="D1316" s="688" t="s">
        <v>5893</v>
      </c>
      <c r="E1316" s="689" t="s">
        <v>3821</v>
      </c>
      <c r="F1316" s="626" t="s">
        <v>3777</v>
      </c>
      <c r="G1316" s="626" t="s">
        <v>5272</v>
      </c>
      <c r="H1316" s="626" t="s">
        <v>1399</v>
      </c>
      <c r="I1316" s="626" t="s">
        <v>5278</v>
      </c>
      <c r="J1316" s="626" t="s">
        <v>5279</v>
      </c>
      <c r="K1316" s="626" t="s">
        <v>5280</v>
      </c>
      <c r="L1316" s="627">
        <v>31.57</v>
      </c>
      <c r="M1316" s="627">
        <v>94.710000000000008</v>
      </c>
      <c r="N1316" s="626">
        <v>3</v>
      </c>
      <c r="O1316" s="690">
        <v>1</v>
      </c>
      <c r="P1316" s="627"/>
      <c r="Q1316" s="642">
        <v>0</v>
      </c>
      <c r="R1316" s="626"/>
      <c r="S1316" s="642">
        <v>0</v>
      </c>
      <c r="T1316" s="690"/>
      <c r="U1316" s="672">
        <v>0</v>
      </c>
    </row>
    <row r="1317" spans="1:21" ht="14.4" customHeight="1" x14ac:dyDescent="0.3">
      <c r="A1317" s="625">
        <v>4</v>
      </c>
      <c r="B1317" s="626" t="s">
        <v>551</v>
      </c>
      <c r="C1317" s="626">
        <v>89301042</v>
      </c>
      <c r="D1317" s="688" t="s">
        <v>5893</v>
      </c>
      <c r="E1317" s="689" t="s">
        <v>3821</v>
      </c>
      <c r="F1317" s="626" t="s">
        <v>3777</v>
      </c>
      <c r="G1317" s="626" t="s">
        <v>5272</v>
      </c>
      <c r="H1317" s="626" t="s">
        <v>1399</v>
      </c>
      <c r="I1317" s="626" t="s">
        <v>5281</v>
      </c>
      <c r="J1317" s="626" t="s">
        <v>5282</v>
      </c>
      <c r="K1317" s="626" t="s">
        <v>5283</v>
      </c>
      <c r="L1317" s="627">
        <v>104.19</v>
      </c>
      <c r="M1317" s="627">
        <v>1041.9000000000001</v>
      </c>
      <c r="N1317" s="626">
        <v>10</v>
      </c>
      <c r="O1317" s="690">
        <v>4</v>
      </c>
      <c r="P1317" s="627">
        <v>104.19</v>
      </c>
      <c r="Q1317" s="642">
        <v>9.9999999999999992E-2</v>
      </c>
      <c r="R1317" s="626">
        <v>1</v>
      </c>
      <c r="S1317" s="642">
        <v>0.1</v>
      </c>
      <c r="T1317" s="690">
        <v>1</v>
      </c>
      <c r="U1317" s="672">
        <v>0.25</v>
      </c>
    </row>
    <row r="1318" spans="1:21" ht="14.4" customHeight="1" x14ac:dyDescent="0.3">
      <c r="A1318" s="625">
        <v>4</v>
      </c>
      <c r="B1318" s="626" t="s">
        <v>551</v>
      </c>
      <c r="C1318" s="626">
        <v>89301042</v>
      </c>
      <c r="D1318" s="688" t="s">
        <v>5893</v>
      </c>
      <c r="E1318" s="689" t="s">
        <v>3821</v>
      </c>
      <c r="F1318" s="626" t="s">
        <v>3777</v>
      </c>
      <c r="G1318" s="626" t="s">
        <v>3923</v>
      </c>
      <c r="H1318" s="626" t="s">
        <v>1399</v>
      </c>
      <c r="I1318" s="626" t="s">
        <v>4043</v>
      </c>
      <c r="J1318" s="626" t="s">
        <v>4044</v>
      </c>
      <c r="K1318" s="626" t="s">
        <v>4045</v>
      </c>
      <c r="L1318" s="627">
        <v>49.12</v>
      </c>
      <c r="M1318" s="627">
        <v>147.35999999999999</v>
      </c>
      <c r="N1318" s="626">
        <v>3</v>
      </c>
      <c r="O1318" s="690">
        <v>1.5</v>
      </c>
      <c r="P1318" s="627">
        <v>49.12</v>
      </c>
      <c r="Q1318" s="642">
        <v>0.33333333333333337</v>
      </c>
      <c r="R1318" s="626">
        <v>1</v>
      </c>
      <c r="S1318" s="642">
        <v>0.33333333333333331</v>
      </c>
      <c r="T1318" s="690">
        <v>1</v>
      </c>
      <c r="U1318" s="672">
        <v>0.66666666666666663</v>
      </c>
    </row>
    <row r="1319" spans="1:21" ht="14.4" customHeight="1" x14ac:dyDescent="0.3">
      <c r="A1319" s="625">
        <v>4</v>
      </c>
      <c r="B1319" s="626" t="s">
        <v>551</v>
      </c>
      <c r="C1319" s="626">
        <v>89301042</v>
      </c>
      <c r="D1319" s="688" t="s">
        <v>5893</v>
      </c>
      <c r="E1319" s="689" t="s">
        <v>3821</v>
      </c>
      <c r="F1319" s="626" t="s">
        <v>3777</v>
      </c>
      <c r="G1319" s="626" t="s">
        <v>4010</v>
      </c>
      <c r="H1319" s="626" t="s">
        <v>550</v>
      </c>
      <c r="I1319" s="626" t="s">
        <v>5284</v>
      </c>
      <c r="J1319" s="626" t="s">
        <v>4013</v>
      </c>
      <c r="K1319" s="626" t="s">
        <v>1009</v>
      </c>
      <c r="L1319" s="627">
        <v>154.33000000000001</v>
      </c>
      <c r="M1319" s="627">
        <v>154.33000000000001</v>
      </c>
      <c r="N1319" s="626">
        <v>1</v>
      </c>
      <c r="O1319" s="690">
        <v>1</v>
      </c>
      <c r="P1319" s="627">
        <v>154.33000000000001</v>
      </c>
      <c r="Q1319" s="642">
        <v>1</v>
      </c>
      <c r="R1319" s="626">
        <v>1</v>
      </c>
      <c r="S1319" s="642">
        <v>1</v>
      </c>
      <c r="T1319" s="690">
        <v>1</v>
      </c>
      <c r="U1319" s="672">
        <v>1</v>
      </c>
    </row>
    <row r="1320" spans="1:21" ht="14.4" customHeight="1" x14ac:dyDescent="0.3">
      <c r="A1320" s="625">
        <v>4</v>
      </c>
      <c r="B1320" s="626" t="s">
        <v>551</v>
      </c>
      <c r="C1320" s="626">
        <v>89301042</v>
      </c>
      <c r="D1320" s="688" t="s">
        <v>5893</v>
      </c>
      <c r="E1320" s="689" t="s">
        <v>3821</v>
      </c>
      <c r="F1320" s="626" t="s">
        <v>3778</v>
      </c>
      <c r="G1320" s="626" t="s">
        <v>3904</v>
      </c>
      <c r="H1320" s="626" t="s">
        <v>550</v>
      </c>
      <c r="I1320" s="626" t="s">
        <v>4026</v>
      </c>
      <c r="J1320" s="626" t="s">
        <v>3806</v>
      </c>
      <c r="K1320" s="626"/>
      <c r="L1320" s="627">
        <v>0</v>
      </c>
      <c r="M1320" s="627">
        <v>0</v>
      </c>
      <c r="N1320" s="626">
        <v>3</v>
      </c>
      <c r="O1320" s="690">
        <v>1.5</v>
      </c>
      <c r="P1320" s="627">
        <v>0</v>
      </c>
      <c r="Q1320" s="642"/>
      <c r="R1320" s="626">
        <v>3</v>
      </c>
      <c r="S1320" s="642">
        <v>1</v>
      </c>
      <c r="T1320" s="690">
        <v>1.5</v>
      </c>
      <c r="U1320" s="672">
        <v>1</v>
      </c>
    </row>
    <row r="1321" spans="1:21" ht="14.4" customHeight="1" x14ac:dyDescent="0.3">
      <c r="A1321" s="625">
        <v>4</v>
      </c>
      <c r="B1321" s="626" t="s">
        <v>551</v>
      </c>
      <c r="C1321" s="626">
        <v>89301042</v>
      </c>
      <c r="D1321" s="688" t="s">
        <v>5893</v>
      </c>
      <c r="E1321" s="689" t="s">
        <v>3821</v>
      </c>
      <c r="F1321" s="626" t="s">
        <v>3779</v>
      </c>
      <c r="G1321" s="626" t="s">
        <v>4152</v>
      </c>
      <c r="H1321" s="626" t="s">
        <v>550</v>
      </c>
      <c r="I1321" s="626" t="s">
        <v>4153</v>
      </c>
      <c r="J1321" s="626" t="s">
        <v>4154</v>
      </c>
      <c r="K1321" s="626" t="s">
        <v>4155</v>
      </c>
      <c r="L1321" s="627">
        <v>410</v>
      </c>
      <c r="M1321" s="627">
        <v>17630</v>
      </c>
      <c r="N1321" s="626">
        <v>43</v>
      </c>
      <c r="O1321" s="690">
        <v>43</v>
      </c>
      <c r="P1321" s="627">
        <v>17630</v>
      </c>
      <c r="Q1321" s="642">
        <v>1</v>
      </c>
      <c r="R1321" s="626">
        <v>43</v>
      </c>
      <c r="S1321" s="642">
        <v>1</v>
      </c>
      <c r="T1321" s="690">
        <v>43</v>
      </c>
      <c r="U1321" s="672">
        <v>1</v>
      </c>
    </row>
    <row r="1322" spans="1:21" ht="14.4" customHeight="1" x14ac:dyDescent="0.3">
      <c r="A1322" s="625">
        <v>4</v>
      </c>
      <c r="B1322" s="626" t="s">
        <v>551</v>
      </c>
      <c r="C1322" s="626">
        <v>89301042</v>
      </c>
      <c r="D1322" s="688" t="s">
        <v>5893</v>
      </c>
      <c r="E1322" s="689" t="s">
        <v>3821</v>
      </c>
      <c r="F1322" s="626" t="s">
        <v>3779</v>
      </c>
      <c r="G1322" s="626" t="s">
        <v>4152</v>
      </c>
      <c r="H1322" s="626" t="s">
        <v>550</v>
      </c>
      <c r="I1322" s="626" t="s">
        <v>4212</v>
      </c>
      <c r="J1322" s="626" t="s">
        <v>4213</v>
      </c>
      <c r="K1322" s="626" t="s">
        <v>4214</v>
      </c>
      <c r="L1322" s="627">
        <v>566</v>
      </c>
      <c r="M1322" s="627">
        <v>1132</v>
      </c>
      <c r="N1322" s="626">
        <v>2</v>
      </c>
      <c r="O1322" s="690">
        <v>2</v>
      </c>
      <c r="P1322" s="627"/>
      <c r="Q1322" s="642">
        <v>0</v>
      </c>
      <c r="R1322" s="626"/>
      <c r="S1322" s="642">
        <v>0</v>
      </c>
      <c r="T1322" s="690"/>
      <c r="U1322" s="672">
        <v>0</v>
      </c>
    </row>
    <row r="1323" spans="1:21" ht="14.4" customHeight="1" x14ac:dyDescent="0.3">
      <c r="A1323" s="625">
        <v>4</v>
      </c>
      <c r="B1323" s="626" t="s">
        <v>551</v>
      </c>
      <c r="C1323" s="626">
        <v>89301042</v>
      </c>
      <c r="D1323" s="688" t="s">
        <v>5893</v>
      </c>
      <c r="E1323" s="689" t="s">
        <v>3821</v>
      </c>
      <c r="F1323" s="626" t="s">
        <v>3779</v>
      </c>
      <c r="G1323" s="626" t="s">
        <v>4215</v>
      </c>
      <c r="H1323" s="626" t="s">
        <v>550</v>
      </c>
      <c r="I1323" s="626" t="s">
        <v>4225</v>
      </c>
      <c r="J1323" s="626" t="s">
        <v>4226</v>
      </c>
      <c r="K1323" s="626" t="s">
        <v>4227</v>
      </c>
      <c r="L1323" s="627">
        <v>200</v>
      </c>
      <c r="M1323" s="627">
        <v>1200</v>
      </c>
      <c r="N1323" s="626">
        <v>6</v>
      </c>
      <c r="O1323" s="690">
        <v>4</v>
      </c>
      <c r="P1323" s="627">
        <v>1200</v>
      </c>
      <c r="Q1323" s="642">
        <v>1</v>
      </c>
      <c r="R1323" s="626">
        <v>6</v>
      </c>
      <c r="S1323" s="642">
        <v>1</v>
      </c>
      <c r="T1323" s="690">
        <v>4</v>
      </c>
      <c r="U1323" s="672">
        <v>1</v>
      </c>
    </row>
    <row r="1324" spans="1:21" ht="14.4" customHeight="1" x14ac:dyDescent="0.3">
      <c r="A1324" s="625">
        <v>4</v>
      </c>
      <c r="B1324" s="626" t="s">
        <v>551</v>
      </c>
      <c r="C1324" s="626">
        <v>89301042</v>
      </c>
      <c r="D1324" s="688" t="s">
        <v>5893</v>
      </c>
      <c r="E1324" s="689" t="s">
        <v>3821</v>
      </c>
      <c r="F1324" s="626" t="s">
        <v>3779</v>
      </c>
      <c r="G1324" s="626" t="s">
        <v>4215</v>
      </c>
      <c r="H1324" s="626" t="s">
        <v>550</v>
      </c>
      <c r="I1324" s="626" t="s">
        <v>4800</v>
      </c>
      <c r="J1324" s="626" t="s">
        <v>4801</v>
      </c>
      <c r="K1324" s="626" t="s">
        <v>4802</v>
      </c>
      <c r="L1324" s="627">
        <v>44.15</v>
      </c>
      <c r="M1324" s="627">
        <v>88.3</v>
      </c>
      <c r="N1324" s="626">
        <v>2</v>
      </c>
      <c r="O1324" s="690">
        <v>1</v>
      </c>
      <c r="P1324" s="627">
        <v>88.3</v>
      </c>
      <c r="Q1324" s="642">
        <v>1</v>
      </c>
      <c r="R1324" s="626">
        <v>2</v>
      </c>
      <c r="S1324" s="642">
        <v>1</v>
      </c>
      <c r="T1324" s="690">
        <v>1</v>
      </c>
      <c r="U1324" s="672">
        <v>1</v>
      </c>
    </row>
    <row r="1325" spans="1:21" ht="14.4" customHeight="1" x14ac:dyDescent="0.3">
      <c r="A1325" s="625">
        <v>4</v>
      </c>
      <c r="B1325" s="626" t="s">
        <v>551</v>
      </c>
      <c r="C1325" s="626">
        <v>89301042</v>
      </c>
      <c r="D1325" s="688" t="s">
        <v>5893</v>
      </c>
      <c r="E1325" s="689" t="s">
        <v>3821</v>
      </c>
      <c r="F1325" s="626" t="s">
        <v>3779</v>
      </c>
      <c r="G1325" s="626" t="s">
        <v>4215</v>
      </c>
      <c r="H1325" s="626" t="s">
        <v>550</v>
      </c>
      <c r="I1325" s="626" t="s">
        <v>4234</v>
      </c>
      <c r="J1325" s="626" t="s">
        <v>4235</v>
      </c>
      <c r="K1325" s="626" t="s">
        <v>4236</v>
      </c>
      <c r="L1325" s="627">
        <v>774.12</v>
      </c>
      <c r="M1325" s="627">
        <v>1548.24</v>
      </c>
      <c r="N1325" s="626">
        <v>2</v>
      </c>
      <c r="O1325" s="690">
        <v>1</v>
      </c>
      <c r="P1325" s="627">
        <v>1548.24</v>
      </c>
      <c r="Q1325" s="642">
        <v>1</v>
      </c>
      <c r="R1325" s="626">
        <v>2</v>
      </c>
      <c r="S1325" s="642">
        <v>1</v>
      </c>
      <c r="T1325" s="690">
        <v>1</v>
      </c>
      <c r="U1325" s="672">
        <v>1</v>
      </c>
    </row>
    <row r="1326" spans="1:21" ht="14.4" customHeight="1" x14ac:dyDescent="0.3">
      <c r="A1326" s="625">
        <v>4</v>
      </c>
      <c r="B1326" s="626" t="s">
        <v>551</v>
      </c>
      <c r="C1326" s="626">
        <v>89301042</v>
      </c>
      <c r="D1326" s="688" t="s">
        <v>5893</v>
      </c>
      <c r="E1326" s="689" t="s">
        <v>3821</v>
      </c>
      <c r="F1326" s="626" t="s">
        <v>3779</v>
      </c>
      <c r="G1326" s="626" t="s">
        <v>4027</v>
      </c>
      <c r="H1326" s="626" t="s">
        <v>550</v>
      </c>
      <c r="I1326" s="626" t="s">
        <v>4028</v>
      </c>
      <c r="J1326" s="626" t="s">
        <v>4029</v>
      </c>
      <c r="K1326" s="626" t="s">
        <v>4030</v>
      </c>
      <c r="L1326" s="627">
        <v>900</v>
      </c>
      <c r="M1326" s="627">
        <v>5400</v>
      </c>
      <c r="N1326" s="626">
        <v>6</v>
      </c>
      <c r="O1326" s="690">
        <v>6</v>
      </c>
      <c r="P1326" s="627">
        <v>4500</v>
      </c>
      <c r="Q1326" s="642">
        <v>0.83333333333333337</v>
      </c>
      <c r="R1326" s="626">
        <v>5</v>
      </c>
      <c r="S1326" s="642">
        <v>0.83333333333333337</v>
      </c>
      <c r="T1326" s="690">
        <v>5</v>
      </c>
      <c r="U1326" s="672">
        <v>0.83333333333333337</v>
      </c>
    </row>
    <row r="1327" spans="1:21" ht="14.4" customHeight="1" x14ac:dyDescent="0.3">
      <c r="A1327" s="625">
        <v>4</v>
      </c>
      <c r="B1327" s="626" t="s">
        <v>551</v>
      </c>
      <c r="C1327" s="626">
        <v>89301042</v>
      </c>
      <c r="D1327" s="688" t="s">
        <v>5893</v>
      </c>
      <c r="E1327" s="689" t="s">
        <v>3822</v>
      </c>
      <c r="F1327" s="626" t="s">
        <v>3777</v>
      </c>
      <c r="G1327" s="626" t="s">
        <v>5147</v>
      </c>
      <c r="H1327" s="626" t="s">
        <v>550</v>
      </c>
      <c r="I1327" s="626" t="s">
        <v>5148</v>
      </c>
      <c r="J1327" s="626" t="s">
        <v>5149</v>
      </c>
      <c r="K1327" s="626" t="s">
        <v>5150</v>
      </c>
      <c r="L1327" s="627">
        <v>1354.54</v>
      </c>
      <c r="M1327" s="627">
        <v>4063.62</v>
      </c>
      <c r="N1327" s="626">
        <v>3</v>
      </c>
      <c r="O1327" s="690">
        <v>2</v>
      </c>
      <c r="P1327" s="627">
        <v>4063.62</v>
      </c>
      <c r="Q1327" s="642">
        <v>1</v>
      </c>
      <c r="R1327" s="626">
        <v>3</v>
      </c>
      <c r="S1327" s="642">
        <v>1</v>
      </c>
      <c r="T1327" s="690">
        <v>2</v>
      </c>
      <c r="U1327" s="672">
        <v>1</v>
      </c>
    </row>
    <row r="1328" spans="1:21" ht="14.4" customHeight="1" x14ac:dyDescent="0.3">
      <c r="A1328" s="625">
        <v>4</v>
      </c>
      <c r="B1328" s="626" t="s">
        <v>551</v>
      </c>
      <c r="C1328" s="626">
        <v>89301042</v>
      </c>
      <c r="D1328" s="688" t="s">
        <v>5893</v>
      </c>
      <c r="E1328" s="689" t="s">
        <v>3822</v>
      </c>
      <c r="F1328" s="626" t="s">
        <v>3777</v>
      </c>
      <c r="G1328" s="626" t="s">
        <v>4081</v>
      </c>
      <c r="H1328" s="626" t="s">
        <v>550</v>
      </c>
      <c r="I1328" s="626" t="s">
        <v>1790</v>
      </c>
      <c r="J1328" s="626" t="s">
        <v>3152</v>
      </c>
      <c r="K1328" s="626" t="s">
        <v>3662</v>
      </c>
      <c r="L1328" s="627">
        <v>125.46</v>
      </c>
      <c r="M1328" s="627">
        <v>250.92</v>
      </c>
      <c r="N1328" s="626">
        <v>2</v>
      </c>
      <c r="O1328" s="690">
        <v>1</v>
      </c>
      <c r="P1328" s="627">
        <v>250.92</v>
      </c>
      <c r="Q1328" s="642">
        <v>1</v>
      </c>
      <c r="R1328" s="626">
        <v>2</v>
      </c>
      <c r="S1328" s="642">
        <v>1</v>
      </c>
      <c r="T1328" s="690">
        <v>1</v>
      </c>
      <c r="U1328" s="672">
        <v>1</v>
      </c>
    </row>
    <row r="1329" spans="1:21" ht="14.4" customHeight="1" x14ac:dyDescent="0.3">
      <c r="A1329" s="625">
        <v>4</v>
      </c>
      <c r="B1329" s="626" t="s">
        <v>551</v>
      </c>
      <c r="C1329" s="626">
        <v>89301042</v>
      </c>
      <c r="D1329" s="688" t="s">
        <v>5893</v>
      </c>
      <c r="E1329" s="689" t="s">
        <v>3822</v>
      </c>
      <c r="F1329" s="626" t="s">
        <v>3777</v>
      </c>
      <c r="G1329" s="626" t="s">
        <v>4081</v>
      </c>
      <c r="H1329" s="626" t="s">
        <v>550</v>
      </c>
      <c r="I1329" s="626" t="s">
        <v>5285</v>
      </c>
      <c r="J1329" s="626" t="s">
        <v>3152</v>
      </c>
      <c r="K1329" s="626" t="s">
        <v>3531</v>
      </c>
      <c r="L1329" s="627">
        <v>0</v>
      </c>
      <c r="M1329" s="627">
        <v>0</v>
      </c>
      <c r="N1329" s="626">
        <v>2</v>
      </c>
      <c r="O1329" s="690">
        <v>0.5</v>
      </c>
      <c r="P1329" s="627">
        <v>0</v>
      </c>
      <c r="Q1329" s="642"/>
      <c r="R1329" s="626">
        <v>2</v>
      </c>
      <c r="S1329" s="642">
        <v>1</v>
      </c>
      <c r="T1329" s="690">
        <v>0.5</v>
      </c>
      <c r="U1329" s="672">
        <v>1</v>
      </c>
    </row>
    <row r="1330" spans="1:21" ht="14.4" customHeight="1" x14ac:dyDescent="0.3">
      <c r="A1330" s="625">
        <v>4</v>
      </c>
      <c r="B1330" s="626" t="s">
        <v>551</v>
      </c>
      <c r="C1330" s="626">
        <v>89301042</v>
      </c>
      <c r="D1330" s="688" t="s">
        <v>5893</v>
      </c>
      <c r="E1330" s="689" t="s">
        <v>3822</v>
      </c>
      <c r="F1330" s="626" t="s">
        <v>3777</v>
      </c>
      <c r="G1330" s="626" t="s">
        <v>3839</v>
      </c>
      <c r="H1330" s="626" t="s">
        <v>1399</v>
      </c>
      <c r="I1330" s="626" t="s">
        <v>1717</v>
      </c>
      <c r="J1330" s="626" t="s">
        <v>3575</v>
      </c>
      <c r="K1330" s="626" t="s">
        <v>3576</v>
      </c>
      <c r="L1330" s="627">
        <v>333.31</v>
      </c>
      <c r="M1330" s="627">
        <v>2333.17</v>
      </c>
      <c r="N1330" s="626">
        <v>7</v>
      </c>
      <c r="O1330" s="690">
        <v>5.5</v>
      </c>
      <c r="P1330" s="627">
        <v>2333.17</v>
      </c>
      <c r="Q1330" s="642">
        <v>1</v>
      </c>
      <c r="R1330" s="626">
        <v>7</v>
      </c>
      <c r="S1330" s="642">
        <v>1</v>
      </c>
      <c r="T1330" s="690">
        <v>5.5</v>
      </c>
      <c r="U1330" s="672">
        <v>1</v>
      </c>
    </row>
    <row r="1331" spans="1:21" ht="14.4" customHeight="1" x14ac:dyDescent="0.3">
      <c r="A1331" s="625">
        <v>4</v>
      </c>
      <c r="B1331" s="626" t="s">
        <v>551</v>
      </c>
      <c r="C1331" s="626">
        <v>89301042</v>
      </c>
      <c r="D1331" s="688" t="s">
        <v>5893</v>
      </c>
      <c r="E1331" s="689" t="s">
        <v>3822</v>
      </c>
      <c r="F1331" s="626" t="s">
        <v>3777</v>
      </c>
      <c r="G1331" s="626" t="s">
        <v>5286</v>
      </c>
      <c r="H1331" s="626" t="s">
        <v>550</v>
      </c>
      <c r="I1331" s="626" t="s">
        <v>5287</v>
      </c>
      <c r="J1331" s="626" t="s">
        <v>5288</v>
      </c>
      <c r="K1331" s="626" t="s">
        <v>736</v>
      </c>
      <c r="L1331" s="627">
        <v>123.4</v>
      </c>
      <c r="M1331" s="627">
        <v>1110.6000000000001</v>
      </c>
      <c r="N1331" s="626">
        <v>9</v>
      </c>
      <c r="O1331" s="690">
        <v>2</v>
      </c>
      <c r="P1331" s="627">
        <v>1110.6000000000001</v>
      </c>
      <c r="Q1331" s="642">
        <v>1</v>
      </c>
      <c r="R1331" s="626">
        <v>9</v>
      </c>
      <c r="S1331" s="642">
        <v>1</v>
      </c>
      <c r="T1331" s="690">
        <v>2</v>
      </c>
      <c r="U1331" s="672">
        <v>1</v>
      </c>
    </row>
    <row r="1332" spans="1:21" ht="14.4" customHeight="1" x14ac:dyDescent="0.3">
      <c r="A1332" s="625">
        <v>4</v>
      </c>
      <c r="B1332" s="626" t="s">
        <v>551</v>
      </c>
      <c r="C1332" s="626">
        <v>89301042</v>
      </c>
      <c r="D1332" s="688" t="s">
        <v>5893</v>
      </c>
      <c r="E1332" s="689" t="s">
        <v>3822</v>
      </c>
      <c r="F1332" s="626" t="s">
        <v>3777</v>
      </c>
      <c r="G1332" s="626" t="s">
        <v>4156</v>
      </c>
      <c r="H1332" s="626" t="s">
        <v>550</v>
      </c>
      <c r="I1332" s="626" t="s">
        <v>4297</v>
      </c>
      <c r="J1332" s="626" t="s">
        <v>4158</v>
      </c>
      <c r="K1332" s="626" t="s">
        <v>3066</v>
      </c>
      <c r="L1332" s="627">
        <v>222.25</v>
      </c>
      <c r="M1332" s="627">
        <v>666.75</v>
      </c>
      <c r="N1332" s="626">
        <v>3</v>
      </c>
      <c r="O1332" s="690">
        <v>1.5</v>
      </c>
      <c r="P1332" s="627">
        <v>666.75</v>
      </c>
      <c r="Q1332" s="642">
        <v>1</v>
      </c>
      <c r="R1332" s="626">
        <v>3</v>
      </c>
      <c r="S1332" s="642">
        <v>1</v>
      </c>
      <c r="T1332" s="690">
        <v>1.5</v>
      </c>
      <c r="U1332" s="672">
        <v>1</v>
      </c>
    </row>
    <row r="1333" spans="1:21" ht="14.4" customHeight="1" x14ac:dyDescent="0.3">
      <c r="A1333" s="625">
        <v>4</v>
      </c>
      <c r="B1333" s="626" t="s">
        <v>551</v>
      </c>
      <c r="C1333" s="626">
        <v>89301042</v>
      </c>
      <c r="D1333" s="688" t="s">
        <v>5893</v>
      </c>
      <c r="E1333" s="689" t="s">
        <v>3822</v>
      </c>
      <c r="F1333" s="626" t="s">
        <v>3777</v>
      </c>
      <c r="G1333" s="626" t="s">
        <v>4156</v>
      </c>
      <c r="H1333" s="626" t="s">
        <v>550</v>
      </c>
      <c r="I1333" s="626" t="s">
        <v>4157</v>
      </c>
      <c r="J1333" s="626" t="s">
        <v>4158</v>
      </c>
      <c r="K1333" s="626" t="s">
        <v>3066</v>
      </c>
      <c r="L1333" s="627">
        <v>222.25</v>
      </c>
      <c r="M1333" s="627">
        <v>444.5</v>
      </c>
      <c r="N1333" s="626">
        <v>2</v>
      </c>
      <c r="O1333" s="690">
        <v>1.5</v>
      </c>
      <c r="P1333" s="627">
        <v>222.25</v>
      </c>
      <c r="Q1333" s="642">
        <v>0.5</v>
      </c>
      <c r="R1333" s="626">
        <v>1</v>
      </c>
      <c r="S1333" s="642">
        <v>0.5</v>
      </c>
      <c r="T1333" s="690">
        <v>1</v>
      </c>
      <c r="U1333" s="672">
        <v>0.66666666666666663</v>
      </c>
    </row>
    <row r="1334" spans="1:21" ht="14.4" customHeight="1" x14ac:dyDescent="0.3">
      <c r="A1334" s="625">
        <v>4</v>
      </c>
      <c r="B1334" s="626" t="s">
        <v>551</v>
      </c>
      <c r="C1334" s="626">
        <v>89301042</v>
      </c>
      <c r="D1334" s="688" t="s">
        <v>5893</v>
      </c>
      <c r="E1334" s="689" t="s">
        <v>3822</v>
      </c>
      <c r="F1334" s="626" t="s">
        <v>3777</v>
      </c>
      <c r="G1334" s="626" t="s">
        <v>5054</v>
      </c>
      <c r="H1334" s="626" t="s">
        <v>550</v>
      </c>
      <c r="I1334" s="626" t="s">
        <v>5289</v>
      </c>
      <c r="J1334" s="626" t="s">
        <v>1453</v>
      </c>
      <c r="K1334" s="626" t="s">
        <v>4169</v>
      </c>
      <c r="L1334" s="627">
        <v>134.66</v>
      </c>
      <c r="M1334" s="627">
        <v>403.98</v>
      </c>
      <c r="N1334" s="626">
        <v>3</v>
      </c>
      <c r="O1334" s="690">
        <v>1.5</v>
      </c>
      <c r="P1334" s="627">
        <v>403.98</v>
      </c>
      <c r="Q1334" s="642">
        <v>1</v>
      </c>
      <c r="R1334" s="626">
        <v>3</v>
      </c>
      <c r="S1334" s="642">
        <v>1</v>
      </c>
      <c r="T1334" s="690">
        <v>1.5</v>
      </c>
      <c r="U1334" s="672">
        <v>1</v>
      </c>
    </row>
    <row r="1335" spans="1:21" ht="14.4" customHeight="1" x14ac:dyDescent="0.3">
      <c r="A1335" s="625">
        <v>4</v>
      </c>
      <c r="B1335" s="626" t="s">
        <v>551</v>
      </c>
      <c r="C1335" s="626">
        <v>89301042</v>
      </c>
      <c r="D1335" s="688" t="s">
        <v>5893</v>
      </c>
      <c r="E1335" s="689" t="s">
        <v>3822</v>
      </c>
      <c r="F1335" s="626" t="s">
        <v>3777</v>
      </c>
      <c r="G1335" s="626" t="s">
        <v>5054</v>
      </c>
      <c r="H1335" s="626" t="s">
        <v>1399</v>
      </c>
      <c r="I1335" s="626" t="s">
        <v>1452</v>
      </c>
      <c r="J1335" s="626" t="s">
        <v>1453</v>
      </c>
      <c r="K1335" s="626" t="s">
        <v>1061</v>
      </c>
      <c r="L1335" s="627">
        <v>44.89</v>
      </c>
      <c r="M1335" s="627">
        <v>89.78</v>
      </c>
      <c r="N1335" s="626">
        <v>2</v>
      </c>
      <c r="O1335" s="690">
        <v>0.5</v>
      </c>
      <c r="P1335" s="627">
        <v>89.78</v>
      </c>
      <c r="Q1335" s="642">
        <v>1</v>
      </c>
      <c r="R1335" s="626">
        <v>2</v>
      </c>
      <c r="S1335" s="642">
        <v>1</v>
      </c>
      <c r="T1335" s="690">
        <v>0.5</v>
      </c>
      <c r="U1335" s="672">
        <v>1</v>
      </c>
    </row>
    <row r="1336" spans="1:21" ht="14.4" customHeight="1" x14ac:dyDescent="0.3">
      <c r="A1336" s="625">
        <v>4</v>
      </c>
      <c r="B1336" s="626" t="s">
        <v>551</v>
      </c>
      <c r="C1336" s="626">
        <v>89301042</v>
      </c>
      <c r="D1336" s="688" t="s">
        <v>5893</v>
      </c>
      <c r="E1336" s="689" t="s">
        <v>3822</v>
      </c>
      <c r="F1336" s="626" t="s">
        <v>3777</v>
      </c>
      <c r="G1336" s="626" t="s">
        <v>4298</v>
      </c>
      <c r="H1336" s="626" t="s">
        <v>550</v>
      </c>
      <c r="I1336" s="626" t="s">
        <v>885</v>
      </c>
      <c r="J1336" s="626" t="s">
        <v>4854</v>
      </c>
      <c r="K1336" s="626" t="s">
        <v>4855</v>
      </c>
      <c r="L1336" s="627">
        <v>0</v>
      </c>
      <c r="M1336" s="627">
        <v>0</v>
      </c>
      <c r="N1336" s="626">
        <v>1</v>
      </c>
      <c r="O1336" s="690">
        <v>1</v>
      </c>
      <c r="P1336" s="627"/>
      <c r="Q1336" s="642"/>
      <c r="R1336" s="626"/>
      <c r="S1336" s="642">
        <v>0</v>
      </c>
      <c r="T1336" s="690"/>
      <c r="U1336" s="672">
        <v>0</v>
      </c>
    </row>
    <row r="1337" spans="1:21" ht="14.4" customHeight="1" x14ac:dyDescent="0.3">
      <c r="A1337" s="625">
        <v>4</v>
      </c>
      <c r="B1337" s="626" t="s">
        <v>551</v>
      </c>
      <c r="C1337" s="626">
        <v>89301042</v>
      </c>
      <c r="D1337" s="688" t="s">
        <v>5893</v>
      </c>
      <c r="E1337" s="689" t="s">
        <v>3822</v>
      </c>
      <c r="F1337" s="626" t="s">
        <v>3777</v>
      </c>
      <c r="G1337" s="626" t="s">
        <v>4126</v>
      </c>
      <c r="H1337" s="626" t="s">
        <v>550</v>
      </c>
      <c r="I1337" s="626" t="s">
        <v>5290</v>
      </c>
      <c r="J1337" s="626" t="s">
        <v>4166</v>
      </c>
      <c r="K1337" s="626" t="s">
        <v>3600</v>
      </c>
      <c r="L1337" s="627">
        <v>69.86</v>
      </c>
      <c r="M1337" s="627">
        <v>139.72</v>
      </c>
      <c r="N1337" s="626">
        <v>2</v>
      </c>
      <c r="O1337" s="690">
        <v>1</v>
      </c>
      <c r="P1337" s="627"/>
      <c r="Q1337" s="642">
        <v>0</v>
      </c>
      <c r="R1337" s="626"/>
      <c r="S1337" s="642">
        <v>0</v>
      </c>
      <c r="T1337" s="690"/>
      <c r="U1337" s="672">
        <v>0</v>
      </c>
    </row>
    <row r="1338" spans="1:21" ht="14.4" customHeight="1" x14ac:dyDescent="0.3">
      <c r="A1338" s="625">
        <v>4</v>
      </c>
      <c r="B1338" s="626" t="s">
        <v>551</v>
      </c>
      <c r="C1338" s="626">
        <v>89301042</v>
      </c>
      <c r="D1338" s="688" t="s">
        <v>5893</v>
      </c>
      <c r="E1338" s="689" t="s">
        <v>3822</v>
      </c>
      <c r="F1338" s="626" t="s">
        <v>3777</v>
      </c>
      <c r="G1338" s="626" t="s">
        <v>4170</v>
      </c>
      <c r="H1338" s="626" t="s">
        <v>550</v>
      </c>
      <c r="I1338" s="626" t="s">
        <v>2741</v>
      </c>
      <c r="J1338" s="626" t="s">
        <v>2742</v>
      </c>
      <c r="K1338" s="626" t="s">
        <v>4173</v>
      </c>
      <c r="L1338" s="627">
        <v>45.75</v>
      </c>
      <c r="M1338" s="627">
        <v>45.75</v>
      </c>
      <c r="N1338" s="626">
        <v>1</v>
      </c>
      <c r="O1338" s="690">
        <v>0.5</v>
      </c>
      <c r="P1338" s="627">
        <v>45.75</v>
      </c>
      <c r="Q1338" s="642">
        <v>1</v>
      </c>
      <c r="R1338" s="626">
        <v>1</v>
      </c>
      <c r="S1338" s="642">
        <v>1</v>
      </c>
      <c r="T1338" s="690">
        <v>0.5</v>
      </c>
      <c r="U1338" s="672">
        <v>1</v>
      </c>
    </row>
    <row r="1339" spans="1:21" ht="14.4" customHeight="1" x14ac:dyDescent="0.3">
      <c r="A1339" s="625">
        <v>4</v>
      </c>
      <c r="B1339" s="626" t="s">
        <v>551</v>
      </c>
      <c r="C1339" s="626">
        <v>89301042</v>
      </c>
      <c r="D1339" s="688" t="s">
        <v>5893</v>
      </c>
      <c r="E1339" s="689" t="s">
        <v>3822</v>
      </c>
      <c r="F1339" s="626" t="s">
        <v>3777</v>
      </c>
      <c r="G1339" s="626" t="s">
        <v>4058</v>
      </c>
      <c r="H1339" s="626" t="s">
        <v>550</v>
      </c>
      <c r="I1339" s="626" t="s">
        <v>869</v>
      </c>
      <c r="J1339" s="626" t="s">
        <v>5291</v>
      </c>
      <c r="K1339" s="626" t="s">
        <v>5292</v>
      </c>
      <c r="L1339" s="627">
        <v>36.89</v>
      </c>
      <c r="M1339" s="627">
        <v>332.01</v>
      </c>
      <c r="N1339" s="626">
        <v>9</v>
      </c>
      <c r="O1339" s="690">
        <v>1.5</v>
      </c>
      <c r="P1339" s="627">
        <v>332.01</v>
      </c>
      <c r="Q1339" s="642">
        <v>1</v>
      </c>
      <c r="R1339" s="626">
        <v>9</v>
      </c>
      <c r="S1339" s="642">
        <v>1</v>
      </c>
      <c r="T1339" s="690">
        <v>1.5</v>
      </c>
      <c r="U1339" s="672">
        <v>1</v>
      </c>
    </row>
    <row r="1340" spans="1:21" ht="14.4" customHeight="1" x14ac:dyDescent="0.3">
      <c r="A1340" s="625">
        <v>4</v>
      </c>
      <c r="B1340" s="626" t="s">
        <v>551</v>
      </c>
      <c r="C1340" s="626">
        <v>89301042</v>
      </c>
      <c r="D1340" s="688" t="s">
        <v>5893</v>
      </c>
      <c r="E1340" s="689" t="s">
        <v>3822</v>
      </c>
      <c r="F1340" s="626" t="s">
        <v>3777</v>
      </c>
      <c r="G1340" s="626" t="s">
        <v>5293</v>
      </c>
      <c r="H1340" s="626" t="s">
        <v>550</v>
      </c>
      <c r="I1340" s="626" t="s">
        <v>5294</v>
      </c>
      <c r="J1340" s="626" t="s">
        <v>5295</v>
      </c>
      <c r="K1340" s="626" t="s">
        <v>5296</v>
      </c>
      <c r="L1340" s="627">
        <v>0</v>
      </c>
      <c r="M1340" s="627">
        <v>0</v>
      </c>
      <c r="N1340" s="626">
        <v>3</v>
      </c>
      <c r="O1340" s="690">
        <v>2</v>
      </c>
      <c r="P1340" s="627"/>
      <c r="Q1340" s="642"/>
      <c r="R1340" s="626"/>
      <c r="S1340" s="642">
        <v>0</v>
      </c>
      <c r="T1340" s="690"/>
      <c r="U1340" s="672">
        <v>0</v>
      </c>
    </row>
    <row r="1341" spans="1:21" ht="14.4" customHeight="1" x14ac:dyDescent="0.3">
      <c r="A1341" s="625">
        <v>4</v>
      </c>
      <c r="B1341" s="626" t="s">
        <v>551</v>
      </c>
      <c r="C1341" s="626">
        <v>89301042</v>
      </c>
      <c r="D1341" s="688" t="s">
        <v>5893</v>
      </c>
      <c r="E1341" s="689" t="s">
        <v>3822</v>
      </c>
      <c r="F1341" s="626" t="s">
        <v>3777</v>
      </c>
      <c r="G1341" s="626" t="s">
        <v>4174</v>
      </c>
      <c r="H1341" s="626" t="s">
        <v>550</v>
      </c>
      <c r="I1341" s="626" t="s">
        <v>5297</v>
      </c>
      <c r="J1341" s="626" t="s">
        <v>4176</v>
      </c>
      <c r="K1341" s="626" t="s">
        <v>5298</v>
      </c>
      <c r="L1341" s="627">
        <v>0</v>
      </c>
      <c r="M1341" s="627">
        <v>0</v>
      </c>
      <c r="N1341" s="626">
        <v>1</v>
      </c>
      <c r="O1341" s="690">
        <v>1</v>
      </c>
      <c r="P1341" s="627">
        <v>0</v>
      </c>
      <c r="Q1341" s="642"/>
      <c r="R1341" s="626">
        <v>1</v>
      </c>
      <c r="S1341" s="642">
        <v>1</v>
      </c>
      <c r="T1341" s="690">
        <v>1</v>
      </c>
      <c r="U1341" s="672">
        <v>1</v>
      </c>
    </row>
    <row r="1342" spans="1:21" ht="14.4" customHeight="1" x14ac:dyDescent="0.3">
      <c r="A1342" s="625">
        <v>4</v>
      </c>
      <c r="B1342" s="626" t="s">
        <v>551</v>
      </c>
      <c r="C1342" s="626">
        <v>89301042</v>
      </c>
      <c r="D1342" s="688" t="s">
        <v>5893</v>
      </c>
      <c r="E1342" s="689" t="s">
        <v>3822</v>
      </c>
      <c r="F1342" s="626" t="s">
        <v>3777</v>
      </c>
      <c r="G1342" s="626" t="s">
        <v>5164</v>
      </c>
      <c r="H1342" s="626" t="s">
        <v>550</v>
      </c>
      <c r="I1342" s="626" t="s">
        <v>5299</v>
      </c>
      <c r="J1342" s="626" t="s">
        <v>5300</v>
      </c>
      <c r="K1342" s="626" t="s">
        <v>5301</v>
      </c>
      <c r="L1342" s="627">
        <v>91.58</v>
      </c>
      <c r="M1342" s="627">
        <v>549.48</v>
      </c>
      <c r="N1342" s="626">
        <v>6</v>
      </c>
      <c r="O1342" s="690">
        <v>1</v>
      </c>
      <c r="P1342" s="627"/>
      <c r="Q1342" s="642">
        <v>0</v>
      </c>
      <c r="R1342" s="626"/>
      <c r="S1342" s="642">
        <v>0</v>
      </c>
      <c r="T1342" s="690"/>
      <c r="U1342" s="672">
        <v>0</v>
      </c>
    </row>
    <row r="1343" spans="1:21" ht="14.4" customHeight="1" x14ac:dyDescent="0.3">
      <c r="A1343" s="625">
        <v>4</v>
      </c>
      <c r="B1343" s="626" t="s">
        <v>551</v>
      </c>
      <c r="C1343" s="626">
        <v>89301042</v>
      </c>
      <c r="D1343" s="688" t="s">
        <v>5893</v>
      </c>
      <c r="E1343" s="689" t="s">
        <v>3822</v>
      </c>
      <c r="F1343" s="626" t="s">
        <v>3777</v>
      </c>
      <c r="G1343" s="626" t="s">
        <v>5302</v>
      </c>
      <c r="H1343" s="626" t="s">
        <v>1399</v>
      </c>
      <c r="I1343" s="626" t="s">
        <v>2423</v>
      </c>
      <c r="J1343" s="626" t="s">
        <v>2424</v>
      </c>
      <c r="K1343" s="626" t="s">
        <v>2425</v>
      </c>
      <c r="L1343" s="627">
        <v>49.22</v>
      </c>
      <c r="M1343" s="627">
        <v>98.44</v>
      </c>
      <c r="N1343" s="626">
        <v>2</v>
      </c>
      <c r="O1343" s="690">
        <v>1</v>
      </c>
      <c r="P1343" s="627">
        <v>98.44</v>
      </c>
      <c r="Q1343" s="642">
        <v>1</v>
      </c>
      <c r="R1343" s="626">
        <v>2</v>
      </c>
      <c r="S1343" s="642">
        <v>1</v>
      </c>
      <c r="T1343" s="690">
        <v>1</v>
      </c>
      <c r="U1343" s="672">
        <v>1</v>
      </c>
    </row>
    <row r="1344" spans="1:21" ht="14.4" customHeight="1" x14ac:dyDescent="0.3">
      <c r="A1344" s="625">
        <v>4</v>
      </c>
      <c r="B1344" s="626" t="s">
        <v>551</v>
      </c>
      <c r="C1344" s="626">
        <v>89301042</v>
      </c>
      <c r="D1344" s="688" t="s">
        <v>5893</v>
      </c>
      <c r="E1344" s="689" t="s">
        <v>3822</v>
      </c>
      <c r="F1344" s="626" t="s">
        <v>3777</v>
      </c>
      <c r="G1344" s="626" t="s">
        <v>5302</v>
      </c>
      <c r="H1344" s="626" t="s">
        <v>550</v>
      </c>
      <c r="I1344" s="626" t="s">
        <v>5303</v>
      </c>
      <c r="J1344" s="626" t="s">
        <v>2420</v>
      </c>
      <c r="K1344" s="626" t="s">
        <v>5304</v>
      </c>
      <c r="L1344" s="627">
        <v>0</v>
      </c>
      <c r="M1344" s="627">
        <v>0</v>
      </c>
      <c r="N1344" s="626">
        <v>2</v>
      </c>
      <c r="O1344" s="690">
        <v>1.5</v>
      </c>
      <c r="P1344" s="627">
        <v>0</v>
      </c>
      <c r="Q1344" s="642"/>
      <c r="R1344" s="626">
        <v>2</v>
      </c>
      <c r="S1344" s="642">
        <v>1</v>
      </c>
      <c r="T1344" s="690">
        <v>1.5</v>
      </c>
      <c r="U1344" s="672">
        <v>1</v>
      </c>
    </row>
    <row r="1345" spans="1:21" ht="14.4" customHeight="1" x14ac:dyDescent="0.3">
      <c r="A1345" s="625">
        <v>4</v>
      </c>
      <c r="B1345" s="626" t="s">
        <v>551</v>
      </c>
      <c r="C1345" s="626">
        <v>89301042</v>
      </c>
      <c r="D1345" s="688" t="s">
        <v>5893</v>
      </c>
      <c r="E1345" s="689" t="s">
        <v>3822</v>
      </c>
      <c r="F1345" s="626" t="s">
        <v>3777</v>
      </c>
      <c r="G1345" s="626" t="s">
        <v>4102</v>
      </c>
      <c r="H1345" s="626" t="s">
        <v>550</v>
      </c>
      <c r="I1345" s="626" t="s">
        <v>4103</v>
      </c>
      <c r="J1345" s="626" t="s">
        <v>4104</v>
      </c>
      <c r="K1345" s="626" t="s">
        <v>4105</v>
      </c>
      <c r="L1345" s="627">
        <v>153.37</v>
      </c>
      <c r="M1345" s="627">
        <v>2147.1800000000003</v>
      </c>
      <c r="N1345" s="626">
        <v>14</v>
      </c>
      <c r="O1345" s="690">
        <v>5</v>
      </c>
      <c r="P1345" s="627">
        <v>1687.0700000000002</v>
      </c>
      <c r="Q1345" s="642">
        <v>0.7857142857142857</v>
      </c>
      <c r="R1345" s="626">
        <v>11</v>
      </c>
      <c r="S1345" s="642">
        <v>0.7857142857142857</v>
      </c>
      <c r="T1345" s="690">
        <v>4</v>
      </c>
      <c r="U1345" s="672">
        <v>0.8</v>
      </c>
    </row>
    <row r="1346" spans="1:21" ht="14.4" customHeight="1" x14ac:dyDescent="0.3">
      <c r="A1346" s="625">
        <v>4</v>
      </c>
      <c r="B1346" s="626" t="s">
        <v>551</v>
      </c>
      <c r="C1346" s="626">
        <v>89301042</v>
      </c>
      <c r="D1346" s="688" t="s">
        <v>5893</v>
      </c>
      <c r="E1346" s="689" t="s">
        <v>3822</v>
      </c>
      <c r="F1346" s="626" t="s">
        <v>3777</v>
      </c>
      <c r="G1346" s="626" t="s">
        <v>5305</v>
      </c>
      <c r="H1346" s="626" t="s">
        <v>550</v>
      </c>
      <c r="I1346" s="626" t="s">
        <v>5306</v>
      </c>
      <c r="J1346" s="626" t="s">
        <v>1784</v>
      </c>
      <c r="K1346" s="626" t="s">
        <v>2030</v>
      </c>
      <c r="L1346" s="627">
        <v>0</v>
      </c>
      <c r="M1346" s="627">
        <v>0</v>
      </c>
      <c r="N1346" s="626">
        <v>2</v>
      </c>
      <c r="O1346" s="690">
        <v>1.5</v>
      </c>
      <c r="P1346" s="627"/>
      <c r="Q1346" s="642"/>
      <c r="R1346" s="626"/>
      <c r="S1346" s="642">
        <v>0</v>
      </c>
      <c r="T1346" s="690"/>
      <c r="U1346" s="672">
        <v>0</v>
      </c>
    </row>
    <row r="1347" spans="1:21" ht="14.4" customHeight="1" x14ac:dyDescent="0.3">
      <c r="A1347" s="625">
        <v>4</v>
      </c>
      <c r="B1347" s="626" t="s">
        <v>551</v>
      </c>
      <c r="C1347" s="626">
        <v>89301042</v>
      </c>
      <c r="D1347" s="688" t="s">
        <v>5893</v>
      </c>
      <c r="E1347" s="689" t="s">
        <v>3822</v>
      </c>
      <c r="F1347" s="626" t="s">
        <v>3777</v>
      </c>
      <c r="G1347" s="626" t="s">
        <v>5307</v>
      </c>
      <c r="H1347" s="626" t="s">
        <v>550</v>
      </c>
      <c r="I1347" s="626" t="s">
        <v>5308</v>
      </c>
      <c r="J1347" s="626" t="s">
        <v>5309</v>
      </c>
      <c r="K1347" s="626" t="s">
        <v>1457</v>
      </c>
      <c r="L1347" s="627">
        <v>54.2</v>
      </c>
      <c r="M1347" s="627">
        <v>108.4</v>
      </c>
      <c r="N1347" s="626">
        <v>2</v>
      </c>
      <c r="O1347" s="690">
        <v>0.5</v>
      </c>
      <c r="P1347" s="627">
        <v>108.4</v>
      </c>
      <c r="Q1347" s="642">
        <v>1</v>
      </c>
      <c r="R1347" s="626">
        <v>2</v>
      </c>
      <c r="S1347" s="642">
        <v>1</v>
      </c>
      <c r="T1347" s="690">
        <v>0.5</v>
      </c>
      <c r="U1347" s="672">
        <v>1</v>
      </c>
    </row>
    <row r="1348" spans="1:21" ht="14.4" customHeight="1" x14ac:dyDescent="0.3">
      <c r="A1348" s="625">
        <v>4</v>
      </c>
      <c r="B1348" s="626" t="s">
        <v>551</v>
      </c>
      <c r="C1348" s="626">
        <v>89301042</v>
      </c>
      <c r="D1348" s="688" t="s">
        <v>5893</v>
      </c>
      <c r="E1348" s="689" t="s">
        <v>3822</v>
      </c>
      <c r="F1348" s="626" t="s">
        <v>3777</v>
      </c>
      <c r="G1348" s="626" t="s">
        <v>5307</v>
      </c>
      <c r="H1348" s="626" t="s">
        <v>550</v>
      </c>
      <c r="I1348" s="626" t="s">
        <v>5310</v>
      </c>
      <c r="J1348" s="626" t="s">
        <v>5311</v>
      </c>
      <c r="K1348" s="626" t="s">
        <v>2836</v>
      </c>
      <c r="L1348" s="627">
        <v>0</v>
      </c>
      <c r="M1348" s="627">
        <v>0</v>
      </c>
      <c r="N1348" s="626">
        <v>1</v>
      </c>
      <c r="O1348" s="690">
        <v>0.5</v>
      </c>
      <c r="P1348" s="627">
        <v>0</v>
      </c>
      <c r="Q1348" s="642"/>
      <c r="R1348" s="626">
        <v>1</v>
      </c>
      <c r="S1348" s="642">
        <v>1</v>
      </c>
      <c r="T1348" s="690">
        <v>0.5</v>
      </c>
      <c r="U1348" s="672">
        <v>1</v>
      </c>
    </row>
    <row r="1349" spans="1:21" ht="14.4" customHeight="1" x14ac:dyDescent="0.3">
      <c r="A1349" s="625">
        <v>4</v>
      </c>
      <c r="B1349" s="626" t="s">
        <v>551</v>
      </c>
      <c r="C1349" s="626">
        <v>89301042</v>
      </c>
      <c r="D1349" s="688" t="s">
        <v>5893</v>
      </c>
      <c r="E1349" s="689" t="s">
        <v>3822</v>
      </c>
      <c r="F1349" s="626" t="s">
        <v>3777</v>
      </c>
      <c r="G1349" s="626" t="s">
        <v>5312</v>
      </c>
      <c r="H1349" s="626" t="s">
        <v>1399</v>
      </c>
      <c r="I1349" s="626" t="s">
        <v>2393</v>
      </c>
      <c r="J1349" s="626" t="s">
        <v>2394</v>
      </c>
      <c r="K1349" s="626" t="s">
        <v>1009</v>
      </c>
      <c r="L1349" s="627">
        <v>74.87</v>
      </c>
      <c r="M1349" s="627">
        <v>149.74</v>
      </c>
      <c r="N1349" s="626">
        <v>2</v>
      </c>
      <c r="O1349" s="690">
        <v>0.5</v>
      </c>
      <c r="P1349" s="627">
        <v>149.74</v>
      </c>
      <c r="Q1349" s="642">
        <v>1</v>
      </c>
      <c r="R1349" s="626">
        <v>2</v>
      </c>
      <c r="S1349" s="642">
        <v>1</v>
      </c>
      <c r="T1349" s="690">
        <v>0.5</v>
      </c>
      <c r="U1349" s="672">
        <v>1</v>
      </c>
    </row>
    <row r="1350" spans="1:21" ht="14.4" customHeight="1" x14ac:dyDescent="0.3">
      <c r="A1350" s="625">
        <v>4</v>
      </c>
      <c r="B1350" s="626" t="s">
        <v>551</v>
      </c>
      <c r="C1350" s="626">
        <v>89301042</v>
      </c>
      <c r="D1350" s="688" t="s">
        <v>5893</v>
      </c>
      <c r="E1350" s="689" t="s">
        <v>3822</v>
      </c>
      <c r="F1350" s="626" t="s">
        <v>3777</v>
      </c>
      <c r="G1350" s="626" t="s">
        <v>5312</v>
      </c>
      <c r="H1350" s="626" t="s">
        <v>1399</v>
      </c>
      <c r="I1350" s="626" t="s">
        <v>5313</v>
      </c>
      <c r="J1350" s="626" t="s">
        <v>3675</v>
      </c>
      <c r="K1350" s="626" t="s">
        <v>2907</v>
      </c>
      <c r="L1350" s="627">
        <v>249.54</v>
      </c>
      <c r="M1350" s="627">
        <v>249.54</v>
      </c>
      <c r="N1350" s="626">
        <v>1</v>
      </c>
      <c r="O1350" s="690">
        <v>0.5</v>
      </c>
      <c r="P1350" s="627">
        <v>249.54</v>
      </c>
      <c r="Q1350" s="642">
        <v>1</v>
      </c>
      <c r="R1350" s="626">
        <v>1</v>
      </c>
      <c r="S1350" s="642">
        <v>1</v>
      </c>
      <c r="T1350" s="690">
        <v>0.5</v>
      </c>
      <c r="U1350" s="672">
        <v>1</v>
      </c>
    </row>
    <row r="1351" spans="1:21" ht="14.4" customHeight="1" x14ac:dyDescent="0.3">
      <c r="A1351" s="625">
        <v>4</v>
      </c>
      <c r="B1351" s="626" t="s">
        <v>551</v>
      </c>
      <c r="C1351" s="626">
        <v>89301042</v>
      </c>
      <c r="D1351" s="688" t="s">
        <v>5893</v>
      </c>
      <c r="E1351" s="689" t="s">
        <v>3822</v>
      </c>
      <c r="F1351" s="626" t="s">
        <v>3777</v>
      </c>
      <c r="G1351" s="626" t="s">
        <v>4182</v>
      </c>
      <c r="H1351" s="626" t="s">
        <v>550</v>
      </c>
      <c r="I1351" s="626" t="s">
        <v>993</v>
      </c>
      <c r="J1351" s="626" t="s">
        <v>994</v>
      </c>
      <c r="K1351" s="626" t="s">
        <v>995</v>
      </c>
      <c r="L1351" s="627">
        <v>0</v>
      </c>
      <c r="M1351" s="627">
        <v>0</v>
      </c>
      <c r="N1351" s="626">
        <v>1</v>
      </c>
      <c r="O1351" s="690">
        <v>0.5</v>
      </c>
      <c r="P1351" s="627">
        <v>0</v>
      </c>
      <c r="Q1351" s="642"/>
      <c r="R1351" s="626">
        <v>1</v>
      </c>
      <c r="S1351" s="642">
        <v>1</v>
      </c>
      <c r="T1351" s="690">
        <v>0.5</v>
      </c>
      <c r="U1351" s="672">
        <v>1</v>
      </c>
    </row>
    <row r="1352" spans="1:21" ht="14.4" customHeight="1" x14ac:dyDescent="0.3">
      <c r="A1352" s="625">
        <v>4</v>
      </c>
      <c r="B1352" s="626" t="s">
        <v>551</v>
      </c>
      <c r="C1352" s="626">
        <v>89301042</v>
      </c>
      <c r="D1352" s="688" t="s">
        <v>5893</v>
      </c>
      <c r="E1352" s="689" t="s">
        <v>3822</v>
      </c>
      <c r="F1352" s="626" t="s">
        <v>3777</v>
      </c>
      <c r="G1352" s="626" t="s">
        <v>4182</v>
      </c>
      <c r="H1352" s="626" t="s">
        <v>550</v>
      </c>
      <c r="I1352" s="626" t="s">
        <v>5314</v>
      </c>
      <c r="J1352" s="626" t="s">
        <v>5166</v>
      </c>
      <c r="K1352" s="626" t="s">
        <v>5315</v>
      </c>
      <c r="L1352" s="627">
        <v>0</v>
      </c>
      <c r="M1352" s="627">
        <v>0</v>
      </c>
      <c r="N1352" s="626">
        <v>1</v>
      </c>
      <c r="O1352" s="690">
        <v>0.5</v>
      </c>
      <c r="P1352" s="627">
        <v>0</v>
      </c>
      <c r="Q1352" s="642"/>
      <c r="R1352" s="626">
        <v>1</v>
      </c>
      <c r="S1352" s="642">
        <v>1</v>
      </c>
      <c r="T1352" s="690">
        <v>0.5</v>
      </c>
      <c r="U1352" s="672">
        <v>1</v>
      </c>
    </row>
    <row r="1353" spans="1:21" ht="14.4" customHeight="1" x14ac:dyDescent="0.3">
      <c r="A1353" s="625">
        <v>4</v>
      </c>
      <c r="B1353" s="626" t="s">
        <v>551</v>
      </c>
      <c r="C1353" s="626">
        <v>89301042</v>
      </c>
      <c r="D1353" s="688" t="s">
        <v>5893</v>
      </c>
      <c r="E1353" s="689" t="s">
        <v>3822</v>
      </c>
      <c r="F1353" s="626" t="s">
        <v>3777</v>
      </c>
      <c r="G1353" s="626" t="s">
        <v>3904</v>
      </c>
      <c r="H1353" s="626" t="s">
        <v>550</v>
      </c>
      <c r="I1353" s="626" t="s">
        <v>5316</v>
      </c>
      <c r="J1353" s="626" t="s">
        <v>3806</v>
      </c>
      <c r="K1353" s="626"/>
      <c r="L1353" s="627">
        <v>0</v>
      </c>
      <c r="M1353" s="627">
        <v>0</v>
      </c>
      <c r="N1353" s="626">
        <v>1</v>
      </c>
      <c r="O1353" s="690">
        <v>1</v>
      </c>
      <c r="P1353" s="627">
        <v>0</v>
      </c>
      <c r="Q1353" s="642"/>
      <c r="R1353" s="626">
        <v>1</v>
      </c>
      <c r="S1353" s="642">
        <v>1</v>
      </c>
      <c r="T1353" s="690">
        <v>1</v>
      </c>
      <c r="U1353" s="672">
        <v>1</v>
      </c>
    </row>
    <row r="1354" spans="1:21" ht="14.4" customHeight="1" x14ac:dyDescent="0.3">
      <c r="A1354" s="625">
        <v>4</v>
      </c>
      <c r="B1354" s="626" t="s">
        <v>551</v>
      </c>
      <c r="C1354" s="626">
        <v>89301042</v>
      </c>
      <c r="D1354" s="688" t="s">
        <v>5893</v>
      </c>
      <c r="E1354" s="689" t="s">
        <v>3822</v>
      </c>
      <c r="F1354" s="626" t="s">
        <v>3777</v>
      </c>
      <c r="G1354" s="626" t="s">
        <v>4186</v>
      </c>
      <c r="H1354" s="626" t="s">
        <v>550</v>
      </c>
      <c r="I1354" s="626" t="s">
        <v>1666</v>
      </c>
      <c r="J1354" s="626" t="s">
        <v>1667</v>
      </c>
      <c r="K1354" s="626" t="s">
        <v>4187</v>
      </c>
      <c r="L1354" s="627">
        <v>31.64</v>
      </c>
      <c r="M1354" s="627">
        <v>221.48000000000002</v>
      </c>
      <c r="N1354" s="626">
        <v>7</v>
      </c>
      <c r="O1354" s="690">
        <v>5.5</v>
      </c>
      <c r="P1354" s="627">
        <v>94.92</v>
      </c>
      <c r="Q1354" s="642">
        <v>0.42857142857142855</v>
      </c>
      <c r="R1354" s="626">
        <v>3</v>
      </c>
      <c r="S1354" s="642">
        <v>0.42857142857142855</v>
      </c>
      <c r="T1354" s="690">
        <v>1.5</v>
      </c>
      <c r="U1354" s="672">
        <v>0.27272727272727271</v>
      </c>
    </row>
    <row r="1355" spans="1:21" ht="14.4" customHeight="1" x14ac:dyDescent="0.3">
      <c r="A1355" s="625">
        <v>4</v>
      </c>
      <c r="B1355" s="626" t="s">
        <v>551</v>
      </c>
      <c r="C1355" s="626">
        <v>89301042</v>
      </c>
      <c r="D1355" s="688" t="s">
        <v>5893</v>
      </c>
      <c r="E1355" s="689" t="s">
        <v>3822</v>
      </c>
      <c r="F1355" s="626" t="s">
        <v>3777</v>
      </c>
      <c r="G1355" s="626" t="s">
        <v>4186</v>
      </c>
      <c r="H1355" s="626" t="s">
        <v>550</v>
      </c>
      <c r="I1355" s="626" t="s">
        <v>1666</v>
      </c>
      <c r="J1355" s="626" t="s">
        <v>1667</v>
      </c>
      <c r="K1355" s="626" t="s">
        <v>4187</v>
      </c>
      <c r="L1355" s="627">
        <v>50.27</v>
      </c>
      <c r="M1355" s="627">
        <v>100.54</v>
      </c>
      <c r="N1355" s="626">
        <v>2</v>
      </c>
      <c r="O1355" s="690">
        <v>1</v>
      </c>
      <c r="P1355" s="627">
        <v>100.54</v>
      </c>
      <c r="Q1355" s="642">
        <v>1</v>
      </c>
      <c r="R1355" s="626">
        <v>2</v>
      </c>
      <c r="S1355" s="642">
        <v>1</v>
      </c>
      <c r="T1355" s="690">
        <v>1</v>
      </c>
      <c r="U1355" s="672">
        <v>1</v>
      </c>
    </row>
    <row r="1356" spans="1:21" ht="14.4" customHeight="1" x14ac:dyDescent="0.3">
      <c r="A1356" s="625">
        <v>4</v>
      </c>
      <c r="B1356" s="626" t="s">
        <v>551</v>
      </c>
      <c r="C1356" s="626">
        <v>89301042</v>
      </c>
      <c r="D1356" s="688" t="s">
        <v>5893</v>
      </c>
      <c r="E1356" s="689" t="s">
        <v>3822</v>
      </c>
      <c r="F1356" s="626" t="s">
        <v>3777</v>
      </c>
      <c r="G1356" s="626" t="s">
        <v>4186</v>
      </c>
      <c r="H1356" s="626" t="s">
        <v>550</v>
      </c>
      <c r="I1356" s="626" t="s">
        <v>3053</v>
      </c>
      <c r="J1356" s="626" t="s">
        <v>1667</v>
      </c>
      <c r="K1356" s="626" t="s">
        <v>3054</v>
      </c>
      <c r="L1356" s="627">
        <v>56.48</v>
      </c>
      <c r="M1356" s="627">
        <v>56.48</v>
      </c>
      <c r="N1356" s="626">
        <v>1</v>
      </c>
      <c r="O1356" s="690">
        <v>1</v>
      </c>
      <c r="P1356" s="627"/>
      <c r="Q1356" s="642">
        <v>0</v>
      </c>
      <c r="R1356" s="626"/>
      <c r="S1356" s="642">
        <v>0</v>
      </c>
      <c r="T1356" s="690"/>
      <c r="U1356" s="672">
        <v>0</v>
      </c>
    </row>
    <row r="1357" spans="1:21" ht="14.4" customHeight="1" x14ac:dyDescent="0.3">
      <c r="A1357" s="625">
        <v>4</v>
      </c>
      <c r="B1357" s="626" t="s">
        <v>551</v>
      </c>
      <c r="C1357" s="626">
        <v>89301042</v>
      </c>
      <c r="D1357" s="688" t="s">
        <v>5893</v>
      </c>
      <c r="E1357" s="689" t="s">
        <v>3822</v>
      </c>
      <c r="F1357" s="626" t="s">
        <v>3777</v>
      </c>
      <c r="G1357" s="626" t="s">
        <v>4188</v>
      </c>
      <c r="H1357" s="626" t="s">
        <v>550</v>
      </c>
      <c r="I1357" s="626" t="s">
        <v>5317</v>
      </c>
      <c r="J1357" s="626" t="s">
        <v>5318</v>
      </c>
      <c r="K1357" s="626" t="s">
        <v>5319</v>
      </c>
      <c r="L1357" s="627">
        <v>0</v>
      </c>
      <c r="M1357" s="627">
        <v>0</v>
      </c>
      <c r="N1357" s="626">
        <v>1</v>
      </c>
      <c r="O1357" s="690">
        <v>0.5</v>
      </c>
      <c r="P1357" s="627">
        <v>0</v>
      </c>
      <c r="Q1357" s="642"/>
      <c r="R1357" s="626">
        <v>1</v>
      </c>
      <c r="S1357" s="642">
        <v>1</v>
      </c>
      <c r="T1357" s="690">
        <v>0.5</v>
      </c>
      <c r="U1357" s="672">
        <v>1</v>
      </c>
    </row>
    <row r="1358" spans="1:21" ht="14.4" customHeight="1" x14ac:dyDescent="0.3">
      <c r="A1358" s="625">
        <v>4</v>
      </c>
      <c r="B1358" s="626" t="s">
        <v>551</v>
      </c>
      <c r="C1358" s="626">
        <v>89301042</v>
      </c>
      <c r="D1358" s="688" t="s">
        <v>5893</v>
      </c>
      <c r="E1358" s="689" t="s">
        <v>3822</v>
      </c>
      <c r="F1358" s="626" t="s">
        <v>3777</v>
      </c>
      <c r="G1358" s="626" t="s">
        <v>5320</v>
      </c>
      <c r="H1358" s="626" t="s">
        <v>550</v>
      </c>
      <c r="I1358" s="626" t="s">
        <v>5321</v>
      </c>
      <c r="J1358" s="626" t="s">
        <v>5322</v>
      </c>
      <c r="K1358" s="626" t="s">
        <v>1534</v>
      </c>
      <c r="L1358" s="627">
        <v>44.89</v>
      </c>
      <c r="M1358" s="627">
        <v>44.89</v>
      </c>
      <c r="N1358" s="626">
        <v>1</v>
      </c>
      <c r="O1358" s="690">
        <v>1</v>
      </c>
      <c r="P1358" s="627">
        <v>44.89</v>
      </c>
      <c r="Q1358" s="642">
        <v>1</v>
      </c>
      <c r="R1358" s="626">
        <v>1</v>
      </c>
      <c r="S1358" s="642">
        <v>1</v>
      </c>
      <c r="T1358" s="690">
        <v>1</v>
      </c>
      <c r="U1358" s="672">
        <v>1</v>
      </c>
    </row>
    <row r="1359" spans="1:21" ht="14.4" customHeight="1" x14ac:dyDescent="0.3">
      <c r="A1359" s="625">
        <v>4</v>
      </c>
      <c r="B1359" s="626" t="s">
        <v>551</v>
      </c>
      <c r="C1359" s="626">
        <v>89301042</v>
      </c>
      <c r="D1359" s="688" t="s">
        <v>5893</v>
      </c>
      <c r="E1359" s="689" t="s">
        <v>3822</v>
      </c>
      <c r="F1359" s="626" t="s">
        <v>3777</v>
      </c>
      <c r="G1359" s="626" t="s">
        <v>5323</v>
      </c>
      <c r="H1359" s="626" t="s">
        <v>550</v>
      </c>
      <c r="I1359" s="626" t="s">
        <v>5324</v>
      </c>
      <c r="J1359" s="626" t="s">
        <v>2620</v>
      </c>
      <c r="K1359" s="626" t="s">
        <v>3530</v>
      </c>
      <c r="L1359" s="627">
        <v>496.17</v>
      </c>
      <c r="M1359" s="627">
        <v>496.17</v>
      </c>
      <c r="N1359" s="626">
        <v>1</v>
      </c>
      <c r="O1359" s="690">
        <v>0.5</v>
      </c>
      <c r="P1359" s="627">
        <v>496.17</v>
      </c>
      <c r="Q1359" s="642">
        <v>1</v>
      </c>
      <c r="R1359" s="626">
        <v>1</v>
      </c>
      <c r="S1359" s="642">
        <v>1</v>
      </c>
      <c r="T1359" s="690">
        <v>0.5</v>
      </c>
      <c r="U1359" s="672">
        <v>1</v>
      </c>
    </row>
    <row r="1360" spans="1:21" ht="14.4" customHeight="1" x14ac:dyDescent="0.3">
      <c r="A1360" s="625">
        <v>4</v>
      </c>
      <c r="B1360" s="626" t="s">
        <v>551</v>
      </c>
      <c r="C1360" s="626">
        <v>89301042</v>
      </c>
      <c r="D1360" s="688" t="s">
        <v>5893</v>
      </c>
      <c r="E1360" s="689" t="s">
        <v>3822</v>
      </c>
      <c r="F1360" s="626" t="s">
        <v>3777</v>
      </c>
      <c r="G1360" s="626" t="s">
        <v>3868</v>
      </c>
      <c r="H1360" s="626" t="s">
        <v>550</v>
      </c>
      <c r="I1360" s="626" t="s">
        <v>5229</v>
      </c>
      <c r="J1360" s="626" t="s">
        <v>5232</v>
      </c>
      <c r="K1360" s="626" t="s">
        <v>5233</v>
      </c>
      <c r="L1360" s="627">
        <v>1492.58</v>
      </c>
      <c r="M1360" s="627">
        <v>1492.58</v>
      </c>
      <c r="N1360" s="626">
        <v>1</v>
      </c>
      <c r="O1360" s="690">
        <v>1</v>
      </c>
      <c r="P1360" s="627">
        <v>1492.58</v>
      </c>
      <c r="Q1360" s="642">
        <v>1</v>
      </c>
      <c r="R1360" s="626">
        <v>1</v>
      </c>
      <c r="S1360" s="642">
        <v>1</v>
      </c>
      <c r="T1360" s="690">
        <v>1</v>
      </c>
      <c r="U1360" s="672">
        <v>1</v>
      </c>
    </row>
    <row r="1361" spans="1:21" ht="14.4" customHeight="1" x14ac:dyDescent="0.3">
      <c r="A1361" s="625">
        <v>4</v>
      </c>
      <c r="B1361" s="626" t="s">
        <v>551</v>
      </c>
      <c r="C1361" s="626">
        <v>89301042</v>
      </c>
      <c r="D1361" s="688" t="s">
        <v>5893</v>
      </c>
      <c r="E1361" s="689" t="s">
        <v>3822</v>
      </c>
      <c r="F1361" s="626" t="s">
        <v>3777</v>
      </c>
      <c r="G1361" s="626" t="s">
        <v>3869</v>
      </c>
      <c r="H1361" s="626" t="s">
        <v>550</v>
      </c>
      <c r="I1361" s="626" t="s">
        <v>2009</v>
      </c>
      <c r="J1361" s="626" t="s">
        <v>3871</v>
      </c>
      <c r="K1361" s="626" t="s">
        <v>5092</v>
      </c>
      <c r="L1361" s="627">
        <v>36.78</v>
      </c>
      <c r="M1361" s="627">
        <v>147.12</v>
      </c>
      <c r="N1361" s="626">
        <v>4</v>
      </c>
      <c r="O1361" s="690">
        <v>2</v>
      </c>
      <c r="P1361" s="627">
        <v>147.12</v>
      </c>
      <c r="Q1361" s="642">
        <v>1</v>
      </c>
      <c r="R1361" s="626">
        <v>4</v>
      </c>
      <c r="S1361" s="642">
        <v>1</v>
      </c>
      <c r="T1361" s="690">
        <v>2</v>
      </c>
      <c r="U1361" s="672">
        <v>1</v>
      </c>
    </row>
    <row r="1362" spans="1:21" ht="14.4" customHeight="1" x14ac:dyDescent="0.3">
      <c r="A1362" s="625">
        <v>4</v>
      </c>
      <c r="B1362" s="626" t="s">
        <v>551</v>
      </c>
      <c r="C1362" s="626">
        <v>89301042</v>
      </c>
      <c r="D1362" s="688" t="s">
        <v>5893</v>
      </c>
      <c r="E1362" s="689" t="s">
        <v>3822</v>
      </c>
      <c r="F1362" s="626" t="s">
        <v>3777</v>
      </c>
      <c r="G1362" s="626" t="s">
        <v>3869</v>
      </c>
      <c r="H1362" s="626" t="s">
        <v>550</v>
      </c>
      <c r="I1362" s="626" t="s">
        <v>3870</v>
      </c>
      <c r="J1362" s="626" t="s">
        <v>3871</v>
      </c>
      <c r="K1362" s="626" t="s">
        <v>3610</v>
      </c>
      <c r="L1362" s="627">
        <v>0</v>
      </c>
      <c r="M1362" s="627">
        <v>0</v>
      </c>
      <c r="N1362" s="626">
        <v>2</v>
      </c>
      <c r="O1362" s="690">
        <v>0.5</v>
      </c>
      <c r="P1362" s="627">
        <v>0</v>
      </c>
      <c r="Q1362" s="642"/>
      <c r="R1362" s="626">
        <v>2</v>
      </c>
      <c r="S1362" s="642">
        <v>1</v>
      </c>
      <c r="T1362" s="690">
        <v>0.5</v>
      </c>
      <c r="U1362" s="672">
        <v>1</v>
      </c>
    </row>
    <row r="1363" spans="1:21" ht="14.4" customHeight="1" x14ac:dyDescent="0.3">
      <c r="A1363" s="625">
        <v>4</v>
      </c>
      <c r="B1363" s="626" t="s">
        <v>551</v>
      </c>
      <c r="C1363" s="626">
        <v>89301042</v>
      </c>
      <c r="D1363" s="688" t="s">
        <v>5893</v>
      </c>
      <c r="E1363" s="689" t="s">
        <v>3822</v>
      </c>
      <c r="F1363" s="626" t="s">
        <v>3777</v>
      </c>
      <c r="G1363" s="626" t="s">
        <v>3869</v>
      </c>
      <c r="H1363" s="626" t="s">
        <v>550</v>
      </c>
      <c r="I1363" s="626" t="s">
        <v>2028</v>
      </c>
      <c r="J1363" s="626" t="s">
        <v>2029</v>
      </c>
      <c r="K1363" s="626" t="s">
        <v>2030</v>
      </c>
      <c r="L1363" s="627">
        <v>61.29</v>
      </c>
      <c r="M1363" s="627">
        <v>61.29</v>
      </c>
      <c r="N1363" s="626">
        <v>1</v>
      </c>
      <c r="O1363" s="690">
        <v>0.5</v>
      </c>
      <c r="P1363" s="627">
        <v>61.29</v>
      </c>
      <c r="Q1363" s="642">
        <v>1</v>
      </c>
      <c r="R1363" s="626">
        <v>1</v>
      </c>
      <c r="S1363" s="642">
        <v>1</v>
      </c>
      <c r="T1363" s="690">
        <v>0.5</v>
      </c>
      <c r="U1363" s="672">
        <v>1</v>
      </c>
    </row>
    <row r="1364" spans="1:21" ht="14.4" customHeight="1" x14ac:dyDescent="0.3">
      <c r="A1364" s="625">
        <v>4</v>
      </c>
      <c r="B1364" s="626" t="s">
        <v>551</v>
      </c>
      <c r="C1364" s="626">
        <v>89301042</v>
      </c>
      <c r="D1364" s="688" t="s">
        <v>5893</v>
      </c>
      <c r="E1364" s="689" t="s">
        <v>3822</v>
      </c>
      <c r="F1364" s="626" t="s">
        <v>3777</v>
      </c>
      <c r="G1364" s="626" t="s">
        <v>3869</v>
      </c>
      <c r="H1364" s="626" t="s">
        <v>550</v>
      </c>
      <c r="I1364" s="626" t="s">
        <v>5325</v>
      </c>
      <c r="J1364" s="626" t="s">
        <v>2029</v>
      </c>
      <c r="K1364" s="626" t="s">
        <v>2030</v>
      </c>
      <c r="L1364" s="627">
        <v>61.29</v>
      </c>
      <c r="M1364" s="627">
        <v>122.58</v>
      </c>
      <c r="N1364" s="626">
        <v>2</v>
      </c>
      <c r="O1364" s="690">
        <v>1</v>
      </c>
      <c r="P1364" s="627">
        <v>122.58</v>
      </c>
      <c r="Q1364" s="642">
        <v>1</v>
      </c>
      <c r="R1364" s="626">
        <v>2</v>
      </c>
      <c r="S1364" s="642">
        <v>1</v>
      </c>
      <c r="T1364" s="690">
        <v>1</v>
      </c>
      <c r="U1364" s="672">
        <v>1</v>
      </c>
    </row>
    <row r="1365" spans="1:21" ht="14.4" customHeight="1" x14ac:dyDescent="0.3">
      <c r="A1365" s="625">
        <v>4</v>
      </c>
      <c r="B1365" s="626" t="s">
        <v>551</v>
      </c>
      <c r="C1365" s="626">
        <v>89301042</v>
      </c>
      <c r="D1365" s="688" t="s">
        <v>5893</v>
      </c>
      <c r="E1365" s="689" t="s">
        <v>3822</v>
      </c>
      <c r="F1365" s="626" t="s">
        <v>3777</v>
      </c>
      <c r="G1365" s="626" t="s">
        <v>3869</v>
      </c>
      <c r="H1365" s="626" t="s">
        <v>550</v>
      </c>
      <c r="I1365" s="626" t="s">
        <v>4119</v>
      </c>
      <c r="J1365" s="626" t="s">
        <v>3871</v>
      </c>
      <c r="K1365" s="626" t="s">
        <v>4120</v>
      </c>
      <c r="L1365" s="627">
        <v>34.31</v>
      </c>
      <c r="M1365" s="627">
        <v>68.62</v>
      </c>
      <c r="N1365" s="626">
        <v>2</v>
      </c>
      <c r="O1365" s="690">
        <v>0.5</v>
      </c>
      <c r="P1365" s="627">
        <v>68.62</v>
      </c>
      <c r="Q1365" s="642">
        <v>1</v>
      </c>
      <c r="R1365" s="626">
        <v>2</v>
      </c>
      <c r="S1365" s="642">
        <v>1</v>
      </c>
      <c r="T1365" s="690">
        <v>0.5</v>
      </c>
      <c r="U1365" s="672">
        <v>1</v>
      </c>
    </row>
    <row r="1366" spans="1:21" ht="14.4" customHeight="1" x14ac:dyDescent="0.3">
      <c r="A1366" s="625">
        <v>4</v>
      </c>
      <c r="B1366" s="626" t="s">
        <v>551</v>
      </c>
      <c r="C1366" s="626">
        <v>89301042</v>
      </c>
      <c r="D1366" s="688" t="s">
        <v>5893</v>
      </c>
      <c r="E1366" s="689" t="s">
        <v>3822</v>
      </c>
      <c r="F1366" s="626" t="s">
        <v>3777</v>
      </c>
      <c r="G1366" s="626" t="s">
        <v>3845</v>
      </c>
      <c r="H1366" s="626" t="s">
        <v>1399</v>
      </c>
      <c r="I1366" s="626" t="s">
        <v>1448</v>
      </c>
      <c r="J1366" s="626" t="s">
        <v>1449</v>
      </c>
      <c r="K1366" s="626" t="s">
        <v>1450</v>
      </c>
      <c r="L1366" s="627">
        <v>0</v>
      </c>
      <c r="M1366" s="627">
        <v>0</v>
      </c>
      <c r="N1366" s="626">
        <v>2</v>
      </c>
      <c r="O1366" s="690">
        <v>1.5</v>
      </c>
      <c r="P1366" s="627">
        <v>0</v>
      </c>
      <c r="Q1366" s="642"/>
      <c r="R1366" s="626">
        <v>1</v>
      </c>
      <c r="S1366" s="642">
        <v>0.5</v>
      </c>
      <c r="T1366" s="690">
        <v>0.5</v>
      </c>
      <c r="U1366" s="672">
        <v>0.33333333333333331</v>
      </c>
    </row>
    <row r="1367" spans="1:21" ht="14.4" customHeight="1" x14ac:dyDescent="0.3">
      <c r="A1367" s="625">
        <v>4</v>
      </c>
      <c r="B1367" s="626" t="s">
        <v>551</v>
      </c>
      <c r="C1367" s="626">
        <v>89301042</v>
      </c>
      <c r="D1367" s="688" t="s">
        <v>5893</v>
      </c>
      <c r="E1367" s="689" t="s">
        <v>3822</v>
      </c>
      <c r="F1367" s="626" t="s">
        <v>3777</v>
      </c>
      <c r="G1367" s="626" t="s">
        <v>4351</v>
      </c>
      <c r="H1367" s="626" t="s">
        <v>550</v>
      </c>
      <c r="I1367" s="626" t="s">
        <v>2838</v>
      </c>
      <c r="J1367" s="626" t="s">
        <v>3734</v>
      </c>
      <c r="K1367" s="626" t="s">
        <v>3735</v>
      </c>
      <c r="L1367" s="627">
        <v>65.069999999999993</v>
      </c>
      <c r="M1367" s="627">
        <v>65.069999999999993</v>
      </c>
      <c r="N1367" s="626">
        <v>1</v>
      </c>
      <c r="O1367" s="690">
        <v>1</v>
      </c>
      <c r="P1367" s="627">
        <v>65.069999999999993</v>
      </c>
      <c r="Q1367" s="642">
        <v>1</v>
      </c>
      <c r="R1367" s="626">
        <v>1</v>
      </c>
      <c r="S1367" s="642">
        <v>1</v>
      </c>
      <c r="T1367" s="690">
        <v>1</v>
      </c>
      <c r="U1367" s="672">
        <v>1</v>
      </c>
    </row>
    <row r="1368" spans="1:21" ht="14.4" customHeight="1" x14ac:dyDescent="0.3">
      <c r="A1368" s="625">
        <v>4</v>
      </c>
      <c r="B1368" s="626" t="s">
        <v>551</v>
      </c>
      <c r="C1368" s="626">
        <v>89301042</v>
      </c>
      <c r="D1368" s="688" t="s">
        <v>5893</v>
      </c>
      <c r="E1368" s="689" t="s">
        <v>3822</v>
      </c>
      <c r="F1368" s="626" t="s">
        <v>3777</v>
      </c>
      <c r="G1368" s="626" t="s">
        <v>4352</v>
      </c>
      <c r="H1368" s="626" t="s">
        <v>1399</v>
      </c>
      <c r="I1368" s="626" t="s">
        <v>5326</v>
      </c>
      <c r="J1368" s="626" t="s">
        <v>5327</v>
      </c>
      <c r="K1368" s="626" t="s">
        <v>5328</v>
      </c>
      <c r="L1368" s="627">
        <v>431.14</v>
      </c>
      <c r="M1368" s="627">
        <v>1293.42</v>
      </c>
      <c r="N1368" s="626">
        <v>3</v>
      </c>
      <c r="O1368" s="690">
        <v>2</v>
      </c>
      <c r="P1368" s="627">
        <v>1293.42</v>
      </c>
      <c r="Q1368" s="642">
        <v>1</v>
      </c>
      <c r="R1368" s="626">
        <v>3</v>
      </c>
      <c r="S1368" s="642">
        <v>1</v>
      </c>
      <c r="T1368" s="690">
        <v>2</v>
      </c>
      <c r="U1368" s="672">
        <v>1</v>
      </c>
    </row>
    <row r="1369" spans="1:21" ht="14.4" customHeight="1" x14ac:dyDescent="0.3">
      <c r="A1369" s="625">
        <v>4</v>
      </c>
      <c r="B1369" s="626" t="s">
        <v>551</v>
      </c>
      <c r="C1369" s="626">
        <v>89301042</v>
      </c>
      <c r="D1369" s="688" t="s">
        <v>5893</v>
      </c>
      <c r="E1369" s="689" t="s">
        <v>3822</v>
      </c>
      <c r="F1369" s="626" t="s">
        <v>3777</v>
      </c>
      <c r="G1369" s="626" t="s">
        <v>5329</v>
      </c>
      <c r="H1369" s="626" t="s">
        <v>1399</v>
      </c>
      <c r="I1369" s="626" t="s">
        <v>5330</v>
      </c>
      <c r="J1369" s="626" t="s">
        <v>1427</v>
      </c>
      <c r="K1369" s="626" t="s">
        <v>4905</v>
      </c>
      <c r="L1369" s="627">
        <v>250.62</v>
      </c>
      <c r="M1369" s="627">
        <v>250.62</v>
      </c>
      <c r="N1369" s="626">
        <v>1</v>
      </c>
      <c r="O1369" s="690">
        <v>0.5</v>
      </c>
      <c r="P1369" s="627">
        <v>250.62</v>
      </c>
      <c r="Q1369" s="642">
        <v>1</v>
      </c>
      <c r="R1369" s="626">
        <v>1</v>
      </c>
      <c r="S1369" s="642">
        <v>1</v>
      </c>
      <c r="T1369" s="690">
        <v>0.5</v>
      </c>
      <c r="U1369" s="672">
        <v>1</v>
      </c>
    </row>
    <row r="1370" spans="1:21" ht="14.4" customHeight="1" x14ac:dyDescent="0.3">
      <c r="A1370" s="625">
        <v>4</v>
      </c>
      <c r="B1370" s="626" t="s">
        <v>551</v>
      </c>
      <c r="C1370" s="626">
        <v>89301042</v>
      </c>
      <c r="D1370" s="688" t="s">
        <v>5893</v>
      </c>
      <c r="E1370" s="689" t="s">
        <v>3822</v>
      </c>
      <c r="F1370" s="626" t="s">
        <v>3777</v>
      </c>
      <c r="G1370" s="626" t="s">
        <v>3846</v>
      </c>
      <c r="H1370" s="626" t="s">
        <v>550</v>
      </c>
      <c r="I1370" s="626" t="s">
        <v>833</v>
      </c>
      <c r="J1370" s="626" t="s">
        <v>834</v>
      </c>
      <c r="K1370" s="626" t="s">
        <v>4189</v>
      </c>
      <c r="L1370" s="627">
        <v>242.93</v>
      </c>
      <c r="M1370" s="627">
        <v>485.86</v>
      </c>
      <c r="N1370" s="626">
        <v>2</v>
      </c>
      <c r="O1370" s="690">
        <v>2</v>
      </c>
      <c r="P1370" s="627">
        <v>242.93</v>
      </c>
      <c r="Q1370" s="642">
        <v>0.5</v>
      </c>
      <c r="R1370" s="626">
        <v>1</v>
      </c>
      <c r="S1370" s="642">
        <v>0.5</v>
      </c>
      <c r="T1370" s="690">
        <v>1</v>
      </c>
      <c r="U1370" s="672">
        <v>0.5</v>
      </c>
    </row>
    <row r="1371" spans="1:21" ht="14.4" customHeight="1" x14ac:dyDescent="0.3">
      <c r="A1371" s="625">
        <v>4</v>
      </c>
      <c r="B1371" s="626" t="s">
        <v>551</v>
      </c>
      <c r="C1371" s="626">
        <v>89301042</v>
      </c>
      <c r="D1371" s="688" t="s">
        <v>5893</v>
      </c>
      <c r="E1371" s="689" t="s">
        <v>3822</v>
      </c>
      <c r="F1371" s="626" t="s">
        <v>3777</v>
      </c>
      <c r="G1371" s="626" t="s">
        <v>3846</v>
      </c>
      <c r="H1371" s="626" t="s">
        <v>550</v>
      </c>
      <c r="I1371" s="626" t="s">
        <v>833</v>
      </c>
      <c r="J1371" s="626" t="s">
        <v>834</v>
      </c>
      <c r="K1371" s="626" t="s">
        <v>3847</v>
      </c>
      <c r="L1371" s="627">
        <v>242.93</v>
      </c>
      <c r="M1371" s="627">
        <v>728.79</v>
      </c>
      <c r="N1371" s="626">
        <v>3</v>
      </c>
      <c r="O1371" s="690">
        <v>2</v>
      </c>
      <c r="P1371" s="627">
        <v>485.86</v>
      </c>
      <c r="Q1371" s="642">
        <v>0.66666666666666674</v>
      </c>
      <c r="R1371" s="626">
        <v>2</v>
      </c>
      <c r="S1371" s="642">
        <v>0.66666666666666663</v>
      </c>
      <c r="T1371" s="690">
        <v>1</v>
      </c>
      <c r="U1371" s="672">
        <v>0.5</v>
      </c>
    </row>
    <row r="1372" spans="1:21" ht="14.4" customHeight="1" x14ac:dyDescent="0.3">
      <c r="A1372" s="625">
        <v>4</v>
      </c>
      <c r="B1372" s="626" t="s">
        <v>551</v>
      </c>
      <c r="C1372" s="626">
        <v>89301042</v>
      </c>
      <c r="D1372" s="688" t="s">
        <v>5893</v>
      </c>
      <c r="E1372" s="689" t="s">
        <v>3822</v>
      </c>
      <c r="F1372" s="626" t="s">
        <v>3777</v>
      </c>
      <c r="G1372" s="626" t="s">
        <v>3846</v>
      </c>
      <c r="H1372" s="626" t="s">
        <v>550</v>
      </c>
      <c r="I1372" s="626" t="s">
        <v>4879</v>
      </c>
      <c r="J1372" s="626" t="s">
        <v>834</v>
      </c>
      <c r="K1372" s="626" t="s">
        <v>4880</v>
      </c>
      <c r="L1372" s="627">
        <v>0</v>
      </c>
      <c r="M1372" s="627">
        <v>0</v>
      </c>
      <c r="N1372" s="626">
        <v>1</v>
      </c>
      <c r="O1372" s="690">
        <v>0.5</v>
      </c>
      <c r="P1372" s="627">
        <v>0</v>
      </c>
      <c r="Q1372" s="642"/>
      <c r="R1372" s="626">
        <v>1</v>
      </c>
      <c r="S1372" s="642">
        <v>1</v>
      </c>
      <c r="T1372" s="690">
        <v>0.5</v>
      </c>
      <c r="U1372" s="672">
        <v>1</v>
      </c>
    </row>
    <row r="1373" spans="1:21" ht="14.4" customHeight="1" x14ac:dyDescent="0.3">
      <c r="A1373" s="625">
        <v>4</v>
      </c>
      <c r="B1373" s="626" t="s">
        <v>551</v>
      </c>
      <c r="C1373" s="626">
        <v>89301042</v>
      </c>
      <c r="D1373" s="688" t="s">
        <v>5893</v>
      </c>
      <c r="E1373" s="689" t="s">
        <v>3822</v>
      </c>
      <c r="F1373" s="626" t="s">
        <v>3777</v>
      </c>
      <c r="G1373" s="626" t="s">
        <v>4134</v>
      </c>
      <c r="H1373" s="626" t="s">
        <v>1399</v>
      </c>
      <c r="I1373" s="626" t="s">
        <v>4135</v>
      </c>
      <c r="J1373" s="626" t="s">
        <v>4136</v>
      </c>
      <c r="K1373" s="626" t="s">
        <v>4137</v>
      </c>
      <c r="L1373" s="627">
        <v>386.51</v>
      </c>
      <c r="M1373" s="627">
        <v>1159.53</v>
      </c>
      <c r="N1373" s="626">
        <v>3</v>
      </c>
      <c r="O1373" s="690">
        <v>1.5</v>
      </c>
      <c r="P1373" s="627">
        <v>1159.53</v>
      </c>
      <c r="Q1373" s="642">
        <v>1</v>
      </c>
      <c r="R1373" s="626">
        <v>3</v>
      </c>
      <c r="S1373" s="642">
        <v>1</v>
      </c>
      <c r="T1373" s="690">
        <v>1.5</v>
      </c>
      <c r="U1373" s="672">
        <v>1</v>
      </c>
    </row>
    <row r="1374" spans="1:21" ht="14.4" customHeight="1" x14ac:dyDescent="0.3">
      <c r="A1374" s="625">
        <v>4</v>
      </c>
      <c r="B1374" s="626" t="s">
        <v>551</v>
      </c>
      <c r="C1374" s="626">
        <v>89301042</v>
      </c>
      <c r="D1374" s="688" t="s">
        <v>5893</v>
      </c>
      <c r="E1374" s="689" t="s">
        <v>3822</v>
      </c>
      <c r="F1374" s="626" t="s">
        <v>3777</v>
      </c>
      <c r="G1374" s="626" t="s">
        <v>4134</v>
      </c>
      <c r="H1374" s="626" t="s">
        <v>550</v>
      </c>
      <c r="I1374" s="626" t="s">
        <v>5331</v>
      </c>
      <c r="J1374" s="626" t="s">
        <v>4136</v>
      </c>
      <c r="K1374" s="626" t="s">
        <v>5332</v>
      </c>
      <c r="L1374" s="627">
        <v>0</v>
      </c>
      <c r="M1374" s="627">
        <v>0</v>
      </c>
      <c r="N1374" s="626">
        <v>1</v>
      </c>
      <c r="O1374" s="690">
        <v>0.5</v>
      </c>
      <c r="P1374" s="627">
        <v>0</v>
      </c>
      <c r="Q1374" s="642"/>
      <c r="R1374" s="626">
        <v>1</v>
      </c>
      <c r="S1374" s="642">
        <v>1</v>
      </c>
      <c r="T1374" s="690">
        <v>0.5</v>
      </c>
      <c r="U1374" s="672">
        <v>1</v>
      </c>
    </row>
    <row r="1375" spans="1:21" ht="14.4" customHeight="1" x14ac:dyDescent="0.3">
      <c r="A1375" s="625">
        <v>4</v>
      </c>
      <c r="B1375" s="626" t="s">
        <v>551</v>
      </c>
      <c r="C1375" s="626">
        <v>89301042</v>
      </c>
      <c r="D1375" s="688" t="s">
        <v>5893</v>
      </c>
      <c r="E1375" s="689" t="s">
        <v>3822</v>
      </c>
      <c r="F1375" s="626" t="s">
        <v>3777</v>
      </c>
      <c r="G1375" s="626" t="s">
        <v>4067</v>
      </c>
      <c r="H1375" s="626" t="s">
        <v>550</v>
      </c>
      <c r="I1375" s="626" t="s">
        <v>5333</v>
      </c>
      <c r="J1375" s="626" t="s">
        <v>4069</v>
      </c>
      <c r="K1375" s="626" t="s">
        <v>5334</v>
      </c>
      <c r="L1375" s="627">
        <v>0</v>
      </c>
      <c r="M1375" s="627">
        <v>0</v>
      </c>
      <c r="N1375" s="626">
        <v>1</v>
      </c>
      <c r="O1375" s="690">
        <v>0.5</v>
      </c>
      <c r="P1375" s="627">
        <v>0</v>
      </c>
      <c r="Q1375" s="642"/>
      <c r="R1375" s="626">
        <v>1</v>
      </c>
      <c r="S1375" s="642">
        <v>1</v>
      </c>
      <c r="T1375" s="690">
        <v>0.5</v>
      </c>
      <c r="U1375" s="672">
        <v>1</v>
      </c>
    </row>
    <row r="1376" spans="1:21" ht="14.4" customHeight="1" x14ac:dyDescent="0.3">
      <c r="A1376" s="625">
        <v>4</v>
      </c>
      <c r="B1376" s="626" t="s">
        <v>551</v>
      </c>
      <c r="C1376" s="626">
        <v>89301042</v>
      </c>
      <c r="D1376" s="688" t="s">
        <v>5893</v>
      </c>
      <c r="E1376" s="689" t="s">
        <v>3822</v>
      </c>
      <c r="F1376" s="626" t="s">
        <v>3777</v>
      </c>
      <c r="G1376" s="626" t="s">
        <v>4067</v>
      </c>
      <c r="H1376" s="626" t="s">
        <v>550</v>
      </c>
      <c r="I1376" s="626" t="s">
        <v>5335</v>
      </c>
      <c r="J1376" s="626" t="s">
        <v>5336</v>
      </c>
      <c r="K1376" s="626" t="s">
        <v>5337</v>
      </c>
      <c r="L1376" s="627">
        <v>172.78</v>
      </c>
      <c r="M1376" s="627">
        <v>172.78</v>
      </c>
      <c r="N1376" s="626">
        <v>1</v>
      </c>
      <c r="O1376" s="690">
        <v>0.5</v>
      </c>
      <c r="P1376" s="627">
        <v>172.78</v>
      </c>
      <c r="Q1376" s="642">
        <v>1</v>
      </c>
      <c r="R1376" s="626">
        <v>1</v>
      </c>
      <c r="S1376" s="642">
        <v>1</v>
      </c>
      <c r="T1376" s="690">
        <v>0.5</v>
      </c>
      <c r="U1376" s="672">
        <v>1</v>
      </c>
    </row>
    <row r="1377" spans="1:21" ht="14.4" customHeight="1" x14ac:dyDescent="0.3">
      <c r="A1377" s="625">
        <v>4</v>
      </c>
      <c r="B1377" s="626" t="s">
        <v>551</v>
      </c>
      <c r="C1377" s="626">
        <v>89301042</v>
      </c>
      <c r="D1377" s="688" t="s">
        <v>5893</v>
      </c>
      <c r="E1377" s="689" t="s">
        <v>3822</v>
      </c>
      <c r="F1377" s="626" t="s">
        <v>3777</v>
      </c>
      <c r="G1377" s="626" t="s">
        <v>4067</v>
      </c>
      <c r="H1377" s="626" t="s">
        <v>550</v>
      </c>
      <c r="I1377" s="626" t="s">
        <v>5338</v>
      </c>
      <c r="J1377" s="626" t="s">
        <v>5339</v>
      </c>
      <c r="K1377" s="626" t="s">
        <v>5334</v>
      </c>
      <c r="L1377" s="627">
        <v>0</v>
      </c>
      <c r="M1377" s="627">
        <v>0</v>
      </c>
      <c r="N1377" s="626">
        <v>1</v>
      </c>
      <c r="O1377" s="690">
        <v>0.5</v>
      </c>
      <c r="P1377" s="627">
        <v>0</v>
      </c>
      <c r="Q1377" s="642"/>
      <c r="R1377" s="626">
        <v>1</v>
      </c>
      <c r="S1377" s="642">
        <v>1</v>
      </c>
      <c r="T1377" s="690">
        <v>0.5</v>
      </c>
      <c r="U1377" s="672">
        <v>1</v>
      </c>
    </row>
    <row r="1378" spans="1:21" ht="14.4" customHeight="1" x14ac:dyDescent="0.3">
      <c r="A1378" s="625">
        <v>4</v>
      </c>
      <c r="B1378" s="626" t="s">
        <v>551</v>
      </c>
      <c r="C1378" s="626">
        <v>89301042</v>
      </c>
      <c r="D1378" s="688" t="s">
        <v>5893</v>
      </c>
      <c r="E1378" s="689" t="s">
        <v>3822</v>
      </c>
      <c r="F1378" s="626" t="s">
        <v>3777</v>
      </c>
      <c r="G1378" s="626" t="s">
        <v>3875</v>
      </c>
      <c r="H1378" s="626" t="s">
        <v>550</v>
      </c>
      <c r="I1378" s="626" t="s">
        <v>5340</v>
      </c>
      <c r="J1378" s="626" t="s">
        <v>5174</v>
      </c>
      <c r="K1378" s="626" t="s">
        <v>5175</v>
      </c>
      <c r="L1378" s="627">
        <v>70.02</v>
      </c>
      <c r="M1378" s="627">
        <v>210.06</v>
      </c>
      <c r="N1378" s="626">
        <v>3</v>
      </c>
      <c r="O1378" s="690">
        <v>1.5</v>
      </c>
      <c r="P1378" s="627">
        <v>210.06</v>
      </c>
      <c r="Q1378" s="642">
        <v>1</v>
      </c>
      <c r="R1378" s="626">
        <v>3</v>
      </c>
      <c r="S1378" s="642">
        <v>1</v>
      </c>
      <c r="T1378" s="690">
        <v>1.5</v>
      </c>
      <c r="U1378" s="672">
        <v>1</v>
      </c>
    </row>
    <row r="1379" spans="1:21" ht="14.4" customHeight="1" x14ac:dyDescent="0.3">
      <c r="A1379" s="625">
        <v>4</v>
      </c>
      <c r="B1379" s="626" t="s">
        <v>551</v>
      </c>
      <c r="C1379" s="626">
        <v>89301042</v>
      </c>
      <c r="D1379" s="688" t="s">
        <v>5893</v>
      </c>
      <c r="E1379" s="689" t="s">
        <v>3822</v>
      </c>
      <c r="F1379" s="626" t="s">
        <v>3777</v>
      </c>
      <c r="G1379" s="626" t="s">
        <v>3878</v>
      </c>
      <c r="H1379" s="626" t="s">
        <v>550</v>
      </c>
      <c r="I1379" s="626" t="s">
        <v>1670</v>
      </c>
      <c r="J1379" s="626" t="s">
        <v>1671</v>
      </c>
      <c r="K1379" s="626" t="s">
        <v>3879</v>
      </c>
      <c r="L1379" s="627">
        <v>31.54</v>
      </c>
      <c r="M1379" s="627">
        <v>63.08</v>
      </c>
      <c r="N1379" s="626">
        <v>2</v>
      </c>
      <c r="O1379" s="690">
        <v>0.5</v>
      </c>
      <c r="P1379" s="627"/>
      <c r="Q1379" s="642">
        <v>0</v>
      </c>
      <c r="R1379" s="626"/>
      <c r="S1379" s="642">
        <v>0</v>
      </c>
      <c r="T1379" s="690"/>
      <c r="U1379" s="672">
        <v>0</v>
      </c>
    </row>
    <row r="1380" spans="1:21" ht="14.4" customHeight="1" x14ac:dyDescent="0.3">
      <c r="A1380" s="625">
        <v>4</v>
      </c>
      <c r="B1380" s="626" t="s">
        <v>551</v>
      </c>
      <c r="C1380" s="626">
        <v>89301042</v>
      </c>
      <c r="D1380" s="688" t="s">
        <v>5893</v>
      </c>
      <c r="E1380" s="689" t="s">
        <v>3822</v>
      </c>
      <c r="F1380" s="626" t="s">
        <v>3777</v>
      </c>
      <c r="G1380" s="626" t="s">
        <v>5341</v>
      </c>
      <c r="H1380" s="626" t="s">
        <v>550</v>
      </c>
      <c r="I1380" s="626" t="s">
        <v>5342</v>
      </c>
      <c r="J1380" s="626" t="s">
        <v>5343</v>
      </c>
      <c r="K1380" s="626" t="s">
        <v>5344</v>
      </c>
      <c r="L1380" s="627">
        <v>197.63</v>
      </c>
      <c r="M1380" s="627">
        <v>197.63</v>
      </c>
      <c r="N1380" s="626">
        <v>1</v>
      </c>
      <c r="O1380" s="690">
        <v>1</v>
      </c>
      <c r="P1380" s="627">
        <v>197.63</v>
      </c>
      <c r="Q1380" s="642">
        <v>1</v>
      </c>
      <c r="R1380" s="626">
        <v>1</v>
      </c>
      <c r="S1380" s="642">
        <v>1</v>
      </c>
      <c r="T1380" s="690">
        <v>1</v>
      </c>
      <c r="U1380" s="672">
        <v>1</v>
      </c>
    </row>
    <row r="1381" spans="1:21" ht="14.4" customHeight="1" x14ac:dyDescent="0.3">
      <c r="A1381" s="625">
        <v>4</v>
      </c>
      <c r="B1381" s="626" t="s">
        <v>551</v>
      </c>
      <c r="C1381" s="626">
        <v>89301042</v>
      </c>
      <c r="D1381" s="688" t="s">
        <v>5893</v>
      </c>
      <c r="E1381" s="689" t="s">
        <v>3822</v>
      </c>
      <c r="F1381" s="626" t="s">
        <v>3777</v>
      </c>
      <c r="G1381" s="626" t="s">
        <v>3909</v>
      </c>
      <c r="H1381" s="626" t="s">
        <v>550</v>
      </c>
      <c r="I1381" s="626" t="s">
        <v>3997</v>
      </c>
      <c r="J1381" s="626" t="s">
        <v>1901</v>
      </c>
      <c r="K1381" s="626" t="s">
        <v>3998</v>
      </c>
      <c r="L1381" s="627">
        <v>0</v>
      </c>
      <c r="M1381" s="627">
        <v>0</v>
      </c>
      <c r="N1381" s="626">
        <v>1</v>
      </c>
      <c r="O1381" s="690">
        <v>0.5</v>
      </c>
      <c r="P1381" s="627">
        <v>0</v>
      </c>
      <c r="Q1381" s="642"/>
      <c r="R1381" s="626">
        <v>1</v>
      </c>
      <c r="S1381" s="642">
        <v>1</v>
      </c>
      <c r="T1381" s="690">
        <v>0.5</v>
      </c>
      <c r="U1381" s="672">
        <v>1</v>
      </c>
    </row>
    <row r="1382" spans="1:21" ht="14.4" customHeight="1" x14ac:dyDescent="0.3">
      <c r="A1382" s="625">
        <v>4</v>
      </c>
      <c r="B1382" s="626" t="s">
        <v>551</v>
      </c>
      <c r="C1382" s="626">
        <v>89301042</v>
      </c>
      <c r="D1382" s="688" t="s">
        <v>5893</v>
      </c>
      <c r="E1382" s="689" t="s">
        <v>3822</v>
      </c>
      <c r="F1382" s="626" t="s">
        <v>3777</v>
      </c>
      <c r="G1382" s="626" t="s">
        <v>3909</v>
      </c>
      <c r="H1382" s="626" t="s">
        <v>550</v>
      </c>
      <c r="I1382" s="626" t="s">
        <v>5345</v>
      </c>
      <c r="J1382" s="626" t="s">
        <v>1864</v>
      </c>
      <c r="K1382" s="626" t="s">
        <v>5346</v>
      </c>
      <c r="L1382" s="627">
        <v>0</v>
      </c>
      <c r="M1382" s="627">
        <v>0</v>
      </c>
      <c r="N1382" s="626">
        <v>1</v>
      </c>
      <c r="O1382" s="690">
        <v>0.5</v>
      </c>
      <c r="P1382" s="627">
        <v>0</v>
      </c>
      <c r="Q1382" s="642"/>
      <c r="R1382" s="626">
        <v>1</v>
      </c>
      <c r="S1382" s="642">
        <v>1</v>
      </c>
      <c r="T1382" s="690">
        <v>0.5</v>
      </c>
      <c r="U1382" s="672">
        <v>1</v>
      </c>
    </row>
    <row r="1383" spans="1:21" ht="14.4" customHeight="1" x14ac:dyDescent="0.3">
      <c r="A1383" s="625">
        <v>4</v>
      </c>
      <c r="B1383" s="626" t="s">
        <v>551</v>
      </c>
      <c r="C1383" s="626">
        <v>89301042</v>
      </c>
      <c r="D1383" s="688" t="s">
        <v>5893</v>
      </c>
      <c r="E1383" s="689" t="s">
        <v>3822</v>
      </c>
      <c r="F1383" s="626" t="s">
        <v>3777</v>
      </c>
      <c r="G1383" s="626" t="s">
        <v>3999</v>
      </c>
      <c r="H1383" s="626" t="s">
        <v>550</v>
      </c>
      <c r="I1383" s="626" t="s">
        <v>5347</v>
      </c>
      <c r="J1383" s="626" t="s">
        <v>5348</v>
      </c>
      <c r="K1383" s="626" t="s">
        <v>3610</v>
      </c>
      <c r="L1383" s="627">
        <v>0</v>
      </c>
      <c r="M1383" s="627">
        <v>0</v>
      </c>
      <c r="N1383" s="626">
        <v>2</v>
      </c>
      <c r="O1383" s="690">
        <v>0.5</v>
      </c>
      <c r="P1383" s="627">
        <v>0</v>
      </c>
      <c r="Q1383" s="642"/>
      <c r="R1383" s="626">
        <v>2</v>
      </c>
      <c r="S1383" s="642">
        <v>1</v>
      </c>
      <c r="T1383" s="690">
        <v>0.5</v>
      </c>
      <c r="U1383" s="672">
        <v>1</v>
      </c>
    </row>
    <row r="1384" spans="1:21" ht="14.4" customHeight="1" x14ac:dyDescent="0.3">
      <c r="A1384" s="625">
        <v>4</v>
      </c>
      <c r="B1384" s="626" t="s">
        <v>551</v>
      </c>
      <c r="C1384" s="626">
        <v>89301042</v>
      </c>
      <c r="D1384" s="688" t="s">
        <v>5893</v>
      </c>
      <c r="E1384" s="689" t="s">
        <v>3822</v>
      </c>
      <c r="F1384" s="626" t="s">
        <v>3777</v>
      </c>
      <c r="G1384" s="626" t="s">
        <v>3999</v>
      </c>
      <c r="H1384" s="626" t="s">
        <v>1399</v>
      </c>
      <c r="I1384" s="626" t="s">
        <v>1411</v>
      </c>
      <c r="J1384" s="626" t="s">
        <v>1412</v>
      </c>
      <c r="K1384" s="626" t="s">
        <v>3610</v>
      </c>
      <c r="L1384" s="627">
        <v>96.63</v>
      </c>
      <c r="M1384" s="627">
        <v>193.26</v>
      </c>
      <c r="N1384" s="626">
        <v>2</v>
      </c>
      <c r="O1384" s="690">
        <v>1.5</v>
      </c>
      <c r="P1384" s="627">
        <v>96.63</v>
      </c>
      <c r="Q1384" s="642">
        <v>0.5</v>
      </c>
      <c r="R1384" s="626">
        <v>1</v>
      </c>
      <c r="S1384" s="642">
        <v>0.5</v>
      </c>
      <c r="T1384" s="690">
        <v>1</v>
      </c>
      <c r="U1384" s="672">
        <v>0.66666666666666663</v>
      </c>
    </row>
    <row r="1385" spans="1:21" ht="14.4" customHeight="1" x14ac:dyDescent="0.3">
      <c r="A1385" s="625">
        <v>4</v>
      </c>
      <c r="B1385" s="626" t="s">
        <v>551</v>
      </c>
      <c r="C1385" s="626">
        <v>89301042</v>
      </c>
      <c r="D1385" s="688" t="s">
        <v>5893</v>
      </c>
      <c r="E1385" s="689" t="s">
        <v>3822</v>
      </c>
      <c r="F1385" s="626" t="s">
        <v>3777</v>
      </c>
      <c r="G1385" s="626" t="s">
        <v>3999</v>
      </c>
      <c r="H1385" s="626" t="s">
        <v>1399</v>
      </c>
      <c r="I1385" s="626" t="s">
        <v>5204</v>
      </c>
      <c r="J1385" s="626" t="s">
        <v>1412</v>
      </c>
      <c r="K1385" s="626" t="s">
        <v>4348</v>
      </c>
      <c r="L1385" s="627">
        <v>193.26</v>
      </c>
      <c r="M1385" s="627">
        <v>773.04</v>
      </c>
      <c r="N1385" s="626">
        <v>4</v>
      </c>
      <c r="O1385" s="690">
        <v>2</v>
      </c>
      <c r="P1385" s="627">
        <v>386.52</v>
      </c>
      <c r="Q1385" s="642">
        <v>0.5</v>
      </c>
      <c r="R1385" s="626">
        <v>2</v>
      </c>
      <c r="S1385" s="642">
        <v>0.5</v>
      </c>
      <c r="T1385" s="690">
        <v>1</v>
      </c>
      <c r="U1385" s="672">
        <v>0.5</v>
      </c>
    </row>
    <row r="1386" spans="1:21" ht="14.4" customHeight="1" x14ac:dyDescent="0.3">
      <c r="A1386" s="625">
        <v>4</v>
      </c>
      <c r="B1386" s="626" t="s">
        <v>551</v>
      </c>
      <c r="C1386" s="626">
        <v>89301042</v>
      </c>
      <c r="D1386" s="688" t="s">
        <v>5893</v>
      </c>
      <c r="E1386" s="689" t="s">
        <v>3822</v>
      </c>
      <c r="F1386" s="626" t="s">
        <v>3777</v>
      </c>
      <c r="G1386" s="626" t="s">
        <v>3999</v>
      </c>
      <c r="H1386" s="626" t="s">
        <v>550</v>
      </c>
      <c r="I1386" s="626" t="s">
        <v>1775</v>
      </c>
      <c r="J1386" s="626" t="s">
        <v>1776</v>
      </c>
      <c r="K1386" s="626" t="s">
        <v>3695</v>
      </c>
      <c r="L1386" s="627">
        <v>96.63</v>
      </c>
      <c r="M1386" s="627">
        <v>1642.71</v>
      </c>
      <c r="N1386" s="626">
        <v>17</v>
      </c>
      <c r="O1386" s="690">
        <v>10.5</v>
      </c>
      <c r="P1386" s="627">
        <v>1159.56</v>
      </c>
      <c r="Q1386" s="642">
        <v>0.70588235294117641</v>
      </c>
      <c r="R1386" s="626">
        <v>12</v>
      </c>
      <c r="S1386" s="642">
        <v>0.70588235294117652</v>
      </c>
      <c r="T1386" s="690">
        <v>6.5</v>
      </c>
      <c r="U1386" s="672">
        <v>0.61904761904761907</v>
      </c>
    </row>
    <row r="1387" spans="1:21" ht="14.4" customHeight="1" x14ac:dyDescent="0.3">
      <c r="A1387" s="625">
        <v>4</v>
      </c>
      <c r="B1387" s="626" t="s">
        <v>551</v>
      </c>
      <c r="C1387" s="626">
        <v>89301042</v>
      </c>
      <c r="D1387" s="688" t="s">
        <v>5893</v>
      </c>
      <c r="E1387" s="689" t="s">
        <v>3822</v>
      </c>
      <c r="F1387" s="626" t="s">
        <v>3777</v>
      </c>
      <c r="G1387" s="626" t="s">
        <v>5349</v>
      </c>
      <c r="H1387" s="626" t="s">
        <v>550</v>
      </c>
      <c r="I1387" s="626" t="s">
        <v>5350</v>
      </c>
      <c r="J1387" s="626" t="s">
        <v>5351</v>
      </c>
      <c r="K1387" s="626" t="s">
        <v>5352</v>
      </c>
      <c r="L1387" s="627">
        <v>121.59</v>
      </c>
      <c r="M1387" s="627">
        <v>243.18</v>
      </c>
      <c r="N1387" s="626">
        <v>2</v>
      </c>
      <c r="O1387" s="690">
        <v>0.5</v>
      </c>
      <c r="P1387" s="627">
        <v>243.18</v>
      </c>
      <c r="Q1387" s="642">
        <v>1</v>
      </c>
      <c r="R1387" s="626">
        <v>2</v>
      </c>
      <c r="S1387" s="642">
        <v>1</v>
      </c>
      <c r="T1387" s="690">
        <v>0.5</v>
      </c>
      <c r="U1387" s="672">
        <v>1</v>
      </c>
    </row>
    <row r="1388" spans="1:21" ht="14.4" customHeight="1" x14ac:dyDescent="0.3">
      <c r="A1388" s="625">
        <v>4</v>
      </c>
      <c r="B1388" s="626" t="s">
        <v>551</v>
      </c>
      <c r="C1388" s="626">
        <v>89301042</v>
      </c>
      <c r="D1388" s="688" t="s">
        <v>5893</v>
      </c>
      <c r="E1388" s="689" t="s">
        <v>3822</v>
      </c>
      <c r="F1388" s="626" t="s">
        <v>3777</v>
      </c>
      <c r="G1388" s="626" t="s">
        <v>3848</v>
      </c>
      <c r="H1388" s="626" t="s">
        <v>550</v>
      </c>
      <c r="I1388" s="626" t="s">
        <v>4073</v>
      </c>
      <c r="J1388" s="626" t="s">
        <v>4074</v>
      </c>
      <c r="K1388" s="626" t="s">
        <v>4075</v>
      </c>
      <c r="L1388" s="627">
        <v>680.29</v>
      </c>
      <c r="M1388" s="627">
        <v>3401.45</v>
      </c>
      <c r="N1388" s="626">
        <v>5</v>
      </c>
      <c r="O1388" s="690">
        <v>2.5</v>
      </c>
      <c r="P1388" s="627">
        <v>1360.58</v>
      </c>
      <c r="Q1388" s="642">
        <v>0.4</v>
      </c>
      <c r="R1388" s="626">
        <v>2</v>
      </c>
      <c r="S1388" s="642">
        <v>0.4</v>
      </c>
      <c r="T1388" s="690">
        <v>1.5</v>
      </c>
      <c r="U1388" s="672">
        <v>0.6</v>
      </c>
    </row>
    <row r="1389" spans="1:21" ht="14.4" customHeight="1" x14ac:dyDescent="0.3">
      <c r="A1389" s="625">
        <v>4</v>
      </c>
      <c r="B1389" s="626" t="s">
        <v>551</v>
      </c>
      <c r="C1389" s="626">
        <v>89301042</v>
      </c>
      <c r="D1389" s="688" t="s">
        <v>5893</v>
      </c>
      <c r="E1389" s="689" t="s">
        <v>3822</v>
      </c>
      <c r="F1389" s="626" t="s">
        <v>3777</v>
      </c>
      <c r="G1389" s="626" t="s">
        <v>3848</v>
      </c>
      <c r="H1389" s="626" t="s">
        <v>550</v>
      </c>
      <c r="I1389" s="626" t="s">
        <v>4000</v>
      </c>
      <c r="J1389" s="626" t="s">
        <v>3885</v>
      </c>
      <c r="K1389" s="626" t="s">
        <v>758</v>
      </c>
      <c r="L1389" s="627">
        <v>612.26</v>
      </c>
      <c r="M1389" s="627">
        <v>3673.5600000000004</v>
      </c>
      <c r="N1389" s="626">
        <v>6</v>
      </c>
      <c r="O1389" s="690">
        <v>2</v>
      </c>
      <c r="P1389" s="627">
        <v>3061.3</v>
      </c>
      <c r="Q1389" s="642">
        <v>0.83333333333333326</v>
      </c>
      <c r="R1389" s="626">
        <v>5</v>
      </c>
      <c r="S1389" s="642">
        <v>0.83333333333333337</v>
      </c>
      <c r="T1389" s="690">
        <v>1.5</v>
      </c>
      <c r="U1389" s="672">
        <v>0.75</v>
      </c>
    </row>
    <row r="1390" spans="1:21" ht="14.4" customHeight="1" x14ac:dyDescent="0.3">
      <c r="A1390" s="625">
        <v>4</v>
      </c>
      <c r="B1390" s="626" t="s">
        <v>551</v>
      </c>
      <c r="C1390" s="626">
        <v>89301042</v>
      </c>
      <c r="D1390" s="688" t="s">
        <v>5893</v>
      </c>
      <c r="E1390" s="689" t="s">
        <v>3822</v>
      </c>
      <c r="F1390" s="626" t="s">
        <v>3777</v>
      </c>
      <c r="G1390" s="626" t="s">
        <v>3848</v>
      </c>
      <c r="H1390" s="626" t="s">
        <v>550</v>
      </c>
      <c r="I1390" s="626" t="s">
        <v>5353</v>
      </c>
      <c r="J1390" s="626" t="s">
        <v>5354</v>
      </c>
      <c r="K1390" s="626" t="s">
        <v>5355</v>
      </c>
      <c r="L1390" s="627">
        <v>247.03</v>
      </c>
      <c r="M1390" s="627">
        <v>494.06</v>
      </c>
      <c r="N1390" s="626">
        <v>2</v>
      </c>
      <c r="O1390" s="690">
        <v>1</v>
      </c>
      <c r="P1390" s="627"/>
      <c r="Q1390" s="642">
        <v>0</v>
      </c>
      <c r="R1390" s="626"/>
      <c r="S1390" s="642">
        <v>0</v>
      </c>
      <c r="T1390" s="690"/>
      <c r="U1390" s="672">
        <v>0</v>
      </c>
    </row>
    <row r="1391" spans="1:21" ht="14.4" customHeight="1" x14ac:dyDescent="0.3">
      <c r="A1391" s="625">
        <v>4</v>
      </c>
      <c r="B1391" s="626" t="s">
        <v>551</v>
      </c>
      <c r="C1391" s="626">
        <v>89301042</v>
      </c>
      <c r="D1391" s="688" t="s">
        <v>5893</v>
      </c>
      <c r="E1391" s="689" t="s">
        <v>3822</v>
      </c>
      <c r="F1391" s="626" t="s">
        <v>3777</v>
      </c>
      <c r="G1391" s="626" t="s">
        <v>3848</v>
      </c>
      <c r="H1391" s="626" t="s">
        <v>550</v>
      </c>
      <c r="I1391" s="626" t="s">
        <v>757</v>
      </c>
      <c r="J1391" s="626" t="s">
        <v>754</v>
      </c>
      <c r="K1391" s="626" t="s">
        <v>758</v>
      </c>
      <c r="L1391" s="627">
        <v>612.26</v>
      </c>
      <c r="M1391" s="627">
        <v>3061.3</v>
      </c>
      <c r="N1391" s="626">
        <v>5</v>
      </c>
      <c r="O1391" s="690">
        <v>3.5</v>
      </c>
      <c r="P1391" s="627">
        <v>1836.78</v>
      </c>
      <c r="Q1391" s="642">
        <v>0.6</v>
      </c>
      <c r="R1391" s="626">
        <v>3</v>
      </c>
      <c r="S1391" s="642">
        <v>0.6</v>
      </c>
      <c r="T1391" s="690">
        <v>1.5</v>
      </c>
      <c r="U1391" s="672">
        <v>0.42857142857142855</v>
      </c>
    </row>
    <row r="1392" spans="1:21" ht="14.4" customHeight="1" x14ac:dyDescent="0.3">
      <c r="A1392" s="625">
        <v>4</v>
      </c>
      <c r="B1392" s="626" t="s">
        <v>551</v>
      </c>
      <c r="C1392" s="626">
        <v>89301042</v>
      </c>
      <c r="D1392" s="688" t="s">
        <v>5893</v>
      </c>
      <c r="E1392" s="689" t="s">
        <v>3822</v>
      </c>
      <c r="F1392" s="626" t="s">
        <v>3777</v>
      </c>
      <c r="G1392" s="626" t="s">
        <v>5205</v>
      </c>
      <c r="H1392" s="626" t="s">
        <v>550</v>
      </c>
      <c r="I1392" s="626" t="s">
        <v>5206</v>
      </c>
      <c r="J1392" s="626" t="s">
        <v>2007</v>
      </c>
      <c r="K1392" s="626" t="s">
        <v>4169</v>
      </c>
      <c r="L1392" s="627">
        <v>303.45999999999998</v>
      </c>
      <c r="M1392" s="627">
        <v>910.37999999999988</v>
      </c>
      <c r="N1392" s="626">
        <v>3</v>
      </c>
      <c r="O1392" s="690">
        <v>1.5</v>
      </c>
      <c r="P1392" s="627">
        <v>910.37999999999988</v>
      </c>
      <c r="Q1392" s="642">
        <v>1</v>
      </c>
      <c r="R1392" s="626">
        <v>3</v>
      </c>
      <c r="S1392" s="642">
        <v>1</v>
      </c>
      <c r="T1392" s="690">
        <v>1.5</v>
      </c>
      <c r="U1392" s="672">
        <v>1</v>
      </c>
    </row>
    <row r="1393" spans="1:21" ht="14.4" customHeight="1" x14ac:dyDescent="0.3">
      <c r="A1393" s="625">
        <v>4</v>
      </c>
      <c r="B1393" s="626" t="s">
        <v>551</v>
      </c>
      <c r="C1393" s="626">
        <v>89301042</v>
      </c>
      <c r="D1393" s="688" t="s">
        <v>5893</v>
      </c>
      <c r="E1393" s="689" t="s">
        <v>3822</v>
      </c>
      <c r="F1393" s="626" t="s">
        <v>3777</v>
      </c>
      <c r="G1393" s="626" t="s">
        <v>5205</v>
      </c>
      <c r="H1393" s="626" t="s">
        <v>550</v>
      </c>
      <c r="I1393" s="626" t="s">
        <v>5206</v>
      </c>
      <c r="J1393" s="626" t="s">
        <v>2007</v>
      </c>
      <c r="K1393" s="626" t="s">
        <v>4169</v>
      </c>
      <c r="L1393" s="627">
        <v>202.25</v>
      </c>
      <c r="M1393" s="627">
        <v>202.25</v>
      </c>
      <c r="N1393" s="626">
        <v>1</v>
      </c>
      <c r="O1393" s="690">
        <v>0.5</v>
      </c>
      <c r="P1393" s="627">
        <v>202.25</v>
      </c>
      <c r="Q1393" s="642">
        <v>1</v>
      </c>
      <c r="R1393" s="626">
        <v>1</v>
      </c>
      <c r="S1393" s="642">
        <v>1</v>
      </c>
      <c r="T1393" s="690">
        <v>0.5</v>
      </c>
      <c r="U1393" s="672">
        <v>1</v>
      </c>
    </row>
    <row r="1394" spans="1:21" ht="14.4" customHeight="1" x14ac:dyDescent="0.3">
      <c r="A1394" s="625">
        <v>4</v>
      </c>
      <c r="B1394" s="626" t="s">
        <v>551</v>
      </c>
      <c r="C1394" s="626">
        <v>89301042</v>
      </c>
      <c r="D1394" s="688" t="s">
        <v>5893</v>
      </c>
      <c r="E1394" s="689" t="s">
        <v>3822</v>
      </c>
      <c r="F1394" s="626" t="s">
        <v>3777</v>
      </c>
      <c r="G1394" s="626" t="s">
        <v>3975</v>
      </c>
      <c r="H1394" s="626" t="s">
        <v>1399</v>
      </c>
      <c r="I1394" s="626" t="s">
        <v>4848</v>
      </c>
      <c r="J1394" s="626" t="s">
        <v>1512</v>
      </c>
      <c r="K1394" s="626" t="s">
        <v>3034</v>
      </c>
      <c r="L1394" s="627">
        <v>305.08</v>
      </c>
      <c r="M1394" s="627">
        <v>610.16</v>
      </c>
      <c r="N1394" s="626">
        <v>2</v>
      </c>
      <c r="O1394" s="690">
        <v>1</v>
      </c>
      <c r="P1394" s="627">
        <v>610.16</v>
      </c>
      <c r="Q1394" s="642">
        <v>1</v>
      </c>
      <c r="R1394" s="626">
        <v>2</v>
      </c>
      <c r="S1394" s="642">
        <v>1</v>
      </c>
      <c r="T1394" s="690">
        <v>1</v>
      </c>
      <c r="U1394" s="672">
        <v>1</v>
      </c>
    </row>
    <row r="1395" spans="1:21" ht="14.4" customHeight="1" x14ac:dyDescent="0.3">
      <c r="A1395" s="625">
        <v>4</v>
      </c>
      <c r="B1395" s="626" t="s">
        <v>551</v>
      </c>
      <c r="C1395" s="626">
        <v>89301042</v>
      </c>
      <c r="D1395" s="688" t="s">
        <v>5893</v>
      </c>
      <c r="E1395" s="689" t="s">
        <v>3822</v>
      </c>
      <c r="F1395" s="626" t="s">
        <v>3777</v>
      </c>
      <c r="G1395" s="626" t="s">
        <v>3975</v>
      </c>
      <c r="H1395" s="626" t="s">
        <v>550</v>
      </c>
      <c r="I1395" s="626" t="s">
        <v>5356</v>
      </c>
      <c r="J1395" s="626" t="s">
        <v>1512</v>
      </c>
      <c r="K1395" s="626" t="s">
        <v>2030</v>
      </c>
      <c r="L1395" s="627">
        <v>0</v>
      </c>
      <c r="M1395" s="627">
        <v>0</v>
      </c>
      <c r="N1395" s="626">
        <v>1</v>
      </c>
      <c r="O1395" s="690">
        <v>0.5</v>
      </c>
      <c r="P1395" s="627">
        <v>0</v>
      </c>
      <c r="Q1395" s="642"/>
      <c r="R1395" s="626">
        <v>1</v>
      </c>
      <c r="S1395" s="642">
        <v>1</v>
      </c>
      <c r="T1395" s="690">
        <v>0.5</v>
      </c>
      <c r="U1395" s="672">
        <v>1</v>
      </c>
    </row>
    <row r="1396" spans="1:21" ht="14.4" customHeight="1" x14ac:dyDescent="0.3">
      <c r="A1396" s="625">
        <v>4</v>
      </c>
      <c r="B1396" s="626" t="s">
        <v>551</v>
      </c>
      <c r="C1396" s="626">
        <v>89301042</v>
      </c>
      <c r="D1396" s="688" t="s">
        <v>5893</v>
      </c>
      <c r="E1396" s="689" t="s">
        <v>3822</v>
      </c>
      <c r="F1396" s="626" t="s">
        <v>3777</v>
      </c>
      <c r="G1396" s="626" t="s">
        <v>3886</v>
      </c>
      <c r="H1396" s="626" t="s">
        <v>550</v>
      </c>
      <c r="I1396" s="626" t="s">
        <v>806</v>
      </c>
      <c r="J1396" s="626" t="s">
        <v>807</v>
      </c>
      <c r="K1396" s="626" t="s">
        <v>808</v>
      </c>
      <c r="L1396" s="627">
        <v>56.69</v>
      </c>
      <c r="M1396" s="627">
        <v>680.28</v>
      </c>
      <c r="N1396" s="626">
        <v>12</v>
      </c>
      <c r="O1396" s="690">
        <v>8.5</v>
      </c>
      <c r="P1396" s="627">
        <v>396.83</v>
      </c>
      <c r="Q1396" s="642">
        <v>0.58333333333333337</v>
      </c>
      <c r="R1396" s="626">
        <v>7</v>
      </c>
      <c r="S1396" s="642">
        <v>0.58333333333333337</v>
      </c>
      <c r="T1396" s="690">
        <v>4.5</v>
      </c>
      <c r="U1396" s="672">
        <v>0.52941176470588236</v>
      </c>
    </row>
    <row r="1397" spans="1:21" ht="14.4" customHeight="1" x14ac:dyDescent="0.3">
      <c r="A1397" s="625">
        <v>4</v>
      </c>
      <c r="B1397" s="626" t="s">
        <v>551</v>
      </c>
      <c r="C1397" s="626">
        <v>89301042</v>
      </c>
      <c r="D1397" s="688" t="s">
        <v>5893</v>
      </c>
      <c r="E1397" s="689" t="s">
        <v>3822</v>
      </c>
      <c r="F1397" s="626" t="s">
        <v>3777</v>
      </c>
      <c r="G1397" s="626" t="s">
        <v>5357</v>
      </c>
      <c r="H1397" s="626" t="s">
        <v>550</v>
      </c>
      <c r="I1397" s="626" t="s">
        <v>5358</v>
      </c>
      <c r="J1397" s="626" t="s">
        <v>5359</v>
      </c>
      <c r="K1397" s="626" t="s">
        <v>5360</v>
      </c>
      <c r="L1397" s="627">
        <v>227.64</v>
      </c>
      <c r="M1397" s="627">
        <v>227.64</v>
      </c>
      <c r="N1397" s="626">
        <v>1</v>
      </c>
      <c r="O1397" s="690">
        <v>1</v>
      </c>
      <c r="P1397" s="627"/>
      <c r="Q1397" s="642">
        <v>0</v>
      </c>
      <c r="R1397" s="626"/>
      <c r="S1397" s="642">
        <v>0</v>
      </c>
      <c r="T1397" s="690"/>
      <c r="U1397" s="672">
        <v>0</v>
      </c>
    </row>
    <row r="1398" spans="1:21" ht="14.4" customHeight="1" x14ac:dyDescent="0.3">
      <c r="A1398" s="625">
        <v>4</v>
      </c>
      <c r="B1398" s="626" t="s">
        <v>551</v>
      </c>
      <c r="C1398" s="626">
        <v>89301042</v>
      </c>
      <c r="D1398" s="688" t="s">
        <v>5893</v>
      </c>
      <c r="E1398" s="689" t="s">
        <v>3822</v>
      </c>
      <c r="F1398" s="626" t="s">
        <v>3777</v>
      </c>
      <c r="G1398" s="626" t="s">
        <v>3920</v>
      </c>
      <c r="H1398" s="626" t="s">
        <v>1399</v>
      </c>
      <c r="I1398" s="626" t="s">
        <v>1596</v>
      </c>
      <c r="J1398" s="626" t="s">
        <v>1597</v>
      </c>
      <c r="K1398" s="626" t="s">
        <v>1598</v>
      </c>
      <c r="L1398" s="627">
        <v>140.03</v>
      </c>
      <c r="M1398" s="627">
        <v>1120.2400000000002</v>
      </c>
      <c r="N1398" s="626">
        <v>8</v>
      </c>
      <c r="O1398" s="690">
        <v>2</v>
      </c>
      <c r="P1398" s="627">
        <v>1120.2400000000002</v>
      </c>
      <c r="Q1398" s="642">
        <v>1</v>
      </c>
      <c r="R1398" s="626">
        <v>8</v>
      </c>
      <c r="S1398" s="642">
        <v>1</v>
      </c>
      <c r="T1398" s="690">
        <v>2</v>
      </c>
      <c r="U1398" s="672">
        <v>1</v>
      </c>
    </row>
    <row r="1399" spans="1:21" ht="14.4" customHeight="1" x14ac:dyDescent="0.3">
      <c r="A1399" s="625">
        <v>4</v>
      </c>
      <c r="B1399" s="626" t="s">
        <v>551</v>
      </c>
      <c r="C1399" s="626">
        <v>89301042</v>
      </c>
      <c r="D1399" s="688" t="s">
        <v>5893</v>
      </c>
      <c r="E1399" s="689" t="s">
        <v>3822</v>
      </c>
      <c r="F1399" s="626" t="s">
        <v>3777</v>
      </c>
      <c r="G1399" s="626" t="s">
        <v>4891</v>
      </c>
      <c r="H1399" s="626" t="s">
        <v>1399</v>
      </c>
      <c r="I1399" s="626" t="s">
        <v>4892</v>
      </c>
      <c r="J1399" s="626" t="s">
        <v>4893</v>
      </c>
      <c r="K1399" s="626" t="s">
        <v>3645</v>
      </c>
      <c r="L1399" s="627">
        <v>32.630000000000003</v>
      </c>
      <c r="M1399" s="627">
        <v>195.78000000000003</v>
      </c>
      <c r="N1399" s="626">
        <v>6</v>
      </c>
      <c r="O1399" s="690">
        <v>2</v>
      </c>
      <c r="P1399" s="627">
        <v>97.890000000000015</v>
      </c>
      <c r="Q1399" s="642">
        <v>0.5</v>
      </c>
      <c r="R1399" s="626">
        <v>3</v>
      </c>
      <c r="S1399" s="642">
        <v>0.5</v>
      </c>
      <c r="T1399" s="690">
        <v>1</v>
      </c>
      <c r="U1399" s="672">
        <v>0.5</v>
      </c>
    </row>
    <row r="1400" spans="1:21" ht="14.4" customHeight="1" x14ac:dyDescent="0.3">
      <c r="A1400" s="625">
        <v>4</v>
      </c>
      <c r="B1400" s="626" t="s">
        <v>551</v>
      </c>
      <c r="C1400" s="626">
        <v>89301042</v>
      </c>
      <c r="D1400" s="688" t="s">
        <v>5893</v>
      </c>
      <c r="E1400" s="689" t="s">
        <v>3822</v>
      </c>
      <c r="F1400" s="626" t="s">
        <v>3777</v>
      </c>
      <c r="G1400" s="626" t="s">
        <v>3891</v>
      </c>
      <c r="H1400" s="626" t="s">
        <v>550</v>
      </c>
      <c r="I1400" s="626" t="s">
        <v>1698</v>
      </c>
      <c r="J1400" s="626" t="s">
        <v>1699</v>
      </c>
      <c r="K1400" s="626" t="s">
        <v>3892</v>
      </c>
      <c r="L1400" s="627">
        <v>203.33</v>
      </c>
      <c r="M1400" s="627">
        <v>406.66</v>
      </c>
      <c r="N1400" s="626">
        <v>2</v>
      </c>
      <c r="O1400" s="690">
        <v>0.5</v>
      </c>
      <c r="P1400" s="627">
        <v>406.66</v>
      </c>
      <c r="Q1400" s="642">
        <v>1</v>
      </c>
      <c r="R1400" s="626">
        <v>2</v>
      </c>
      <c r="S1400" s="642">
        <v>1</v>
      </c>
      <c r="T1400" s="690">
        <v>0.5</v>
      </c>
      <c r="U1400" s="672">
        <v>1</v>
      </c>
    </row>
    <row r="1401" spans="1:21" ht="14.4" customHeight="1" x14ac:dyDescent="0.3">
      <c r="A1401" s="625">
        <v>4</v>
      </c>
      <c r="B1401" s="626" t="s">
        <v>551</v>
      </c>
      <c r="C1401" s="626">
        <v>89301042</v>
      </c>
      <c r="D1401" s="688" t="s">
        <v>5893</v>
      </c>
      <c r="E1401" s="689" t="s">
        <v>3822</v>
      </c>
      <c r="F1401" s="626" t="s">
        <v>3777</v>
      </c>
      <c r="G1401" s="626" t="s">
        <v>5361</v>
      </c>
      <c r="H1401" s="626" t="s">
        <v>550</v>
      </c>
      <c r="I1401" s="626" t="s">
        <v>5362</v>
      </c>
      <c r="J1401" s="626" t="s">
        <v>5363</v>
      </c>
      <c r="K1401" s="626" t="s">
        <v>5364</v>
      </c>
      <c r="L1401" s="627">
        <v>0</v>
      </c>
      <c r="M1401" s="627">
        <v>0</v>
      </c>
      <c r="N1401" s="626">
        <v>1</v>
      </c>
      <c r="O1401" s="690">
        <v>1</v>
      </c>
      <c r="P1401" s="627"/>
      <c r="Q1401" s="642"/>
      <c r="R1401" s="626"/>
      <c r="S1401" s="642">
        <v>0</v>
      </c>
      <c r="T1401" s="690"/>
      <c r="U1401" s="672">
        <v>0</v>
      </c>
    </row>
    <row r="1402" spans="1:21" ht="14.4" customHeight="1" x14ac:dyDescent="0.3">
      <c r="A1402" s="625">
        <v>4</v>
      </c>
      <c r="B1402" s="626" t="s">
        <v>551</v>
      </c>
      <c r="C1402" s="626">
        <v>89301042</v>
      </c>
      <c r="D1402" s="688" t="s">
        <v>5893</v>
      </c>
      <c r="E1402" s="689" t="s">
        <v>3822</v>
      </c>
      <c r="F1402" s="626" t="s">
        <v>3777</v>
      </c>
      <c r="G1402" s="626" t="s">
        <v>5212</v>
      </c>
      <c r="H1402" s="626" t="s">
        <v>550</v>
      </c>
      <c r="I1402" s="626" t="s">
        <v>5365</v>
      </c>
      <c r="J1402" s="626" t="s">
        <v>1526</v>
      </c>
      <c r="K1402" s="626" t="s">
        <v>5366</v>
      </c>
      <c r="L1402" s="627">
        <v>0</v>
      </c>
      <c r="M1402" s="627">
        <v>0</v>
      </c>
      <c r="N1402" s="626">
        <v>1</v>
      </c>
      <c r="O1402" s="690">
        <v>0.5</v>
      </c>
      <c r="P1402" s="627">
        <v>0</v>
      </c>
      <c r="Q1402" s="642"/>
      <c r="R1402" s="626">
        <v>1</v>
      </c>
      <c r="S1402" s="642">
        <v>1</v>
      </c>
      <c r="T1402" s="690">
        <v>0.5</v>
      </c>
      <c r="U1402" s="672">
        <v>1</v>
      </c>
    </row>
    <row r="1403" spans="1:21" ht="14.4" customHeight="1" x14ac:dyDescent="0.3">
      <c r="A1403" s="625">
        <v>4</v>
      </c>
      <c r="B1403" s="626" t="s">
        <v>551</v>
      </c>
      <c r="C1403" s="626">
        <v>89301042</v>
      </c>
      <c r="D1403" s="688" t="s">
        <v>5893</v>
      </c>
      <c r="E1403" s="689" t="s">
        <v>3822</v>
      </c>
      <c r="F1403" s="626" t="s">
        <v>3777</v>
      </c>
      <c r="G1403" s="626" t="s">
        <v>5212</v>
      </c>
      <c r="H1403" s="626" t="s">
        <v>1399</v>
      </c>
      <c r="I1403" s="626" t="s">
        <v>5367</v>
      </c>
      <c r="J1403" s="626" t="s">
        <v>1526</v>
      </c>
      <c r="K1403" s="626" t="s">
        <v>5368</v>
      </c>
      <c r="L1403" s="627">
        <v>1049.31</v>
      </c>
      <c r="M1403" s="627">
        <v>2098.62</v>
      </c>
      <c r="N1403" s="626">
        <v>2</v>
      </c>
      <c r="O1403" s="690">
        <v>1</v>
      </c>
      <c r="P1403" s="627">
        <v>2098.62</v>
      </c>
      <c r="Q1403" s="642">
        <v>1</v>
      </c>
      <c r="R1403" s="626">
        <v>2</v>
      </c>
      <c r="S1403" s="642">
        <v>1</v>
      </c>
      <c r="T1403" s="690">
        <v>1</v>
      </c>
      <c r="U1403" s="672">
        <v>1</v>
      </c>
    </row>
    <row r="1404" spans="1:21" ht="14.4" customHeight="1" x14ac:dyDescent="0.3">
      <c r="A1404" s="625">
        <v>4</v>
      </c>
      <c r="B1404" s="626" t="s">
        <v>551</v>
      </c>
      <c r="C1404" s="626">
        <v>89301042</v>
      </c>
      <c r="D1404" s="688" t="s">
        <v>5893</v>
      </c>
      <c r="E1404" s="689" t="s">
        <v>3822</v>
      </c>
      <c r="F1404" s="626" t="s">
        <v>3777</v>
      </c>
      <c r="G1404" s="626" t="s">
        <v>5212</v>
      </c>
      <c r="H1404" s="626" t="s">
        <v>1399</v>
      </c>
      <c r="I1404" s="626" t="s">
        <v>5367</v>
      </c>
      <c r="J1404" s="626" t="s">
        <v>1526</v>
      </c>
      <c r="K1404" s="626" t="s">
        <v>5368</v>
      </c>
      <c r="L1404" s="627">
        <v>1102.2</v>
      </c>
      <c r="M1404" s="627">
        <v>1102.2</v>
      </c>
      <c r="N1404" s="626">
        <v>1</v>
      </c>
      <c r="O1404" s="690">
        <v>0.5</v>
      </c>
      <c r="P1404" s="627">
        <v>1102.2</v>
      </c>
      <c r="Q1404" s="642">
        <v>1</v>
      </c>
      <c r="R1404" s="626">
        <v>1</v>
      </c>
      <c r="S1404" s="642">
        <v>1</v>
      </c>
      <c r="T1404" s="690">
        <v>0.5</v>
      </c>
      <c r="U1404" s="672">
        <v>1</v>
      </c>
    </row>
    <row r="1405" spans="1:21" ht="14.4" customHeight="1" x14ac:dyDescent="0.3">
      <c r="A1405" s="625">
        <v>4</v>
      </c>
      <c r="B1405" s="626" t="s">
        <v>551</v>
      </c>
      <c r="C1405" s="626">
        <v>89301042</v>
      </c>
      <c r="D1405" s="688" t="s">
        <v>5893</v>
      </c>
      <c r="E1405" s="689" t="s">
        <v>3822</v>
      </c>
      <c r="F1405" s="626" t="s">
        <v>3777</v>
      </c>
      <c r="G1405" s="626" t="s">
        <v>4894</v>
      </c>
      <c r="H1405" s="626" t="s">
        <v>550</v>
      </c>
      <c r="I1405" s="626" t="s">
        <v>5369</v>
      </c>
      <c r="J1405" s="626" t="s">
        <v>1997</v>
      </c>
      <c r="K1405" s="626" t="s">
        <v>5370</v>
      </c>
      <c r="L1405" s="627">
        <v>224.25</v>
      </c>
      <c r="M1405" s="627">
        <v>224.25</v>
      </c>
      <c r="N1405" s="626">
        <v>1</v>
      </c>
      <c r="O1405" s="690">
        <v>1</v>
      </c>
      <c r="P1405" s="627"/>
      <c r="Q1405" s="642">
        <v>0</v>
      </c>
      <c r="R1405" s="626"/>
      <c r="S1405" s="642">
        <v>0</v>
      </c>
      <c r="T1405" s="690"/>
      <c r="U1405" s="672">
        <v>0</v>
      </c>
    </row>
    <row r="1406" spans="1:21" ht="14.4" customHeight="1" x14ac:dyDescent="0.3">
      <c r="A1406" s="625">
        <v>4</v>
      </c>
      <c r="B1406" s="626" t="s">
        <v>551</v>
      </c>
      <c r="C1406" s="626">
        <v>89301042</v>
      </c>
      <c r="D1406" s="688" t="s">
        <v>5893</v>
      </c>
      <c r="E1406" s="689" t="s">
        <v>3822</v>
      </c>
      <c r="F1406" s="626" t="s">
        <v>3777</v>
      </c>
      <c r="G1406" s="626" t="s">
        <v>3939</v>
      </c>
      <c r="H1406" s="626" t="s">
        <v>1399</v>
      </c>
      <c r="I1406" s="626" t="s">
        <v>3940</v>
      </c>
      <c r="J1406" s="626" t="s">
        <v>3941</v>
      </c>
      <c r="K1406" s="626" t="s">
        <v>3942</v>
      </c>
      <c r="L1406" s="627">
        <v>94.8</v>
      </c>
      <c r="M1406" s="627">
        <v>189.6</v>
      </c>
      <c r="N1406" s="626">
        <v>2</v>
      </c>
      <c r="O1406" s="690">
        <v>1</v>
      </c>
      <c r="P1406" s="627">
        <v>189.6</v>
      </c>
      <c r="Q1406" s="642">
        <v>1</v>
      </c>
      <c r="R1406" s="626">
        <v>2</v>
      </c>
      <c r="S1406" s="642">
        <v>1</v>
      </c>
      <c r="T1406" s="690">
        <v>1</v>
      </c>
      <c r="U1406" s="672">
        <v>1</v>
      </c>
    </row>
    <row r="1407" spans="1:21" ht="14.4" customHeight="1" x14ac:dyDescent="0.3">
      <c r="A1407" s="625">
        <v>4</v>
      </c>
      <c r="B1407" s="626" t="s">
        <v>551</v>
      </c>
      <c r="C1407" s="626">
        <v>89301042</v>
      </c>
      <c r="D1407" s="688" t="s">
        <v>5893</v>
      </c>
      <c r="E1407" s="689" t="s">
        <v>3822</v>
      </c>
      <c r="F1407" s="626" t="s">
        <v>3777</v>
      </c>
      <c r="G1407" s="626" t="s">
        <v>5371</v>
      </c>
      <c r="H1407" s="626" t="s">
        <v>550</v>
      </c>
      <c r="I1407" s="626" t="s">
        <v>5372</v>
      </c>
      <c r="J1407" s="626" t="s">
        <v>5373</v>
      </c>
      <c r="K1407" s="626" t="s">
        <v>5374</v>
      </c>
      <c r="L1407" s="627">
        <v>0</v>
      </c>
      <c r="M1407" s="627">
        <v>0</v>
      </c>
      <c r="N1407" s="626">
        <v>1</v>
      </c>
      <c r="O1407" s="690">
        <v>1</v>
      </c>
      <c r="P1407" s="627"/>
      <c r="Q1407" s="642"/>
      <c r="R1407" s="626"/>
      <c r="S1407" s="642">
        <v>0</v>
      </c>
      <c r="T1407" s="690"/>
      <c r="U1407" s="672">
        <v>0</v>
      </c>
    </row>
    <row r="1408" spans="1:21" ht="14.4" customHeight="1" x14ac:dyDescent="0.3">
      <c r="A1408" s="625">
        <v>4</v>
      </c>
      <c r="B1408" s="626" t="s">
        <v>551</v>
      </c>
      <c r="C1408" s="626">
        <v>89301042</v>
      </c>
      <c r="D1408" s="688" t="s">
        <v>5893</v>
      </c>
      <c r="E1408" s="689" t="s">
        <v>3822</v>
      </c>
      <c r="F1408" s="626" t="s">
        <v>3777</v>
      </c>
      <c r="G1408" s="626" t="s">
        <v>3852</v>
      </c>
      <c r="H1408" s="626" t="s">
        <v>550</v>
      </c>
      <c r="I1408" s="626" t="s">
        <v>3352</v>
      </c>
      <c r="J1408" s="626" t="s">
        <v>1207</v>
      </c>
      <c r="K1408" s="626" t="s">
        <v>3911</v>
      </c>
      <c r="L1408" s="627">
        <v>127.5</v>
      </c>
      <c r="M1408" s="627">
        <v>127.5</v>
      </c>
      <c r="N1408" s="626">
        <v>1</v>
      </c>
      <c r="O1408" s="690">
        <v>1</v>
      </c>
      <c r="P1408" s="627">
        <v>127.5</v>
      </c>
      <c r="Q1408" s="642">
        <v>1</v>
      </c>
      <c r="R1408" s="626">
        <v>1</v>
      </c>
      <c r="S1408" s="642">
        <v>1</v>
      </c>
      <c r="T1408" s="690">
        <v>1</v>
      </c>
      <c r="U1408" s="672">
        <v>1</v>
      </c>
    </row>
    <row r="1409" spans="1:21" ht="14.4" customHeight="1" x14ac:dyDescent="0.3">
      <c r="A1409" s="625">
        <v>4</v>
      </c>
      <c r="B1409" s="626" t="s">
        <v>551</v>
      </c>
      <c r="C1409" s="626">
        <v>89301042</v>
      </c>
      <c r="D1409" s="688" t="s">
        <v>5893</v>
      </c>
      <c r="E1409" s="689" t="s">
        <v>3822</v>
      </c>
      <c r="F1409" s="626" t="s">
        <v>3777</v>
      </c>
      <c r="G1409" s="626" t="s">
        <v>3854</v>
      </c>
      <c r="H1409" s="626" t="s">
        <v>550</v>
      </c>
      <c r="I1409" s="626" t="s">
        <v>818</v>
      </c>
      <c r="J1409" s="626" t="s">
        <v>3855</v>
      </c>
      <c r="K1409" s="626" t="s">
        <v>3856</v>
      </c>
      <c r="L1409" s="627">
        <v>0</v>
      </c>
      <c r="M1409" s="627">
        <v>0</v>
      </c>
      <c r="N1409" s="626">
        <v>1</v>
      </c>
      <c r="O1409" s="690">
        <v>1</v>
      </c>
      <c r="P1409" s="627"/>
      <c r="Q1409" s="642"/>
      <c r="R1409" s="626"/>
      <c r="S1409" s="642">
        <v>0</v>
      </c>
      <c r="T1409" s="690"/>
      <c r="U1409" s="672">
        <v>0</v>
      </c>
    </row>
    <row r="1410" spans="1:21" ht="14.4" customHeight="1" x14ac:dyDescent="0.3">
      <c r="A1410" s="625">
        <v>4</v>
      </c>
      <c r="B1410" s="626" t="s">
        <v>551</v>
      </c>
      <c r="C1410" s="626">
        <v>89301042</v>
      </c>
      <c r="D1410" s="688" t="s">
        <v>5893</v>
      </c>
      <c r="E1410" s="689" t="s">
        <v>3822</v>
      </c>
      <c r="F1410" s="626" t="s">
        <v>3777</v>
      </c>
      <c r="G1410" s="626" t="s">
        <v>3895</v>
      </c>
      <c r="H1410" s="626" t="s">
        <v>550</v>
      </c>
      <c r="I1410" s="626" t="s">
        <v>3051</v>
      </c>
      <c r="J1410" s="626" t="s">
        <v>1714</v>
      </c>
      <c r="K1410" s="626" t="s">
        <v>3896</v>
      </c>
      <c r="L1410" s="627">
        <v>23.46</v>
      </c>
      <c r="M1410" s="627">
        <v>23.46</v>
      </c>
      <c r="N1410" s="626">
        <v>1</v>
      </c>
      <c r="O1410" s="690">
        <v>1</v>
      </c>
      <c r="P1410" s="627">
        <v>23.46</v>
      </c>
      <c r="Q1410" s="642">
        <v>1</v>
      </c>
      <c r="R1410" s="626">
        <v>1</v>
      </c>
      <c r="S1410" s="642">
        <v>1</v>
      </c>
      <c r="T1410" s="690">
        <v>1</v>
      </c>
      <c r="U1410" s="672">
        <v>1</v>
      </c>
    </row>
    <row r="1411" spans="1:21" ht="14.4" customHeight="1" x14ac:dyDescent="0.3">
      <c r="A1411" s="625">
        <v>4</v>
      </c>
      <c r="B1411" s="626" t="s">
        <v>551</v>
      </c>
      <c r="C1411" s="626">
        <v>89301042</v>
      </c>
      <c r="D1411" s="688" t="s">
        <v>5893</v>
      </c>
      <c r="E1411" s="689" t="s">
        <v>3822</v>
      </c>
      <c r="F1411" s="626" t="s">
        <v>3777</v>
      </c>
      <c r="G1411" s="626" t="s">
        <v>3895</v>
      </c>
      <c r="H1411" s="626" t="s">
        <v>550</v>
      </c>
      <c r="I1411" s="626" t="s">
        <v>1674</v>
      </c>
      <c r="J1411" s="626" t="s">
        <v>1675</v>
      </c>
      <c r="K1411" s="626" t="s">
        <v>3896</v>
      </c>
      <c r="L1411" s="627">
        <v>38.99</v>
      </c>
      <c r="M1411" s="627">
        <v>38.99</v>
      </c>
      <c r="N1411" s="626">
        <v>1</v>
      </c>
      <c r="O1411" s="690">
        <v>1</v>
      </c>
      <c r="P1411" s="627"/>
      <c r="Q1411" s="642">
        <v>0</v>
      </c>
      <c r="R1411" s="626"/>
      <c r="S1411" s="642">
        <v>0</v>
      </c>
      <c r="T1411" s="690"/>
      <c r="U1411" s="672">
        <v>0</v>
      </c>
    </row>
    <row r="1412" spans="1:21" ht="14.4" customHeight="1" x14ac:dyDescent="0.3">
      <c r="A1412" s="625">
        <v>4</v>
      </c>
      <c r="B1412" s="626" t="s">
        <v>551</v>
      </c>
      <c r="C1412" s="626">
        <v>89301042</v>
      </c>
      <c r="D1412" s="688" t="s">
        <v>5893</v>
      </c>
      <c r="E1412" s="689" t="s">
        <v>3822</v>
      </c>
      <c r="F1412" s="626" t="s">
        <v>3777</v>
      </c>
      <c r="G1412" s="626" t="s">
        <v>3895</v>
      </c>
      <c r="H1412" s="626" t="s">
        <v>550</v>
      </c>
      <c r="I1412" s="626" t="s">
        <v>5375</v>
      </c>
      <c r="J1412" s="626" t="s">
        <v>5376</v>
      </c>
      <c r="K1412" s="626" t="s">
        <v>5377</v>
      </c>
      <c r="L1412" s="627">
        <v>51.98</v>
      </c>
      <c r="M1412" s="627">
        <v>51.98</v>
      </c>
      <c r="N1412" s="626">
        <v>1</v>
      </c>
      <c r="O1412" s="690">
        <v>0.5</v>
      </c>
      <c r="P1412" s="627">
        <v>51.98</v>
      </c>
      <c r="Q1412" s="642">
        <v>1</v>
      </c>
      <c r="R1412" s="626">
        <v>1</v>
      </c>
      <c r="S1412" s="642">
        <v>1</v>
      </c>
      <c r="T1412" s="690">
        <v>0.5</v>
      </c>
      <c r="U1412" s="672">
        <v>1</v>
      </c>
    </row>
    <row r="1413" spans="1:21" ht="14.4" customHeight="1" x14ac:dyDescent="0.3">
      <c r="A1413" s="625">
        <v>4</v>
      </c>
      <c r="B1413" s="626" t="s">
        <v>551</v>
      </c>
      <c r="C1413" s="626">
        <v>89301042</v>
      </c>
      <c r="D1413" s="688" t="s">
        <v>5893</v>
      </c>
      <c r="E1413" s="689" t="s">
        <v>3822</v>
      </c>
      <c r="F1413" s="626" t="s">
        <v>3777</v>
      </c>
      <c r="G1413" s="626" t="s">
        <v>5378</v>
      </c>
      <c r="H1413" s="626" t="s">
        <v>550</v>
      </c>
      <c r="I1413" s="626" t="s">
        <v>5379</v>
      </c>
      <c r="J1413" s="626" t="s">
        <v>5380</v>
      </c>
      <c r="K1413" s="626" t="s">
        <v>5381</v>
      </c>
      <c r="L1413" s="627">
        <v>0</v>
      </c>
      <c r="M1413" s="627">
        <v>0</v>
      </c>
      <c r="N1413" s="626">
        <v>1</v>
      </c>
      <c r="O1413" s="690">
        <v>0.5</v>
      </c>
      <c r="P1413" s="627">
        <v>0</v>
      </c>
      <c r="Q1413" s="642"/>
      <c r="R1413" s="626">
        <v>1</v>
      </c>
      <c r="S1413" s="642">
        <v>1</v>
      </c>
      <c r="T1413" s="690">
        <v>0.5</v>
      </c>
      <c r="U1413" s="672">
        <v>1</v>
      </c>
    </row>
    <row r="1414" spans="1:21" ht="14.4" customHeight="1" x14ac:dyDescent="0.3">
      <c r="A1414" s="625">
        <v>4</v>
      </c>
      <c r="B1414" s="626" t="s">
        <v>551</v>
      </c>
      <c r="C1414" s="626">
        <v>89301042</v>
      </c>
      <c r="D1414" s="688" t="s">
        <v>5893</v>
      </c>
      <c r="E1414" s="689" t="s">
        <v>3822</v>
      </c>
      <c r="F1414" s="626" t="s">
        <v>3777</v>
      </c>
      <c r="G1414" s="626" t="s">
        <v>5140</v>
      </c>
      <c r="H1414" s="626" t="s">
        <v>550</v>
      </c>
      <c r="I1414" s="626" t="s">
        <v>5382</v>
      </c>
      <c r="J1414" s="626" t="s">
        <v>5383</v>
      </c>
      <c r="K1414" s="626" t="s">
        <v>1876</v>
      </c>
      <c r="L1414" s="627">
        <v>52.4</v>
      </c>
      <c r="M1414" s="627">
        <v>157.19999999999999</v>
      </c>
      <c r="N1414" s="626">
        <v>3</v>
      </c>
      <c r="O1414" s="690">
        <v>1.5</v>
      </c>
      <c r="P1414" s="627">
        <v>157.19999999999999</v>
      </c>
      <c r="Q1414" s="642">
        <v>1</v>
      </c>
      <c r="R1414" s="626">
        <v>3</v>
      </c>
      <c r="S1414" s="642">
        <v>1</v>
      </c>
      <c r="T1414" s="690">
        <v>1.5</v>
      </c>
      <c r="U1414" s="672">
        <v>1</v>
      </c>
    </row>
    <row r="1415" spans="1:21" ht="14.4" customHeight="1" x14ac:dyDescent="0.3">
      <c r="A1415" s="625">
        <v>4</v>
      </c>
      <c r="B1415" s="626" t="s">
        <v>551</v>
      </c>
      <c r="C1415" s="626">
        <v>89301042</v>
      </c>
      <c r="D1415" s="688" t="s">
        <v>5893</v>
      </c>
      <c r="E1415" s="689" t="s">
        <v>3822</v>
      </c>
      <c r="F1415" s="626" t="s">
        <v>3777</v>
      </c>
      <c r="G1415" s="626" t="s">
        <v>3901</v>
      </c>
      <c r="H1415" s="626" t="s">
        <v>550</v>
      </c>
      <c r="I1415" s="626" t="s">
        <v>775</v>
      </c>
      <c r="J1415" s="626" t="s">
        <v>776</v>
      </c>
      <c r="K1415" s="626" t="s">
        <v>777</v>
      </c>
      <c r="L1415" s="627">
        <v>226.23</v>
      </c>
      <c r="M1415" s="627">
        <v>226.23</v>
      </c>
      <c r="N1415" s="626">
        <v>1</v>
      </c>
      <c r="O1415" s="690">
        <v>0.5</v>
      </c>
      <c r="P1415" s="627">
        <v>226.23</v>
      </c>
      <c r="Q1415" s="642">
        <v>1</v>
      </c>
      <c r="R1415" s="626">
        <v>1</v>
      </c>
      <c r="S1415" s="642">
        <v>1</v>
      </c>
      <c r="T1415" s="690">
        <v>0.5</v>
      </c>
      <c r="U1415" s="672">
        <v>1</v>
      </c>
    </row>
    <row r="1416" spans="1:21" ht="14.4" customHeight="1" x14ac:dyDescent="0.3">
      <c r="A1416" s="625">
        <v>4</v>
      </c>
      <c r="B1416" s="626" t="s">
        <v>551</v>
      </c>
      <c r="C1416" s="626">
        <v>89301042</v>
      </c>
      <c r="D1416" s="688" t="s">
        <v>5893</v>
      </c>
      <c r="E1416" s="689" t="s">
        <v>3822</v>
      </c>
      <c r="F1416" s="626" t="s">
        <v>3777</v>
      </c>
      <c r="G1416" s="626" t="s">
        <v>3901</v>
      </c>
      <c r="H1416" s="626" t="s">
        <v>550</v>
      </c>
      <c r="I1416" s="626" t="s">
        <v>775</v>
      </c>
      <c r="J1416" s="626" t="s">
        <v>776</v>
      </c>
      <c r="K1416" s="626" t="s">
        <v>777</v>
      </c>
      <c r="L1416" s="627">
        <v>157.01</v>
      </c>
      <c r="M1416" s="627">
        <v>314.02</v>
      </c>
      <c r="N1416" s="626">
        <v>2</v>
      </c>
      <c r="O1416" s="690">
        <v>1</v>
      </c>
      <c r="P1416" s="627">
        <v>314.02</v>
      </c>
      <c r="Q1416" s="642">
        <v>1</v>
      </c>
      <c r="R1416" s="626">
        <v>2</v>
      </c>
      <c r="S1416" s="642">
        <v>1</v>
      </c>
      <c r="T1416" s="690">
        <v>1</v>
      </c>
      <c r="U1416" s="672">
        <v>1</v>
      </c>
    </row>
    <row r="1417" spans="1:21" ht="14.4" customHeight="1" x14ac:dyDescent="0.3">
      <c r="A1417" s="625">
        <v>4</v>
      </c>
      <c r="B1417" s="626" t="s">
        <v>551</v>
      </c>
      <c r="C1417" s="626">
        <v>89301042</v>
      </c>
      <c r="D1417" s="688" t="s">
        <v>5893</v>
      </c>
      <c r="E1417" s="689" t="s">
        <v>3822</v>
      </c>
      <c r="F1417" s="626" t="s">
        <v>3777</v>
      </c>
      <c r="G1417" s="626" t="s">
        <v>3901</v>
      </c>
      <c r="H1417" s="626" t="s">
        <v>550</v>
      </c>
      <c r="I1417" s="626" t="s">
        <v>5384</v>
      </c>
      <c r="J1417" s="626" t="s">
        <v>776</v>
      </c>
      <c r="K1417" s="626" t="s">
        <v>5385</v>
      </c>
      <c r="L1417" s="627">
        <v>0</v>
      </c>
      <c r="M1417" s="627">
        <v>0</v>
      </c>
      <c r="N1417" s="626">
        <v>3</v>
      </c>
      <c r="O1417" s="690">
        <v>2</v>
      </c>
      <c r="P1417" s="627">
        <v>0</v>
      </c>
      <c r="Q1417" s="642"/>
      <c r="R1417" s="626">
        <v>3</v>
      </c>
      <c r="S1417" s="642">
        <v>1</v>
      </c>
      <c r="T1417" s="690">
        <v>2</v>
      </c>
      <c r="U1417" s="672">
        <v>1</v>
      </c>
    </row>
    <row r="1418" spans="1:21" ht="14.4" customHeight="1" x14ac:dyDescent="0.3">
      <c r="A1418" s="625">
        <v>4</v>
      </c>
      <c r="B1418" s="626" t="s">
        <v>551</v>
      </c>
      <c r="C1418" s="626">
        <v>89301042</v>
      </c>
      <c r="D1418" s="688" t="s">
        <v>5893</v>
      </c>
      <c r="E1418" s="689" t="s">
        <v>3822</v>
      </c>
      <c r="F1418" s="626" t="s">
        <v>3777</v>
      </c>
      <c r="G1418" s="626" t="s">
        <v>4401</v>
      </c>
      <c r="H1418" s="626" t="s">
        <v>550</v>
      </c>
      <c r="I1418" s="626" t="s">
        <v>5386</v>
      </c>
      <c r="J1418" s="626" t="s">
        <v>2013</v>
      </c>
      <c r="K1418" s="626" t="s">
        <v>5387</v>
      </c>
      <c r="L1418" s="627">
        <v>0</v>
      </c>
      <c r="M1418" s="627">
        <v>0</v>
      </c>
      <c r="N1418" s="626">
        <v>1</v>
      </c>
      <c r="O1418" s="690">
        <v>0.5</v>
      </c>
      <c r="P1418" s="627">
        <v>0</v>
      </c>
      <c r="Q1418" s="642"/>
      <c r="R1418" s="626">
        <v>1</v>
      </c>
      <c r="S1418" s="642">
        <v>1</v>
      </c>
      <c r="T1418" s="690">
        <v>0.5</v>
      </c>
      <c r="U1418" s="672">
        <v>1</v>
      </c>
    </row>
    <row r="1419" spans="1:21" ht="14.4" customHeight="1" x14ac:dyDescent="0.3">
      <c r="A1419" s="625">
        <v>4</v>
      </c>
      <c r="B1419" s="626" t="s">
        <v>551</v>
      </c>
      <c r="C1419" s="626">
        <v>89301042</v>
      </c>
      <c r="D1419" s="688" t="s">
        <v>5893</v>
      </c>
      <c r="E1419" s="689" t="s">
        <v>3822</v>
      </c>
      <c r="F1419" s="626" t="s">
        <v>3777</v>
      </c>
      <c r="G1419" s="626" t="s">
        <v>4401</v>
      </c>
      <c r="H1419" s="626" t="s">
        <v>550</v>
      </c>
      <c r="I1419" s="626" t="s">
        <v>5388</v>
      </c>
      <c r="J1419" s="626" t="s">
        <v>2013</v>
      </c>
      <c r="K1419" s="626" t="s">
        <v>5389</v>
      </c>
      <c r="L1419" s="627">
        <v>0</v>
      </c>
      <c r="M1419" s="627">
        <v>0</v>
      </c>
      <c r="N1419" s="626">
        <v>1</v>
      </c>
      <c r="O1419" s="690">
        <v>0.5</v>
      </c>
      <c r="P1419" s="627">
        <v>0</v>
      </c>
      <c r="Q1419" s="642"/>
      <c r="R1419" s="626">
        <v>1</v>
      </c>
      <c r="S1419" s="642">
        <v>1</v>
      </c>
      <c r="T1419" s="690">
        <v>0.5</v>
      </c>
      <c r="U1419" s="672">
        <v>1</v>
      </c>
    </row>
    <row r="1420" spans="1:21" ht="14.4" customHeight="1" x14ac:dyDescent="0.3">
      <c r="A1420" s="625">
        <v>4</v>
      </c>
      <c r="B1420" s="626" t="s">
        <v>551</v>
      </c>
      <c r="C1420" s="626">
        <v>89301042</v>
      </c>
      <c r="D1420" s="688" t="s">
        <v>5893</v>
      </c>
      <c r="E1420" s="689" t="s">
        <v>3822</v>
      </c>
      <c r="F1420" s="626" t="s">
        <v>3777</v>
      </c>
      <c r="G1420" s="626" t="s">
        <v>3962</v>
      </c>
      <c r="H1420" s="626" t="s">
        <v>550</v>
      </c>
      <c r="I1420" s="626" t="s">
        <v>5390</v>
      </c>
      <c r="J1420" s="626" t="s">
        <v>4050</v>
      </c>
      <c r="K1420" s="626" t="s">
        <v>1457</v>
      </c>
      <c r="L1420" s="627">
        <v>0</v>
      </c>
      <c r="M1420" s="627">
        <v>0</v>
      </c>
      <c r="N1420" s="626">
        <v>1</v>
      </c>
      <c r="O1420" s="690">
        <v>0.5</v>
      </c>
      <c r="P1420" s="627">
        <v>0</v>
      </c>
      <c r="Q1420" s="642"/>
      <c r="R1420" s="626">
        <v>1</v>
      </c>
      <c r="S1420" s="642">
        <v>1</v>
      </c>
      <c r="T1420" s="690">
        <v>0.5</v>
      </c>
      <c r="U1420" s="672">
        <v>1</v>
      </c>
    </row>
    <row r="1421" spans="1:21" ht="14.4" customHeight="1" x14ac:dyDescent="0.3">
      <c r="A1421" s="625">
        <v>4</v>
      </c>
      <c r="B1421" s="626" t="s">
        <v>551</v>
      </c>
      <c r="C1421" s="626">
        <v>89301042</v>
      </c>
      <c r="D1421" s="688" t="s">
        <v>5893</v>
      </c>
      <c r="E1421" s="689" t="s">
        <v>3822</v>
      </c>
      <c r="F1421" s="626" t="s">
        <v>3777</v>
      </c>
      <c r="G1421" s="626" t="s">
        <v>3962</v>
      </c>
      <c r="H1421" s="626" t="s">
        <v>550</v>
      </c>
      <c r="I1421" s="626" t="s">
        <v>4794</v>
      </c>
      <c r="J1421" s="626" t="s">
        <v>4405</v>
      </c>
      <c r="K1421" s="626" t="s">
        <v>917</v>
      </c>
      <c r="L1421" s="627">
        <v>0</v>
      </c>
      <c r="M1421" s="627">
        <v>0</v>
      </c>
      <c r="N1421" s="626">
        <v>1</v>
      </c>
      <c r="O1421" s="690">
        <v>1</v>
      </c>
      <c r="P1421" s="627">
        <v>0</v>
      </c>
      <c r="Q1421" s="642"/>
      <c r="R1421" s="626">
        <v>1</v>
      </c>
      <c r="S1421" s="642">
        <v>1</v>
      </c>
      <c r="T1421" s="690">
        <v>1</v>
      </c>
      <c r="U1421" s="672">
        <v>1</v>
      </c>
    </row>
    <row r="1422" spans="1:21" ht="14.4" customHeight="1" x14ac:dyDescent="0.3">
      <c r="A1422" s="625">
        <v>4</v>
      </c>
      <c r="B1422" s="626" t="s">
        <v>551</v>
      </c>
      <c r="C1422" s="626">
        <v>89301042</v>
      </c>
      <c r="D1422" s="688" t="s">
        <v>5893</v>
      </c>
      <c r="E1422" s="689" t="s">
        <v>3822</v>
      </c>
      <c r="F1422" s="626" t="s">
        <v>3777</v>
      </c>
      <c r="G1422" s="626" t="s">
        <v>3962</v>
      </c>
      <c r="H1422" s="626" t="s">
        <v>550</v>
      </c>
      <c r="I1422" s="626" t="s">
        <v>4404</v>
      </c>
      <c r="J1422" s="626" t="s">
        <v>4405</v>
      </c>
      <c r="K1422" s="626" t="s">
        <v>920</v>
      </c>
      <c r="L1422" s="627">
        <v>0</v>
      </c>
      <c r="M1422" s="627">
        <v>0</v>
      </c>
      <c r="N1422" s="626">
        <v>1</v>
      </c>
      <c r="O1422" s="690">
        <v>1</v>
      </c>
      <c r="P1422" s="627">
        <v>0</v>
      </c>
      <c r="Q1422" s="642"/>
      <c r="R1422" s="626">
        <v>1</v>
      </c>
      <c r="S1422" s="642">
        <v>1</v>
      </c>
      <c r="T1422" s="690">
        <v>1</v>
      </c>
      <c r="U1422" s="672">
        <v>1</v>
      </c>
    </row>
    <row r="1423" spans="1:21" ht="14.4" customHeight="1" x14ac:dyDescent="0.3">
      <c r="A1423" s="625">
        <v>4</v>
      </c>
      <c r="B1423" s="626" t="s">
        <v>551</v>
      </c>
      <c r="C1423" s="626">
        <v>89301042</v>
      </c>
      <c r="D1423" s="688" t="s">
        <v>5893</v>
      </c>
      <c r="E1423" s="689" t="s">
        <v>3822</v>
      </c>
      <c r="F1423" s="626" t="s">
        <v>3777</v>
      </c>
      <c r="G1423" s="626" t="s">
        <v>3962</v>
      </c>
      <c r="H1423" s="626" t="s">
        <v>550</v>
      </c>
      <c r="I1423" s="626" t="s">
        <v>4406</v>
      </c>
      <c r="J1423" s="626" t="s">
        <v>3964</v>
      </c>
      <c r="K1423" s="626" t="s">
        <v>1292</v>
      </c>
      <c r="L1423" s="627">
        <v>0</v>
      </c>
      <c r="M1423" s="627">
        <v>0</v>
      </c>
      <c r="N1423" s="626">
        <v>1</v>
      </c>
      <c r="O1423" s="690">
        <v>0.5</v>
      </c>
      <c r="P1423" s="627"/>
      <c r="Q1423" s="642"/>
      <c r="R1423" s="626"/>
      <c r="S1423" s="642">
        <v>0</v>
      </c>
      <c r="T1423" s="690"/>
      <c r="U1423" s="672">
        <v>0</v>
      </c>
    </row>
    <row r="1424" spans="1:21" ht="14.4" customHeight="1" x14ac:dyDescent="0.3">
      <c r="A1424" s="625">
        <v>4</v>
      </c>
      <c r="B1424" s="626" t="s">
        <v>551</v>
      </c>
      <c r="C1424" s="626">
        <v>89301042</v>
      </c>
      <c r="D1424" s="688" t="s">
        <v>5893</v>
      </c>
      <c r="E1424" s="689" t="s">
        <v>3822</v>
      </c>
      <c r="F1424" s="626" t="s">
        <v>3777</v>
      </c>
      <c r="G1424" s="626" t="s">
        <v>3962</v>
      </c>
      <c r="H1424" s="626" t="s">
        <v>550</v>
      </c>
      <c r="I1424" s="626" t="s">
        <v>5391</v>
      </c>
      <c r="J1424" s="626" t="s">
        <v>4405</v>
      </c>
      <c r="K1424" s="626" t="s">
        <v>920</v>
      </c>
      <c r="L1424" s="627">
        <v>0</v>
      </c>
      <c r="M1424" s="627">
        <v>0</v>
      </c>
      <c r="N1424" s="626">
        <v>1</v>
      </c>
      <c r="O1424" s="690">
        <v>0.5</v>
      </c>
      <c r="P1424" s="627">
        <v>0</v>
      </c>
      <c r="Q1424" s="642"/>
      <c r="R1424" s="626">
        <v>1</v>
      </c>
      <c r="S1424" s="642">
        <v>1</v>
      </c>
      <c r="T1424" s="690">
        <v>0.5</v>
      </c>
      <c r="U1424" s="672">
        <v>1</v>
      </c>
    </row>
    <row r="1425" spans="1:21" ht="14.4" customHeight="1" x14ac:dyDescent="0.3">
      <c r="A1425" s="625">
        <v>4</v>
      </c>
      <c r="B1425" s="626" t="s">
        <v>551</v>
      </c>
      <c r="C1425" s="626">
        <v>89301042</v>
      </c>
      <c r="D1425" s="688" t="s">
        <v>5893</v>
      </c>
      <c r="E1425" s="689" t="s">
        <v>3822</v>
      </c>
      <c r="F1425" s="626" t="s">
        <v>3778</v>
      </c>
      <c r="G1425" s="626" t="s">
        <v>3904</v>
      </c>
      <c r="H1425" s="626" t="s">
        <v>550</v>
      </c>
      <c r="I1425" s="626" t="s">
        <v>3966</v>
      </c>
      <c r="J1425" s="626" t="s">
        <v>3806</v>
      </c>
      <c r="K1425" s="626"/>
      <c r="L1425" s="627">
        <v>0</v>
      </c>
      <c r="M1425" s="627">
        <v>0</v>
      </c>
      <c r="N1425" s="626">
        <v>1</v>
      </c>
      <c r="O1425" s="690">
        <v>1</v>
      </c>
      <c r="P1425" s="627">
        <v>0</v>
      </c>
      <c r="Q1425" s="642"/>
      <c r="R1425" s="626">
        <v>1</v>
      </c>
      <c r="S1425" s="642">
        <v>1</v>
      </c>
      <c r="T1425" s="690">
        <v>1</v>
      </c>
      <c r="U1425" s="672">
        <v>1</v>
      </c>
    </row>
    <row r="1426" spans="1:21" ht="14.4" customHeight="1" x14ac:dyDescent="0.3">
      <c r="A1426" s="625">
        <v>4</v>
      </c>
      <c r="B1426" s="626" t="s">
        <v>551</v>
      </c>
      <c r="C1426" s="626">
        <v>89301042</v>
      </c>
      <c r="D1426" s="688" t="s">
        <v>5893</v>
      </c>
      <c r="E1426" s="689" t="s">
        <v>3822</v>
      </c>
      <c r="F1426" s="626" t="s">
        <v>3778</v>
      </c>
      <c r="G1426" s="626" t="s">
        <v>3904</v>
      </c>
      <c r="H1426" s="626" t="s">
        <v>550</v>
      </c>
      <c r="I1426" s="626" t="s">
        <v>4026</v>
      </c>
      <c r="J1426" s="626" t="s">
        <v>3806</v>
      </c>
      <c r="K1426" s="626"/>
      <c r="L1426" s="627">
        <v>0</v>
      </c>
      <c r="M1426" s="627">
        <v>0</v>
      </c>
      <c r="N1426" s="626">
        <v>2</v>
      </c>
      <c r="O1426" s="690">
        <v>2</v>
      </c>
      <c r="P1426" s="627">
        <v>0</v>
      </c>
      <c r="Q1426" s="642"/>
      <c r="R1426" s="626">
        <v>2</v>
      </c>
      <c r="S1426" s="642">
        <v>1</v>
      </c>
      <c r="T1426" s="690">
        <v>2</v>
      </c>
      <c r="U1426" s="672">
        <v>1</v>
      </c>
    </row>
    <row r="1427" spans="1:21" ht="14.4" customHeight="1" x14ac:dyDescent="0.3">
      <c r="A1427" s="625">
        <v>4</v>
      </c>
      <c r="B1427" s="626" t="s">
        <v>551</v>
      </c>
      <c r="C1427" s="626">
        <v>89301042</v>
      </c>
      <c r="D1427" s="688" t="s">
        <v>5893</v>
      </c>
      <c r="E1427" s="689" t="s">
        <v>3822</v>
      </c>
      <c r="F1427" s="626" t="s">
        <v>3778</v>
      </c>
      <c r="G1427" s="626" t="s">
        <v>3904</v>
      </c>
      <c r="H1427" s="626" t="s">
        <v>550</v>
      </c>
      <c r="I1427" s="626" t="s">
        <v>2105</v>
      </c>
      <c r="J1427" s="626" t="s">
        <v>3806</v>
      </c>
      <c r="K1427" s="626"/>
      <c r="L1427" s="627">
        <v>0</v>
      </c>
      <c r="M1427" s="627">
        <v>0</v>
      </c>
      <c r="N1427" s="626">
        <v>1</v>
      </c>
      <c r="O1427" s="690">
        <v>1</v>
      </c>
      <c r="P1427" s="627">
        <v>0</v>
      </c>
      <c r="Q1427" s="642"/>
      <c r="R1427" s="626">
        <v>1</v>
      </c>
      <c r="S1427" s="642">
        <v>1</v>
      </c>
      <c r="T1427" s="690">
        <v>1</v>
      </c>
      <c r="U1427" s="672">
        <v>1</v>
      </c>
    </row>
    <row r="1428" spans="1:21" ht="14.4" customHeight="1" x14ac:dyDescent="0.3">
      <c r="A1428" s="625">
        <v>4</v>
      </c>
      <c r="B1428" s="626" t="s">
        <v>551</v>
      </c>
      <c r="C1428" s="626">
        <v>89301042</v>
      </c>
      <c r="D1428" s="688" t="s">
        <v>5893</v>
      </c>
      <c r="E1428" s="689" t="s">
        <v>3822</v>
      </c>
      <c r="F1428" s="626" t="s">
        <v>3779</v>
      </c>
      <c r="G1428" s="626" t="s">
        <v>4152</v>
      </c>
      <c r="H1428" s="626" t="s">
        <v>550</v>
      </c>
      <c r="I1428" s="626" t="s">
        <v>4153</v>
      </c>
      <c r="J1428" s="626" t="s">
        <v>4154</v>
      </c>
      <c r="K1428" s="626" t="s">
        <v>4155</v>
      </c>
      <c r="L1428" s="627">
        <v>410</v>
      </c>
      <c r="M1428" s="627">
        <v>28290</v>
      </c>
      <c r="N1428" s="626">
        <v>69</v>
      </c>
      <c r="O1428" s="690">
        <v>69</v>
      </c>
      <c r="P1428" s="627">
        <v>28290</v>
      </c>
      <c r="Q1428" s="642">
        <v>1</v>
      </c>
      <c r="R1428" s="626">
        <v>69</v>
      </c>
      <c r="S1428" s="642">
        <v>1</v>
      </c>
      <c r="T1428" s="690">
        <v>69</v>
      </c>
      <c r="U1428" s="672">
        <v>1</v>
      </c>
    </row>
    <row r="1429" spans="1:21" ht="14.4" customHeight="1" x14ac:dyDescent="0.3">
      <c r="A1429" s="625">
        <v>4</v>
      </c>
      <c r="B1429" s="626" t="s">
        <v>551</v>
      </c>
      <c r="C1429" s="626">
        <v>89301042</v>
      </c>
      <c r="D1429" s="688" t="s">
        <v>5893</v>
      </c>
      <c r="E1429" s="689" t="s">
        <v>3822</v>
      </c>
      <c r="F1429" s="626" t="s">
        <v>3779</v>
      </c>
      <c r="G1429" s="626" t="s">
        <v>4152</v>
      </c>
      <c r="H1429" s="626" t="s">
        <v>550</v>
      </c>
      <c r="I1429" s="626" t="s">
        <v>4212</v>
      </c>
      <c r="J1429" s="626" t="s">
        <v>4213</v>
      </c>
      <c r="K1429" s="626" t="s">
        <v>4214</v>
      </c>
      <c r="L1429" s="627">
        <v>566</v>
      </c>
      <c r="M1429" s="627">
        <v>566</v>
      </c>
      <c r="N1429" s="626">
        <v>1</v>
      </c>
      <c r="O1429" s="690">
        <v>1</v>
      </c>
      <c r="P1429" s="627"/>
      <c r="Q1429" s="642">
        <v>0</v>
      </c>
      <c r="R1429" s="626"/>
      <c r="S1429" s="642">
        <v>0</v>
      </c>
      <c r="T1429" s="690"/>
      <c r="U1429" s="672">
        <v>0</v>
      </c>
    </row>
    <row r="1430" spans="1:21" ht="14.4" customHeight="1" x14ac:dyDescent="0.3">
      <c r="A1430" s="625">
        <v>4</v>
      </c>
      <c r="B1430" s="626" t="s">
        <v>551</v>
      </c>
      <c r="C1430" s="626">
        <v>89301042</v>
      </c>
      <c r="D1430" s="688" t="s">
        <v>5893</v>
      </c>
      <c r="E1430" s="689" t="s">
        <v>3822</v>
      </c>
      <c r="F1430" s="626" t="s">
        <v>3779</v>
      </c>
      <c r="G1430" s="626" t="s">
        <v>4152</v>
      </c>
      <c r="H1430" s="626" t="s">
        <v>550</v>
      </c>
      <c r="I1430" s="626" t="s">
        <v>5392</v>
      </c>
      <c r="J1430" s="626" t="s">
        <v>4154</v>
      </c>
      <c r="K1430" s="626" t="s">
        <v>5393</v>
      </c>
      <c r="L1430" s="627">
        <v>410</v>
      </c>
      <c r="M1430" s="627">
        <v>410</v>
      </c>
      <c r="N1430" s="626">
        <v>1</v>
      </c>
      <c r="O1430" s="690">
        <v>1</v>
      </c>
      <c r="P1430" s="627">
        <v>410</v>
      </c>
      <c r="Q1430" s="642">
        <v>1</v>
      </c>
      <c r="R1430" s="626">
        <v>1</v>
      </c>
      <c r="S1430" s="642">
        <v>1</v>
      </c>
      <c r="T1430" s="690">
        <v>1</v>
      </c>
      <c r="U1430" s="672">
        <v>1</v>
      </c>
    </row>
    <row r="1431" spans="1:21" ht="14.4" customHeight="1" x14ac:dyDescent="0.3">
      <c r="A1431" s="625">
        <v>4</v>
      </c>
      <c r="B1431" s="626" t="s">
        <v>551</v>
      </c>
      <c r="C1431" s="626">
        <v>89301042</v>
      </c>
      <c r="D1431" s="688" t="s">
        <v>5893</v>
      </c>
      <c r="E1431" s="689" t="s">
        <v>3822</v>
      </c>
      <c r="F1431" s="626" t="s">
        <v>3779</v>
      </c>
      <c r="G1431" s="626" t="s">
        <v>4152</v>
      </c>
      <c r="H1431" s="626" t="s">
        <v>550</v>
      </c>
      <c r="I1431" s="626" t="s">
        <v>5394</v>
      </c>
      <c r="J1431" s="626" t="s">
        <v>4213</v>
      </c>
      <c r="K1431" s="626" t="s">
        <v>5395</v>
      </c>
      <c r="L1431" s="627">
        <v>600</v>
      </c>
      <c r="M1431" s="627">
        <v>600</v>
      </c>
      <c r="N1431" s="626">
        <v>1</v>
      </c>
      <c r="O1431" s="690">
        <v>1</v>
      </c>
      <c r="P1431" s="627"/>
      <c r="Q1431" s="642">
        <v>0</v>
      </c>
      <c r="R1431" s="626"/>
      <c r="S1431" s="642">
        <v>0</v>
      </c>
      <c r="T1431" s="690"/>
      <c r="U1431" s="672">
        <v>0</v>
      </c>
    </row>
    <row r="1432" spans="1:21" ht="14.4" customHeight="1" x14ac:dyDescent="0.3">
      <c r="A1432" s="625">
        <v>4</v>
      </c>
      <c r="B1432" s="626" t="s">
        <v>551</v>
      </c>
      <c r="C1432" s="626">
        <v>89301042</v>
      </c>
      <c r="D1432" s="688" t="s">
        <v>5893</v>
      </c>
      <c r="E1432" s="689" t="s">
        <v>3822</v>
      </c>
      <c r="F1432" s="626" t="s">
        <v>3779</v>
      </c>
      <c r="G1432" s="626" t="s">
        <v>4152</v>
      </c>
      <c r="H1432" s="626" t="s">
        <v>550</v>
      </c>
      <c r="I1432" s="626" t="s">
        <v>5396</v>
      </c>
      <c r="J1432" s="626" t="s">
        <v>4213</v>
      </c>
      <c r="K1432" s="626" t="s">
        <v>5397</v>
      </c>
      <c r="L1432" s="627">
        <v>566</v>
      </c>
      <c r="M1432" s="627">
        <v>566</v>
      </c>
      <c r="N1432" s="626">
        <v>1</v>
      </c>
      <c r="O1432" s="690">
        <v>1</v>
      </c>
      <c r="P1432" s="627">
        <v>566</v>
      </c>
      <c r="Q1432" s="642">
        <v>1</v>
      </c>
      <c r="R1432" s="626">
        <v>1</v>
      </c>
      <c r="S1432" s="642">
        <v>1</v>
      </c>
      <c r="T1432" s="690">
        <v>1</v>
      </c>
      <c r="U1432" s="672">
        <v>1</v>
      </c>
    </row>
    <row r="1433" spans="1:21" ht="14.4" customHeight="1" x14ac:dyDescent="0.3">
      <c r="A1433" s="625">
        <v>4</v>
      </c>
      <c r="B1433" s="626" t="s">
        <v>551</v>
      </c>
      <c r="C1433" s="626">
        <v>89301042</v>
      </c>
      <c r="D1433" s="688" t="s">
        <v>5893</v>
      </c>
      <c r="E1433" s="689" t="s">
        <v>3822</v>
      </c>
      <c r="F1433" s="626" t="s">
        <v>3779</v>
      </c>
      <c r="G1433" s="626" t="s">
        <v>4215</v>
      </c>
      <c r="H1433" s="626" t="s">
        <v>550</v>
      </c>
      <c r="I1433" s="626" t="s">
        <v>4798</v>
      </c>
      <c r="J1433" s="626" t="s">
        <v>4796</v>
      </c>
      <c r="K1433" s="626" t="s">
        <v>4799</v>
      </c>
      <c r="L1433" s="627">
        <v>144.05000000000001</v>
      </c>
      <c r="M1433" s="627">
        <v>288.10000000000002</v>
      </c>
      <c r="N1433" s="626">
        <v>2</v>
      </c>
      <c r="O1433" s="690">
        <v>1</v>
      </c>
      <c r="P1433" s="627">
        <v>288.10000000000002</v>
      </c>
      <c r="Q1433" s="642">
        <v>1</v>
      </c>
      <c r="R1433" s="626">
        <v>2</v>
      </c>
      <c r="S1433" s="642">
        <v>1</v>
      </c>
      <c r="T1433" s="690">
        <v>1</v>
      </c>
      <c r="U1433" s="672">
        <v>1</v>
      </c>
    </row>
    <row r="1434" spans="1:21" ht="14.4" customHeight="1" x14ac:dyDescent="0.3">
      <c r="A1434" s="625">
        <v>4</v>
      </c>
      <c r="B1434" s="626" t="s">
        <v>551</v>
      </c>
      <c r="C1434" s="626">
        <v>89301042</v>
      </c>
      <c r="D1434" s="688" t="s">
        <v>5893</v>
      </c>
      <c r="E1434" s="689" t="s">
        <v>3822</v>
      </c>
      <c r="F1434" s="626" t="s">
        <v>3779</v>
      </c>
      <c r="G1434" s="626" t="s">
        <v>4215</v>
      </c>
      <c r="H1434" s="626" t="s">
        <v>550</v>
      </c>
      <c r="I1434" s="626" t="s">
        <v>4219</v>
      </c>
      <c r="J1434" s="626" t="s">
        <v>4220</v>
      </c>
      <c r="K1434" s="626" t="s">
        <v>4221</v>
      </c>
      <c r="L1434" s="627">
        <v>35.130000000000003</v>
      </c>
      <c r="M1434" s="627">
        <v>70.260000000000005</v>
      </c>
      <c r="N1434" s="626">
        <v>2</v>
      </c>
      <c r="O1434" s="690">
        <v>1</v>
      </c>
      <c r="P1434" s="627">
        <v>70.260000000000005</v>
      </c>
      <c r="Q1434" s="642">
        <v>1</v>
      </c>
      <c r="R1434" s="626">
        <v>2</v>
      </c>
      <c r="S1434" s="642">
        <v>1</v>
      </c>
      <c r="T1434" s="690">
        <v>1</v>
      </c>
      <c r="U1434" s="672">
        <v>1</v>
      </c>
    </row>
    <row r="1435" spans="1:21" ht="14.4" customHeight="1" x14ac:dyDescent="0.3">
      <c r="A1435" s="625">
        <v>4</v>
      </c>
      <c r="B1435" s="626" t="s">
        <v>551</v>
      </c>
      <c r="C1435" s="626">
        <v>89301042</v>
      </c>
      <c r="D1435" s="688" t="s">
        <v>5893</v>
      </c>
      <c r="E1435" s="689" t="s">
        <v>3822</v>
      </c>
      <c r="F1435" s="626" t="s">
        <v>3779</v>
      </c>
      <c r="G1435" s="626" t="s">
        <v>4215</v>
      </c>
      <c r="H1435" s="626" t="s">
        <v>550</v>
      </c>
      <c r="I1435" s="626" t="s">
        <v>5398</v>
      </c>
      <c r="J1435" s="626" t="s">
        <v>5399</v>
      </c>
      <c r="K1435" s="626" t="s">
        <v>5400</v>
      </c>
      <c r="L1435" s="627">
        <v>6.43</v>
      </c>
      <c r="M1435" s="627">
        <v>321.5</v>
      </c>
      <c r="N1435" s="626">
        <v>50</v>
      </c>
      <c r="O1435" s="690">
        <v>2</v>
      </c>
      <c r="P1435" s="627">
        <v>128.6</v>
      </c>
      <c r="Q1435" s="642">
        <v>0.39999999999999997</v>
      </c>
      <c r="R1435" s="626">
        <v>20</v>
      </c>
      <c r="S1435" s="642">
        <v>0.4</v>
      </c>
      <c r="T1435" s="690">
        <v>1</v>
      </c>
      <c r="U1435" s="672">
        <v>0.5</v>
      </c>
    </row>
    <row r="1436" spans="1:21" ht="14.4" customHeight="1" x14ac:dyDescent="0.3">
      <c r="A1436" s="625">
        <v>4</v>
      </c>
      <c r="B1436" s="626" t="s">
        <v>551</v>
      </c>
      <c r="C1436" s="626">
        <v>89301042</v>
      </c>
      <c r="D1436" s="688" t="s">
        <v>5893</v>
      </c>
      <c r="E1436" s="689" t="s">
        <v>3822</v>
      </c>
      <c r="F1436" s="626" t="s">
        <v>3779</v>
      </c>
      <c r="G1436" s="626" t="s">
        <v>4215</v>
      </c>
      <c r="H1436" s="626" t="s">
        <v>550</v>
      </c>
      <c r="I1436" s="626" t="s">
        <v>4225</v>
      </c>
      <c r="J1436" s="626" t="s">
        <v>4226</v>
      </c>
      <c r="K1436" s="626" t="s">
        <v>4227</v>
      </c>
      <c r="L1436" s="627">
        <v>200</v>
      </c>
      <c r="M1436" s="627">
        <v>2800</v>
      </c>
      <c r="N1436" s="626">
        <v>14</v>
      </c>
      <c r="O1436" s="690">
        <v>8</v>
      </c>
      <c r="P1436" s="627">
        <v>2400</v>
      </c>
      <c r="Q1436" s="642">
        <v>0.8571428571428571</v>
      </c>
      <c r="R1436" s="626">
        <v>12</v>
      </c>
      <c r="S1436" s="642">
        <v>0.8571428571428571</v>
      </c>
      <c r="T1436" s="690">
        <v>7</v>
      </c>
      <c r="U1436" s="672">
        <v>0.875</v>
      </c>
    </row>
    <row r="1437" spans="1:21" ht="14.4" customHeight="1" x14ac:dyDescent="0.3">
      <c r="A1437" s="625">
        <v>4</v>
      </c>
      <c r="B1437" s="626" t="s">
        <v>551</v>
      </c>
      <c r="C1437" s="626">
        <v>89301042</v>
      </c>
      <c r="D1437" s="688" t="s">
        <v>5893</v>
      </c>
      <c r="E1437" s="689" t="s">
        <v>3822</v>
      </c>
      <c r="F1437" s="626" t="s">
        <v>3779</v>
      </c>
      <c r="G1437" s="626" t="s">
        <v>4215</v>
      </c>
      <c r="H1437" s="626" t="s">
        <v>550</v>
      </c>
      <c r="I1437" s="626" t="s">
        <v>4231</v>
      </c>
      <c r="J1437" s="626" t="s">
        <v>4232</v>
      </c>
      <c r="K1437" s="626" t="s">
        <v>4233</v>
      </c>
      <c r="L1437" s="627">
        <v>120</v>
      </c>
      <c r="M1437" s="627">
        <v>120</v>
      </c>
      <c r="N1437" s="626">
        <v>1</v>
      </c>
      <c r="O1437" s="690">
        <v>1</v>
      </c>
      <c r="P1437" s="627">
        <v>120</v>
      </c>
      <c r="Q1437" s="642">
        <v>1</v>
      </c>
      <c r="R1437" s="626">
        <v>1</v>
      </c>
      <c r="S1437" s="642">
        <v>1</v>
      </c>
      <c r="T1437" s="690">
        <v>1</v>
      </c>
      <c r="U1437" s="672">
        <v>1</v>
      </c>
    </row>
    <row r="1438" spans="1:21" ht="14.4" customHeight="1" x14ac:dyDescent="0.3">
      <c r="A1438" s="625">
        <v>4</v>
      </c>
      <c r="B1438" s="626" t="s">
        <v>551</v>
      </c>
      <c r="C1438" s="626">
        <v>89301042</v>
      </c>
      <c r="D1438" s="688" t="s">
        <v>5893</v>
      </c>
      <c r="E1438" s="689" t="s">
        <v>3822</v>
      </c>
      <c r="F1438" s="626" t="s">
        <v>3779</v>
      </c>
      <c r="G1438" s="626" t="s">
        <v>4215</v>
      </c>
      <c r="H1438" s="626" t="s">
        <v>550</v>
      </c>
      <c r="I1438" s="626" t="s">
        <v>5260</v>
      </c>
      <c r="J1438" s="626" t="s">
        <v>5261</v>
      </c>
      <c r="K1438" s="626" t="s">
        <v>5262</v>
      </c>
      <c r="L1438" s="627">
        <v>100.42</v>
      </c>
      <c r="M1438" s="627">
        <v>100.42</v>
      </c>
      <c r="N1438" s="626">
        <v>1</v>
      </c>
      <c r="O1438" s="690">
        <v>1</v>
      </c>
      <c r="P1438" s="627">
        <v>100.42</v>
      </c>
      <c r="Q1438" s="642">
        <v>1</v>
      </c>
      <c r="R1438" s="626">
        <v>1</v>
      </c>
      <c r="S1438" s="642">
        <v>1</v>
      </c>
      <c r="T1438" s="690">
        <v>1</v>
      </c>
      <c r="U1438" s="672">
        <v>1</v>
      </c>
    </row>
    <row r="1439" spans="1:21" ht="14.4" customHeight="1" x14ac:dyDescent="0.3">
      <c r="A1439" s="625">
        <v>4</v>
      </c>
      <c r="B1439" s="626" t="s">
        <v>551</v>
      </c>
      <c r="C1439" s="626">
        <v>89301042</v>
      </c>
      <c r="D1439" s="688" t="s">
        <v>5893</v>
      </c>
      <c r="E1439" s="689" t="s">
        <v>3822</v>
      </c>
      <c r="F1439" s="626" t="s">
        <v>3779</v>
      </c>
      <c r="G1439" s="626" t="s">
        <v>4215</v>
      </c>
      <c r="H1439" s="626" t="s">
        <v>550</v>
      </c>
      <c r="I1439" s="626" t="s">
        <v>4240</v>
      </c>
      <c r="J1439" s="626" t="s">
        <v>4241</v>
      </c>
      <c r="K1439" s="626" t="s">
        <v>4242</v>
      </c>
      <c r="L1439" s="627">
        <v>934.8</v>
      </c>
      <c r="M1439" s="627">
        <v>1869.6</v>
      </c>
      <c r="N1439" s="626">
        <v>2</v>
      </c>
      <c r="O1439" s="690">
        <v>2</v>
      </c>
      <c r="P1439" s="627">
        <v>934.8</v>
      </c>
      <c r="Q1439" s="642">
        <v>0.5</v>
      </c>
      <c r="R1439" s="626">
        <v>1</v>
      </c>
      <c r="S1439" s="642">
        <v>0.5</v>
      </c>
      <c r="T1439" s="690">
        <v>1</v>
      </c>
      <c r="U1439" s="672">
        <v>0.5</v>
      </c>
    </row>
    <row r="1440" spans="1:21" ht="14.4" customHeight="1" x14ac:dyDescent="0.3">
      <c r="A1440" s="625">
        <v>4</v>
      </c>
      <c r="B1440" s="626" t="s">
        <v>551</v>
      </c>
      <c r="C1440" s="626">
        <v>89301042</v>
      </c>
      <c r="D1440" s="688" t="s">
        <v>5893</v>
      </c>
      <c r="E1440" s="689" t="s">
        <v>3822</v>
      </c>
      <c r="F1440" s="626" t="s">
        <v>3779</v>
      </c>
      <c r="G1440" s="626" t="s">
        <v>4027</v>
      </c>
      <c r="H1440" s="626" t="s">
        <v>550</v>
      </c>
      <c r="I1440" s="626" t="s">
        <v>5401</v>
      </c>
      <c r="J1440" s="626" t="s">
        <v>5402</v>
      </c>
      <c r="K1440" s="626" t="s">
        <v>5403</v>
      </c>
      <c r="L1440" s="627">
        <v>1575</v>
      </c>
      <c r="M1440" s="627">
        <v>3150</v>
      </c>
      <c r="N1440" s="626">
        <v>2</v>
      </c>
      <c r="O1440" s="690">
        <v>2</v>
      </c>
      <c r="P1440" s="627">
        <v>3150</v>
      </c>
      <c r="Q1440" s="642">
        <v>1</v>
      </c>
      <c r="R1440" s="626">
        <v>2</v>
      </c>
      <c r="S1440" s="642">
        <v>1</v>
      </c>
      <c r="T1440" s="690">
        <v>2</v>
      </c>
      <c r="U1440" s="672">
        <v>1</v>
      </c>
    </row>
    <row r="1441" spans="1:21" ht="14.4" customHeight="1" x14ac:dyDescent="0.3">
      <c r="A1441" s="625">
        <v>4</v>
      </c>
      <c r="B1441" s="626" t="s">
        <v>551</v>
      </c>
      <c r="C1441" s="626">
        <v>89301042</v>
      </c>
      <c r="D1441" s="688" t="s">
        <v>5893</v>
      </c>
      <c r="E1441" s="689" t="s">
        <v>3822</v>
      </c>
      <c r="F1441" s="626" t="s">
        <v>3779</v>
      </c>
      <c r="G1441" s="626" t="s">
        <v>4027</v>
      </c>
      <c r="H1441" s="626" t="s">
        <v>550</v>
      </c>
      <c r="I1441" s="626" t="s">
        <v>4260</v>
      </c>
      <c r="J1441" s="626" t="s">
        <v>4261</v>
      </c>
      <c r="K1441" s="626" t="s">
        <v>4262</v>
      </c>
      <c r="L1441" s="627">
        <v>1800</v>
      </c>
      <c r="M1441" s="627">
        <v>1800</v>
      </c>
      <c r="N1441" s="626">
        <v>1</v>
      </c>
      <c r="O1441" s="690">
        <v>1</v>
      </c>
      <c r="P1441" s="627"/>
      <c r="Q1441" s="642">
        <v>0</v>
      </c>
      <c r="R1441" s="626"/>
      <c r="S1441" s="642">
        <v>0</v>
      </c>
      <c r="T1441" s="690"/>
      <c r="U1441" s="672">
        <v>0</v>
      </c>
    </row>
    <row r="1442" spans="1:21" ht="14.4" customHeight="1" x14ac:dyDescent="0.3">
      <c r="A1442" s="625">
        <v>4</v>
      </c>
      <c r="B1442" s="626" t="s">
        <v>551</v>
      </c>
      <c r="C1442" s="626">
        <v>89301042</v>
      </c>
      <c r="D1442" s="688" t="s">
        <v>5893</v>
      </c>
      <c r="E1442" s="689" t="s">
        <v>3822</v>
      </c>
      <c r="F1442" s="626" t="s">
        <v>3779</v>
      </c>
      <c r="G1442" s="626" t="s">
        <v>4027</v>
      </c>
      <c r="H1442" s="626" t="s">
        <v>550</v>
      </c>
      <c r="I1442" s="626" t="s">
        <v>4263</v>
      </c>
      <c r="J1442" s="626" t="s">
        <v>4264</v>
      </c>
      <c r="K1442" s="626" t="s">
        <v>4265</v>
      </c>
      <c r="L1442" s="627">
        <v>1800</v>
      </c>
      <c r="M1442" s="627">
        <v>12600</v>
      </c>
      <c r="N1442" s="626">
        <v>7</v>
      </c>
      <c r="O1442" s="690">
        <v>6</v>
      </c>
      <c r="P1442" s="627">
        <v>3600</v>
      </c>
      <c r="Q1442" s="642">
        <v>0.2857142857142857</v>
      </c>
      <c r="R1442" s="626">
        <v>2</v>
      </c>
      <c r="S1442" s="642">
        <v>0.2857142857142857</v>
      </c>
      <c r="T1442" s="690">
        <v>2</v>
      </c>
      <c r="U1442" s="672">
        <v>0.33333333333333331</v>
      </c>
    </row>
    <row r="1443" spans="1:21" ht="14.4" customHeight="1" x14ac:dyDescent="0.3">
      <c r="A1443" s="625">
        <v>4</v>
      </c>
      <c r="B1443" s="626" t="s">
        <v>551</v>
      </c>
      <c r="C1443" s="626">
        <v>89301042</v>
      </c>
      <c r="D1443" s="688" t="s">
        <v>5893</v>
      </c>
      <c r="E1443" s="689" t="s">
        <v>3822</v>
      </c>
      <c r="F1443" s="626" t="s">
        <v>3779</v>
      </c>
      <c r="G1443" s="626" t="s">
        <v>4027</v>
      </c>
      <c r="H1443" s="626" t="s">
        <v>550</v>
      </c>
      <c r="I1443" s="626" t="s">
        <v>4266</v>
      </c>
      <c r="J1443" s="626" t="s">
        <v>4267</v>
      </c>
      <c r="K1443" s="626" t="s">
        <v>4268</v>
      </c>
      <c r="L1443" s="627">
        <v>500</v>
      </c>
      <c r="M1443" s="627">
        <v>6000</v>
      </c>
      <c r="N1443" s="626">
        <v>12</v>
      </c>
      <c r="O1443" s="690">
        <v>11</v>
      </c>
      <c r="P1443" s="627">
        <v>6000</v>
      </c>
      <c r="Q1443" s="642">
        <v>1</v>
      </c>
      <c r="R1443" s="626">
        <v>12</v>
      </c>
      <c r="S1443" s="642">
        <v>1</v>
      </c>
      <c r="T1443" s="690">
        <v>11</v>
      </c>
      <c r="U1443" s="672">
        <v>1</v>
      </c>
    </row>
    <row r="1444" spans="1:21" ht="14.4" customHeight="1" x14ac:dyDescent="0.3">
      <c r="A1444" s="625">
        <v>4</v>
      </c>
      <c r="B1444" s="626" t="s">
        <v>551</v>
      </c>
      <c r="C1444" s="626">
        <v>89301042</v>
      </c>
      <c r="D1444" s="688" t="s">
        <v>5893</v>
      </c>
      <c r="E1444" s="689" t="s">
        <v>3822</v>
      </c>
      <c r="F1444" s="626" t="s">
        <v>3779</v>
      </c>
      <c r="G1444" s="626" t="s">
        <v>4027</v>
      </c>
      <c r="H1444" s="626" t="s">
        <v>550</v>
      </c>
      <c r="I1444" s="626" t="s">
        <v>4028</v>
      </c>
      <c r="J1444" s="626" t="s">
        <v>4029</v>
      </c>
      <c r="K1444" s="626" t="s">
        <v>4030</v>
      </c>
      <c r="L1444" s="627">
        <v>900</v>
      </c>
      <c r="M1444" s="627">
        <v>14400</v>
      </c>
      <c r="N1444" s="626">
        <v>16</v>
      </c>
      <c r="O1444" s="690">
        <v>16</v>
      </c>
      <c r="P1444" s="627">
        <v>13500</v>
      </c>
      <c r="Q1444" s="642">
        <v>0.9375</v>
      </c>
      <c r="R1444" s="626">
        <v>15</v>
      </c>
      <c r="S1444" s="642">
        <v>0.9375</v>
      </c>
      <c r="T1444" s="690">
        <v>15</v>
      </c>
      <c r="U1444" s="672">
        <v>0.9375</v>
      </c>
    </row>
    <row r="1445" spans="1:21" ht="14.4" customHeight="1" x14ac:dyDescent="0.3">
      <c r="A1445" s="625">
        <v>4</v>
      </c>
      <c r="B1445" s="626" t="s">
        <v>551</v>
      </c>
      <c r="C1445" s="626">
        <v>89301042</v>
      </c>
      <c r="D1445" s="688" t="s">
        <v>5893</v>
      </c>
      <c r="E1445" s="689" t="s">
        <v>3822</v>
      </c>
      <c r="F1445" s="626" t="s">
        <v>3779</v>
      </c>
      <c r="G1445" s="626" t="s">
        <v>4027</v>
      </c>
      <c r="H1445" s="626" t="s">
        <v>550</v>
      </c>
      <c r="I1445" s="626" t="s">
        <v>5404</v>
      </c>
      <c r="J1445" s="626" t="s">
        <v>5405</v>
      </c>
      <c r="K1445" s="626" t="s">
        <v>5406</v>
      </c>
      <c r="L1445" s="627">
        <v>1545.22</v>
      </c>
      <c r="M1445" s="627">
        <v>1545.22</v>
      </c>
      <c r="N1445" s="626">
        <v>1</v>
      </c>
      <c r="O1445" s="690">
        <v>1</v>
      </c>
      <c r="P1445" s="627"/>
      <c r="Q1445" s="642">
        <v>0</v>
      </c>
      <c r="R1445" s="626"/>
      <c r="S1445" s="642">
        <v>0</v>
      </c>
      <c r="T1445" s="690"/>
      <c r="U1445" s="672">
        <v>0</v>
      </c>
    </row>
    <row r="1446" spans="1:21" ht="14.4" customHeight="1" x14ac:dyDescent="0.3">
      <c r="A1446" s="625">
        <v>4</v>
      </c>
      <c r="B1446" s="626" t="s">
        <v>551</v>
      </c>
      <c r="C1446" s="626">
        <v>89301042</v>
      </c>
      <c r="D1446" s="688" t="s">
        <v>5893</v>
      </c>
      <c r="E1446" s="689" t="s">
        <v>3822</v>
      </c>
      <c r="F1446" s="626" t="s">
        <v>3779</v>
      </c>
      <c r="G1446" s="626" t="s">
        <v>4027</v>
      </c>
      <c r="H1446" s="626" t="s">
        <v>550</v>
      </c>
      <c r="I1446" s="626" t="s">
        <v>4116</v>
      </c>
      <c r="J1446" s="626" t="s">
        <v>4117</v>
      </c>
      <c r="K1446" s="626" t="s">
        <v>4118</v>
      </c>
      <c r="L1446" s="627">
        <v>378.48</v>
      </c>
      <c r="M1446" s="627">
        <v>1892.4</v>
      </c>
      <c r="N1446" s="626">
        <v>5</v>
      </c>
      <c r="O1446" s="690">
        <v>5</v>
      </c>
      <c r="P1446" s="627">
        <v>1892.4</v>
      </c>
      <c r="Q1446" s="642">
        <v>1</v>
      </c>
      <c r="R1446" s="626">
        <v>5</v>
      </c>
      <c r="S1446" s="642">
        <v>1</v>
      </c>
      <c r="T1446" s="690">
        <v>5</v>
      </c>
      <c r="U1446" s="672">
        <v>1</v>
      </c>
    </row>
    <row r="1447" spans="1:21" ht="14.4" customHeight="1" x14ac:dyDescent="0.3">
      <c r="A1447" s="625">
        <v>4</v>
      </c>
      <c r="B1447" s="626" t="s">
        <v>551</v>
      </c>
      <c r="C1447" s="626">
        <v>89301042</v>
      </c>
      <c r="D1447" s="688" t="s">
        <v>5893</v>
      </c>
      <c r="E1447" s="689" t="s">
        <v>3822</v>
      </c>
      <c r="F1447" s="626" t="s">
        <v>3779</v>
      </c>
      <c r="G1447" s="626" t="s">
        <v>4027</v>
      </c>
      <c r="H1447" s="626" t="s">
        <v>550</v>
      </c>
      <c r="I1447" s="626" t="s">
        <v>4269</v>
      </c>
      <c r="J1447" s="626" t="s">
        <v>4270</v>
      </c>
      <c r="K1447" s="626" t="s">
        <v>4271</v>
      </c>
      <c r="L1447" s="627">
        <v>378.48</v>
      </c>
      <c r="M1447" s="627">
        <v>1135.44</v>
      </c>
      <c r="N1447" s="626">
        <v>3</v>
      </c>
      <c r="O1447" s="690">
        <v>3</v>
      </c>
      <c r="P1447" s="627">
        <v>1135.44</v>
      </c>
      <c r="Q1447" s="642">
        <v>1</v>
      </c>
      <c r="R1447" s="626">
        <v>3</v>
      </c>
      <c r="S1447" s="642">
        <v>1</v>
      </c>
      <c r="T1447" s="690">
        <v>3</v>
      </c>
      <c r="U1447" s="672">
        <v>1</v>
      </c>
    </row>
    <row r="1448" spans="1:21" ht="14.4" customHeight="1" x14ac:dyDescent="0.3">
      <c r="A1448" s="625">
        <v>4</v>
      </c>
      <c r="B1448" s="626" t="s">
        <v>551</v>
      </c>
      <c r="C1448" s="626">
        <v>89301042</v>
      </c>
      <c r="D1448" s="688" t="s">
        <v>5893</v>
      </c>
      <c r="E1448" s="689" t="s">
        <v>3822</v>
      </c>
      <c r="F1448" s="626" t="s">
        <v>3779</v>
      </c>
      <c r="G1448" s="626" t="s">
        <v>4027</v>
      </c>
      <c r="H1448" s="626" t="s">
        <v>550</v>
      </c>
      <c r="I1448" s="626" t="s">
        <v>5407</v>
      </c>
      <c r="J1448" s="626" t="s">
        <v>5408</v>
      </c>
      <c r="K1448" s="626" t="s">
        <v>5409</v>
      </c>
      <c r="L1448" s="627">
        <v>600</v>
      </c>
      <c r="M1448" s="627">
        <v>600</v>
      </c>
      <c r="N1448" s="626">
        <v>1</v>
      </c>
      <c r="O1448" s="690">
        <v>1</v>
      </c>
      <c r="P1448" s="627"/>
      <c r="Q1448" s="642">
        <v>0</v>
      </c>
      <c r="R1448" s="626"/>
      <c r="S1448" s="642">
        <v>0</v>
      </c>
      <c r="T1448" s="690"/>
      <c r="U1448" s="672">
        <v>0</v>
      </c>
    </row>
    <row r="1449" spans="1:21" ht="14.4" customHeight="1" x14ac:dyDescent="0.3">
      <c r="A1449" s="625">
        <v>4</v>
      </c>
      <c r="B1449" s="626" t="s">
        <v>551</v>
      </c>
      <c r="C1449" s="626">
        <v>89301042</v>
      </c>
      <c r="D1449" s="688" t="s">
        <v>5893</v>
      </c>
      <c r="E1449" s="689" t="s">
        <v>3823</v>
      </c>
      <c r="F1449" s="626" t="s">
        <v>3777</v>
      </c>
      <c r="G1449" s="626" t="s">
        <v>3839</v>
      </c>
      <c r="H1449" s="626" t="s">
        <v>1399</v>
      </c>
      <c r="I1449" s="626" t="s">
        <v>1717</v>
      </c>
      <c r="J1449" s="626" t="s">
        <v>3575</v>
      </c>
      <c r="K1449" s="626" t="s">
        <v>3576</v>
      </c>
      <c r="L1449" s="627">
        <v>333.31</v>
      </c>
      <c r="M1449" s="627">
        <v>666.62</v>
      </c>
      <c r="N1449" s="626">
        <v>2</v>
      </c>
      <c r="O1449" s="690">
        <v>0.5</v>
      </c>
      <c r="P1449" s="627">
        <v>666.62</v>
      </c>
      <c r="Q1449" s="642">
        <v>1</v>
      </c>
      <c r="R1449" s="626">
        <v>2</v>
      </c>
      <c r="S1449" s="642">
        <v>1</v>
      </c>
      <c r="T1449" s="690">
        <v>0.5</v>
      </c>
      <c r="U1449" s="672">
        <v>1</v>
      </c>
    </row>
    <row r="1450" spans="1:21" ht="14.4" customHeight="1" x14ac:dyDescent="0.3">
      <c r="A1450" s="625">
        <v>4</v>
      </c>
      <c r="B1450" s="626" t="s">
        <v>551</v>
      </c>
      <c r="C1450" s="626">
        <v>89301042</v>
      </c>
      <c r="D1450" s="688" t="s">
        <v>5893</v>
      </c>
      <c r="E1450" s="689" t="s">
        <v>3823</v>
      </c>
      <c r="F1450" s="626" t="s">
        <v>3777</v>
      </c>
      <c r="G1450" s="626" t="s">
        <v>4014</v>
      </c>
      <c r="H1450" s="626" t="s">
        <v>1399</v>
      </c>
      <c r="I1450" s="626" t="s">
        <v>2594</v>
      </c>
      <c r="J1450" s="626" t="s">
        <v>2595</v>
      </c>
      <c r="K1450" s="626" t="s">
        <v>3600</v>
      </c>
      <c r="L1450" s="627">
        <v>184.22</v>
      </c>
      <c r="M1450" s="627">
        <v>184.22</v>
      </c>
      <c r="N1450" s="626">
        <v>1</v>
      </c>
      <c r="O1450" s="690">
        <v>1</v>
      </c>
      <c r="P1450" s="627">
        <v>184.22</v>
      </c>
      <c r="Q1450" s="642">
        <v>1</v>
      </c>
      <c r="R1450" s="626">
        <v>1</v>
      </c>
      <c r="S1450" s="642">
        <v>1</v>
      </c>
      <c r="T1450" s="690">
        <v>1</v>
      </c>
      <c r="U1450" s="672">
        <v>1</v>
      </c>
    </row>
    <row r="1451" spans="1:21" ht="14.4" customHeight="1" x14ac:dyDescent="0.3">
      <c r="A1451" s="625">
        <v>4</v>
      </c>
      <c r="B1451" s="626" t="s">
        <v>551</v>
      </c>
      <c r="C1451" s="626">
        <v>89301042</v>
      </c>
      <c r="D1451" s="688" t="s">
        <v>5893</v>
      </c>
      <c r="E1451" s="689" t="s">
        <v>3823</v>
      </c>
      <c r="F1451" s="626" t="s">
        <v>3777</v>
      </c>
      <c r="G1451" s="626" t="s">
        <v>4331</v>
      </c>
      <c r="H1451" s="626" t="s">
        <v>550</v>
      </c>
      <c r="I1451" s="626" t="s">
        <v>730</v>
      </c>
      <c r="J1451" s="626" t="s">
        <v>731</v>
      </c>
      <c r="K1451" s="626" t="s">
        <v>3523</v>
      </c>
      <c r="L1451" s="627">
        <v>115.3</v>
      </c>
      <c r="M1451" s="627">
        <v>230.6</v>
      </c>
      <c r="N1451" s="626">
        <v>2</v>
      </c>
      <c r="O1451" s="690">
        <v>1</v>
      </c>
      <c r="P1451" s="627">
        <v>230.6</v>
      </c>
      <c r="Q1451" s="642">
        <v>1</v>
      </c>
      <c r="R1451" s="626">
        <v>2</v>
      </c>
      <c r="S1451" s="642">
        <v>1</v>
      </c>
      <c r="T1451" s="690">
        <v>1</v>
      </c>
      <c r="U1451" s="672">
        <v>1</v>
      </c>
    </row>
    <row r="1452" spans="1:21" ht="14.4" customHeight="1" x14ac:dyDescent="0.3">
      <c r="A1452" s="625">
        <v>4</v>
      </c>
      <c r="B1452" s="626" t="s">
        <v>551</v>
      </c>
      <c r="C1452" s="626">
        <v>89301042</v>
      </c>
      <c r="D1452" s="688" t="s">
        <v>5893</v>
      </c>
      <c r="E1452" s="689" t="s">
        <v>3823</v>
      </c>
      <c r="F1452" s="626" t="s">
        <v>3777</v>
      </c>
      <c r="G1452" s="626" t="s">
        <v>3932</v>
      </c>
      <c r="H1452" s="626" t="s">
        <v>550</v>
      </c>
      <c r="I1452" s="626" t="s">
        <v>2120</v>
      </c>
      <c r="J1452" s="626" t="s">
        <v>3933</v>
      </c>
      <c r="K1452" s="626" t="s">
        <v>3934</v>
      </c>
      <c r="L1452" s="627">
        <v>0</v>
      </c>
      <c r="M1452" s="627">
        <v>0</v>
      </c>
      <c r="N1452" s="626">
        <v>1</v>
      </c>
      <c r="O1452" s="690">
        <v>1</v>
      </c>
      <c r="P1452" s="627"/>
      <c r="Q1452" s="642"/>
      <c r="R1452" s="626"/>
      <c r="S1452" s="642">
        <v>0</v>
      </c>
      <c r="T1452" s="690"/>
      <c r="U1452" s="672">
        <v>0</v>
      </c>
    </row>
    <row r="1453" spans="1:21" ht="14.4" customHeight="1" x14ac:dyDescent="0.3">
      <c r="A1453" s="625">
        <v>4</v>
      </c>
      <c r="B1453" s="626" t="s">
        <v>551</v>
      </c>
      <c r="C1453" s="626">
        <v>89301042</v>
      </c>
      <c r="D1453" s="688" t="s">
        <v>5893</v>
      </c>
      <c r="E1453" s="689" t="s">
        <v>3823</v>
      </c>
      <c r="F1453" s="626" t="s">
        <v>3777</v>
      </c>
      <c r="G1453" s="626" t="s">
        <v>5410</v>
      </c>
      <c r="H1453" s="626" t="s">
        <v>550</v>
      </c>
      <c r="I1453" s="626" t="s">
        <v>5411</v>
      </c>
      <c r="J1453" s="626" t="s">
        <v>5412</v>
      </c>
      <c r="K1453" s="626" t="s">
        <v>5413</v>
      </c>
      <c r="L1453" s="627">
        <v>0</v>
      </c>
      <c r="M1453" s="627">
        <v>0</v>
      </c>
      <c r="N1453" s="626">
        <v>4</v>
      </c>
      <c r="O1453" s="690">
        <v>3</v>
      </c>
      <c r="P1453" s="627">
        <v>0</v>
      </c>
      <c r="Q1453" s="642"/>
      <c r="R1453" s="626">
        <v>4</v>
      </c>
      <c r="S1453" s="642">
        <v>1</v>
      </c>
      <c r="T1453" s="690">
        <v>3</v>
      </c>
      <c r="U1453" s="672">
        <v>1</v>
      </c>
    </row>
    <row r="1454" spans="1:21" ht="14.4" customHeight="1" x14ac:dyDescent="0.3">
      <c r="A1454" s="625">
        <v>4</v>
      </c>
      <c r="B1454" s="626" t="s">
        <v>551</v>
      </c>
      <c r="C1454" s="626">
        <v>89301042</v>
      </c>
      <c r="D1454" s="688" t="s">
        <v>5893</v>
      </c>
      <c r="E1454" s="689" t="s">
        <v>3823</v>
      </c>
      <c r="F1454" s="626" t="s">
        <v>3777</v>
      </c>
      <c r="G1454" s="626" t="s">
        <v>5410</v>
      </c>
      <c r="H1454" s="626" t="s">
        <v>550</v>
      </c>
      <c r="I1454" s="626" t="s">
        <v>5411</v>
      </c>
      <c r="J1454" s="626" t="s">
        <v>5412</v>
      </c>
      <c r="K1454" s="626" t="s">
        <v>5413</v>
      </c>
      <c r="L1454" s="627">
        <v>55.65</v>
      </c>
      <c r="M1454" s="627">
        <v>278.25</v>
      </c>
      <c r="N1454" s="626">
        <v>5</v>
      </c>
      <c r="O1454" s="690">
        <v>5</v>
      </c>
      <c r="P1454" s="627">
        <v>55.65</v>
      </c>
      <c r="Q1454" s="642">
        <v>0.19999999999999998</v>
      </c>
      <c r="R1454" s="626">
        <v>1</v>
      </c>
      <c r="S1454" s="642">
        <v>0.2</v>
      </c>
      <c r="T1454" s="690">
        <v>1</v>
      </c>
      <c r="U1454" s="672">
        <v>0.2</v>
      </c>
    </row>
    <row r="1455" spans="1:21" ht="14.4" customHeight="1" x14ac:dyDescent="0.3">
      <c r="A1455" s="625">
        <v>4</v>
      </c>
      <c r="B1455" s="626" t="s">
        <v>551</v>
      </c>
      <c r="C1455" s="626">
        <v>89301042</v>
      </c>
      <c r="D1455" s="688" t="s">
        <v>5893</v>
      </c>
      <c r="E1455" s="689" t="s">
        <v>3823</v>
      </c>
      <c r="F1455" s="626" t="s">
        <v>3777</v>
      </c>
      <c r="G1455" s="626" t="s">
        <v>3842</v>
      </c>
      <c r="H1455" s="626" t="s">
        <v>550</v>
      </c>
      <c r="I1455" s="626" t="s">
        <v>822</v>
      </c>
      <c r="J1455" s="626" t="s">
        <v>3986</v>
      </c>
      <c r="K1455" s="626" t="s">
        <v>3987</v>
      </c>
      <c r="L1455" s="627">
        <v>54.04</v>
      </c>
      <c r="M1455" s="627">
        <v>54.04</v>
      </c>
      <c r="N1455" s="626">
        <v>1</v>
      </c>
      <c r="O1455" s="690">
        <v>0.5</v>
      </c>
      <c r="P1455" s="627">
        <v>54.04</v>
      </c>
      <c r="Q1455" s="642">
        <v>1</v>
      </c>
      <c r="R1455" s="626">
        <v>1</v>
      </c>
      <c r="S1455" s="642">
        <v>1</v>
      </c>
      <c r="T1455" s="690">
        <v>0.5</v>
      </c>
      <c r="U1455" s="672">
        <v>1</v>
      </c>
    </row>
    <row r="1456" spans="1:21" ht="14.4" customHeight="1" x14ac:dyDescent="0.3">
      <c r="A1456" s="625">
        <v>4</v>
      </c>
      <c r="B1456" s="626" t="s">
        <v>551</v>
      </c>
      <c r="C1456" s="626">
        <v>89301042</v>
      </c>
      <c r="D1456" s="688" t="s">
        <v>5893</v>
      </c>
      <c r="E1456" s="689" t="s">
        <v>3823</v>
      </c>
      <c r="F1456" s="626" t="s">
        <v>3777</v>
      </c>
      <c r="G1456" s="626" t="s">
        <v>3845</v>
      </c>
      <c r="H1456" s="626" t="s">
        <v>1399</v>
      </c>
      <c r="I1456" s="626" t="s">
        <v>1556</v>
      </c>
      <c r="J1456" s="626" t="s">
        <v>1449</v>
      </c>
      <c r="K1456" s="626" t="s">
        <v>1557</v>
      </c>
      <c r="L1456" s="627">
        <v>0</v>
      </c>
      <c r="M1456" s="627">
        <v>0</v>
      </c>
      <c r="N1456" s="626">
        <v>1</v>
      </c>
      <c r="O1456" s="690">
        <v>1</v>
      </c>
      <c r="P1456" s="627">
        <v>0</v>
      </c>
      <c r="Q1456" s="642"/>
      <c r="R1456" s="626">
        <v>1</v>
      </c>
      <c r="S1456" s="642">
        <v>1</v>
      </c>
      <c r="T1456" s="690">
        <v>1</v>
      </c>
      <c r="U1456" s="672">
        <v>1</v>
      </c>
    </row>
    <row r="1457" spans="1:21" ht="14.4" customHeight="1" x14ac:dyDescent="0.3">
      <c r="A1457" s="625">
        <v>4</v>
      </c>
      <c r="B1457" s="626" t="s">
        <v>551</v>
      </c>
      <c r="C1457" s="626">
        <v>89301042</v>
      </c>
      <c r="D1457" s="688" t="s">
        <v>5893</v>
      </c>
      <c r="E1457" s="689" t="s">
        <v>3823</v>
      </c>
      <c r="F1457" s="626" t="s">
        <v>3777</v>
      </c>
      <c r="G1457" s="626" t="s">
        <v>3845</v>
      </c>
      <c r="H1457" s="626" t="s">
        <v>1399</v>
      </c>
      <c r="I1457" s="626" t="s">
        <v>1448</v>
      </c>
      <c r="J1457" s="626" t="s">
        <v>1449</v>
      </c>
      <c r="K1457" s="626" t="s">
        <v>1450</v>
      </c>
      <c r="L1457" s="627">
        <v>0</v>
      </c>
      <c r="M1457" s="627">
        <v>0</v>
      </c>
      <c r="N1457" s="626">
        <v>2</v>
      </c>
      <c r="O1457" s="690">
        <v>2</v>
      </c>
      <c r="P1457" s="627">
        <v>0</v>
      </c>
      <c r="Q1457" s="642"/>
      <c r="R1457" s="626">
        <v>1</v>
      </c>
      <c r="S1457" s="642">
        <v>0.5</v>
      </c>
      <c r="T1457" s="690">
        <v>1</v>
      </c>
      <c r="U1457" s="672">
        <v>0.5</v>
      </c>
    </row>
    <row r="1458" spans="1:21" ht="14.4" customHeight="1" x14ac:dyDescent="0.3">
      <c r="A1458" s="625">
        <v>4</v>
      </c>
      <c r="B1458" s="626" t="s">
        <v>551</v>
      </c>
      <c r="C1458" s="626">
        <v>89301042</v>
      </c>
      <c r="D1458" s="688" t="s">
        <v>5893</v>
      </c>
      <c r="E1458" s="689" t="s">
        <v>3823</v>
      </c>
      <c r="F1458" s="626" t="s">
        <v>3777</v>
      </c>
      <c r="G1458" s="626" t="s">
        <v>3846</v>
      </c>
      <c r="H1458" s="626" t="s">
        <v>550</v>
      </c>
      <c r="I1458" s="626" t="s">
        <v>833</v>
      </c>
      <c r="J1458" s="626" t="s">
        <v>834</v>
      </c>
      <c r="K1458" s="626" t="s">
        <v>4189</v>
      </c>
      <c r="L1458" s="627">
        <v>242.93</v>
      </c>
      <c r="M1458" s="627">
        <v>2429.3000000000002</v>
      </c>
      <c r="N1458" s="626">
        <v>10</v>
      </c>
      <c r="O1458" s="690">
        <v>9</v>
      </c>
      <c r="P1458" s="627">
        <v>728.79</v>
      </c>
      <c r="Q1458" s="642">
        <v>0.3</v>
      </c>
      <c r="R1458" s="626">
        <v>3</v>
      </c>
      <c r="S1458" s="642">
        <v>0.3</v>
      </c>
      <c r="T1458" s="690">
        <v>2</v>
      </c>
      <c r="U1458" s="672">
        <v>0.22222222222222221</v>
      </c>
    </row>
    <row r="1459" spans="1:21" ht="14.4" customHeight="1" x14ac:dyDescent="0.3">
      <c r="A1459" s="625">
        <v>4</v>
      </c>
      <c r="B1459" s="626" t="s">
        <v>551</v>
      </c>
      <c r="C1459" s="626">
        <v>89301042</v>
      </c>
      <c r="D1459" s="688" t="s">
        <v>5893</v>
      </c>
      <c r="E1459" s="689" t="s">
        <v>3823</v>
      </c>
      <c r="F1459" s="626" t="s">
        <v>3777</v>
      </c>
      <c r="G1459" s="626" t="s">
        <v>3846</v>
      </c>
      <c r="H1459" s="626" t="s">
        <v>550</v>
      </c>
      <c r="I1459" s="626" t="s">
        <v>833</v>
      </c>
      <c r="J1459" s="626" t="s">
        <v>834</v>
      </c>
      <c r="K1459" s="626" t="s">
        <v>3847</v>
      </c>
      <c r="L1459" s="627">
        <v>242.93</v>
      </c>
      <c r="M1459" s="627">
        <v>13847.010000000006</v>
      </c>
      <c r="N1459" s="626">
        <v>57</v>
      </c>
      <c r="O1459" s="690">
        <v>56.5</v>
      </c>
      <c r="P1459" s="627">
        <v>5101.5300000000007</v>
      </c>
      <c r="Q1459" s="642">
        <v>0.36842105263157887</v>
      </c>
      <c r="R1459" s="626">
        <v>21</v>
      </c>
      <c r="S1459" s="642">
        <v>0.36842105263157893</v>
      </c>
      <c r="T1459" s="690">
        <v>21</v>
      </c>
      <c r="U1459" s="672">
        <v>0.37168141592920356</v>
      </c>
    </row>
    <row r="1460" spans="1:21" ht="14.4" customHeight="1" x14ac:dyDescent="0.3">
      <c r="A1460" s="625">
        <v>4</v>
      </c>
      <c r="B1460" s="626" t="s">
        <v>551</v>
      </c>
      <c r="C1460" s="626">
        <v>89301042</v>
      </c>
      <c r="D1460" s="688" t="s">
        <v>5893</v>
      </c>
      <c r="E1460" s="689" t="s">
        <v>3823</v>
      </c>
      <c r="F1460" s="626" t="s">
        <v>3777</v>
      </c>
      <c r="G1460" s="626" t="s">
        <v>3846</v>
      </c>
      <c r="H1460" s="626" t="s">
        <v>550</v>
      </c>
      <c r="I1460" s="626" t="s">
        <v>4879</v>
      </c>
      <c r="J1460" s="626" t="s">
        <v>834</v>
      </c>
      <c r="K1460" s="626" t="s">
        <v>4880</v>
      </c>
      <c r="L1460" s="627">
        <v>0</v>
      </c>
      <c r="M1460" s="627">
        <v>0</v>
      </c>
      <c r="N1460" s="626">
        <v>2</v>
      </c>
      <c r="O1460" s="690">
        <v>2</v>
      </c>
      <c r="P1460" s="627">
        <v>0</v>
      </c>
      <c r="Q1460" s="642"/>
      <c r="R1460" s="626">
        <v>1</v>
      </c>
      <c r="S1460" s="642">
        <v>0.5</v>
      </c>
      <c r="T1460" s="690">
        <v>1</v>
      </c>
      <c r="U1460" s="672">
        <v>0.5</v>
      </c>
    </row>
    <row r="1461" spans="1:21" ht="14.4" customHeight="1" x14ac:dyDescent="0.3">
      <c r="A1461" s="625">
        <v>4</v>
      </c>
      <c r="B1461" s="626" t="s">
        <v>551</v>
      </c>
      <c r="C1461" s="626">
        <v>89301042</v>
      </c>
      <c r="D1461" s="688" t="s">
        <v>5893</v>
      </c>
      <c r="E1461" s="689" t="s">
        <v>3823</v>
      </c>
      <c r="F1461" s="626" t="s">
        <v>3777</v>
      </c>
      <c r="G1461" s="626" t="s">
        <v>3878</v>
      </c>
      <c r="H1461" s="626" t="s">
        <v>550</v>
      </c>
      <c r="I1461" s="626" t="s">
        <v>3880</v>
      </c>
      <c r="J1461" s="626" t="s">
        <v>1671</v>
      </c>
      <c r="K1461" s="626" t="s">
        <v>3881</v>
      </c>
      <c r="L1461" s="627">
        <v>31.54</v>
      </c>
      <c r="M1461" s="627">
        <v>63.08</v>
      </c>
      <c r="N1461" s="626">
        <v>2</v>
      </c>
      <c r="O1461" s="690">
        <v>0.5</v>
      </c>
      <c r="P1461" s="627">
        <v>63.08</v>
      </c>
      <c r="Q1461" s="642">
        <v>1</v>
      </c>
      <c r="R1461" s="626">
        <v>2</v>
      </c>
      <c r="S1461" s="642">
        <v>1</v>
      </c>
      <c r="T1461" s="690">
        <v>0.5</v>
      </c>
      <c r="U1461" s="672">
        <v>1</v>
      </c>
    </row>
    <row r="1462" spans="1:21" ht="14.4" customHeight="1" x14ac:dyDescent="0.3">
      <c r="A1462" s="625">
        <v>4</v>
      </c>
      <c r="B1462" s="626" t="s">
        <v>551</v>
      </c>
      <c r="C1462" s="626">
        <v>89301042</v>
      </c>
      <c r="D1462" s="688" t="s">
        <v>5893</v>
      </c>
      <c r="E1462" s="689" t="s">
        <v>3823</v>
      </c>
      <c r="F1462" s="626" t="s">
        <v>3777</v>
      </c>
      <c r="G1462" s="626" t="s">
        <v>3909</v>
      </c>
      <c r="H1462" s="626" t="s">
        <v>550</v>
      </c>
      <c r="I1462" s="626" t="s">
        <v>1900</v>
      </c>
      <c r="J1462" s="626" t="s">
        <v>1901</v>
      </c>
      <c r="K1462" s="626" t="s">
        <v>3910</v>
      </c>
      <c r="L1462" s="627">
        <v>400.53</v>
      </c>
      <c r="M1462" s="627">
        <v>801.06</v>
      </c>
      <c r="N1462" s="626">
        <v>2</v>
      </c>
      <c r="O1462" s="690">
        <v>0.5</v>
      </c>
      <c r="P1462" s="627">
        <v>801.06</v>
      </c>
      <c r="Q1462" s="642">
        <v>1</v>
      </c>
      <c r="R1462" s="626">
        <v>2</v>
      </c>
      <c r="S1462" s="642">
        <v>1</v>
      </c>
      <c r="T1462" s="690">
        <v>0.5</v>
      </c>
      <c r="U1462" s="672">
        <v>1</v>
      </c>
    </row>
    <row r="1463" spans="1:21" ht="14.4" customHeight="1" x14ac:dyDescent="0.3">
      <c r="A1463" s="625">
        <v>4</v>
      </c>
      <c r="B1463" s="626" t="s">
        <v>551</v>
      </c>
      <c r="C1463" s="626">
        <v>89301042</v>
      </c>
      <c r="D1463" s="688" t="s">
        <v>5893</v>
      </c>
      <c r="E1463" s="689" t="s">
        <v>3823</v>
      </c>
      <c r="F1463" s="626" t="s">
        <v>3777</v>
      </c>
      <c r="G1463" s="626" t="s">
        <v>5414</v>
      </c>
      <c r="H1463" s="626" t="s">
        <v>550</v>
      </c>
      <c r="I1463" s="626" t="s">
        <v>5415</v>
      </c>
      <c r="J1463" s="626" t="s">
        <v>5416</v>
      </c>
      <c r="K1463" s="626" t="s">
        <v>5417</v>
      </c>
      <c r="L1463" s="627">
        <v>64.98</v>
      </c>
      <c r="M1463" s="627">
        <v>64.98</v>
      </c>
      <c r="N1463" s="626">
        <v>1</v>
      </c>
      <c r="O1463" s="690">
        <v>1</v>
      </c>
      <c r="P1463" s="627"/>
      <c r="Q1463" s="642">
        <v>0</v>
      </c>
      <c r="R1463" s="626"/>
      <c r="S1463" s="642">
        <v>0</v>
      </c>
      <c r="T1463" s="690"/>
      <c r="U1463" s="672">
        <v>0</v>
      </c>
    </row>
    <row r="1464" spans="1:21" ht="14.4" customHeight="1" x14ac:dyDescent="0.3">
      <c r="A1464" s="625">
        <v>4</v>
      </c>
      <c r="B1464" s="626" t="s">
        <v>551</v>
      </c>
      <c r="C1464" s="626">
        <v>89301042</v>
      </c>
      <c r="D1464" s="688" t="s">
        <v>5893</v>
      </c>
      <c r="E1464" s="689" t="s">
        <v>3823</v>
      </c>
      <c r="F1464" s="626" t="s">
        <v>3777</v>
      </c>
      <c r="G1464" s="626" t="s">
        <v>3848</v>
      </c>
      <c r="H1464" s="626" t="s">
        <v>550</v>
      </c>
      <c r="I1464" s="626" t="s">
        <v>757</v>
      </c>
      <c r="J1464" s="626" t="s">
        <v>754</v>
      </c>
      <c r="K1464" s="626" t="s">
        <v>758</v>
      </c>
      <c r="L1464" s="627">
        <v>612.26</v>
      </c>
      <c r="M1464" s="627">
        <v>4285.82</v>
      </c>
      <c r="N1464" s="626">
        <v>7</v>
      </c>
      <c r="O1464" s="690">
        <v>2.5</v>
      </c>
      <c r="P1464" s="627">
        <v>4285.82</v>
      </c>
      <c r="Q1464" s="642">
        <v>1</v>
      </c>
      <c r="R1464" s="626">
        <v>7</v>
      </c>
      <c r="S1464" s="642">
        <v>1</v>
      </c>
      <c r="T1464" s="690">
        <v>2.5</v>
      </c>
      <c r="U1464" s="672">
        <v>1</v>
      </c>
    </row>
    <row r="1465" spans="1:21" ht="14.4" customHeight="1" x14ac:dyDescent="0.3">
      <c r="A1465" s="625">
        <v>4</v>
      </c>
      <c r="B1465" s="626" t="s">
        <v>551</v>
      </c>
      <c r="C1465" s="626">
        <v>89301042</v>
      </c>
      <c r="D1465" s="688" t="s">
        <v>5893</v>
      </c>
      <c r="E1465" s="689" t="s">
        <v>3823</v>
      </c>
      <c r="F1465" s="626" t="s">
        <v>3777</v>
      </c>
      <c r="G1465" s="626" t="s">
        <v>4001</v>
      </c>
      <c r="H1465" s="626" t="s">
        <v>550</v>
      </c>
      <c r="I1465" s="626" t="s">
        <v>2579</v>
      </c>
      <c r="J1465" s="626" t="s">
        <v>4002</v>
      </c>
      <c r="K1465" s="626" t="s">
        <v>4003</v>
      </c>
      <c r="L1465" s="627">
        <v>69.86</v>
      </c>
      <c r="M1465" s="627">
        <v>139.72</v>
      </c>
      <c r="N1465" s="626">
        <v>2</v>
      </c>
      <c r="O1465" s="690">
        <v>0.5</v>
      </c>
      <c r="P1465" s="627">
        <v>139.72</v>
      </c>
      <c r="Q1465" s="642">
        <v>1</v>
      </c>
      <c r="R1465" s="626">
        <v>2</v>
      </c>
      <c r="S1465" s="642">
        <v>1</v>
      </c>
      <c r="T1465" s="690">
        <v>0.5</v>
      </c>
      <c r="U1465" s="672">
        <v>1</v>
      </c>
    </row>
    <row r="1466" spans="1:21" ht="14.4" customHeight="1" x14ac:dyDescent="0.3">
      <c r="A1466" s="625">
        <v>4</v>
      </c>
      <c r="B1466" s="626" t="s">
        <v>551</v>
      </c>
      <c r="C1466" s="626">
        <v>89301042</v>
      </c>
      <c r="D1466" s="688" t="s">
        <v>5893</v>
      </c>
      <c r="E1466" s="689" t="s">
        <v>3823</v>
      </c>
      <c r="F1466" s="626" t="s">
        <v>3777</v>
      </c>
      <c r="G1466" s="626" t="s">
        <v>4304</v>
      </c>
      <c r="H1466" s="626" t="s">
        <v>550</v>
      </c>
      <c r="I1466" s="626" t="s">
        <v>2830</v>
      </c>
      <c r="J1466" s="626" t="s">
        <v>2831</v>
      </c>
      <c r="K1466" s="626" t="s">
        <v>2832</v>
      </c>
      <c r="L1466" s="627">
        <v>224.9</v>
      </c>
      <c r="M1466" s="627">
        <v>449.8</v>
      </c>
      <c r="N1466" s="626">
        <v>2</v>
      </c>
      <c r="O1466" s="690">
        <v>2</v>
      </c>
      <c r="P1466" s="627">
        <v>224.9</v>
      </c>
      <c r="Q1466" s="642">
        <v>0.5</v>
      </c>
      <c r="R1466" s="626">
        <v>1</v>
      </c>
      <c r="S1466" s="642">
        <v>0.5</v>
      </c>
      <c r="T1466" s="690">
        <v>1</v>
      </c>
      <c r="U1466" s="672">
        <v>0.5</v>
      </c>
    </row>
    <row r="1467" spans="1:21" ht="14.4" customHeight="1" x14ac:dyDescent="0.3">
      <c r="A1467" s="625">
        <v>4</v>
      </c>
      <c r="B1467" s="626" t="s">
        <v>551</v>
      </c>
      <c r="C1467" s="626">
        <v>89301042</v>
      </c>
      <c r="D1467" s="688" t="s">
        <v>5893</v>
      </c>
      <c r="E1467" s="689" t="s">
        <v>3823</v>
      </c>
      <c r="F1467" s="626" t="s">
        <v>3777</v>
      </c>
      <c r="G1467" s="626" t="s">
        <v>3886</v>
      </c>
      <c r="H1467" s="626" t="s">
        <v>550</v>
      </c>
      <c r="I1467" s="626" t="s">
        <v>806</v>
      </c>
      <c r="J1467" s="626" t="s">
        <v>807</v>
      </c>
      <c r="K1467" s="626" t="s">
        <v>808</v>
      </c>
      <c r="L1467" s="627">
        <v>56.69</v>
      </c>
      <c r="M1467" s="627">
        <v>226.76</v>
      </c>
      <c r="N1467" s="626">
        <v>4</v>
      </c>
      <c r="O1467" s="690">
        <v>2</v>
      </c>
      <c r="P1467" s="627">
        <v>226.76</v>
      </c>
      <c r="Q1467" s="642">
        <v>1</v>
      </c>
      <c r="R1467" s="626">
        <v>4</v>
      </c>
      <c r="S1467" s="642">
        <v>1</v>
      </c>
      <c r="T1467" s="690">
        <v>2</v>
      </c>
      <c r="U1467" s="672">
        <v>1</v>
      </c>
    </row>
    <row r="1468" spans="1:21" ht="14.4" customHeight="1" x14ac:dyDescent="0.3">
      <c r="A1468" s="625">
        <v>4</v>
      </c>
      <c r="B1468" s="626" t="s">
        <v>551</v>
      </c>
      <c r="C1468" s="626">
        <v>89301042</v>
      </c>
      <c r="D1468" s="688" t="s">
        <v>5893</v>
      </c>
      <c r="E1468" s="689" t="s">
        <v>3823</v>
      </c>
      <c r="F1468" s="626" t="s">
        <v>3777</v>
      </c>
      <c r="G1468" s="626" t="s">
        <v>3961</v>
      </c>
      <c r="H1468" s="626" t="s">
        <v>550</v>
      </c>
      <c r="I1468" s="626" t="s">
        <v>2926</v>
      </c>
      <c r="J1468" s="626" t="s">
        <v>2927</v>
      </c>
      <c r="K1468" s="626" t="s">
        <v>2277</v>
      </c>
      <c r="L1468" s="627">
        <v>0</v>
      </c>
      <c r="M1468" s="627">
        <v>0</v>
      </c>
      <c r="N1468" s="626">
        <v>12</v>
      </c>
      <c r="O1468" s="690">
        <v>6.5</v>
      </c>
      <c r="P1468" s="627">
        <v>0</v>
      </c>
      <c r="Q1468" s="642"/>
      <c r="R1468" s="626">
        <v>9</v>
      </c>
      <c r="S1468" s="642">
        <v>0.75</v>
      </c>
      <c r="T1468" s="690">
        <v>4.5</v>
      </c>
      <c r="U1468" s="672">
        <v>0.69230769230769229</v>
      </c>
    </row>
    <row r="1469" spans="1:21" ht="14.4" customHeight="1" x14ac:dyDescent="0.3">
      <c r="A1469" s="625">
        <v>4</v>
      </c>
      <c r="B1469" s="626" t="s">
        <v>551</v>
      </c>
      <c r="C1469" s="626">
        <v>89301042</v>
      </c>
      <c r="D1469" s="688" t="s">
        <v>5893</v>
      </c>
      <c r="E1469" s="689" t="s">
        <v>3823</v>
      </c>
      <c r="F1469" s="626" t="s">
        <v>3777</v>
      </c>
      <c r="G1469" s="626" t="s">
        <v>4146</v>
      </c>
      <c r="H1469" s="626" t="s">
        <v>550</v>
      </c>
      <c r="I1469" s="626" t="s">
        <v>5418</v>
      </c>
      <c r="J1469" s="626" t="s">
        <v>4148</v>
      </c>
      <c r="K1469" s="626" t="s">
        <v>5419</v>
      </c>
      <c r="L1469" s="627">
        <v>0</v>
      </c>
      <c r="M1469" s="627">
        <v>0</v>
      </c>
      <c r="N1469" s="626">
        <v>2</v>
      </c>
      <c r="O1469" s="690">
        <v>1</v>
      </c>
      <c r="P1469" s="627">
        <v>0</v>
      </c>
      <c r="Q1469" s="642"/>
      <c r="R1469" s="626">
        <v>2</v>
      </c>
      <c r="S1469" s="642">
        <v>1</v>
      </c>
      <c r="T1469" s="690">
        <v>1</v>
      </c>
      <c r="U1469" s="672">
        <v>1</v>
      </c>
    </row>
    <row r="1470" spans="1:21" ht="14.4" customHeight="1" x14ac:dyDescent="0.3">
      <c r="A1470" s="625">
        <v>4</v>
      </c>
      <c r="B1470" s="626" t="s">
        <v>551</v>
      </c>
      <c r="C1470" s="626">
        <v>89301042</v>
      </c>
      <c r="D1470" s="688" t="s">
        <v>5893</v>
      </c>
      <c r="E1470" s="689" t="s">
        <v>3823</v>
      </c>
      <c r="F1470" s="626" t="s">
        <v>3777</v>
      </c>
      <c r="G1470" s="626" t="s">
        <v>3852</v>
      </c>
      <c r="H1470" s="626" t="s">
        <v>550</v>
      </c>
      <c r="I1470" s="626" t="s">
        <v>3352</v>
      </c>
      <c r="J1470" s="626" t="s">
        <v>1207</v>
      </c>
      <c r="K1470" s="626" t="s">
        <v>3911</v>
      </c>
      <c r="L1470" s="627">
        <v>127.5</v>
      </c>
      <c r="M1470" s="627">
        <v>3315</v>
      </c>
      <c r="N1470" s="626">
        <v>26</v>
      </c>
      <c r="O1470" s="690">
        <v>25</v>
      </c>
      <c r="P1470" s="627">
        <v>1275</v>
      </c>
      <c r="Q1470" s="642">
        <v>0.38461538461538464</v>
      </c>
      <c r="R1470" s="626">
        <v>10</v>
      </c>
      <c r="S1470" s="642">
        <v>0.38461538461538464</v>
      </c>
      <c r="T1470" s="690">
        <v>10</v>
      </c>
      <c r="U1470" s="672">
        <v>0.4</v>
      </c>
    </row>
    <row r="1471" spans="1:21" ht="14.4" customHeight="1" x14ac:dyDescent="0.3">
      <c r="A1471" s="625">
        <v>4</v>
      </c>
      <c r="B1471" s="626" t="s">
        <v>551</v>
      </c>
      <c r="C1471" s="626">
        <v>89301042</v>
      </c>
      <c r="D1471" s="688" t="s">
        <v>5893</v>
      </c>
      <c r="E1471" s="689" t="s">
        <v>3823</v>
      </c>
      <c r="F1471" s="626" t="s">
        <v>3777</v>
      </c>
      <c r="G1471" s="626" t="s">
        <v>3852</v>
      </c>
      <c r="H1471" s="626" t="s">
        <v>550</v>
      </c>
      <c r="I1471" s="626" t="s">
        <v>1206</v>
      </c>
      <c r="J1471" s="626" t="s">
        <v>1207</v>
      </c>
      <c r="K1471" s="626" t="s">
        <v>3853</v>
      </c>
      <c r="L1471" s="627">
        <v>637.5</v>
      </c>
      <c r="M1471" s="627">
        <v>1275</v>
      </c>
      <c r="N1471" s="626">
        <v>2</v>
      </c>
      <c r="O1471" s="690">
        <v>2</v>
      </c>
      <c r="P1471" s="627">
        <v>637.5</v>
      </c>
      <c r="Q1471" s="642">
        <v>0.5</v>
      </c>
      <c r="R1471" s="626">
        <v>1</v>
      </c>
      <c r="S1471" s="642">
        <v>0.5</v>
      </c>
      <c r="T1471" s="690">
        <v>1</v>
      </c>
      <c r="U1471" s="672">
        <v>0.5</v>
      </c>
    </row>
    <row r="1472" spans="1:21" ht="14.4" customHeight="1" x14ac:dyDescent="0.3">
      <c r="A1472" s="625">
        <v>4</v>
      </c>
      <c r="B1472" s="626" t="s">
        <v>551</v>
      </c>
      <c r="C1472" s="626">
        <v>89301042</v>
      </c>
      <c r="D1472" s="688" t="s">
        <v>5893</v>
      </c>
      <c r="E1472" s="689" t="s">
        <v>3823</v>
      </c>
      <c r="F1472" s="626" t="s">
        <v>3777</v>
      </c>
      <c r="G1472" s="626" t="s">
        <v>3854</v>
      </c>
      <c r="H1472" s="626" t="s">
        <v>550</v>
      </c>
      <c r="I1472" s="626" t="s">
        <v>818</v>
      </c>
      <c r="J1472" s="626" t="s">
        <v>3855</v>
      </c>
      <c r="K1472" s="626" t="s">
        <v>3856</v>
      </c>
      <c r="L1472" s="627">
        <v>0</v>
      </c>
      <c r="M1472" s="627">
        <v>0</v>
      </c>
      <c r="N1472" s="626">
        <v>7</v>
      </c>
      <c r="O1472" s="690">
        <v>4</v>
      </c>
      <c r="P1472" s="627">
        <v>0</v>
      </c>
      <c r="Q1472" s="642"/>
      <c r="R1472" s="626">
        <v>4</v>
      </c>
      <c r="S1472" s="642">
        <v>0.5714285714285714</v>
      </c>
      <c r="T1472" s="690">
        <v>2.5</v>
      </c>
      <c r="U1472" s="672">
        <v>0.625</v>
      </c>
    </row>
    <row r="1473" spans="1:21" ht="14.4" customHeight="1" x14ac:dyDescent="0.3">
      <c r="A1473" s="625">
        <v>4</v>
      </c>
      <c r="B1473" s="626" t="s">
        <v>551</v>
      </c>
      <c r="C1473" s="626">
        <v>89301042</v>
      </c>
      <c r="D1473" s="688" t="s">
        <v>5893</v>
      </c>
      <c r="E1473" s="689" t="s">
        <v>3823</v>
      </c>
      <c r="F1473" s="626" t="s">
        <v>3778</v>
      </c>
      <c r="G1473" s="626" t="s">
        <v>3904</v>
      </c>
      <c r="H1473" s="626" t="s">
        <v>550</v>
      </c>
      <c r="I1473" s="626" t="s">
        <v>4026</v>
      </c>
      <c r="J1473" s="626" t="s">
        <v>3806</v>
      </c>
      <c r="K1473" s="626"/>
      <c r="L1473" s="627">
        <v>0</v>
      </c>
      <c r="M1473" s="627">
        <v>0</v>
      </c>
      <c r="N1473" s="626">
        <v>5</v>
      </c>
      <c r="O1473" s="690">
        <v>4</v>
      </c>
      <c r="P1473" s="627">
        <v>0</v>
      </c>
      <c r="Q1473" s="642"/>
      <c r="R1473" s="626">
        <v>5</v>
      </c>
      <c r="S1473" s="642">
        <v>1</v>
      </c>
      <c r="T1473" s="690">
        <v>4</v>
      </c>
      <c r="U1473" s="672">
        <v>1</v>
      </c>
    </row>
    <row r="1474" spans="1:21" ht="14.4" customHeight="1" x14ac:dyDescent="0.3">
      <c r="A1474" s="625">
        <v>4</v>
      </c>
      <c r="B1474" s="626" t="s">
        <v>551</v>
      </c>
      <c r="C1474" s="626">
        <v>89301042</v>
      </c>
      <c r="D1474" s="688" t="s">
        <v>5893</v>
      </c>
      <c r="E1474" s="689" t="s">
        <v>3823</v>
      </c>
      <c r="F1474" s="626" t="s">
        <v>3779</v>
      </c>
      <c r="G1474" s="626" t="s">
        <v>4152</v>
      </c>
      <c r="H1474" s="626" t="s">
        <v>550</v>
      </c>
      <c r="I1474" s="626" t="s">
        <v>4153</v>
      </c>
      <c r="J1474" s="626" t="s">
        <v>4154</v>
      </c>
      <c r="K1474" s="626" t="s">
        <v>4155</v>
      </c>
      <c r="L1474" s="627">
        <v>410</v>
      </c>
      <c r="M1474" s="627">
        <v>8200</v>
      </c>
      <c r="N1474" s="626">
        <v>20</v>
      </c>
      <c r="O1474" s="690">
        <v>20</v>
      </c>
      <c r="P1474" s="627">
        <v>8200</v>
      </c>
      <c r="Q1474" s="642">
        <v>1</v>
      </c>
      <c r="R1474" s="626">
        <v>20</v>
      </c>
      <c r="S1474" s="642">
        <v>1</v>
      </c>
      <c r="T1474" s="690">
        <v>20</v>
      </c>
      <c r="U1474" s="672">
        <v>1</v>
      </c>
    </row>
    <row r="1475" spans="1:21" ht="14.4" customHeight="1" x14ac:dyDescent="0.3">
      <c r="A1475" s="625">
        <v>4</v>
      </c>
      <c r="B1475" s="626" t="s">
        <v>551</v>
      </c>
      <c r="C1475" s="626">
        <v>89301042</v>
      </c>
      <c r="D1475" s="688" t="s">
        <v>5893</v>
      </c>
      <c r="E1475" s="689" t="s">
        <v>3823</v>
      </c>
      <c r="F1475" s="626" t="s">
        <v>3779</v>
      </c>
      <c r="G1475" s="626" t="s">
        <v>4152</v>
      </c>
      <c r="H1475" s="626" t="s">
        <v>550</v>
      </c>
      <c r="I1475" s="626" t="s">
        <v>4813</v>
      </c>
      <c r="J1475" s="626" t="s">
        <v>4154</v>
      </c>
      <c r="K1475" s="626" t="s">
        <v>4814</v>
      </c>
      <c r="L1475" s="627">
        <v>410</v>
      </c>
      <c r="M1475" s="627">
        <v>6560</v>
      </c>
      <c r="N1475" s="626">
        <v>16</v>
      </c>
      <c r="O1475" s="690">
        <v>16</v>
      </c>
      <c r="P1475" s="627">
        <v>6150</v>
      </c>
      <c r="Q1475" s="642">
        <v>0.9375</v>
      </c>
      <c r="R1475" s="626">
        <v>15</v>
      </c>
      <c r="S1475" s="642">
        <v>0.9375</v>
      </c>
      <c r="T1475" s="690">
        <v>15</v>
      </c>
      <c r="U1475" s="672">
        <v>0.9375</v>
      </c>
    </row>
    <row r="1476" spans="1:21" ht="14.4" customHeight="1" x14ac:dyDescent="0.3">
      <c r="A1476" s="625">
        <v>4</v>
      </c>
      <c r="B1476" s="626" t="s">
        <v>551</v>
      </c>
      <c r="C1476" s="626">
        <v>89301042</v>
      </c>
      <c r="D1476" s="688" t="s">
        <v>5893</v>
      </c>
      <c r="E1476" s="689" t="s">
        <v>3823</v>
      </c>
      <c r="F1476" s="626" t="s">
        <v>3779</v>
      </c>
      <c r="G1476" s="626" t="s">
        <v>4152</v>
      </c>
      <c r="H1476" s="626" t="s">
        <v>550</v>
      </c>
      <c r="I1476" s="626" t="s">
        <v>5420</v>
      </c>
      <c r="J1476" s="626" t="s">
        <v>4213</v>
      </c>
      <c r="K1476" s="626" t="s">
        <v>5421</v>
      </c>
      <c r="L1476" s="627">
        <v>600</v>
      </c>
      <c r="M1476" s="627">
        <v>600</v>
      </c>
      <c r="N1476" s="626">
        <v>1</v>
      </c>
      <c r="O1476" s="690">
        <v>1</v>
      </c>
      <c r="P1476" s="627">
        <v>600</v>
      </c>
      <c r="Q1476" s="642">
        <v>1</v>
      </c>
      <c r="R1476" s="626">
        <v>1</v>
      </c>
      <c r="S1476" s="642">
        <v>1</v>
      </c>
      <c r="T1476" s="690">
        <v>1</v>
      </c>
      <c r="U1476" s="672">
        <v>1</v>
      </c>
    </row>
    <row r="1477" spans="1:21" ht="14.4" customHeight="1" x14ac:dyDescent="0.3">
      <c r="A1477" s="625">
        <v>4</v>
      </c>
      <c r="B1477" s="626" t="s">
        <v>551</v>
      </c>
      <c r="C1477" s="626">
        <v>89301042</v>
      </c>
      <c r="D1477" s="688" t="s">
        <v>5893</v>
      </c>
      <c r="E1477" s="689" t="s">
        <v>3823</v>
      </c>
      <c r="F1477" s="626" t="s">
        <v>3779</v>
      </c>
      <c r="G1477" s="626" t="s">
        <v>4215</v>
      </c>
      <c r="H1477" s="626" t="s">
        <v>550</v>
      </c>
      <c r="I1477" s="626" t="s">
        <v>4798</v>
      </c>
      <c r="J1477" s="626" t="s">
        <v>4796</v>
      </c>
      <c r="K1477" s="626" t="s">
        <v>4799</v>
      </c>
      <c r="L1477" s="627">
        <v>144.05000000000001</v>
      </c>
      <c r="M1477" s="627">
        <v>288.10000000000002</v>
      </c>
      <c r="N1477" s="626">
        <v>2</v>
      </c>
      <c r="O1477" s="690">
        <v>1</v>
      </c>
      <c r="P1477" s="627"/>
      <c r="Q1477" s="642">
        <v>0</v>
      </c>
      <c r="R1477" s="626"/>
      <c r="S1477" s="642">
        <v>0</v>
      </c>
      <c r="T1477" s="690"/>
      <c r="U1477" s="672">
        <v>0</v>
      </c>
    </row>
    <row r="1478" spans="1:21" ht="14.4" customHeight="1" x14ac:dyDescent="0.3">
      <c r="A1478" s="625">
        <v>4</v>
      </c>
      <c r="B1478" s="626" t="s">
        <v>551</v>
      </c>
      <c r="C1478" s="626">
        <v>89301042</v>
      </c>
      <c r="D1478" s="688" t="s">
        <v>5893</v>
      </c>
      <c r="E1478" s="689" t="s">
        <v>3823</v>
      </c>
      <c r="F1478" s="626" t="s">
        <v>3779</v>
      </c>
      <c r="G1478" s="626" t="s">
        <v>4215</v>
      </c>
      <c r="H1478" s="626" t="s">
        <v>550</v>
      </c>
      <c r="I1478" s="626" t="s">
        <v>4225</v>
      </c>
      <c r="J1478" s="626" t="s">
        <v>4226</v>
      </c>
      <c r="K1478" s="626" t="s">
        <v>4227</v>
      </c>
      <c r="L1478" s="627">
        <v>200</v>
      </c>
      <c r="M1478" s="627">
        <v>1200</v>
      </c>
      <c r="N1478" s="626">
        <v>6</v>
      </c>
      <c r="O1478" s="690">
        <v>3</v>
      </c>
      <c r="P1478" s="627">
        <v>800</v>
      </c>
      <c r="Q1478" s="642">
        <v>0.66666666666666663</v>
      </c>
      <c r="R1478" s="626">
        <v>4</v>
      </c>
      <c r="S1478" s="642">
        <v>0.66666666666666663</v>
      </c>
      <c r="T1478" s="690">
        <v>2</v>
      </c>
      <c r="U1478" s="672">
        <v>0.66666666666666663</v>
      </c>
    </row>
    <row r="1479" spans="1:21" ht="14.4" customHeight="1" x14ac:dyDescent="0.3">
      <c r="A1479" s="625">
        <v>4</v>
      </c>
      <c r="B1479" s="626" t="s">
        <v>551</v>
      </c>
      <c r="C1479" s="626">
        <v>89301042</v>
      </c>
      <c r="D1479" s="688" t="s">
        <v>5893</v>
      </c>
      <c r="E1479" s="689" t="s">
        <v>3823</v>
      </c>
      <c r="F1479" s="626" t="s">
        <v>3779</v>
      </c>
      <c r="G1479" s="626" t="s">
        <v>4027</v>
      </c>
      <c r="H1479" s="626" t="s">
        <v>550</v>
      </c>
      <c r="I1479" s="626" t="s">
        <v>4028</v>
      </c>
      <c r="J1479" s="626" t="s">
        <v>4029</v>
      </c>
      <c r="K1479" s="626" t="s">
        <v>4030</v>
      </c>
      <c r="L1479" s="627">
        <v>900</v>
      </c>
      <c r="M1479" s="627">
        <v>1800</v>
      </c>
      <c r="N1479" s="626">
        <v>2</v>
      </c>
      <c r="O1479" s="690">
        <v>2</v>
      </c>
      <c r="P1479" s="627">
        <v>1800</v>
      </c>
      <c r="Q1479" s="642">
        <v>1</v>
      </c>
      <c r="R1479" s="626">
        <v>2</v>
      </c>
      <c r="S1479" s="642">
        <v>1</v>
      </c>
      <c r="T1479" s="690">
        <v>2</v>
      </c>
      <c r="U1479" s="672">
        <v>1</v>
      </c>
    </row>
    <row r="1480" spans="1:21" ht="14.4" customHeight="1" x14ac:dyDescent="0.3">
      <c r="A1480" s="625">
        <v>4</v>
      </c>
      <c r="B1480" s="626" t="s">
        <v>551</v>
      </c>
      <c r="C1480" s="626">
        <v>89301042</v>
      </c>
      <c r="D1480" s="688" t="s">
        <v>5893</v>
      </c>
      <c r="E1480" s="689" t="s">
        <v>3823</v>
      </c>
      <c r="F1480" s="626" t="s">
        <v>3779</v>
      </c>
      <c r="G1480" s="626" t="s">
        <v>4027</v>
      </c>
      <c r="H1480" s="626" t="s">
        <v>550</v>
      </c>
      <c r="I1480" s="626" t="s">
        <v>4116</v>
      </c>
      <c r="J1480" s="626" t="s">
        <v>4117</v>
      </c>
      <c r="K1480" s="626" t="s">
        <v>4118</v>
      </c>
      <c r="L1480" s="627">
        <v>378.48</v>
      </c>
      <c r="M1480" s="627">
        <v>756.96</v>
      </c>
      <c r="N1480" s="626">
        <v>2</v>
      </c>
      <c r="O1480" s="690">
        <v>2</v>
      </c>
      <c r="P1480" s="627">
        <v>756.96</v>
      </c>
      <c r="Q1480" s="642">
        <v>1</v>
      </c>
      <c r="R1480" s="626">
        <v>2</v>
      </c>
      <c r="S1480" s="642">
        <v>1</v>
      </c>
      <c r="T1480" s="690">
        <v>2</v>
      </c>
      <c r="U1480" s="672">
        <v>1</v>
      </c>
    </row>
    <row r="1481" spans="1:21" ht="14.4" customHeight="1" x14ac:dyDescent="0.3">
      <c r="A1481" s="625">
        <v>4</v>
      </c>
      <c r="B1481" s="626" t="s">
        <v>551</v>
      </c>
      <c r="C1481" s="626">
        <v>89301042</v>
      </c>
      <c r="D1481" s="688" t="s">
        <v>5893</v>
      </c>
      <c r="E1481" s="689" t="s">
        <v>3823</v>
      </c>
      <c r="F1481" s="626" t="s">
        <v>3779</v>
      </c>
      <c r="G1481" s="626" t="s">
        <v>4415</v>
      </c>
      <c r="H1481" s="626" t="s">
        <v>550</v>
      </c>
      <c r="I1481" s="626" t="s">
        <v>4416</v>
      </c>
      <c r="J1481" s="626" t="s">
        <v>4417</v>
      </c>
      <c r="K1481" s="626" t="s">
        <v>4418</v>
      </c>
      <c r="L1481" s="627">
        <v>0</v>
      </c>
      <c r="M1481" s="627">
        <v>0</v>
      </c>
      <c r="N1481" s="626">
        <v>1</v>
      </c>
      <c r="O1481" s="690">
        <v>1</v>
      </c>
      <c r="P1481" s="627"/>
      <c r="Q1481" s="642"/>
      <c r="R1481" s="626"/>
      <c r="S1481" s="642">
        <v>0</v>
      </c>
      <c r="T1481" s="690"/>
      <c r="U1481" s="672">
        <v>0</v>
      </c>
    </row>
    <row r="1482" spans="1:21" ht="14.4" customHeight="1" x14ac:dyDescent="0.3">
      <c r="A1482" s="625">
        <v>4</v>
      </c>
      <c r="B1482" s="626" t="s">
        <v>551</v>
      </c>
      <c r="C1482" s="626">
        <v>89301042</v>
      </c>
      <c r="D1482" s="688" t="s">
        <v>5893</v>
      </c>
      <c r="E1482" s="689" t="s">
        <v>3823</v>
      </c>
      <c r="F1482" s="626" t="s">
        <v>3779</v>
      </c>
      <c r="G1482" s="626" t="s">
        <v>3967</v>
      </c>
      <c r="H1482" s="626" t="s">
        <v>550</v>
      </c>
      <c r="I1482" s="626" t="s">
        <v>4422</v>
      </c>
      <c r="J1482" s="626" t="s">
        <v>4423</v>
      </c>
      <c r="K1482" s="626" t="s">
        <v>4421</v>
      </c>
      <c r="L1482" s="627">
        <v>500</v>
      </c>
      <c r="M1482" s="627">
        <v>1000</v>
      </c>
      <c r="N1482" s="626">
        <v>2</v>
      </c>
      <c r="O1482" s="690">
        <v>2</v>
      </c>
      <c r="P1482" s="627">
        <v>1000</v>
      </c>
      <c r="Q1482" s="642">
        <v>1</v>
      </c>
      <c r="R1482" s="626">
        <v>2</v>
      </c>
      <c r="S1482" s="642">
        <v>1</v>
      </c>
      <c r="T1482" s="690">
        <v>2</v>
      </c>
      <c r="U1482" s="672">
        <v>1</v>
      </c>
    </row>
    <row r="1483" spans="1:21" ht="14.4" customHeight="1" x14ac:dyDescent="0.3">
      <c r="A1483" s="625">
        <v>4</v>
      </c>
      <c r="B1483" s="626" t="s">
        <v>551</v>
      </c>
      <c r="C1483" s="626">
        <v>89301042</v>
      </c>
      <c r="D1483" s="688" t="s">
        <v>5893</v>
      </c>
      <c r="E1483" s="689" t="s">
        <v>3823</v>
      </c>
      <c r="F1483" s="626" t="s">
        <v>3779</v>
      </c>
      <c r="G1483" s="626" t="s">
        <v>3967</v>
      </c>
      <c r="H1483" s="626" t="s">
        <v>550</v>
      </c>
      <c r="I1483" s="626" t="s">
        <v>4422</v>
      </c>
      <c r="J1483" s="626" t="s">
        <v>4423</v>
      </c>
      <c r="K1483" s="626" t="s">
        <v>4421</v>
      </c>
      <c r="L1483" s="627">
        <v>576</v>
      </c>
      <c r="M1483" s="627">
        <v>576</v>
      </c>
      <c r="N1483" s="626">
        <v>1</v>
      </c>
      <c r="O1483" s="690">
        <v>1</v>
      </c>
      <c r="P1483" s="627">
        <v>576</v>
      </c>
      <c r="Q1483" s="642">
        <v>1</v>
      </c>
      <c r="R1483" s="626">
        <v>1</v>
      </c>
      <c r="S1483" s="642">
        <v>1</v>
      </c>
      <c r="T1483" s="690">
        <v>1</v>
      </c>
      <c r="U1483" s="672">
        <v>1</v>
      </c>
    </row>
    <row r="1484" spans="1:21" ht="14.4" customHeight="1" x14ac:dyDescent="0.3">
      <c r="A1484" s="625">
        <v>4</v>
      </c>
      <c r="B1484" s="626" t="s">
        <v>551</v>
      </c>
      <c r="C1484" s="626">
        <v>89301042</v>
      </c>
      <c r="D1484" s="688" t="s">
        <v>5893</v>
      </c>
      <c r="E1484" s="689" t="s">
        <v>3823</v>
      </c>
      <c r="F1484" s="626" t="s">
        <v>3779</v>
      </c>
      <c r="G1484" s="626" t="s">
        <v>3967</v>
      </c>
      <c r="H1484" s="626" t="s">
        <v>550</v>
      </c>
      <c r="I1484" s="626" t="s">
        <v>4427</v>
      </c>
      <c r="J1484" s="626" t="s">
        <v>4428</v>
      </c>
      <c r="K1484" s="626" t="s">
        <v>4429</v>
      </c>
      <c r="L1484" s="627">
        <v>319</v>
      </c>
      <c r="M1484" s="627">
        <v>638</v>
      </c>
      <c r="N1484" s="626">
        <v>2</v>
      </c>
      <c r="O1484" s="690">
        <v>2</v>
      </c>
      <c r="P1484" s="627">
        <v>319</v>
      </c>
      <c r="Q1484" s="642">
        <v>0.5</v>
      </c>
      <c r="R1484" s="626">
        <v>1</v>
      </c>
      <c r="S1484" s="642">
        <v>0.5</v>
      </c>
      <c r="T1484" s="690">
        <v>1</v>
      </c>
      <c r="U1484" s="672">
        <v>0.5</v>
      </c>
    </row>
    <row r="1485" spans="1:21" ht="14.4" customHeight="1" x14ac:dyDescent="0.3">
      <c r="A1485" s="625">
        <v>4</v>
      </c>
      <c r="B1485" s="626" t="s">
        <v>551</v>
      </c>
      <c r="C1485" s="626">
        <v>89301042</v>
      </c>
      <c r="D1485" s="688" t="s">
        <v>5893</v>
      </c>
      <c r="E1485" s="689" t="s">
        <v>3823</v>
      </c>
      <c r="F1485" s="626" t="s">
        <v>3779</v>
      </c>
      <c r="G1485" s="626" t="s">
        <v>3967</v>
      </c>
      <c r="H1485" s="626" t="s">
        <v>550</v>
      </c>
      <c r="I1485" s="626" t="s">
        <v>2478</v>
      </c>
      <c r="J1485" s="626" t="s">
        <v>4284</v>
      </c>
      <c r="K1485" s="626" t="s">
        <v>4285</v>
      </c>
      <c r="L1485" s="627">
        <v>287</v>
      </c>
      <c r="M1485" s="627">
        <v>5166</v>
      </c>
      <c r="N1485" s="626">
        <v>18</v>
      </c>
      <c r="O1485" s="690">
        <v>14</v>
      </c>
      <c r="P1485" s="627">
        <v>5166</v>
      </c>
      <c r="Q1485" s="642">
        <v>1</v>
      </c>
      <c r="R1485" s="626">
        <v>18</v>
      </c>
      <c r="S1485" s="642">
        <v>1</v>
      </c>
      <c r="T1485" s="690">
        <v>14</v>
      </c>
      <c r="U1485" s="672">
        <v>1</v>
      </c>
    </row>
    <row r="1486" spans="1:21" ht="14.4" customHeight="1" x14ac:dyDescent="0.3">
      <c r="A1486" s="625">
        <v>4</v>
      </c>
      <c r="B1486" s="626" t="s">
        <v>551</v>
      </c>
      <c r="C1486" s="626">
        <v>89301042</v>
      </c>
      <c r="D1486" s="688" t="s">
        <v>5893</v>
      </c>
      <c r="E1486" s="689" t="s">
        <v>3823</v>
      </c>
      <c r="F1486" s="626" t="s">
        <v>3779</v>
      </c>
      <c r="G1486" s="626" t="s">
        <v>3967</v>
      </c>
      <c r="H1486" s="626" t="s">
        <v>550</v>
      </c>
      <c r="I1486" s="626" t="s">
        <v>4430</v>
      </c>
      <c r="J1486" s="626" t="s">
        <v>4431</v>
      </c>
      <c r="K1486" s="626" t="s">
        <v>4432</v>
      </c>
      <c r="L1486" s="627">
        <v>1248</v>
      </c>
      <c r="M1486" s="627">
        <v>12480</v>
      </c>
      <c r="N1486" s="626">
        <v>10</v>
      </c>
      <c r="O1486" s="690">
        <v>4</v>
      </c>
      <c r="P1486" s="627">
        <v>12480</v>
      </c>
      <c r="Q1486" s="642">
        <v>1</v>
      </c>
      <c r="R1486" s="626">
        <v>10</v>
      </c>
      <c r="S1486" s="642">
        <v>1</v>
      </c>
      <c r="T1486" s="690">
        <v>4</v>
      </c>
      <c r="U1486" s="672">
        <v>1</v>
      </c>
    </row>
    <row r="1487" spans="1:21" ht="14.4" customHeight="1" x14ac:dyDescent="0.3">
      <c r="A1487" s="625">
        <v>4</v>
      </c>
      <c r="B1487" s="626" t="s">
        <v>551</v>
      </c>
      <c r="C1487" s="626">
        <v>89301042</v>
      </c>
      <c r="D1487" s="688" t="s">
        <v>5893</v>
      </c>
      <c r="E1487" s="689" t="s">
        <v>3823</v>
      </c>
      <c r="F1487" s="626" t="s">
        <v>3779</v>
      </c>
      <c r="G1487" s="626" t="s">
        <v>3967</v>
      </c>
      <c r="H1487" s="626" t="s">
        <v>550</v>
      </c>
      <c r="I1487" s="626" t="s">
        <v>4433</v>
      </c>
      <c r="J1487" s="626" t="s">
        <v>4434</v>
      </c>
      <c r="K1487" s="626" t="s">
        <v>4435</v>
      </c>
      <c r="L1487" s="627">
        <v>253</v>
      </c>
      <c r="M1487" s="627">
        <v>253</v>
      </c>
      <c r="N1487" s="626">
        <v>1</v>
      </c>
      <c r="O1487" s="690">
        <v>1</v>
      </c>
      <c r="P1487" s="627">
        <v>253</v>
      </c>
      <c r="Q1487" s="642">
        <v>1</v>
      </c>
      <c r="R1487" s="626">
        <v>1</v>
      </c>
      <c r="S1487" s="642">
        <v>1</v>
      </c>
      <c r="T1487" s="690">
        <v>1</v>
      </c>
      <c r="U1487" s="672">
        <v>1</v>
      </c>
    </row>
    <row r="1488" spans="1:21" ht="14.4" customHeight="1" x14ac:dyDescent="0.3">
      <c r="A1488" s="625">
        <v>4</v>
      </c>
      <c r="B1488" s="626" t="s">
        <v>551</v>
      </c>
      <c r="C1488" s="626">
        <v>89301042</v>
      </c>
      <c r="D1488" s="688" t="s">
        <v>5893</v>
      </c>
      <c r="E1488" s="689" t="s">
        <v>3823</v>
      </c>
      <c r="F1488" s="626" t="s">
        <v>3779</v>
      </c>
      <c r="G1488" s="626" t="s">
        <v>3967</v>
      </c>
      <c r="H1488" s="626" t="s">
        <v>550</v>
      </c>
      <c r="I1488" s="626" t="s">
        <v>4436</v>
      </c>
      <c r="J1488" s="626" t="s">
        <v>4437</v>
      </c>
      <c r="K1488" s="626" t="s">
        <v>4438</v>
      </c>
      <c r="L1488" s="627">
        <v>128</v>
      </c>
      <c r="M1488" s="627">
        <v>128</v>
      </c>
      <c r="N1488" s="626">
        <v>1</v>
      </c>
      <c r="O1488" s="690">
        <v>1</v>
      </c>
      <c r="P1488" s="627">
        <v>128</v>
      </c>
      <c r="Q1488" s="642">
        <v>1</v>
      </c>
      <c r="R1488" s="626">
        <v>1</v>
      </c>
      <c r="S1488" s="642">
        <v>1</v>
      </c>
      <c r="T1488" s="690">
        <v>1</v>
      </c>
      <c r="U1488" s="672">
        <v>1</v>
      </c>
    </row>
    <row r="1489" spans="1:21" ht="14.4" customHeight="1" x14ac:dyDescent="0.3">
      <c r="A1489" s="625">
        <v>4</v>
      </c>
      <c r="B1489" s="626" t="s">
        <v>551</v>
      </c>
      <c r="C1489" s="626">
        <v>89301042</v>
      </c>
      <c r="D1489" s="688" t="s">
        <v>5893</v>
      </c>
      <c r="E1489" s="689" t="s">
        <v>3823</v>
      </c>
      <c r="F1489" s="626" t="s">
        <v>3779</v>
      </c>
      <c r="G1489" s="626" t="s">
        <v>3967</v>
      </c>
      <c r="H1489" s="626" t="s">
        <v>550</v>
      </c>
      <c r="I1489" s="626" t="s">
        <v>4439</v>
      </c>
      <c r="J1489" s="626" t="s">
        <v>4440</v>
      </c>
      <c r="K1489" s="626" t="s">
        <v>4441</v>
      </c>
      <c r="L1489" s="627">
        <v>124</v>
      </c>
      <c r="M1489" s="627">
        <v>124</v>
      </c>
      <c r="N1489" s="626">
        <v>1</v>
      </c>
      <c r="O1489" s="690">
        <v>1</v>
      </c>
      <c r="P1489" s="627">
        <v>124</v>
      </c>
      <c r="Q1489" s="642">
        <v>1</v>
      </c>
      <c r="R1489" s="626">
        <v>1</v>
      </c>
      <c r="S1489" s="642">
        <v>1</v>
      </c>
      <c r="T1489" s="690">
        <v>1</v>
      </c>
      <c r="U1489" s="672">
        <v>1</v>
      </c>
    </row>
    <row r="1490" spans="1:21" ht="14.4" customHeight="1" x14ac:dyDescent="0.3">
      <c r="A1490" s="625">
        <v>4</v>
      </c>
      <c r="B1490" s="626" t="s">
        <v>551</v>
      </c>
      <c r="C1490" s="626">
        <v>89301042</v>
      </c>
      <c r="D1490" s="688" t="s">
        <v>5893</v>
      </c>
      <c r="E1490" s="689" t="s">
        <v>3823</v>
      </c>
      <c r="F1490" s="626" t="s">
        <v>3779</v>
      </c>
      <c r="G1490" s="626" t="s">
        <v>3967</v>
      </c>
      <c r="H1490" s="626" t="s">
        <v>550</v>
      </c>
      <c r="I1490" s="626" t="s">
        <v>4442</v>
      </c>
      <c r="J1490" s="626" t="s">
        <v>4915</v>
      </c>
      <c r="K1490" s="626" t="s">
        <v>4444</v>
      </c>
      <c r="L1490" s="627">
        <v>2304</v>
      </c>
      <c r="M1490" s="627">
        <v>34560</v>
      </c>
      <c r="N1490" s="626">
        <v>15</v>
      </c>
      <c r="O1490" s="690">
        <v>2</v>
      </c>
      <c r="P1490" s="627">
        <v>34560</v>
      </c>
      <c r="Q1490" s="642">
        <v>1</v>
      </c>
      <c r="R1490" s="626">
        <v>15</v>
      </c>
      <c r="S1490" s="642">
        <v>1</v>
      </c>
      <c r="T1490" s="690">
        <v>2</v>
      </c>
      <c r="U1490" s="672">
        <v>1</v>
      </c>
    </row>
    <row r="1491" spans="1:21" ht="14.4" customHeight="1" x14ac:dyDescent="0.3">
      <c r="A1491" s="625">
        <v>4</v>
      </c>
      <c r="B1491" s="626" t="s">
        <v>551</v>
      </c>
      <c r="C1491" s="626">
        <v>89301042</v>
      </c>
      <c r="D1491" s="688" t="s">
        <v>5893</v>
      </c>
      <c r="E1491" s="689" t="s">
        <v>3823</v>
      </c>
      <c r="F1491" s="626" t="s">
        <v>3779</v>
      </c>
      <c r="G1491" s="626" t="s">
        <v>3967</v>
      </c>
      <c r="H1491" s="626" t="s">
        <v>550</v>
      </c>
      <c r="I1491" s="626" t="s">
        <v>4442</v>
      </c>
      <c r="J1491" s="626" t="s">
        <v>4443</v>
      </c>
      <c r="K1491" s="626" t="s">
        <v>4444</v>
      </c>
      <c r="L1491" s="627">
        <v>2304</v>
      </c>
      <c r="M1491" s="627">
        <v>20736</v>
      </c>
      <c r="N1491" s="626">
        <v>9</v>
      </c>
      <c r="O1491" s="690">
        <v>1</v>
      </c>
      <c r="P1491" s="627"/>
      <c r="Q1491" s="642">
        <v>0</v>
      </c>
      <c r="R1491" s="626"/>
      <c r="S1491" s="642">
        <v>0</v>
      </c>
      <c r="T1491" s="690"/>
      <c r="U1491" s="672">
        <v>0</v>
      </c>
    </row>
    <row r="1492" spans="1:21" ht="14.4" customHeight="1" x14ac:dyDescent="0.3">
      <c r="A1492" s="625">
        <v>4</v>
      </c>
      <c r="B1492" s="626" t="s">
        <v>551</v>
      </c>
      <c r="C1492" s="626">
        <v>89301042</v>
      </c>
      <c r="D1492" s="688" t="s">
        <v>5893</v>
      </c>
      <c r="E1492" s="689" t="s">
        <v>3823</v>
      </c>
      <c r="F1492" s="626" t="s">
        <v>3779</v>
      </c>
      <c r="G1492" s="626" t="s">
        <v>3967</v>
      </c>
      <c r="H1492" s="626" t="s">
        <v>550</v>
      </c>
      <c r="I1492" s="626" t="s">
        <v>4447</v>
      </c>
      <c r="J1492" s="626" t="s">
        <v>4448</v>
      </c>
      <c r="K1492" s="626" t="s">
        <v>4449</v>
      </c>
      <c r="L1492" s="627">
        <v>479.84</v>
      </c>
      <c r="M1492" s="627">
        <v>959.68</v>
      </c>
      <c r="N1492" s="626">
        <v>2</v>
      </c>
      <c r="O1492" s="690">
        <v>1</v>
      </c>
      <c r="P1492" s="627">
        <v>959.68</v>
      </c>
      <c r="Q1492" s="642">
        <v>1</v>
      </c>
      <c r="R1492" s="626">
        <v>2</v>
      </c>
      <c r="S1492" s="642">
        <v>1</v>
      </c>
      <c r="T1492" s="690">
        <v>1</v>
      </c>
      <c r="U1492" s="672">
        <v>1</v>
      </c>
    </row>
    <row r="1493" spans="1:21" ht="14.4" customHeight="1" x14ac:dyDescent="0.3">
      <c r="A1493" s="625">
        <v>4</v>
      </c>
      <c r="B1493" s="626" t="s">
        <v>551</v>
      </c>
      <c r="C1493" s="626">
        <v>89301042</v>
      </c>
      <c r="D1493" s="688" t="s">
        <v>5893</v>
      </c>
      <c r="E1493" s="689" t="s">
        <v>3823</v>
      </c>
      <c r="F1493" s="626" t="s">
        <v>3779</v>
      </c>
      <c r="G1493" s="626" t="s">
        <v>3967</v>
      </c>
      <c r="H1493" s="626" t="s">
        <v>550</v>
      </c>
      <c r="I1493" s="626" t="s">
        <v>4450</v>
      </c>
      <c r="J1493" s="626" t="s">
        <v>4451</v>
      </c>
      <c r="K1493" s="626" t="s">
        <v>4452</v>
      </c>
      <c r="L1493" s="627">
        <v>556.53</v>
      </c>
      <c r="M1493" s="627">
        <v>556.53</v>
      </c>
      <c r="N1493" s="626">
        <v>1</v>
      </c>
      <c r="O1493" s="690">
        <v>1</v>
      </c>
      <c r="P1493" s="627">
        <v>556.53</v>
      </c>
      <c r="Q1493" s="642">
        <v>1</v>
      </c>
      <c r="R1493" s="626">
        <v>1</v>
      </c>
      <c r="S1493" s="642">
        <v>1</v>
      </c>
      <c r="T1493" s="690">
        <v>1</v>
      </c>
      <c r="U1493" s="672">
        <v>1</v>
      </c>
    </row>
    <row r="1494" spans="1:21" ht="14.4" customHeight="1" x14ac:dyDescent="0.3">
      <c r="A1494" s="625">
        <v>4</v>
      </c>
      <c r="B1494" s="626" t="s">
        <v>551</v>
      </c>
      <c r="C1494" s="626">
        <v>89301042</v>
      </c>
      <c r="D1494" s="688" t="s">
        <v>5893</v>
      </c>
      <c r="E1494" s="689" t="s">
        <v>3823</v>
      </c>
      <c r="F1494" s="626" t="s">
        <v>3779</v>
      </c>
      <c r="G1494" s="626" t="s">
        <v>3967</v>
      </c>
      <c r="H1494" s="626" t="s">
        <v>550</v>
      </c>
      <c r="I1494" s="626" t="s">
        <v>4456</v>
      </c>
      <c r="J1494" s="626" t="s">
        <v>4457</v>
      </c>
      <c r="K1494" s="626" t="s">
        <v>4458</v>
      </c>
      <c r="L1494" s="627">
        <v>2094.4899999999998</v>
      </c>
      <c r="M1494" s="627">
        <v>27228.369999999995</v>
      </c>
      <c r="N1494" s="626">
        <v>13</v>
      </c>
      <c r="O1494" s="690">
        <v>3</v>
      </c>
      <c r="P1494" s="627">
        <v>27228.369999999995</v>
      </c>
      <c r="Q1494" s="642">
        <v>1</v>
      </c>
      <c r="R1494" s="626">
        <v>13</v>
      </c>
      <c r="S1494" s="642">
        <v>1</v>
      </c>
      <c r="T1494" s="690">
        <v>3</v>
      </c>
      <c r="U1494" s="672">
        <v>1</v>
      </c>
    </row>
    <row r="1495" spans="1:21" ht="14.4" customHeight="1" x14ac:dyDescent="0.3">
      <c r="A1495" s="625">
        <v>4</v>
      </c>
      <c r="B1495" s="626" t="s">
        <v>551</v>
      </c>
      <c r="C1495" s="626">
        <v>89301042</v>
      </c>
      <c r="D1495" s="688" t="s">
        <v>5893</v>
      </c>
      <c r="E1495" s="689" t="s">
        <v>3823</v>
      </c>
      <c r="F1495" s="626" t="s">
        <v>3779</v>
      </c>
      <c r="G1495" s="626" t="s">
        <v>3967</v>
      </c>
      <c r="H1495" s="626" t="s">
        <v>550</v>
      </c>
      <c r="I1495" s="626" t="s">
        <v>4459</v>
      </c>
      <c r="J1495" s="626" t="s">
        <v>4460</v>
      </c>
      <c r="K1495" s="626" t="s">
        <v>4461</v>
      </c>
      <c r="L1495" s="627">
        <v>315.5</v>
      </c>
      <c r="M1495" s="627">
        <v>1262</v>
      </c>
      <c r="N1495" s="626">
        <v>4</v>
      </c>
      <c r="O1495" s="690">
        <v>3</v>
      </c>
      <c r="P1495" s="627">
        <v>946.5</v>
      </c>
      <c r="Q1495" s="642">
        <v>0.75</v>
      </c>
      <c r="R1495" s="626">
        <v>3</v>
      </c>
      <c r="S1495" s="642">
        <v>0.75</v>
      </c>
      <c r="T1495" s="690">
        <v>2</v>
      </c>
      <c r="U1495" s="672">
        <v>0.66666666666666663</v>
      </c>
    </row>
    <row r="1496" spans="1:21" ht="14.4" customHeight="1" x14ac:dyDescent="0.3">
      <c r="A1496" s="625">
        <v>4</v>
      </c>
      <c r="B1496" s="626" t="s">
        <v>551</v>
      </c>
      <c r="C1496" s="626">
        <v>89301042</v>
      </c>
      <c r="D1496" s="688" t="s">
        <v>5893</v>
      </c>
      <c r="E1496" s="689" t="s">
        <v>3823</v>
      </c>
      <c r="F1496" s="626" t="s">
        <v>3779</v>
      </c>
      <c r="G1496" s="626" t="s">
        <v>3967</v>
      </c>
      <c r="H1496" s="626" t="s">
        <v>550</v>
      </c>
      <c r="I1496" s="626" t="s">
        <v>4926</v>
      </c>
      <c r="J1496" s="626" t="s">
        <v>4927</v>
      </c>
      <c r="K1496" s="626" t="s">
        <v>4928</v>
      </c>
      <c r="L1496" s="627">
        <v>2444.8000000000002</v>
      </c>
      <c r="M1496" s="627">
        <v>2444.8000000000002</v>
      </c>
      <c r="N1496" s="626">
        <v>1</v>
      </c>
      <c r="O1496" s="690">
        <v>1</v>
      </c>
      <c r="P1496" s="627"/>
      <c r="Q1496" s="642">
        <v>0</v>
      </c>
      <c r="R1496" s="626"/>
      <c r="S1496" s="642">
        <v>0</v>
      </c>
      <c r="T1496" s="690"/>
      <c r="U1496" s="672">
        <v>0</v>
      </c>
    </row>
    <row r="1497" spans="1:21" ht="14.4" customHeight="1" x14ac:dyDescent="0.3">
      <c r="A1497" s="625">
        <v>4</v>
      </c>
      <c r="B1497" s="626" t="s">
        <v>551</v>
      </c>
      <c r="C1497" s="626">
        <v>89301042</v>
      </c>
      <c r="D1497" s="688" t="s">
        <v>5893</v>
      </c>
      <c r="E1497" s="689" t="s">
        <v>3823</v>
      </c>
      <c r="F1497" s="626" t="s">
        <v>3779</v>
      </c>
      <c r="G1497" s="626" t="s">
        <v>3967</v>
      </c>
      <c r="H1497" s="626" t="s">
        <v>550</v>
      </c>
      <c r="I1497" s="626" t="s">
        <v>4467</v>
      </c>
      <c r="J1497" s="626" t="s">
        <v>4468</v>
      </c>
      <c r="K1497" s="626" t="s">
        <v>4466</v>
      </c>
      <c r="L1497" s="627">
        <v>291.2</v>
      </c>
      <c r="M1497" s="627">
        <v>1747.1999999999998</v>
      </c>
      <c r="N1497" s="626">
        <v>6</v>
      </c>
      <c r="O1497" s="690">
        <v>3</v>
      </c>
      <c r="P1497" s="627">
        <v>1164.8</v>
      </c>
      <c r="Q1497" s="642">
        <v>0.66666666666666674</v>
      </c>
      <c r="R1497" s="626">
        <v>4</v>
      </c>
      <c r="S1497" s="642">
        <v>0.66666666666666663</v>
      </c>
      <c r="T1497" s="690">
        <v>2</v>
      </c>
      <c r="U1497" s="672">
        <v>0.66666666666666663</v>
      </c>
    </row>
    <row r="1498" spans="1:21" ht="14.4" customHeight="1" x14ac:dyDescent="0.3">
      <c r="A1498" s="625">
        <v>4</v>
      </c>
      <c r="B1498" s="626" t="s">
        <v>551</v>
      </c>
      <c r="C1498" s="626">
        <v>89301042</v>
      </c>
      <c r="D1498" s="688" t="s">
        <v>5893</v>
      </c>
      <c r="E1498" s="689" t="s">
        <v>3823</v>
      </c>
      <c r="F1498" s="626" t="s">
        <v>3779</v>
      </c>
      <c r="G1498" s="626" t="s">
        <v>3967</v>
      </c>
      <c r="H1498" s="626" t="s">
        <v>550</v>
      </c>
      <c r="I1498" s="626" t="s">
        <v>4471</v>
      </c>
      <c r="J1498" s="626" t="s">
        <v>4472</v>
      </c>
      <c r="K1498" s="626" t="s">
        <v>4473</v>
      </c>
      <c r="L1498" s="627">
        <v>517</v>
      </c>
      <c r="M1498" s="627">
        <v>517</v>
      </c>
      <c r="N1498" s="626">
        <v>1</v>
      </c>
      <c r="O1498" s="690">
        <v>1</v>
      </c>
      <c r="P1498" s="627"/>
      <c r="Q1498" s="642">
        <v>0</v>
      </c>
      <c r="R1498" s="626"/>
      <c r="S1498" s="642">
        <v>0</v>
      </c>
      <c r="T1498" s="690"/>
      <c r="U1498" s="672">
        <v>0</v>
      </c>
    </row>
    <row r="1499" spans="1:21" ht="14.4" customHeight="1" x14ac:dyDescent="0.3">
      <c r="A1499" s="625">
        <v>4</v>
      </c>
      <c r="B1499" s="626" t="s">
        <v>551</v>
      </c>
      <c r="C1499" s="626">
        <v>89301042</v>
      </c>
      <c r="D1499" s="688" t="s">
        <v>5893</v>
      </c>
      <c r="E1499" s="689" t="s">
        <v>3823</v>
      </c>
      <c r="F1499" s="626" t="s">
        <v>3779</v>
      </c>
      <c r="G1499" s="626" t="s">
        <v>3967</v>
      </c>
      <c r="H1499" s="626" t="s">
        <v>550</v>
      </c>
      <c r="I1499" s="626" t="s">
        <v>4483</v>
      </c>
      <c r="J1499" s="626" t="s">
        <v>4484</v>
      </c>
      <c r="K1499" s="626" t="s">
        <v>4485</v>
      </c>
      <c r="L1499" s="627">
        <v>600</v>
      </c>
      <c r="M1499" s="627">
        <v>600</v>
      </c>
      <c r="N1499" s="626">
        <v>1</v>
      </c>
      <c r="O1499" s="690">
        <v>1</v>
      </c>
      <c r="P1499" s="627"/>
      <c r="Q1499" s="642">
        <v>0</v>
      </c>
      <c r="R1499" s="626"/>
      <c r="S1499" s="642">
        <v>0</v>
      </c>
      <c r="T1499" s="690"/>
      <c r="U1499" s="672">
        <v>0</v>
      </c>
    </row>
    <row r="1500" spans="1:21" ht="14.4" customHeight="1" x14ac:dyDescent="0.3">
      <c r="A1500" s="625">
        <v>4</v>
      </c>
      <c r="B1500" s="626" t="s">
        <v>551</v>
      </c>
      <c r="C1500" s="626">
        <v>89301042</v>
      </c>
      <c r="D1500" s="688" t="s">
        <v>5893</v>
      </c>
      <c r="E1500" s="689" t="s">
        <v>3823</v>
      </c>
      <c r="F1500" s="626" t="s">
        <v>3779</v>
      </c>
      <c r="G1500" s="626" t="s">
        <v>3967</v>
      </c>
      <c r="H1500" s="626" t="s">
        <v>550</v>
      </c>
      <c r="I1500" s="626" t="s">
        <v>4486</v>
      </c>
      <c r="J1500" s="626" t="s">
        <v>4487</v>
      </c>
      <c r="K1500" s="626" t="s">
        <v>4488</v>
      </c>
      <c r="L1500" s="627">
        <v>5343.9</v>
      </c>
      <c r="M1500" s="627">
        <v>64126.799999999996</v>
      </c>
      <c r="N1500" s="626">
        <v>12</v>
      </c>
      <c r="O1500" s="690">
        <v>4</v>
      </c>
      <c r="P1500" s="627">
        <v>64126.799999999996</v>
      </c>
      <c r="Q1500" s="642">
        <v>1</v>
      </c>
      <c r="R1500" s="626">
        <v>12</v>
      </c>
      <c r="S1500" s="642">
        <v>1</v>
      </c>
      <c r="T1500" s="690">
        <v>4</v>
      </c>
      <c r="U1500" s="672">
        <v>1</v>
      </c>
    </row>
    <row r="1501" spans="1:21" ht="14.4" customHeight="1" x14ac:dyDescent="0.3">
      <c r="A1501" s="625">
        <v>4</v>
      </c>
      <c r="B1501" s="626" t="s">
        <v>551</v>
      </c>
      <c r="C1501" s="626">
        <v>89301042</v>
      </c>
      <c r="D1501" s="688" t="s">
        <v>5893</v>
      </c>
      <c r="E1501" s="689" t="s">
        <v>3823</v>
      </c>
      <c r="F1501" s="626" t="s">
        <v>3779</v>
      </c>
      <c r="G1501" s="626" t="s">
        <v>3967</v>
      </c>
      <c r="H1501" s="626" t="s">
        <v>550</v>
      </c>
      <c r="I1501" s="626" t="s">
        <v>4495</v>
      </c>
      <c r="J1501" s="626" t="s">
        <v>4496</v>
      </c>
      <c r="K1501" s="626" t="s">
        <v>4497</v>
      </c>
      <c r="L1501" s="627">
        <v>5343.9</v>
      </c>
      <c r="M1501" s="627">
        <v>5343.9</v>
      </c>
      <c r="N1501" s="626">
        <v>1</v>
      </c>
      <c r="O1501" s="690">
        <v>1</v>
      </c>
      <c r="P1501" s="627">
        <v>5343.9</v>
      </c>
      <c r="Q1501" s="642">
        <v>1</v>
      </c>
      <c r="R1501" s="626">
        <v>1</v>
      </c>
      <c r="S1501" s="642">
        <v>1</v>
      </c>
      <c r="T1501" s="690">
        <v>1</v>
      </c>
      <c r="U1501" s="672">
        <v>1</v>
      </c>
    </row>
    <row r="1502" spans="1:21" ht="14.4" customHeight="1" x14ac:dyDescent="0.3">
      <c r="A1502" s="625">
        <v>4</v>
      </c>
      <c r="B1502" s="626" t="s">
        <v>551</v>
      </c>
      <c r="C1502" s="626">
        <v>89301042</v>
      </c>
      <c r="D1502" s="688" t="s">
        <v>5893</v>
      </c>
      <c r="E1502" s="689" t="s">
        <v>3823</v>
      </c>
      <c r="F1502" s="626" t="s">
        <v>3779</v>
      </c>
      <c r="G1502" s="626" t="s">
        <v>3967</v>
      </c>
      <c r="H1502" s="626" t="s">
        <v>550</v>
      </c>
      <c r="I1502" s="626" t="s">
        <v>4939</v>
      </c>
      <c r="J1502" s="626" t="s">
        <v>4940</v>
      </c>
      <c r="K1502" s="626" t="s">
        <v>4941</v>
      </c>
      <c r="L1502" s="627">
        <v>5343.79</v>
      </c>
      <c r="M1502" s="627">
        <v>5343.79</v>
      </c>
      <c r="N1502" s="626">
        <v>1</v>
      </c>
      <c r="O1502" s="690">
        <v>1</v>
      </c>
      <c r="P1502" s="627">
        <v>5343.79</v>
      </c>
      <c r="Q1502" s="642">
        <v>1</v>
      </c>
      <c r="R1502" s="626">
        <v>1</v>
      </c>
      <c r="S1502" s="642">
        <v>1</v>
      </c>
      <c r="T1502" s="690">
        <v>1</v>
      </c>
      <c r="U1502" s="672">
        <v>1</v>
      </c>
    </row>
    <row r="1503" spans="1:21" ht="14.4" customHeight="1" x14ac:dyDescent="0.3">
      <c r="A1503" s="625">
        <v>4</v>
      </c>
      <c r="B1503" s="626" t="s">
        <v>551</v>
      </c>
      <c r="C1503" s="626">
        <v>89301042</v>
      </c>
      <c r="D1503" s="688" t="s">
        <v>5893</v>
      </c>
      <c r="E1503" s="689" t="s">
        <v>3823</v>
      </c>
      <c r="F1503" s="626" t="s">
        <v>3779</v>
      </c>
      <c r="G1503" s="626" t="s">
        <v>3967</v>
      </c>
      <c r="H1503" s="626" t="s">
        <v>550</v>
      </c>
      <c r="I1503" s="626" t="s">
        <v>4504</v>
      </c>
      <c r="J1503" s="626" t="s">
        <v>4505</v>
      </c>
      <c r="K1503" s="626" t="s">
        <v>4503</v>
      </c>
      <c r="L1503" s="627">
        <v>1832.09</v>
      </c>
      <c r="M1503" s="627">
        <v>5496.2699999999995</v>
      </c>
      <c r="N1503" s="626">
        <v>3</v>
      </c>
      <c r="O1503" s="690">
        <v>2</v>
      </c>
      <c r="P1503" s="627">
        <v>1832.09</v>
      </c>
      <c r="Q1503" s="642">
        <v>0.33333333333333337</v>
      </c>
      <c r="R1503" s="626">
        <v>1</v>
      </c>
      <c r="S1503" s="642">
        <v>0.33333333333333331</v>
      </c>
      <c r="T1503" s="690">
        <v>1</v>
      </c>
      <c r="U1503" s="672">
        <v>0.5</v>
      </c>
    </row>
    <row r="1504" spans="1:21" ht="14.4" customHeight="1" x14ac:dyDescent="0.3">
      <c r="A1504" s="625">
        <v>4</v>
      </c>
      <c r="B1504" s="626" t="s">
        <v>551</v>
      </c>
      <c r="C1504" s="626">
        <v>89301042</v>
      </c>
      <c r="D1504" s="688" t="s">
        <v>5893</v>
      </c>
      <c r="E1504" s="689" t="s">
        <v>3823</v>
      </c>
      <c r="F1504" s="626" t="s">
        <v>3779</v>
      </c>
      <c r="G1504" s="626" t="s">
        <v>3967</v>
      </c>
      <c r="H1504" s="626" t="s">
        <v>550</v>
      </c>
      <c r="I1504" s="626" t="s">
        <v>4513</v>
      </c>
      <c r="J1504" s="626" t="s">
        <v>4514</v>
      </c>
      <c r="K1504" s="626" t="s">
        <v>4503</v>
      </c>
      <c r="L1504" s="627">
        <v>485.63</v>
      </c>
      <c r="M1504" s="627">
        <v>485.63</v>
      </c>
      <c r="N1504" s="626">
        <v>1</v>
      </c>
      <c r="O1504" s="690">
        <v>1</v>
      </c>
      <c r="P1504" s="627">
        <v>485.63</v>
      </c>
      <c r="Q1504" s="642">
        <v>1</v>
      </c>
      <c r="R1504" s="626">
        <v>1</v>
      </c>
      <c r="S1504" s="642">
        <v>1</v>
      </c>
      <c r="T1504" s="690">
        <v>1</v>
      </c>
      <c r="U1504" s="672">
        <v>1</v>
      </c>
    </row>
    <row r="1505" spans="1:21" ht="14.4" customHeight="1" x14ac:dyDescent="0.3">
      <c r="A1505" s="625">
        <v>4</v>
      </c>
      <c r="B1505" s="626" t="s">
        <v>551</v>
      </c>
      <c r="C1505" s="626">
        <v>89301042</v>
      </c>
      <c r="D1505" s="688" t="s">
        <v>5893</v>
      </c>
      <c r="E1505" s="689" t="s">
        <v>3823</v>
      </c>
      <c r="F1505" s="626" t="s">
        <v>3779</v>
      </c>
      <c r="G1505" s="626" t="s">
        <v>3967</v>
      </c>
      <c r="H1505" s="626" t="s">
        <v>550</v>
      </c>
      <c r="I1505" s="626" t="s">
        <v>4515</v>
      </c>
      <c r="J1505" s="626" t="s">
        <v>4516</v>
      </c>
      <c r="K1505" s="626" t="s">
        <v>4503</v>
      </c>
      <c r="L1505" s="627">
        <v>300</v>
      </c>
      <c r="M1505" s="627">
        <v>300</v>
      </c>
      <c r="N1505" s="626">
        <v>1</v>
      </c>
      <c r="O1505" s="690">
        <v>1</v>
      </c>
      <c r="P1505" s="627">
        <v>300</v>
      </c>
      <c r="Q1505" s="642">
        <v>1</v>
      </c>
      <c r="R1505" s="626">
        <v>1</v>
      </c>
      <c r="S1505" s="642">
        <v>1</v>
      </c>
      <c r="T1505" s="690">
        <v>1</v>
      </c>
      <c r="U1505" s="672">
        <v>1</v>
      </c>
    </row>
    <row r="1506" spans="1:21" ht="14.4" customHeight="1" x14ac:dyDescent="0.3">
      <c r="A1506" s="625">
        <v>4</v>
      </c>
      <c r="B1506" s="626" t="s">
        <v>551</v>
      </c>
      <c r="C1506" s="626">
        <v>89301042</v>
      </c>
      <c r="D1506" s="688" t="s">
        <v>5893</v>
      </c>
      <c r="E1506" s="689" t="s">
        <v>3823</v>
      </c>
      <c r="F1506" s="626" t="s">
        <v>3779</v>
      </c>
      <c r="G1506" s="626" t="s">
        <v>3967</v>
      </c>
      <c r="H1506" s="626" t="s">
        <v>550</v>
      </c>
      <c r="I1506" s="626" t="s">
        <v>4517</v>
      </c>
      <c r="J1506" s="626" t="s">
        <v>4518</v>
      </c>
      <c r="K1506" s="626" t="s">
        <v>4519</v>
      </c>
      <c r="L1506" s="627">
        <v>196.43</v>
      </c>
      <c r="M1506" s="627">
        <v>196.43</v>
      </c>
      <c r="N1506" s="626">
        <v>1</v>
      </c>
      <c r="O1506" s="690">
        <v>1</v>
      </c>
      <c r="P1506" s="627">
        <v>196.43</v>
      </c>
      <c r="Q1506" s="642">
        <v>1</v>
      </c>
      <c r="R1506" s="626">
        <v>1</v>
      </c>
      <c r="S1506" s="642">
        <v>1</v>
      </c>
      <c r="T1506" s="690">
        <v>1</v>
      </c>
      <c r="U1506" s="672">
        <v>1</v>
      </c>
    </row>
    <row r="1507" spans="1:21" ht="14.4" customHeight="1" x14ac:dyDescent="0.3">
      <c r="A1507" s="625">
        <v>4</v>
      </c>
      <c r="B1507" s="626" t="s">
        <v>551</v>
      </c>
      <c r="C1507" s="626">
        <v>89301042</v>
      </c>
      <c r="D1507" s="688" t="s">
        <v>5893</v>
      </c>
      <c r="E1507" s="689" t="s">
        <v>3823</v>
      </c>
      <c r="F1507" s="626" t="s">
        <v>3779</v>
      </c>
      <c r="G1507" s="626" t="s">
        <v>3967</v>
      </c>
      <c r="H1507" s="626" t="s">
        <v>550</v>
      </c>
      <c r="I1507" s="626" t="s">
        <v>4520</v>
      </c>
      <c r="J1507" s="626" t="s">
        <v>4521</v>
      </c>
      <c r="K1507" s="626" t="s">
        <v>4522</v>
      </c>
      <c r="L1507" s="627">
        <v>210.33</v>
      </c>
      <c r="M1507" s="627">
        <v>210.33</v>
      </c>
      <c r="N1507" s="626">
        <v>1</v>
      </c>
      <c r="O1507" s="690">
        <v>1</v>
      </c>
      <c r="P1507" s="627">
        <v>210.33</v>
      </c>
      <c r="Q1507" s="642">
        <v>1</v>
      </c>
      <c r="R1507" s="626">
        <v>1</v>
      </c>
      <c r="S1507" s="642">
        <v>1</v>
      </c>
      <c r="T1507" s="690">
        <v>1</v>
      </c>
      <c r="U1507" s="672">
        <v>1</v>
      </c>
    </row>
    <row r="1508" spans="1:21" ht="14.4" customHeight="1" x14ac:dyDescent="0.3">
      <c r="A1508" s="625">
        <v>4</v>
      </c>
      <c r="B1508" s="626" t="s">
        <v>551</v>
      </c>
      <c r="C1508" s="626">
        <v>89301042</v>
      </c>
      <c r="D1508" s="688" t="s">
        <v>5893</v>
      </c>
      <c r="E1508" s="689" t="s">
        <v>3823</v>
      </c>
      <c r="F1508" s="626" t="s">
        <v>3779</v>
      </c>
      <c r="G1508" s="626" t="s">
        <v>3967</v>
      </c>
      <c r="H1508" s="626" t="s">
        <v>550</v>
      </c>
      <c r="I1508" s="626" t="s">
        <v>4523</v>
      </c>
      <c r="J1508" s="626" t="s">
        <v>4524</v>
      </c>
      <c r="K1508" s="626" t="s">
        <v>4525</v>
      </c>
      <c r="L1508" s="627">
        <v>299</v>
      </c>
      <c r="M1508" s="627">
        <v>299</v>
      </c>
      <c r="N1508" s="626">
        <v>1</v>
      </c>
      <c r="O1508" s="690">
        <v>1</v>
      </c>
      <c r="P1508" s="627">
        <v>299</v>
      </c>
      <c r="Q1508" s="642">
        <v>1</v>
      </c>
      <c r="R1508" s="626">
        <v>1</v>
      </c>
      <c r="S1508" s="642">
        <v>1</v>
      </c>
      <c r="T1508" s="690">
        <v>1</v>
      </c>
      <c r="U1508" s="672">
        <v>1</v>
      </c>
    </row>
    <row r="1509" spans="1:21" ht="14.4" customHeight="1" x14ac:dyDescent="0.3">
      <c r="A1509" s="625">
        <v>4</v>
      </c>
      <c r="B1509" s="626" t="s">
        <v>551</v>
      </c>
      <c r="C1509" s="626">
        <v>89301042</v>
      </c>
      <c r="D1509" s="688" t="s">
        <v>5893</v>
      </c>
      <c r="E1509" s="689" t="s">
        <v>3823</v>
      </c>
      <c r="F1509" s="626" t="s">
        <v>3779</v>
      </c>
      <c r="G1509" s="626" t="s">
        <v>3967</v>
      </c>
      <c r="H1509" s="626" t="s">
        <v>550</v>
      </c>
      <c r="I1509" s="626" t="s">
        <v>4286</v>
      </c>
      <c r="J1509" s="626" t="s">
        <v>4287</v>
      </c>
      <c r="K1509" s="626" t="s">
        <v>4288</v>
      </c>
      <c r="L1509" s="627">
        <v>320</v>
      </c>
      <c r="M1509" s="627">
        <v>320</v>
      </c>
      <c r="N1509" s="626">
        <v>1</v>
      </c>
      <c r="O1509" s="690">
        <v>1</v>
      </c>
      <c r="P1509" s="627">
        <v>320</v>
      </c>
      <c r="Q1509" s="642">
        <v>1</v>
      </c>
      <c r="R1509" s="626">
        <v>1</v>
      </c>
      <c r="S1509" s="642">
        <v>1</v>
      </c>
      <c r="T1509" s="690">
        <v>1</v>
      </c>
      <c r="U1509" s="672">
        <v>1</v>
      </c>
    </row>
    <row r="1510" spans="1:21" ht="14.4" customHeight="1" x14ac:dyDescent="0.3">
      <c r="A1510" s="625">
        <v>4</v>
      </c>
      <c r="B1510" s="626" t="s">
        <v>551</v>
      </c>
      <c r="C1510" s="626">
        <v>89301042</v>
      </c>
      <c r="D1510" s="688" t="s">
        <v>5893</v>
      </c>
      <c r="E1510" s="689" t="s">
        <v>3823</v>
      </c>
      <c r="F1510" s="626" t="s">
        <v>3779</v>
      </c>
      <c r="G1510" s="626" t="s">
        <v>3967</v>
      </c>
      <c r="H1510" s="626" t="s">
        <v>550</v>
      </c>
      <c r="I1510" s="626" t="s">
        <v>4538</v>
      </c>
      <c r="J1510" s="626" t="s">
        <v>4539</v>
      </c>
      <c r="K1510" s="626" t="s">
        <v>4540</v>
      </c>
      <c r="L1510" s="627">
        <v>498</v>
      </c>
      <c r="M1510" s="627">
        <v>996</v>
      </c>
      <c r="N1510" s="626">
        <v>2</v>
      </c>
      <c r="O1510" s="690">
        <v>2</v>
      </c>
      <c r="P1510" s="627">
        <v>996</v>
      </c>
      <c r="Q1510" s="642">
        <v>1</v>
      </c>
      <c r="R1510" s="626">
        <v>2</v>
      </c>
      <c r="S1510" s="642">
        <v>1</v>
      </c>
      <c r="T1510" s="690">
        <v>2</v>
      </c>
      <c r="U1510" s="672">
        <v>1</v>
      </c>
    </row>
    <row r="1511" spans="1:21" ht="14.4" customHeight="1" x14ac:dyDescent="0.3">
      <c r="A1511" s="625">
        <v>4</v>
      </c>
      <c r="B1511" s="626" t="s">
        <v>551</v>
      </c>
      <c r="C1511" s="626">
        <v>89301042</v>
      </c>
      <c r="D1511" s="688" t="s">
        <v>5893</v>
      </c>
      <c r="E1511" s="689" t="s">
        <v>3823</v>
      </c>
      <c r="F1511" s="626" t="s">
        <v>3779</v>
      </c>
      <c r="G1511" s="626" t="s">
        <v>3967</v>
      </c>
      <c r="H1511" s="626" t="s">
        <v>550</v>
      </c>
      <c r="I1511" s="626" t="s">
        <v>4541</v>
      </c>
      <c r="J1511" s="626" t="s">
        <v>4542</v>
      </c>
      <c r="K1511" s="626" t="s">
        <v>4543</v>
      </c>
      <c r="L1511" s="627">
        <v>2816</v>
      </c>
      <c r="M1511" s="627">
        <v>25344</v>
      </c>
      <c r="N1511" s="626">
        <v>9</v>
      </c>
      <c r="O1511" s="690">
        <v>1</v>
      </c>
      <c r="P1511" s="627">
        <v>25344</v>
      </c>
      <c r="Q1511" s="642">
        <v>1</v>
      </c>
      <c r="R1511" s="626">
        <v>9</v>
      </c>
      <c r="S1511" s="642">
        <v>1</v>
      </c>
      <c r="T1511" s="690">
        <v>1</v>
      </c>
      <c r="U1511" s="672">
        <v>1</v>
      </c>
    </row>
    <row r="1512" spans="1:21" ht="14.4" customHeight="1" x14ac:dyDescent="0.3">
      <c r="A1512" s="625">
        <v>4</v>
      </c>
      <c r="B1512" s="626" t="s">
        <v>551</v>
      </c>
      <c r="C1512" s="626">
        <v>89301042</v>
      </c>
      <c r="D1512" s="688" t="s">
        <v>5893</v>
      </c>
      <c r="E1512" s="689" t="s">
        <v>3823</v>
      </c>
      <c r="F1512" s="626" t="s">
        <v>3779</v>
      </c>
      <c r="G1512" s="626" t="s">
        <v>3967</v>
      </c>
      <c r="H1512" s="626" t="s">
        <v>550</v>
      </c>
      <c r="I1512" s="626" t="s">
        <v>4552</v>
      </c>
      <c r="J1512" s="626" t="s">
        <v>4553</v>
      </c>
      <c r="K1512" s="626" t="s">
        <v>4554</v>
      </c>
      <c r="L1512" s="627">
        <v>1500.3</v>
      </c>
      <c r="M1512" s="627">
        <v>9001.7999999999993</v>
      </c>
      <c r="N1512" s="626">
        <v>6</v>
      </c>
      <c r="O1512" s="690">
        <v>1</v>
      </c>
      <c r="P1512" s="627">
        <v>9001.7999999999993</v>
      </c>
      <c r="Q1512" s="642">
        <v>1</v>
      </c>
      <c r="R1512" s="626">
        <v>6</v>
      </c>
      <c r="S1512" s="642">
        <v>1</v>
      </c>
      <c r="T1512" s="690">
        <v>1</v>
      </c>
      <c r="U1512" s="672">
        <v>1</v>
      </c>
    </row>
    <row r="1513" spans="1:21" ht="14.4" customHeight="1" x14ac:dyDescent="0.3">
      <c r="A1513" s="625">
        <v>4</v>
      </c>
      <c r="B1513" s="626" t="s">
        <v>551</v>
      </c>
      <c r="C1513" s="626">
        <v>89301042</v>
      </c>
      <c r="D1513" s="688" t="s">
        <v>5893</v>
      </c>
      <c r="E1513" s="689" t="s">
        <v>3823</v>
      </c>
      <c r="F1513" s="626" t="s">
        <v>3779</v>
      </c>
      <c r="G1513" s="626" t="s">
        <v>3967</v>
      </c>
      <c r="H1513" s="626" t="s">
        <v>550</v>
      </c>
      <c r="I1513" s="626" t="s">
        <v>4555</v>
      </c>
      <c r="J1513" s="626" t="s">
        <v>4553</v>
      </c>
      <c r="K1513" s="626" t="s">
        <v>4556</v>
      </c>
      <c r="L1513" s="627">
        <v>1500.3</v>
      </c>
      <c r="M1513" s="627">
        <v>9001.7999999999993</v>
      </c>
      <c r="N1513" s="626">
        <v>6</v>
      </c>
      <c r="O1513" s="690">
        <v>1</v>
      </c>
      <c r="P1513" s="627">
        <v>9001.7999999999993</v>
      </c>
      <c r="Q1513" s="642">
        <v>1</v>
      </c>
      <c r="R1513" s="626">
        <v>6</v>
      </c>
      <c r="S1513" s="642">
        <v>1</v>
      </c>
      <c r="T1513" s="690">
        <v>1</v>
      </c>
      <c r="U1513" s="672">
        <v>1</v>
      </c>
    </row>
    <row r="1514" spans="1:21" ht="14.4" customHeight="1" x14ac:dyDescent="0.3">
      <c r="A1514" s="625">
        <v>4</v>
      </c>
      <c r="B1514" s="626" t="s">
        <v>551</v>
      </c>
      <c r="C1514" s="626">
        <v>89301042</v>
      </c>
      <c r="D1514" s="688" t="s">
        <v>5893</v>
      </c>
      <c r="E1514" s="689" t="s">
        <v>3823</v>
      </c>
      <c r="F1514" s="626" t="s">
        <v>3779</v>
      </c>
      <c r="G1514" s="626" t="s">
        <v>3967</v>
      </c>
      <c r="H1514" s="626" t="s">
        <v>550</v>
      </c>
      <c r="I1514" s="626" t="s">
        <v>4557</v>
      </c>
      <c r="J1514" s="626" t="s">
        <v>4558</v>
      </c>
      <c r="K1514" s="626" t="s">
        <v>4559</v>
      </c>
      <c r="L1514" s="627">
        <v>761.3</v>
      </c>
      <c r="M1514" s="627">
        <v>2283.8999999999996</v>
      </c>
      <c r="N1514" s="626">
        <v>3</v>
      </c>
      <c r="O1514" s="690">
        <v>1</v>
      </c>
      <c r="P1514" s="627">
        <v>2283.8999999999996</v>
      </c>
      <c r="Q1514" s="642">
        <v>1</v>
      </c>
      <c r="R1514" s="626">
        <v>3</v>
      </c>
      <c r="S1514" s="642">
        <v>1</v>
      </c>
      <c r="T1514" s="690">
        <v>1</v>
      </c>
      <c r="U1514" s="672">
        <v>1</v>
      </c>
    </row>
    <row r="1515" spans="1:21" ht="14.4" customHeight="1" x14ac:dyDescent="0.3">
      <c r="A1515" s="625">
        <v>4</v>
      </c>
      <c r="B1515" s="626" t="s">
        <v>551</v>
      </c>
      <c r="C1515" s="626">
        <v>89301042</v>
      </c>
      <c r="D1515" s="688" t="s">
        <v>5893</v>
      </c>
      <c r="E1515" s="689" t="s">
        <v>3823</v>
      </c>
      <c r="F1515" s="626" t="s">
        <v>3779</v>
      </c>
      <c r="G1515" s="626" t="s">
        <v>3967</v>
      </c>
      <c r="H1515" s="626" t="s">
        <v>550</v>
      </c>
      <c r="I1515" s="626" t="s">
        <v>4560</v>
      </c>
      <c r="J1515" s="626" t="s">
        <v>4558</v>
      </c>
      <c r="K1515" s="626" t="s">
        <v>4561</v>
      </c>
      <c r="L1515" s="627">
        <v>761.3</v>
      </c>
      <c r="M1515" s="627">
        <v>3045.2</v>
      </c>
      <c r="N1515" s="626">
        <v>4</v>
      </c>
      <c r="O1515" s="690">
        <v>1</v>
      </c>
      <c r="P1515" s="627">
        <v>3045.2</v>
      </c>
      <c r="Q1515" s="642">
        <v>1</v>
      </c>
      <c r="R1515" s="626">
        <v>4</v>
      </c>
      <c r="S1515" s="642">
        <v>1</v>
      </c>
      <c r="T1515" s="690">
        <v>1</v>
      </c>
      <c r="U1515" s="672">
        <v>1</v>
      </c>
    </row>
    <row r="1516" spans="1:21" ht="14.4" customHeight="1" x14ac:dyDescent="0.3">
      <c r="A1516" s="625">
        <v>4</v>
      </c>
      <c r="B1516" s="626" t="s">
        <v>551</v>
      </c>
      <c r="C1516" s="626">
        <v>89301042</v>
      </c>
      <c r="D1516" s="688" t="s">
        <v>5893</v>
      </c>
      <c r="E1516" s="689" t="s">
        <v>3823</v>
      </c>
      <c r="F1516" s="626" t="s">
        <v>3779</v>
      </c>
      <c r="G1516" s="626" t="s">
        <v>3967</v>
      </c>
      <c r="H1516" s="626" t="s">
        <v>550</v>
      </c>
      <c r="I1516" s="626" t="s">
        <v>4963</v>
      </c>
      <c r="J1516" s="626" t="s">
        <v>4964</v>
      </c>
      <c r="K1516" s="626" t="s">
        <v>4965</v>
      </c>
      <c r="L1516" s="627">
        <v>2412.9</v>
      </c>
      <c r="M1516" s="627">
        <v>14477.400000000001</v>
      </c>
      <c r="N1516" s="626">
        <v>6</v>
      </c>
      <c r="O1516" s="690">
        <v>1</v>
      </c>
      <c r="P1516" s="627">
        <v>14477.400000000001</v>
      </c>
      <c r="Q1516" s="642">
        <v>1</v>
      </c>
      <c r="R1516" s="626">
        <v>6</v>
      </c>
      <c r="S1516" s="642">
        <v>1</v>
      </c>
      <c r="T1516" s="690">
        <v>1</v>
      </c>
      <c r="U1516" s="672">
        <v>1</v>
      </c>
    </row>
    <row r="1517" spans="1:21" ht="14.4" customHeight="1" x14ac:dyDescent="0.3">
      <c r="A1517" s="625">
        <v>4</v>
      </c>
      <c r="B1517" s="626" t="s">
        <v>551</v>
      </c>
      <c r="C1517" s="626">
        <v>89301042</v>
      </c>
      <c r="D1517" s="688" t="s">
        <v>5893</v>
      </c>
      <c r="E1517" s="689" t="s">
        <v>3823</v>
      </c>
      <c r="F1517" s="626" t="s">
        <v>3779</v>
      </c>
      <c r="G1517" s="626" t="s">
        <v>3967</v>
      </c>
      <c r="H1517" s="626" t="s">
        <v>550</v>
      </c>
      <c r="I1517" s="626" t="s">
        <v>5422</v>
      </c>
      <c r="J1517" s="626" t="s">
        <v>4569</v>
      </c>
      <c r="K1517" s="626" t="s">
        <v>5423</v>
      </c>
      <c r="L1517" s="627">
        <v>1500.3</v>
      </c>
      <c r="M1517" s="627">
        <v>6001.2</v>
      </c>
      <c r="N1517" s="626">
        <v>4</v>
      </c>
      <c r="O1517" s="690">
        <v>1</v>
      </c>
      <c r="P1517" s="627">
        <v>6001.2</v>
      </c>
      <c r="Q1517" s="642">
        <v>1</v>
      </c>
      <c r="R1517" s="626">
        <v>4</v>
      </c>
      <c r="S1517" s="642">
        <v>1</v>
      </c>
      <c r="T1517" s="690">
        <v>1</v>
      </c>
      <c r="U1517" s="672">
        <v>1</v>
      </c>
    </row>
    <row r="1518" spans="1:21" ht="14.4" customHeight="1" x14ac:dyDescent="0.3">
      <c r="A1518" s="625">
        <v>4</v>
      </c>
      <c r="B1518" s="626" t="s">
        <v>551</v>
      </c>
      <c r="C1518" s="626">
        <v>89301042</v>
      </c>
      <c r="D1518" s="688" t="s">
        <v>5893</v>
      </c>
      <c r="E1518" s="689" t="s">
        <v>3823</v>
      </c>
      <c r="F1518" s="626" t="s">
        <v>3779</v>
      </c>
      <c r="G1518" s="626" t="s">
        <v>3967</v>
      </c>
      <c r="H1518" s="626" t="s">
        <v>550</v>
      </c>
      <c r="I1518" s="626" t="s">
        <v>4568</v>
      </c>
      <c r="J1518" s="626" t="s">
        <v>4569</v>
      </c>
      <c r="K1518" s="626" t="s">
        <v>4570</v>
      </c>
      <c r="L1518" s="627">
        <v>1500.3</v>
      </c>
      <c r="M1518" s="627">
        <v>18003.599999999999</v>
      </c>
      <c r="N1518" s="626">
        <v>12</v>
      </c>
      <c r="O1518" s="690">
        <v>2</v>
      </c>
      <c r="P1518" s="627">
        <v>18003.599999999999</v>
      </c>
      <c r="Q1518" s="642">
        <v>1</v>
      </c>
      <c r="R1518" s="626">
        <v>12</v>
      </c>
      <c r="S1518" s="642">
        <v>1</v>
      </c>
      <c r="T1518" s="690">
        <v>2</v>
      </c>
      <c r="U1518" s="672">
        <v>1</v>
      </c>
    </row>
    <row r="1519" spans="1:21" ht="14.4" customHeight="1" x14ac:dyDescent="0.3">
      <c r="A1519" s="625">
        <v>4</v>
      </c>
      <c r="B1519" s="626" t="s">
        <v>551</v>
      </c>
      <c r="C1519" s="626">
        <v>89301042</v>
      </c>
      <c r="D1519" s="688" t="s">
        <v>5893</v>
      </c>
      <c r="E1519" s="689" t="s">
        <v>3823</v>
      </c>
      <c r="F1519" s="626" t="s">
        <v>3779</v>
      </c>
      <c r="G1519" s="626" t="s">
        <v>3967</v>
      </c>
      <c r="H1519" s="626" t="s">
        <v>550</v>
      </c>
      <c r="I1519" s="626" t="s">
        <v>4972</v>
      </c>
      <c r="J1519" s="626" t="s">
        <v>4569</v>
      </c>
      <c r="K1519" s="626" t="s">
        <v>4974</v>
      </c>
      <c r="L1519" s="627">
        <v>1500.3</v>
      </c>
      <c r="M1519" s="627">
        <v>3000.6</v>
      </c>
      <c r="N1519" s="626">
        <v>2</v>
      </c>
      <c r="O1519" s="690">
        <v>1</v>
      </c>
      <c r="P1519" s="627"/>
      <c r="Q1519" s="642">
        <v>0</v>
      </c>
      <c r="R1519" s="626"/>
      <c r="S1519" s="642">
        <v>0</v>
      </c>
      <c r="T1519" s="690"/>
      <c r="U1519" s="672">
        <v>0</v>
      </c>
    </row>
    <row r="1520" spans="1:21" ht="14.4" customHeight="1" x14ac:dyDescent="0.3">
      <c r="A1520" s="625">
        <v>4</v>
      </c>
      <c r="B1520" s="626" t="s">
        <v>551</v>
      </c>
      <c r="C1520" s="626">
        <v>89301042</v>
      </c>
      <c r="D1520" s="688" t="s">
        <v>5893</v>
      </c>
      <c r="E1520" s="689" t="s">
        <v>3823</v>
      </c>
      <c r="F1520" s="626" t="s">
        <v>3779</v>
      </c>
      <c r="G1520" s="626" t="s">
        <v>3967</v>
      </c>
      <c r="H1520" s="626" t="s">
        <v>550</v>
      </c>
      <c r="I1520" s="626" t="s">
        <v>4571</v>
      </c>
      <c r="J1520" s="626" t="s">
        <v>4572</v>
      </c>
      <c r="K1520" s="626" t="s">
        <v>4573</v>
      </c>
      <c r="L1520" s="627">
        <v>1987.45</v>
      </c>
      <c r="M1520" s="627">
        <v>1987.45</v>
      </c>
      <c r="N1520" s="626">
        <v>1</v>
      </c>
      <c r="O1520" s="690">
        <v>1</v>
      </c>
      <c r="P1520" s="627">
        <v>1987.45</v>
      </c>
      <c r="Q1520" s="642">
        <v>1</v>
      </c>
      <c r="R1520" s="626">
        <v>1</v>
      </c>
      <c r="S1520" s="642">
        <v>1</v>
      </c>
      <c r="T1520" s="690">
        <v>1</v>
      </c>
      <c r="U1520" s="672">
        <v>1</v>
      </c>
    </row>
    <row r="1521" spans="1:21" ht="14.4" customHeight="1" x14ac:dyDescent="0.3">
      <c r="A1521" s="625">
        <v>4</v>
      </c>
      <c r="B1521" s="626" t="s">
        <v>551</v>
      </c>
      <c r="C1521" s="626">
        <v>89301042</v>
      </c>
      <c r="D1521" s="688" t="s">
        <v>5893</v>
      </c>
      <c r="E1521" s="689" t="s">
        <v>3823</v>
      </c>
      <c r="F1521" s="626" t="s">
        <v>3779</v>
      </c>
      <c r="G1521" s="626" t="s">
        <v>3967</v>
      </c>
      <c r="H1521" s="626" t="s">
        <v>550</v>
      </c>
      <c r="I1521" s="626" t="s">
        <v>4577</v>
      </c>
      <c r="J1521" s="626" t="s">
        <v>4572</v>
      </c>
      <c r="K1521" s="626" t="s">
        <v>4578</v>
      </c>
      <c r="L1521" s="627">
        <v>1987.45</v>
      </c>
      <c r="M1521" s="627">
        <v>19874.500000000004</v>
      </c>
      <c r="N1521" s="626">
        <v>10</v>
      </c>
      <c r="O1521" s="690">
        <v>4</v>
      </c>
      <c r="P1521" s="627">
        <v>17887.050000000003</v>
      </c>
      <c r="Q1521" s="642">
        <v>0.9</v>
      </c>
      <c r="R1521" s="626">
        <v>9</v>
      </c>
      <c r="S1521" s="642">
        <v>0.9</v>
      </c>
      <c r="T1521" s="690">
        <v>3</v>
      </c>
      <c r="U1521" s="672">
        <v>0.75</v>
      </c>
    </row>
    <row r="1522" spans="1:21" ht="14.4" customHeight="1" x14ac:dyDescent="0.3">
      <c r="A1522" s="625">
        <v>4</v>
      </c>
      <c r="B1522" s="626" t="s">
        <v>551</v>
      </c>
      <c r="C1522" s="626">
        <v>89301042</v>
      </c>
      <c r="D1522" s="688" t="s">
        <v>5893</v>
      </c>
      <c r="E1522" s="689" t="s">
        <v>3823</v>
      </c>
      <c r="F1522" s="626" t="s">
        <v>3779</v>
      </c>
      <c r="G1522" s="626" t="s">
        <v>3967</v>
      </c>
      <c r="H1522" s="626" t="s">
        <v>550</v>
      </c>
      <c r="I1522" s="626" t="s">
        <v>4582</v>
      </c>
      <c r="J1522" s="626" t="s">
        <v>4580</v>
      </c>
      <c r="K1522" s="626" t="s">
        <v>4583</v>
      </c>
      <c r="L1522" s="627">
        <v>711.08</v>
      </c>
      <c r="M1522" s="627">
        <v>8532.9600000000009</v>
      </c>
      <c r="N1522" s="626">
        <v>12</v>
      </c>
      <c r="O1522" s="690">
        <v>2</v>
      </c>
      <c r="P1522" s="627">
        <v>8532.9600000000009</v>
      </c>
      <c r="Q1522" s="642">
        <v>1</v>
      </c>
      <c r="R1522" s="626">
        <v>12</v>
      </c>
      <c r="S1522" s="642">
        <v>1</v>
      </c>
      <c r="T1522" s="690">
        <v>2</v>
      </c>
      <c r="U1522" s="672">
        <v>1</v>
      </c>
    </row>
    <row r="1523" spans="1:21" ht="14.4" customHeight="1" x14ac:dyDescent="0.3">
      <c r="A1523" s="625">
        <v>4</v>
      </c>
      <c r="B1523" s="626" t="s">
        <v>551</v>
      </c>
      <c r="C1523" s="626">
        <v>89301042</v>
      </c>
      <c r="D1523" s="688" t="s">
        <v>5893</v>
      </c>
      <c r="E1523" s="689" t="s">
        <v>3823</v>
      </c>
      <c r="F1523" s="626" t="s">
        <v>3779</v>
      </c>
      <c r="G1523" s="626" t="s">
        <v>3967</v>
      </c>
      <c r="H1523" s="626" t="s">
        <v>550</v>
      </c>
      <c r="I1523" s="626" t="s">
        <v>4975</v>
      </c>
      <c r="J1523" s="626" t="s">
        <v>4580</v>
      </c>
      <c r="K1523" s="626" t="s">
        <v>4976</v>
      </c>
      <c r="L1523" s="627">
        <v>711.08</v>
      </c>
      <c r="M1523" s="627">
        <v>2844.32</v>
      </c>
      <c r="N1523" s="626">
        <v>4</v>
      </c>
      <c r="O1523" s="690">
        <v>1</v>
      </c>
      <c r="P1523" s="627"/>
      <c r="Q1523" s="642">
        <v>0</v>
      </c>
      <c r="R1523" s="626"/>
      <c r="S1523" s="642">
        <v>0</v>
      </c>
      <c r="T1523" s="690"/>
      <c r="U1523" s="672">
        <v>0</v>
      </c>
    </row>
    <row r="1524" spans="1:21" ht="14.4" customHeight="1" x14ac:dyDescent="0.3">
      <c r="A1524" s="625">
        <v>4</v>
      </c>
      <c r="B1524" s="626" t="s">
        <v>551</v>
      </c>
      <c r="C1524" s="626">
        <v>89301042</v>
      </c>
      <c r="D1524" s="688" t="s">
        <v>5893</v>
      </c>
      <c r="E1524" s="689" t="s">
        <v>3823</v>
      </c>
      <c r="F1524" s="626" t="s">
        <v>3779</v>
      </c>
      <c r="G1524" s="626" t="s">
        <v>3967</v>
      </c>
      <c r="H1524" s="626" t="s">
        <v>550</v>
      </c>
      <c r="I1524" s="626" t="s">
        <v>4977</v>
      </c>
      <c r="J1524" s="626" t="s">
        <v>4585</v>
      </c>
      <c r="K1524" s="626" t="s">
        <v>4978</v>
      </c>
      <c r="L1524" s="627">
        <v>1074.31</v>
      </c>
      <c r="M1524" s="627">
        <v>6445.86</v>
      </c>
      <c r="N1524" s="626">
        <v>6</v>
      </c>
      <c r="O1524" s="690">
        <v>1</v>
      </c>
      <c r="P1524" s="627">
        <v>6445.86</v>
      </c>
      <c r="Q1524" s="642">
        <v>1</v>
      </c>
      <c r="R1524" s="626">
        <v>6</v>
      </c>
      <c r="S1524" s="642">
        <v>1</v>
      </c>
      <c r="T1524" s="690">
        <v>1</v>
      </c>
      <c r="U1524" s="672">
        <v>1</v>
      </c>
    </row>
    <row r="1525" spans="1:21" ht="14.4" customHeight="1" x14ac:dyDescent="0.3">
      <c r="A1525" s="625">
        <v>4</v>
      </c>
      <c r="B1525" s="626" t="s">
        <v>551</v>
      </c>
      <c r="C1525" s="626">
        <v>89301042</v>
      </c>
      <c r="D1525" s="688" t="s">
        <v>5893</v>
      </c>
      <c r="E1525" s="689" t="s">
        <v>3823</v>
      </c>
      <c r="F1525" s="626" t="s">
        <v>3779</v>
      </c>
      <c r="G1525" s="626" t="s">
        <v>3967</v>
      </c>
      <c r="H1525" s="626" t="s">
        <v>550</v>
      </c>
      <c r="I1525" s="626" t="s">
        <v>4587</v>
      </c>
      <c r="J1525" s="626" t="s">
        <v>4585</v>
      </c>
      <c r="K1525" s="626" t="s">
        <v>4588</v>
      </c>
      <c r="L1525" s="627">
        <v>1074.31</v>
      </c>
      <c r="M1525" s="627">
        <v>22560.51</v>
      </c>
      <c r="N1525" s="626">
        <v>21</v>
      </c>
      <c r="O1525" s="690">
        <v>3</v>
      </c>
      <c r="P1525" s="627">
        <v>22560.51</v>
      </c>
      <c r="Q1525" s="642">
        <v>1</v>
      </c>
      <c r="R1525" s="626">
        <v>21</v>
      </c>
      <c r="S1525" s="642">
        <v>1</v>
      </c>
      <c r="T1525" s="690">
        <v>3</v>
      </c>
      <c r="U1525" s="672">
        <v>1</v>
      </c>
    </row>
    <row r="1526" spans="1:21" ht="14.4" customHeight="1" x14ac:dyDescent="0.3">
      <c r="A1526" s="625">
        <v>4</v>
      </c>
      <c r="B1526" s="626" t="s">
        <v>551</v>
      </c>
      <c r="C1526" s="626">
        <v>89301042</v>
      </c>
      <c r="D1526" s="688" t="s">
        <v>5893</v>
      </c>
      <c r="E1526" s="689" t="s">
        <v>3823</v>
      </c>
      <c r="F1526" s="626" t="s">
        <v>3779</v>
      </c>
      <c r="G1526" s="626" t="s">
        <v>3967</v>
      </c>
      <c r="H1526" s="626" t="s">
        <v>550</v>
      </c>
      <c r="I1526" s="626" t="s">
        <v>4589</v>
      </c>
      <c r="J1526" s="626" t="s">
        <v>4590</v>
      </c>
      <c r="K1526" s="626" t="s">
        <v>4591</v>
      </c>
      <c r="L1526" s="627">
        <v>369.69</v>
      </c>
      <c r="M1526" s="627">
        <v>1478.76</v>
      </c>
      <c r="N1526" s="626">
        <v>4</v>
      </c>
      <c r="O1526" s="690">
        <v>3</v>
      </c>
      <c r="P1526" s="627">
        <v>1478.76</v>
      </c>
      <c r="Q1526" s="642">
        <v>1</v>
      </c>
      <c r="R1526" s="626">
        <v>4</v>
      </c>
      <c r="S1526" s="642">
        <v>1</v>
      </c>
      <c r="T1526" s="690">
        <v>3</v>
      </c>
      <c r="U1526" s="672">
        <v>1</v>
      </c>
    </row>
    <row r="1527" spans="1:21" ht="14.4" customHeight="1" x14ac:dyDescent="0.3">
      <c r="A1527" s="625">
        <v>4</v>
      </c>
      <c r="B1527" s="626" t="s">
        <v>551</v>
      </c>
      <c r="C1527" s="626">
        <v>89301042</v>
      </c>
      <c r="D1527" s="688" t="s">
        <v>5893</v>
      </c>
      <c r="E1527" s="689" t="s">
        <v>3823</v>
      </c>
      <c r="F1527" s="626" t="s">
        <v>3779</v>
      </c>
      <c r="G1527" s="626" t="s">
        <v>3967</v>
      </c>
      <c r="H1527" s="626" t="s">
        <v>550</v>
      </c>
      <c r="I1527" s="626" t="s">
        <v>1748</v>
      </c>
      <c r="J1527" s="626" t="s">
        <v>4289</v>
      </c>
      <c r="K1527" s="626" t="s">
        <v>4290</v>
      </c>
      <c r="L1527" s="627">
        <v>1430.6</v>
      </c>
      <c r="M1527" s="627">
        <v>11444.8</v>
      </c>
      <c r="N1527" s="626">
        <v>8</v>
      </c>
      <c r="O1527" s="690">
        <v>3</v>
      </c>
      <c r="P1527" s="627">
        <v>11444.8</v>
      </c>
      <c r="Q1527" s="642">
        <v>1</v>
      </c>
      <c r="R1527" s="626">
        <v>8</v>
      </c>
      <c r="S1527" s="642">
        <v>1</v>
      </c>
      <c r="T1527" s="690">
        <v>3</v>
      </c>
      <c r="U1527" s="672">
        <v>1</v>
      </c>
    </row>
    <row r="1528" spans="1:21" ht="14.4" customHeight="1" x14ac:dyDescent="0.3">
      <c r="A1528" s="625">
        <v>4</v>
      </c>
      <c r="B1528" s="626" t="s">
        <v>551</v>
      </c>
      <c r="C1528" s="626">
        <v>89301042</v>
      </c>
      <c r="D1528" s="688" t="s">
        <v>5893</v>
      </c>
      <c r="E1528" s="689" t="s">
        <v>3823</v>
      </c>
      <c r="F1528" s="626" t="s">
        <v>3779</v>
      </c>
      <c r="G1528" s="626" t="s">
        <v>3967</v>
      </c>
      <c r="H1528" s="626" t="s">
        <v>550</v>
      </c>
      <c r="I1528" s="626" t="s">
        <v>4595</v>
      </c>
      <c r="J1528" s="626" t="s">
        <v>4596</v>
      </c>
      <c r="K1528" s="626" t="s">
        <v>4461</v>
      </c>
      <c r="L1528" s="627">
        <v>500</v>
      </c>
      <c r="M1528" s="627">
        <v>7000</v>
      </c>
      <c r="N1528" s="626">
        <v>14</v>
      </c>
      <c r="O1528" s="690">
        <v>9</v>
      </c>
      <c r="P1528" s="627">
        <v>6000</v>
      </c>
      <c r="Q1528" s="642">
        <v>0.8571428571428571</v>
      </c>
      <c r="R1528" s="626">
        <v>12</v>
      </c>
      <c r="S1528" s="642">
        <v>0.8571428571428571</v>
      </c>
      <c r="T1528" s="690">
        <v>7</v>
      </c>
      <c r="U1528" s="672">
        <v>0.77777777777777779</v>
      </c>
    </row>
    <row r="1529" spans="1:21" ht="14.4" customHeight="1" x14ac:dyDescent="0.3">
      <c r="A1529" s="625">
        <v>4</v>
      </c>
      <c r="B1529" s="626" t="s">
        <v>551</v>
      </c>
      <c r="C1529" s="626">
        <v>89301042</v>
      </c>
      <c r="D1529" s="688" t="s">
        <v>5893</v>
      </c>
      <c r="E1529" s="689" t="s">
        <v>3823</v>
      </c>
      <c r="F1529" s="626" t="s">
        <v>3779</v>
      </c>
      <c r="G1529" s="626" t="s">
        <v>3967</v>
      </c>
      <c r="H1529" s="626" t="s">
        <v>550</v>
      </c>
      <c r="I1529" s="626" t="s">
        <v>4597</v>
      </c>
      <c r="J1529" s="626" t="s">
        <v>4598</v>
      </c>
      <c r="K1529" s="626" t="s">
        <v>4599</v>
      </c>
      <c r="L1529" s="627">
        <v>556</v>
      </c>
      <c r="M1529" s="627">
        <v>6116</v>
      </c>
      <c r="N1529" s="626">
        <v>11</v>
      </c>
      <c r="O1529" s="690">
        <v>5</v>
      </c>
      <c r="P1529" s="627">
        <v>6116</v>
      </c>
      <c r="Q1529" s="642">
        <v>1</v>
      </c>
      <c r="R1529" s="626">
        <v>11</v>
      </c>
      <c r="S1529" s="642">
        <v>1</v>
      </c>
      <c r="T1529" s="690">
        <v>5</v>
      </c>
      <c r="U1529" s="672">
        <v>1</v>
      </c>
    </row>
    <row r="1530" spans="1:21" ht="14.4" customHeight="1" x14ac:dyDescent="0.3">
      <c r="A1530" s="625">
        <v>4</v>
      </c>
      <c r="B1530" s="626" t="s">
        <v>551</v>
      </c>
      <c r="C1530" s="626">
        <v>89301042</v>
      </c>
      <c r="D1530" s="688" t="s">
        <v>5893</v>
      </c>
      <c r="E1530" s="689" t="s">
        <v>3823</v>
      </c>
      <c r="F1530" s="626" t="s">
        <v>3779</v>
      </c>
      <c r="G1530" s="626" t="s">
        <v>3967</v>
      </c>
      <c r="H1530" s="626" t="s">
        <v>550</v>
      </c>
      <c r="I1530" s="626" t="s">
        <v>4600</v>
      </c>
      <c r="J1530" s="626" t="s">
        <v>4601</v>
      </c>
      <c r="K1530" s="626" t="s">
        <v>4602</v>
      </c>
      <c r="L1530" s="627">
        <v>2939</v>
      </c>
      <c r="M1530" s="627">
        <v>5878</v>
      </c>
      <c r="N1530" s="626">
        <v>2</v>
      </c>
      <c r="O1530" s="690">
        <v>1</v>
      </c>
      <c r="P1530" s="627">
        <v>5878</v>
      </c>
      <c r="Q1530" s="642">
        <v>1</v>
      </c>
      <c r="R1530" s="626">
        <v>2</v>
      </c>
      <c r="S1530" s="642">
        <v>1</v>
      </c>
      <c r="T1530" s="690">
        <v>1</v>
      </c>
      <c r="U1530" s="672">
        <v>1</v>
      </c>
    </row>
    <row r="1531" spans="1:21" ht="14.4" customHeight="1" x14ac:dyDescent="0.3">
      <c r="A1531" s="625">
        <v>4</v>
      </c>
      <c r="B1531" s="626" t="s">
        <v>551</v>
      </c>
      <c r="C1531" s="626">
        <v>89301042</v>
      </c>
      <c r="D1531" s="688" t="s">
        <v>5893</v>
      </c>
      <c r="E1531" s="689" t="s">
        <v>3823</v>
      </c>
      <c r="F1531" s="626" t="s">
        <v>3779</v>
      </c>
      <c r="G1531" s="626" t="s">
        <v>3967</v>
      </c>
      <c r="H1531" s="626" t="s">
        <v>550</v>
      </c>
      <c r="I1531" s="626" t="s">
        <v>4600</v>
      </c>
      <c r="J1531" s="626" t="s">
        <v>4603</v>
      </c>
      <c r="K1531" s="626" t="s">
        <v>4602</v>
      </c>
      <c r="L1531" s="627">
        <v>2939</v>
      </c>
      <c r="M1531" s="627">
        <v>38207</v>
      </c>
      <c r="N1531" s="626">
        <v>13</v>
      </c>
      <c r="O1531" s="690">
        <v>5</v>
      </c>
      <c r="P1531" s="627">
        <v>38207</v>
      </c>
      <c r="Q1531" s="642">
        <v>1</v>
      </c>
      <c r="R1531" s="626">
        <v>13</v>
      </c>
      <c r="S1531" s="642">
        <v>1</v>
      </c>
      <c r="T1531" s="690">
        <v>5</v>
      </c>
      <c r="U1531" s="672">
        <v>1</v>
      </c>
    </row>
    <row r="1532" spans="1:21" ht="14.4" customHeight="1" x14ac:dyDescent="0.3">
      <c r="A1532" s="625">
        <v>4</v>
      </c>
      <c r="B1532" s="626" t="s">
        <v>551</v>
      </c>
      <c r="C1532" s="626">
        <v>89301042</v>
      </c>
      <c r="D1532" s="688" t="s">
        <v>5893</v>
      </c>
      <c r="E1532" s="689" t="s">
        <v>3823</v>
      </c>
      <c r="F1532" s="626" t="s">
        <v>3779</v>
      </c>
      <c r="G1532" s="626" t="s">
        <v>3967</v>
      </c>
      <c r="H1532" s="626" t="s">
        <v>550</v>
      </c>
      <c r="I1532" s="626" t="s">
        <v>4604</v>
      </c>
      <c r="J1532" s="626" t="s">
        <v>5424</v>
      </c>
      <c r="K1532" s="626" t="s">
        <v>4606</v>
      </c>
      <c r="L1532" s="627">
        <v>5343.9</v>
      </c>
      <c r="M1532" s="627">
        <v>5343.9</v>
      </c>
      <c r="N1532" s="626">
        <v>1</v>
      </c>
      <c r="O1532" s="690">
        <v>1</v>
      </c>
      <c r="P1532" s="627">
        <v>5343.9</v>
      </c>
      <c r="Q1532" s="642">
        <v>1</v>
      </c>
      <c r="R1532" s="626">
        <v>1</v>
      </c>
      <c r="S1532" s="642">
        <v>1</v>
      </c>
      <c r="T1532" s="690">
        <v>1</v>
      </c>
      <c r="U1532" s="672">
        <v>1</v>
      </c>
    </row>
    <row r="1533" spans="1:21" ht="14.4" customHeight="1" x14ac:dyDescent="0.3">
      <c r="A1533" s="625">
        <v>4</v>
      </c>
      <c r="B1533" s="626" t="s">
        <v>551</v>
      </c>
      <c r="C1533" s="626">
        <v>89301042</v>
      </c>
      <c r="D1533" s="688" t="s">
        <v>5893</v>
      </c>
      <c r="E1533" s="689" t="s">
        <v>3823</v>
      </c>
      <c r="F1533" s="626" t="s">
        <v>3779</v>
      </c>
      <c r="G1533" s="626" t="s">
        <v>3967</v>
      </c>
      <c r="H1533" s="626" t="s">
        <v>550</v>
      </c>
      <c r="I1533" s="626" t="s">
        <v>4604</v>
      </c>
      <c r="J1533" s="626" t="s">
        <v>4605</v>
      </c>
      <c r="K1533" s="626" t="s">
        <v>4606</v>
      </c>
      <c r="L1533" s="627">
        <v>5343.9</v>
      </c>
      <c r="M1533" s="627">
        <v>16031.699999999999</v>
      </c>
      <c r="N1533" s="626">
        <v>3</v>
      </c>
      <c r="O1533" s="690">
        <v>1</v>
      </c>
      <c r="P1533" s="627">
        <v>16031.699999999999</v>
      </c>
      <c r="Q1533" s="642">
        <v>1</v>
      </c>
      <c r="R1533" s="626">
        <v>3</v>
      </c>
      <c r="S1533" s="642">
        <v>1</v>
      </c>
      <c r="T1533" s="690">
        <v>1</v>
      </c>
      <c r="U1533" s="672">
        <v>1</v>
      </c>
    </row>
    <row r="1534" spans="1:21" ht="14.4" customHeight="1" x14ac:dyDescent="0.3">
      <c r="A1534" s="625">
        <v>4</v>
      </c>
      <c r="B1534" s="626" t="s">
        <v>551</v>
      </c>
      <c r="C1534" s="626">
        <v>89301042</v>
      </c>
      <c r="D1534" s="688" t="s">
        <v>5893</v>
      </c>
      <c r="E1534" s="689" t="s">
        <v>3823</v>
      </c>
      <c r="F1534" s="626" t="s">
        <v>3779</v>
      </c>
      <c r="G1534" s="626" t="s">
        <v>3967</v>
      </c>
      <c r="H1534" s="626" t="s">
        <v>550</v>
      </c>
      <c r="I1534" s="626" t="s">
        <v>4988</v>
      </c>
      <c r="J1534" s="626" t="s">
        <v>5425</v>
      </c>
      <c r="K1534" s="626" t="s">
        <v>4990</v>
      </c>
      <c r="L1534" s="627">
        <v>2816</v>
      </c>
      <c r="M1534" s="627">
        <v>8448</v>
      </c>
      <c r="N1534" s="626">
        <v>3</v>
      </c>
      <c r="O1534" s="690">
        <v>1</v>
      </c>
      <c r="P1534" s="627">
        <v>8448</v>
      </c>
      <c r="Q1534" s="642">
        <v>1</v>
      </c>
      <c r="R1534" s="626">
        <v>3</v>
      </c>
      <c r="S1534" s="642">
        <v>1</v>
      </c>
      <c r="T1534" s="690">
        <v>1</v>
      </c>
      <c r="U1534" s="672">
        <v>1</v>
      </c>
    </row>
    <row r="1535" spans="1:21" ht="14.4" customHeight="1" x14ac:dyDescent="0.3">
      <c r="A1535" s="625">
        <v>4</v>
      </c>
      <c r="B1535" s="626" t="s">
        <v>551</v>
      </c>
      <c r="C1535" s="626">
        <v>89301042</v>
      </c>
      <c r="D1535" s="688" t="s">
        <v>5893</v>
      </c>
      <c r="E1535" s="689" t="s">
        <v>3823</v>
      </c>
      <c r="F1535" s="626" t="s">
        <v>3779</v>
      </c>
      <c r="G1535" s="626" t="s">
        <v>3967</v>
      </c>
      <c r="H1535" s="626" t="s">
        <v>550</v>
      </c>
      <c r="I1535" s="626" t="s">
        <v>4612</v>
      </c>
      <c r="J1535" s="626" t="s">
        <v>4613</v>
      </c>
      <c r="K1535" s="626" t="s">
        <v>4614</v>
      </c>
      <c r="L1535" s="627">
        <v>1080</v>
      </c>
      <c r="M1535" s="627">
        <v>3240</v>
      </c>
      <c r="N1535" s="626">
        <v>3</v>
      </c>
      <c r="O1535" s="690">
        <v>3</v>
      </c>
      <c r="P1535" s="627">
        <v>2160</v>
      </c>
      <c r="Q1535" s="642">
        <v>0.66666666666666663</v>
      </c>
      <c r="R1535" s="626">
        <v>2</v>
      </c>
      <c r="S1535" s="642">
        <v>0.66666666666666663</v>
      </c>
      <c r="T1535" s="690">
        <v>2</v>
      </c>
      <c r="U1535" s="672">
        <v>0.66666666666666663</v>
      </c>
    </row>
    <row r="1536" spans="1:21" ht="14.4" customHeight="1" x14ac:dyDescent="0.3">
      <c r="A1536" s="625">
        <v>4</v>
      </c>
      <c r="B1536" s="626" t="s">
        <v>551</v>
      </c>
      <c r="C1536" s="626">
        <v>89301042</v>
      </c>
      <c r="D1536" s="688" t="s">
        <v>5893</v>
      </c>
      <c r="E1536" s="689" t="s">
        <v>3823</v>
      </c>
      <c r="F1536" s="626" t="s">
        <v>3779</v>
      </c>
      <c r="G1536" s="626" t="s">
        <v>3967</v>
      </c>
      <c r="H1536" s="626" t="s">
        <v>550</v>
      </c>
      <c r="I1536" s="626" t="s">
        <v>4615</v>
      </c>
      <c r="J1536" s="626" t="s">
        <v>4616</v>
      </c>
      <c r="K1536" s="626" t="s">
        <v>4617</v>
      </c>
      <c r="L1536" s="627">
        <v>600</v>
      </c>
      <c r="M1536" s="627">
        <v>3600</v>
      </c>
      <c r="N1536" s="626">
        <v>6</v>
      </c>
      <c r="O1536" s="690">
        <v>6</v>
      </c>
      <c r="P1536" s="627">
        <v>2400</v>
      </c>
      <c r="Q1536" s="642">
        <v>0.66666666666666663</v>
      </c>
      <c r="R1536" s="626">
        <v>4</v>
      </c>
      <c r="S1536" s="642">
        <v>0.66666666666666663</v>
      </c>
      <c r="T1536" s="690">
        <v>4</v>
      </c>
      <c r="U1536" s="672">
        <v>0.66666666666666663</v>
      </c>
    </row>
    <row r="1537" spans="1:21" ht="14.4" customHeight="1" x14ac:dyDescent="0.3">
      <c r="A1537" s="625">
        <v>4</v>
      </c>
      <c r="B1537" s="626" t="s">
        <v>551</v>
      </c>
      <c r="C1537" s="626">
        <v>89301042</v>
      </c>
      <c r="D1537" s="688" t="s">
        <v>5893</v>
      </c>
      <c r="E1537" s="689" t="s">
        <v>3823</v>
      </c>
      <c r="F1537" s="626" t="s">
        <v>3779</v>
      </c>
      <c r="G1537" s="626" t="s">
        <v>3967</v>
      </c>
      <c r="H1537" s="626" t="s">
        <v>550</v>
      </c>
      <c r="I1537" s="626" t="s">
        <v>4615</v>
      </c>
      <c r="J1537" s="626" t="s">
        <v>4991</v>
      </c>
      <c r="K1537" s="626" t="s">
        <v>4617</v>
      </c>
      <c r="L1537" s="627">
        <v>600</v>
      </c>
      <c r="M1537" s="627">
        <v>600</v>
      </c>
      <c r="N1537" s="626">
        <v>1</v>
      </c>
      <c r="O1537" s="690">
        <v>1</v>
      </c>
      <c r="P1537" s="627">
        <v>600</v>
      </c>
      <c r="Q1537" s="642">
        <v>1</v>
      </c>
      <c r="R1537" s="626">
        <v>1</v>
      </c>
      <c r="S1537" s="642">
        <v>1</v>
      </c>
      <c r="T1537" s="690">
        <v>1</v>
      </c>
      <c r="U1537" s="672">
        <v>1</v>
      </c>
    </row>
    <row r="1538" spans="1:21" ht="14.4" customHeight="1" x14ac:dyDescent="0.3">
      <c r="A1538" s="625">
        <v>4</v>
      </c>
      <c r="B1538" s="626" t="s">
        <v>551</v>
      </c>
      <c r="C1538" s="626">
        <v>89301042</v>
      </c>
      <c r="D1538" s="688" t="s">
        <v>5893</v>
      </c>
      <c r="E1538" s="689" t="s">
        <v>3823</v>
      </c>
      <c r="F1538" s="626" t="s">
        <v>3779</v>
      </c>
      <c r="G1538" s="626" t="s">
        <v>3967</v>
      </c>
      <c r="H1538" s="626" t="s">
        <v>550</v>
      </c>
      <c r="I1538" s="626" t="s">
        <v>4618</v>
      </c>
      <c r="J1538" s="626" t="s">
        <v>4619</v>
      </c>
      <c r="K1538" s="626" t="s">
        <v>4525</v>
      </c>
      <c r="L1538" s="627">
        <v>500</v>
      </c>
      <c r="M1538" s="627">
        <v>1500</v>
      </c>
      <c r="N1538" s="626">
        <v>3</v>
      </c>
      <c r="O1538" s="690">
        <v>2</v>
      </c>
      <c r="P1538" s="627">
        <v>500</v>
      </c>
      <c r="Q1538" s="642">
        <v>0.33333333333333331</v>
      </c>
      <c r="R1538" s="626">
        <v>1</v>
      </c>
      <c r="S1538" s="642">
        <v>0.33333333333333331</v>
      </c>
      <c r="T1538" s="690">
        <v>1</v>
      </c>
      <c r="U1538" s="672">
        <v>0.5</v>
      </c>
    </row>
    <row r="1539" spans="1:21" ht="14.4" customHeight="1" x14ac:dyDescent="0.3">
      <c r="A1539" s="625">
        <v>4</v>
      </c>
      <c r="B1539" s="626" t="s">
        <v>551</v>
      </c>
      <c r="C1539" s="626">
        <v>89301042</v>
      </c>
      <c r="D1539" s="688" t="s">
        <v>5893</v>
      </c>
      <c r="E1539" s="689" t="s">
        <v>3823</v>
      </c>
      <c r="F1539" s="626" t="s">
        <v>3779</v>
      </c>
      <c r="G1539" s="626" t="s">
        <v>3967</v>
      </c>
      <c r="H1539" s="626" t="s">
        <v>550</v>
      </c>
      <c r="I1539" s="626" t="s">
        <v>4618</v>
      </c>
      <c r="J1539" s="626" t="s">
        <v>4619</v>
      </c>
      <c r="K1539" s="626" t="s">
        <v>4525</v>
      </c>
      <c r="L1539" s="627">
        <v>550.95000000000005</v>
      </c>
      <c r="M1539" s="627">
        <v>550.95000000000005</v>
      </c>
      <c r="N1539" s="626">
        <v>1</v>
      </c>
      <c r="O1539" s="690">
        <v>1</v>
      </c>
      <c r="P1539" s="627">
        <v>550.95000000000005</v>
      </c>
      <c r="Q1539" s="642">
        <v>1</v>
      </c>
      <c r="R1539" s="626">
        <v>1</v>
      </c>
      <c r="S1539" s="642">
        <v>1</v>
      </c>
      <c r="T1539" s="690">
        <v>1</v>
      </c>
      <c r="U1539" s="672">
        <v>1</v>
      </c>
    </row>
    <row r="1540" spans="1:21" ht="14.4" customHeight="1" x14ac:dyDescent="0.3">
      <c r="A1540" s="625">
        <v>4</v>
      </c>
      <c r="B1540" s="626" t="s">
        <v>551</v>
      </c>
      <c r="C1540" s="626">
        <v>89301042</v>
      </c>
      <c r="D1540" s="688" t="s">
        <v>5893</v>
      </c>
      <c r="E1540" s="689" t="s">
        <v>3823</v>
      </c>
      <c r="F1540" s="626" t="s">
        <v>3779</v>
      </c>
      <c r="G1540" s="626" t="s">
        <v>3967</v>
      </c>
      <c r="H1540" s="626" t="s">
        <v>550</v>
      </c>
      <c r="I1540" s="626" t="s">
        <v>4620</v>
      </c>
      <c r="J1540" s="626" t="s">
        <v>4621</v>
      </c>
      <c r="K1540" s="626" t="s">
        <v>4617</v>
      </c>
      <c r="L1540" s="627">
        <v>1000</v>
      </c>
      <c r="M1540" s="627">
        <v>11000</v>
      </c>
      <c r="N1540" s="626">
        <v>11</v>
      </c>
      <c r="O1540" s="690">
        <v>6</v>
      </c>
      <c r="P1540" s="627">
        <v>9000</v>
      </c>
      <c r="Q1540" s="642">
        <v>0.81818181818181823</v>
      </c>
      <c r="R1540" s="626">
        <v>9</v>
      </c>
      <c r="S1540" s="642">
        <v>0.81818181818181823</v>
      </c>
      <c r="T1540" s="690">
        <v>5</v>
      </c>
      <c r="U1540" s="672">
        <v>0.83333333333333337</v>
      </c>
    </row>
    <row r="1541" spans="1:21" ht="14.4" customHeight="1" x14ac:dyDescent="0.3">
      <c r="A1541" s="625">
        <v>4</v>
      </c>
      <c r="B1541" s="626" t="s">
        <v>551</v>
      </c>
      <c r="C1541" s="626">
        <v>89301042</v>
      </c>
      <c r="D1541" s="688" t="s">
        <v>5893</v>
      </c>
      <c r="E1541" s="689" t="s">
        <v>3823</v>
      </c>
      <c r="F1541" s="626" t="s">
        <v>3779</v>
      </c>
      <c r="G1541" s="626" t="s">
        <v>3967</v>
      </c>
      <c r="H1541" s="626" t="s">
        <v>550</v>
      </c>
      <c r="I1541" s="626" t="s">
        <v>4620</v>
      </c>
      <c r="J1541" s="626" t="s">
        <v>4993</v>
      </c>
      <c r="K1541" s="626" t="s">
        <v>4617</v>
      </c>
      <c r="L1541" s="627">
        <v>1000</v>
      </c>
      <c r="M1541" s="627">
        <v>1000</v>
      </c>
      <c r="N1541" s="626">
        <v>1</v>
      </c>
      <c r="O1541" s="690">
        <v>1</v>
      </c>
      <c r="P1541" s="627">
        <v>1000</v>
      </c>
      <c r="Q1541" s="642">
        <v>1</v>
      </c>
      <c r="R1541" s="626">
        <v>1</v>
      </c>
      <c r="S1541" s="642">
        <v>1</v>
      </c>
      <c r="T1541" s="690">
        <v>1</v>
      </c>
      <c r="U1541" s="672">
        <v>1</v>
      </c>
    </row>
    <row r="1542" spans="1:21" ht="14.4" customHeight="1" x14ac:dyDescent="0.3">
      <c r="A1542" s="625">
        <v>4</v>
      </c>
      <c r="B1542" s="626" t="s">
        <v>551</v>
      </c>
      <c r="C1542" s="626">
        <v>89301042</v>
      </c>
      <c r="D1542" s="688" t="s">
        <v>5893</v>
      </c>
      <c r="E1542" s="689" t="s">
        <v>3823</v>
      </c>
      <c r="F1542" s="626" t="s">
        <v>3779</v>
      </c>
      <c r="G1542" s="626" t="s">
        <v>3967</v>
      </c>
      <c r="H1542" s="626" t="s">
        <v>550</v>
      </c>
      <c r="I1542" s="626" t="s">
        <v>4622</v>
      </c>
      <c r="J1542" s="626" t="s">
        <v>4623</v>
      </c>
      <c r="K1542" s="626" t="s">
        <v>4624</v>
      </c>
      <c r="L1542" s="627">
        <v>3000</v>
      </c>
      <c r="M1542" s="627">
        <v>9000</v>
      </c>
      <c r="N1542" s="626">
        <v>3</v>
      </c>
      <c r="O1542" s="690">
        <v>1</v>
      </c>
      <c r="P1542" s="627">
        <v>9000</v>
      </c>
      <c r="Q1542" s="642">
        <v>1</v>
      </c>
      <c r="R1542" s="626">
        <v>3</v>
      </c>
      <c r="S1542" s="642">
        <v>1</v>
      </c>
      <c r="T1542" s="690">
        <v>1</v>
      </c>
      <c r="U1542" s="672">
        <v>1</v>
      </c>
    </row>
    <row r="1543" spans="1:21" ht="14.4" customHeight="1" x14ac:dyDescent="0.3">
      <c r="A1543" s="625">
        <v>4</v>
      </c>
      <c r="B1543" s="626" t="s">
        <v>551</v>
      </c>
      <c r="C1543" s="626">
        <v>89301042</v>
      </c>
      <c r="D1543" s="688" t="s">
        <v>5893</v>
      </c>
      <c r="E1543" s="689" t="s">
        <v>3823</v>
      </c>
      <c r="F1543" s="626" t="s">
        <v>3779</v>
      </c>
      <c r="G1543" s="626" t="s">
        <v>3967</v>
      </c>
      <c r="H1543" s="626" t="s">
        <v>550</v>
      </c>
      <c r="I1543" s="626" t="s">
        <v>4625</v>
      </c>
      <c r="J1543" s="626" t="s">
        <v>4623</v>
      </c>
      <c r="K1543" s="626" t="s">
        <v>4626</v>
      </c>
      <c r="L1543" s="627">
        <v>3000</v>
      </c>
      <c r="M1543" s="627">
        <v>9000</v>
      </c>
      <c r="N1543" s="626">
        <v>3</v>
      </c>
      <c r="O1543" s="690">
        <v>1</v>
      </c>
      <c r="P1543" s="627">
        <v>9000</v>
      </c>
      <c r="Q1543" s="642">
        <v>1</v>
      </c>
      <c r="R1543" s="626">
        <v>3</v>
      </c>
      <c r="S1543" s="642">
        <v>1</v>
      </c>
      <c r="T1543" s="690">
        <v>1</v>
      </c>
      <c r="U1543" s="672">
        <v>1</v>
      </c>
    </row>
    <row r="1544" spans="1:21" ht="14.4" customHeight="1" x14ac:dyDescent="0.3">
      <c r="A1544" s="625">
        <v>4</v>
      </c>
      <c r="B1544" s="626" t="s">
        <v>551</v>
      </c>
      <c r="C1544" s="626">
        <v>89301042</v>
      </c>
      <c r="D1544" s="688" t="s">
        <v>5893</v>
      </c>
      <c r="E1544" s="689" t="s">
        <v>3823</v>
      </c>
      <c r="F1544" s="626" t="s">
        <v>3779</v>
      </c>
      <c r="G1544" s="626" t="s">
        <v>3967</v>
      </c>
      <c r="H1544" s="626" t="s">
        <v>550</v>
      </c>
      <c r="I1544" s="626" t="s">
        <v>4627</v>
      </c>
      <c r="J1544" s="626" t="s">
        <v>4628</v>
      </c>
      <c r="K1544" s="626" t="s">
        <v>4629</v>
      </c>
      <c r="L1544" s="627">
        <v>233.18</v>
      </c>
      <c r="M1544" s="627">
        <v>466.36</v>
      </c>
      <c r="N1544" s="626">
        <v>2</v>
      </c>
      <c r="O1544" s="690">
        <v>1</v>
      </c>
      <c r="P1544" s="627"/>
      <c r="Q1544" s="642">
        <v>0</v>
      </c>
      <c r="R1544" s="626"/>
      <c r="S1544" s="642">
        <v>0</v>
      </c>
      <c r="T1544" s="690"/>
      <c r="U1544" s="672">
        <v>0</v>
      </c>
    </row>
    <row r="1545" spans="1:21" ht="14.4" customHeight="1" x14ac:dyDescent="0.3">
      <c r="A1545" s="625">
        <v>4</v>
      </c>
      <c r="B1545" s="626" t="s">
        <v>551</v>
      </c>
      <c r="C1545" s="626">
        <v>89301042</v>
      </c>
      <c r="D1545" s="688" t="s">
        <v>5893</v>
      </c>
      <c r="E1545" s="689" t="s">
        <v>3823</v>
      </c>
      <c r="F1545" s="626" t="s">
        <v>3779</v>
      </c>
      <c r="G1545" s="626" t="s">
        <v>3967</v>
      </c>
      <c r="H1545" s="626" t="s">
        <v>550</v>
      </c>
      <c r="I1545" s="626" t="s">
        <v>4633</v>
      </c>
      <c r="J1545" s="626" t="s">
        <v>4634</v>
      </c>
      <c r="K1545" s="626" t="s">
        <v>4525</v>
      </c>
      <c r="L1545" s="627">
        <v>300</v>
      </c>
      <c r="M1545" s="627">
        <v>1200</v>
      </c>
      <c r="N1545" s="626">
        <v>4</v>
      </c>
      <c r="O1545" s="690">
        <v>4</v>
      </c>
      <c r="P1545" s="627">
        <v>900</v>
      </c>
      <c r="Q1545" s="642">
        <v>0.75</v>
      </c>
      <c r="R1545" s="626">
        <v>3</v>
      </c>
      <c r="S1545" s="642">
        <v>0.75</v>
      </c>
      <c r="T1545" s="690">
        <v>3</v>
      </c>
      <c r="U1545" s="672">
        <v>0.75</v>
      </c>
    </row>
    <row r="1546" spans="1:21" ht="14.4" customHeight="1" x14ac:dyDescent="0.3">
      <c r="A1546" s="625">
        <v>4</v>
      </c>
      <c r="B1546" s="626" t="s">
        <v>551</v>
      </c>
      <c r="C1546" s="626">
        <v>89301042</v>
      </c>
      <c r="D1546" s="688" t="s">
        <v>5893</v>
      </c>
      <c r="E1546" s="689" t="s">
        <v>3823</v>
      </c>
      <c r="F1546" s="626" t="s">
        <v>3779</v>
      </c>
      <c r="G1546" s="626" t="s">
        <v>3967</v>
      </c>
      <c r="H1546" s="626" t="s">
        <v>550</v>
      </c>
      <c r="I1546" s="626" t="s">
        <v>4633</v>
      </c>
      <c r="J1546" s="626" t="s">
        <v>4998</v>
      </c>
      <c r="K1546" s="626" t="s">
        <v>4525</v>
      </c>
      <c r="L1546" s="627">
        <v>300</v>
      </c>
      <c r="M1546" s="627">
        <v>300</v>
      </c>
      <c r="N1546" s="626">
        <v>1</v>
      </c>
      <c r="O1546" s="690">
        <v>1</v>
      </c>
      <c r="P1546" s="627">
        <v>300</v>
      </c>
      <c r="Q1546" s="642">
        <v>1</v>
      </c>
      <c r="R1546" s="626">
        <v>1</v>
      </c>
      <c r="S1546" s="642">
        <v>1</v>
      </c>
      <c r="T1546" s="690">
        <v>1</v>
      </c>
      <c r="U1546" s="672">
        <v>1</v>
      </c>
    </row>
    <row r="1547" spans="1:21" ht="14.4" customHeight="1" x14ac:dyDescent="0.3">
      <c r="A1547" s="625">
        <v>4</v>
      </c>
      <c r="B1547" s="626" t="s">
        <v>551</v>
      </c>
      <c r="C1547" s="626">
        <v>89301042</v>
      </c>
      <c r="D1547" s="688" t="s">
        <v>5893</v>
      </c>
      <c r="E1547" s="689" t="s">
        <v>3823</v>
      </c>
      <c r="F1547" s="626" t="s">
        <v>3779</v>
      </c>
      <c r="G1547" s="626" t="s">
        <v>3967</v>
      </c>
      <c r="H1547" s="626" t="s">
        <v>550</v>
      </c>
      <c r="I1547" s="626" t="s">
        <v>4637</v>
      </c>
      <c r="J1547" s="626" t="s">
        <v>4638</v>
      </c>
      <c r="K1547" s="626" t="s">
        <v>4473</v>
      </c>
      <c r="L1547" s="627">
        <v>304.69</v>
      </c>
      <c r="M1547" s="627">
        <v>914.06999999999994</v>
      </c>
      <c r="N1547" s="626">
        <v>3</v>
      </c>
      <c r="O1547" s="690">
        <v>2</v>
      </c>
      <c r="P1547" s="627">
        <v>914.06999999999994</v>
      </c>
      <c r="Q1547" s="642">
        <v>1</v>
      </c>
      <c r="R1547" s="626">
        <v>3</v>
      </c>
      <c r="S1547" s="642">
        <v>1</v>
      </c>
      <c r="T1547" s="690">
        <v>2</v>
      </c>
      <c r="U1547" s="672">
        <v>1</v>
      </c>
    </row>
    <row r="1548" spans="1:21" ht="14.4" customHeight="1" x14ac:dyDescent="0.3">
      <c r="A1548" s="625">
        <v>4</v>
      </c>
      <c r="B1548" s="626" t="s">
        <v>551</v>
      </c>
      <c r="C1548" s="626">
        <v>89301042</v>
      </c>
      <c r="D1548" s="688" t="s">
        <v>5893</v>
      </c>
      <c r="E1548" s="689" t="s">
        <v>3823</v>
      </c>
      <c r="F1548" s="626" t="s">
        <v>3779</v>
      </c>
      <c r="G1548" s="626" t="s">
        <v>3967</v>
      </c>
      <c r="H1548" s="626" t="s">
        <v>550</v>
      </c>
      <c r="I1548" s="626" t="s">
        <v>4653</v>
      </c>
      <c r="J1548" s="626" t="s">
        <v>4654</v>
      </c>
      <c r="K1548" s="626" t="s">
        <v>4655</v>
      </c>
      <c r="L1548" s="627">
        <v>856.97</v>
      </c>
      <c r="M1548" s="627">
        <v>5141.82</v>
      </c>
      <c r="N1548" s="626">
        <v>6</v>
      </c>
      <c r="O1548" s="690">
        <v>1</v>
      </c>
      <c r="P1548" s="627">
        <v>5141.82</v>
      </c>
      <c r="Q1548" s="642">
        <v>1</v>
      </c>
      <c r="R1548" s="626">
        <v>6</v>
      </c>
      <c r="S1548" s="642">
        <v>1</v>
      </c>
      <c r="T1548" s="690">
        <v>1</v>
      </c>
      <c r="U1548" s="672">
        <v>1</v>
      </c>
    </row>
    <row r="1549" spans="1:21" ht="14.4" customHeight="1" x14ac:dyDescent="0.3">
      <c r="A1549" s="625">
        <v>4</v>
      </c>
      <c r="B1549" s="626" t="s">
        <v>551</v>
      </c>
      <c r="C1549" s="626">
        <v>89301042</v>
      </c>
      <c r="D1549" s="688" t="s">
        <v>5893</v>
      </c>
      <c r="E1549" s="689" t="s">
        <v>3823</v>
      </c>
      <c r="F1549" s="626" t="s">
        <v>3779</v>
      </c>
      <c r="G1549" s="626" t="s">
        <v>3967</v>
      </c>
      <c r="H1549" s="626" t="s">
        <v>550</v>
      </c>
      <c r="I1549" s="626" t="s">
        <v>5001</v>
      </c>
      <c r="J1549" s="626" t="s">
        <v>5002</v>
      </c>
      <c r="K1549" s="626" t="s">
        <v>5003</v>
      </c>
      <c r="L1549" s="627">
        <v>856.97</v>
      </c>
      <c r="M1549" s="627">
        <v>5141.82</v>
      </c>
      <c r="N1549" s="626">
        <v>6</v>
      </c>
      <c r="O1549" s="690">
        <v>1</v>
      </c>
      <c r="P1549" s="627">
        <v>5141.82</v>
      </c>
      <c r="Q1549" s="642">
        <v>1</v>
      </c>
      <c r="R1549" s="626">
        <v>6</v>
      </c>
      <c r="S1549" s="642">
        <v>1</v>
      </c>
      <c r="T1549" s="690">
        <v>1</v>
      </c>
      <c r="U1549" s="672">
        <v>1</v>
      </c>
    </row>
    <row r="1550" spans="1:21" ht="14.4" customHeight="1" x14ac:dyDescent="0.3">
      <c r="A1550" s="625">
        <v>4</v>
      </c>
      <c r="B1550" s="626" t="s">
        <v>551</v>
      </c>
      <c r="C1550" s="626">
        <v>89301042</v>
      </c>
      <c r="D1550" s="688" t="s">
        <v>5893</v>
      </c>
      <c r="E1550" s="689" t="s">
        <v>3823</v>
      </c>
      <c r="F1550" s="626" t="s">
        <v>3779</v>
      </c>
      <c r="G1550" s="626" t="s">
        <v>3967</v>
      </c>
      <c r="H1550" s="626" t="s">
        <v>550</v>
      </c>
      <c r="I1550" s="626" t="s">
        <v>4656</v>
      </c>
      <c r="J1550" s="626" t="s">
        <v>4657</v>
      </c>
      <c r="K1550" s="626" t="s">
        <v>4658</v>
      </c>
      <c r="L1550" s="627">
        <v>370.4</v>
      </c>
      <c r="M1550" s="627">
        <v>1851.9999999999998</v>
      </c>
      <c r="N1550" s="626">
        <v>5</v>
      </c>
      <c r="O1550" s="690">
        <v>3</v>
      </c>
      <c r="P1550" s="627">
        <v>1111.1999999999998</v>
      </c>
      <c r="Q1550" s="642">
        <v>0.6</v>
      </c>
      <c r="R1550" s="626">
        <v>3</v>
      </c>
      <c r="S1550" s="642">
        <v>0.6</v>
      </c>
      <c r="T1550" s="690">
        <v>2</v>
      </c>
      <c r="U1550" s="672">
        <v>0.66666666666666663</v>
      </c>
    </row>
    <row r="1551" spans="1:21" ht="14.4" customHeight="1" x14ac:dyDescent="0.3">
      <c r="A1551" s="625">
        <v>4</v>
      </c>
      <c r="B1551" s="626" t="s">
        <v>551</v>
      </c>
      <c r="C1551" s="626">
        <v>89301042</v>
      </c>
      <c r="D1551" s="688" t="s">
        <v>5893</v>
      </c>
      <c r="E1551" s="689" t="s">
        <v>3823</v>
      </c>
      <c r="F1551" s="626" t="s">
        <v>3779</v>
      </c>
      <c r="G1551" s="626" t="s">
        <v>3967</v>
      </c>
      <c r="H1551" s="626" t="s">
        <v>550</v>
      </c>
      <c r="I1551" s="626" t="s">
        <v>4659</v>
      </c>
      <c r="J1551" s="626" t="s">
        <v>4660</v>
      </c>
      <c r="K1551" s="626" t="s">
        <v>4661</v>
      </c>
      <c r="L1551" s="627">
        <v>453.2</v>
      </c>
      <c r="M1551" s="627">
        <v>1812.8</v>
      </c>
      <c r="N1551" s="626">
        <v>4</v>
      </c>
      <c r="O1551" s="690">
        <v>3</v>
      </c>
      <c r="P1551" s="627">
        <v>906.4</v>
      </c>
      <c r="Q1551" s="642">
        <v>0.5</v>
      </c>
      <c r="R1551" s="626">
        <v>2</v>
      </c>
      <c r="S1551" s="642">
        <v>0.5</v>
      </c>
      <c r="T1551" s="690">
        <v>2</v>
      </c>
      <c r="U1551" s="672">
        <v>0.66666666666666663</v>
      </c>
    </row>
    <row r="1552" spans="1:21" ht="14.4" customHeight="1" x14ac:dyDescent="0.3">
      <c r="A1552" s="625">
        <v>4</v>
      </c>
      <c r="B1552" s="626" t="s">
        <v>551</v>
      </c>
      <c r="C1552" s="626">
        <v>89301042</v>
      </c>
      <c r="D1552" s="688" t="s">
        <v>5893</v>
      </c>
      <c r="E1552" s="689" t="s">
        <v>3823</v>
      </c>
      <c r="F1552" s="626" t="s">
        <v>3779</v>
      </c>
      <c r="G1552" s="626" t="s">
        <v>3967</v>
      </c>
      <c r="H1552" s="626" t="s">
        <v>550</v>
      </c>
      <c r="I1552" s="626" t="s">
        <v>4674</v>
      </c>
      <c r="J1552" s="626" t="s">
        <v>4675</v>
      </c>
      <c r="K1552" s="626" t="s">
        <v>4676</v>
      </c>
      <c r="L1552" s="627">
        <v>1500.3</v>
      </c>
      <c r="M1552" s="627">
        <v>3000.6</v>
      </c>
      <c r="N1552" s="626">
        <v>2</v>
      </c>
      <c r="O1552" s="690">
        <v>1</v>
      </c>
      <c r="P1552" s="627">
        <v>3000.6</v>
      </c>
      <c r="Q1552" s="642">
        <v>1</v>
      </c>
      <c r="R1552" s="626">
        <v>2</v>
      </c>
      <c r="S1552" s="642">
        <v>1</v>
      </c>
      <c r="T1552" s="690">
        <v>1</v>
      </c>
      <c r="U1552" s="672">
        <v>1</v>
      </c>
    </row>
    <row r="1553" spans="1:21" ht="14.4" customHeight="1" x14ac:dyDescent="0.3">
      <c r="A1553" s="625">
        <v>4</v>
      </c>
      <c r="B1553" s="626" t="s">
        <v>551</v>
      </c>
      <c r="C1553" s="626">
        <v>89301042</v>
      </c>
      <c r="D1553" s="688" t="s">
        <v>5893</v>
      </c>
      <c r="E1553" s="689" t="s">
        <v>3823</v>
      </c>
      <c r="F1553" s="626" t="s">
        <v>3779</v>
      </c>
      <c r="G1553" s="626" t="s">
        <v>3967</v>
      </c>
      <c r="H1553" s="626" t="s">
        <v>550</v>
      </c>
      <c r="I1553" s="626" t="s">
        <v>4291</v>
      </c>
      <c r="J1553" s="626" t="s">
        <v>4292</v>
      </c>
      <c r="K1553" s="626" t="s">
        <v>4293</v>
      </c>
      <c r="L1553" s="627">
        <v>2284</v>
      </c>
      <c r="M1553" s="627">
        <v>2284</v>
      </c>
      <c r="N1553" s="626">
        <v>1</v>
      </c>
      <c r="O1553" s="690">
        <v>1</v>
      </c>
      <c r="P1553" s="627">
        <v>2284</v>
      </c>
      <c r="Q1553" s="642">
        <v>1</v>
      </c>
      <c r="R1553" s="626">
        <v>1</v>
      </c>
      <c r="S1553" s="642">
        <v>1</v>
      </c>
      <c r="T1553" s="690">
        <v>1</v>
      </c>
      <c r="U1553" s="672">
        <v>1</v>
      </c>
    </row>
    <row r="1554" spans="1:21" ht="14.4" customHeight="1" x14ac:dyDescent="0.3">
      <c r="A1554" s="625">
        <v>4</v>
      </c>
      <c r="B1554" s="626" t="s">
        <v>551</v>
      </c>
      <c r="C1554" s="626">
        <v>89301042</v>
      </c>
      <c r="D1554" s="688" t="s">
        <v>5893</v>
      </c>
      <c r="E1554" s="689" t="s">
        <v>3823</v>
      </c>
      <c r="F1554" s="626" t="s">
        <v>3779</v>
      </c>
      <c r="G1554" s="626" t="s">
        <v>3967</v>
      </c>
      <c r="H1554" s="626" t="s">
        <v>550</v>
      </c>
      <c r="I1554" s="626" t="s">
        <v>4294</v>
      </c>
      <c r="J1554" s="626" t="s">
        <v>4295</v>
      </c>
      <c r="K1554" s="626" t="s">
        <v>4296</v>
      </c>
      <c r="L1554" s="627">
        <v>3000</v>
      </c>
      <c r="M1554" s="627">
        <v>6000</v>
      </c>
      <c r="N1554" s="626">
        <v>2</v>
      </c>
      <c r="O1554" s="690">
        <v>1</v>
      </c>
      <c r="P1554" s="627">
        <v>6000</v>
      </c>
      <c r="Q1554" s="642">
        <v>1</v>
      </c>
      <c r="R1554" s="626">
        <v>2</v>
      </c>
      <c r="S1554" s="642">
        <v>1</v>
      </c>
      <c r="T1554" s="690">
        <v>1</v>
      </c>
      <c r="U1554" s="672">
        <v>1</v>
      </c>
    </row>
    <row r="1555" spans="1:21" ht="14.4" customHeight="1" x14ac:dyDescent="0.3">
      <c r="A1555" s="625">
        <v>4</v>
      </c>
      <c r="B1555" s="626" t="s">
        <v>551</v>
      </c>
      <c r="C1555" s="626">
        <v>89301042</v>
      </c>
      <c r="D1555" s="688" t="s">
        <v>5893</v>
      </c>
      <c r="E1555" s="689" t="s">
        <v>3823</v>
      </c>
      <c r="F1555" s="626" t="s">
        <v>3779</v>
      </c>
      <c r="G1555" s="626" t="s">
        <v>3967</v>
      </c>
      <c r="H1555" s="626" t="s">
        <v>550</v>
      </c>
      <c r="I1555" s="626" t="s">
        <v>4682</v>
      </c>
      <c r="J1555" s="626" t="s">
        <v>4685</v>
      </c>
      <c r="K1555" s="626" t="s">
        <v>4684</v>
      </c>
      <c r="L1555" s="627">
        <v>761.3</v>
      </c>
      <c r="M1555" s="627">
        <v>4567.7999999999993</v>
      </c>
      <c r="N1555" s="626">
        <v>6</v>
      </c>
      <c r="O1555" s="690">
        <v>1</v>
      </c>
      <c r="P1555" s="627">
        <v>4567.7999999999993</v>
      </c>
      <c r="Q1555" s="642">
        <v>1</v>
      </c>
      <c r="R1555" s="626">
        <v>6</v>
      </c>
      <c r="S1555" s="642">
        <v>1</v>
      </c>
      <c r="T1555" s="690">
        <v>1</v>
      </c>
      <c r="U1555" s="672">
        <v>1</v>
      </c>
    </row>
    <row r="1556" spans="1:21" ht="14.4" customHeight="1" x14ac:dyDescent="0.3">
      <c r="A1556" s="625">
        <v>4</v>
      </c>
      <c r="B1556" s="626" t="s">
        <v>551</v>
      </c>
      <c r="C1556" s="626">
        <v>89301042</v>
      </c>
      <c r="D1556" s="688" t="s">
        <v>5893</v>
      </c>
      <c r="E1556" s="689" t="s">
        <v>3823</v>
      </c>
      <c r="F1556" s="626" t="s">
        <v>3779</v>
      </c>
      <c r="G1556" s="626" t="s">
        <v>3967</v>
      </c>
      <c r="H1556" s="626" t="s">
        <v>550</v>
      </c>
      <c r="I1556" s="626" t="s">
        <v>4686</v>
      </c>
      <c r="J1556" s="626" t="s">
        <v>4687</v>
      </c>
      <c r="K1556" s="626" t="s">
        <v>4688</v>
      </c>
      <c r="L1556" s="627">
        <v>761.3</v>
      </c>
      <c r="M1556" s="627">
        <v>7612.9999999999991</v>
      </c>
      <c r="N1556" s="626">
        <v>10</v>
      </c>
      <c r="O1556" s="690">
        <v>2</v>
      </c>
      <c r="P1556" s="627">
        <v>4567.7999999999993</v>
      </c>
      <c r="Q1556" s="642">
        <v>0.6</v>
      </c>
      <c r="R1556" s="626">
        <v>6</v>
      </c>
      <c r="S1556" s="642">
        <v>0.6</v>
      </c>
      <c r="T1556" s="690">
        <v>1</v>
      </c>
      <c r="U1556" s="672">
        <v>0.5</v>
      </c>
    </row>
    <row r="1557" spans="1:21" ht="14.4" customHeight="1" x14ac:dyDescent="0.3">
      <c r="A1557" s="625">
        <v>4</v>
      </c>
      <c r="B1557" s="626" t="s">
        <v>551</v>
      </c>
      <c r="C1557" s="626">
        <v>89301042</v>
      </c>
      <c r="D1557" s="688" t="s">
        <v>5893</v>
      </c>
      <c r="E1557" s="689" t="s">
        <v>3823</v>
      </c>
      <c r="F1557" s="626" t="s">
        <v>3779</v>
      </c>
      <c r="G1557" s="626" t="s">
        <v>3967</v>
      </c>
      <c r="H1557" s="626" t="s">
        <v>550</v>
      </c>
      <c r="I1557" s="626" t="s">
        <v>5016</v>
      </c>
      <c r="J1557" s="626" t="s">
        <v>5017</v>
      </c>
      <c r="K1557" s="626" t="s">
        <v>5018</v>
      </c>
      <c r="L1557" s="627">
        <v>761.3</v>
      </c>
      <c r="M1557" s="627">
        <v>6851.7</v>
      </c>
      <c r="N1557" s="626">
        <v>9</v>
      </c>
      <c r="O1557" s="690">
        <v>1</v>
      </c>
      <c r="P1557" s="627">
        <v>6851.7</v>
      </c>
      <c r="Q1557" s="642">
        <v>1</v>
      </c>
      <c r="R1557" s="626">
        <v>9</v>
      </c>
      <c r="S1557" s="642">
        <v>1</v>
      </c>
      <c r="T1557" s="690">
        <v>1</v>
      </c>
      <c r="U1557" s="672">
        <v>1</v>
      </c>
    </row>
    <row r="1558" spans="1:21" ht="14.4" customHeight="1" x14ac:dyDescent="0.3">
      <c r="A1558" s="625">
        <v>4</v>
      </c>
      <c r="B1558" s="626" t="s">
        <v>551</v>
      </c>
      <c r="C1558" s="626">
        <v>89301042</v>
      </c>
      <c r="D1558" s="688" t="s">
        <v>5893</v>
      </c>
      <c r="E1558" s="689" t="s">
        <v>3823</v>
      </c>
      <c r="F1558" s="626" t="s">
        <v>3779</v>
      </c>
      <c r="G1558" s="626" t="s">
        <v>3967</v>
      </c>
      <c r="H1558" s="626" t="s">
        <v>550</v>
      </c>
      <c r="I1558" s="626" t="s">
        <v>4689</v>
      </c>
      <c r="J1558" s="626" t="s">
        <v>4690</v>
      </c>
      <c r="K1558" s="626" t="s">
        <v>4691</v>
      </c>
      <c r="L1558" s="627">
        <v>1500.3</v>
      </c>
      <c r="M1558" s="627">
        <v>7501.5</v>
      </c>
      <c r="N1558" s="626">
        <v>5</v>
      </c>
      <c r="O1558" s="690">
        <v>1</v>
      </c>
      <c r="P1558" s="627">
        <v>7501.5</v>
      </c>
      <c r="Q1558" s="642">
        <v>1</v>
      </c>
      <c r="R1558" s="626">
        <v>5</v>
      </c>
      <c r="S1558" s="642">
        <v>1</v>
      </c>
      <c r="T1558" s="690">
        <v>1</v>
      </c>
      <c r="U1558" s="672">
        <v>1</v>
      </c>
    </row>
    <row r="1559" spans="1:21" ht="14.4" customHeight="1" x14ac:dyDescent="0.3">
      <c r="A1559" s="625">
        <v>4</v>
      </c>
      <c r="B1559" s="626" t="s">
        <v>551</v>
      </c>
      <c r="C1559" s="626">
        <v>89301042</v>
      </c>
      <c r="D1559" s="688" t="s">
        <v>5893</v>
      </c>
      <c r="E1559" s="689" t="s">
        <v>3823</v>
      </c>
      <c r="F1559" s="626" t="s">
        <v>3779</v>
      </c>
      <c r="G1559" s="626" t="s">
        <v>3967</v>
      </c>
      <c r="H1559" s="626" t="s">
        <v>550</v>
      </c>
      <c r="I1559" s="626" t="s">
        <v>4692</v>
      </c>
      <c r="J1559" s="626" t="s">
        <v>4693</v>
      </c>
      <c r="K1559" s="626" t="s">
        <v>4694</v>
      </c>
      <c r="L1559" s="627">
        <v>835.78</v>
      </c>
      <c r="M1559" s="627">
        <v>10029.36</v>
      </c>
      <c r="N1559" s="626">
        <v>12</v>
      </c>
      <c r="O1559" s="690">
        <v>2</v>
      </c>
      <c r="P1559" s="627">
        <v>10029.36</v>
      </c>
      <c r="Q1559" s="642">
        <v>1</v>
      </c>
      <c r="R1559" s="626">
        <v>12</v>
      </c>
      <c r="S1559" s="642">
        <v>1</v>
      </c>
      <c r="T1559" s="690">
        <v>2</v>
      </c>
      <c r="U1559" s="672">
        <v>1</v>
      </c>
    </row>
    <row r="1560" spans="1:21" ht="14.4" customHeight="1" x14ac:dyDescent="0.3">
      <c r="A1560" s="625">
        <v>4</v>
      </c>
      <c r="B1560" s="626" t="s">
        <v>551</v>
      </c>
      <c r="C1560" s="626">
        <v>89301042</v>
      </c>
      <c r="D1560" s="688" t="s">
        <v>5893</v>
      </c>
      <c r="E1560" s="689" t="s">
        <v>3823</v>
      </c>
      <c r="F1560" s="626" t="s">
        <v>3779</v>
      </c>
      <c r="G1560" s="626" t="s">
        <v>3967</v>
      </c>
      <c r="H1560" s="626" t="s">
        <v>550</v>
      </c>
      <c r="I1560" s="626" t="s">
        <v>4695</v>
      </c>
      <c r="J1560" s="626" t="s">
        <v>5426</v>
      </c>
      <c r="K1560" s="626" t="s">
        <v>4697</v>
      </c>
      <c r="L1560" s="627">
        <v>835.78</v>
      </c>
      <c r="M1560" s="627">
        <v>5014.68</v>
      </c>
      <c r="N1560" s="626">
        <v>6</v>
      </c>
      <c r="O1560" s="690">
        <v>1</v>
      </c>
      <c r="P1560" s="627">
        <v>5014.68</v>
      </c>
      <c r="Q1560" s="642">
        <v>1</v>
      </c>
      <c r="R1560" s="626">
        <v>6</v>
      </c>
      <c r="S1560" s="642">
        <v>1</v>
      </c>
      <c r="T1560" s="690">
        <v>1</v>
      </c>
      <c r="U1560" s="672">
        <v>1</v>
      </c>
    </row>
    <row r="1561" spans="1:21" ht="14.4" customHeight="1" x14ac:dyDescent="0.3">
      <c r="A1561" s="625">
        <v>4</v>
      </c>
      <c r="B1561" s="626" t="s">
        <v>551</v>
      </c>
      <c r="C1561" s="626">
        <v>89301042</v>
      </c>
      <c r="D1561" s="688" t="s">
        <v>5893</v>
      </c>
      <c r="E1561" s="689" t="s">
        <v>3823</v>
      </c>
      <c r="F1561" s="626" t="s">
        <v>3779</v>
      </c>
      <c r="G1561" s="626" t="s">
        <v>3967</v>
      </c>
      <c r="H1561" s="626" t="s">
        <v>550</v>
      </c>
      <c r="I1561" s="626" t="s">
        <v>4695</v>
      </c>
      <c r="J1561" s="626" t="s">
        <v>4696</v>
      </c>
      <c r="K1561" s="626" t="s">
        <v>4697</v>
      </c>
      <c r="L1561" s="627">
        <v>835.78</v>
      </c>
      <c r="M1561" s="627">
        <v>10029.36</v>
      </c>
      <c r="N1561" s="626">
        <v>12</v>
      </c>
      <c r="O1561" s="690">
        <v>2</v>
      </c>
      <c r="P1561" s="627">
        <v>10029.36</v>
      </c>
      <c r="Q1561" s="642">
        <v>1</v>
      </c>
      <c r="R1561" s="626">
        <v>12</v>
      </c>
      <c r="S1561" s="642">
        <v>1</v>
      </c>
      <c r="T1561" s="690">
        <v>2</v>
      </c>
      <c r="U1561" s="672">
        <v>1</v>
      </c>
    </row>
    <row r="1562" spans="1:21" ht="14.4" customHeight="1" x14ac:dyDescent="0.3">
      <c r="A1562" s="625">
        <v>4</v>
      </c>
      <c r="B1562" s="626" t="s">
        <v>551</v>
      </c>
      <c r="C1562" s="626">
        <v>89301042</v>
      </c>
      <c r="D1562" s="688" t="s">
        <v>5893</v>
      </c>
      <c r="E1562" s="689" t="s">
        <v>3823</v>
      </c>
      <c r="F1562" s="626" t="s">
        <v>3779</v>
      </c>
      <c r="G1562" s="626" t="s">
        <v>3967</v>
      </c>
      <c r="H1562" s="626" t="s">
        <v>550</v>
      </c>
      <c r="I1562" s="626" t="s">
        <v>4698</v>
      </c>
      <c r="J1562" s="626" t="s">
        <v>4699</v>
      </c>
      <c r="K1562" s="626" t="s">
        <v>4673</v>
      </c>
      <c r="L1562" s="627">
        <v>1793.43</v>
      </c>
      <c r="M1562" s="627">
        <v>10760.58</v>
      </c>
      <c r="N1562" s="626">
        <v>6</v>
      </c>
      <c r="O1562" s="690">
        <v>2</v>
      </c>
      <c r="P1562" s="627">
        <v>10760.58</v>
      </c>
      <c r="Q1562" s="642">
        <v>1</v>
      </c>
      <c r="R1562" s="626">
        <v>6</v>
      </c>
      <c r="S1562" s="642">
        <v>1</v>
      </c>
      <c r="T1562" s="690">
        <v>2</v>
      </c>
      <c r="U1562" s="672">
        <v>1</v>
      </c>
    </row>
    <row r="1563" spans="1:21" ht="14.4" customHeight="1" x14ac:dyDescent="0.3">
      <c r="A1563" s="625">
        <v>4</v>
      </c>
      <c r="B1563" s="626" t="s">
        <v>551</v>
      </c>
      <c r="C1563" s="626">
        <v>89301042</v>
      </c>
      <c r="D1563" s="688" t="s">
        <v>5893</v>
      </c>
      <c r="E1563" s="689" t="s">
        <v>3823</v>
      </c>
      <c r="F1563" s="626" t="s">
        <v>3779</v>
      </c>
      <c r="G1563" s="626" t="s">
        <v>3967</v>
      </c>
      <c r="H1563" s="626" t="s">
        <v>550</v>
      </c>
      <c r="I1563" s="626" t="s">
        <v>4700</v>
      </c>
      <c r="J1563" s="626" t="s">
        <v>5427</v>
      </c>
      <c r="K1563" s="626" t="s">
        <v>4676</v>
      </c>
      <c r="L1563" s="627">
        <v>1793.43</v>
      </c>
      <c r="M1563" s="627">
        <v>10760.58</v>
      </c>
      <c r="N1563" s="626">
        <v>6</v>
      </c>
      <c r="O1563" s="690">
        <v>1</v>
      </c>
      <c r="P1563" s="627">
        <v>10760.58</v>
      </c>
      <c r="Q1563" s="642">
        <v>1</v>
      </c>
      <c r="R1563" s="626">
        <v>6</v>
      </c>
      <c r="S1563" s="642">
        <v>1</v>
      </c>
      <c r="T1563" s="690">
        <v>1</v>
      </c>
      <c r="U1563" s="672">
        <v>1</v>
      </c>
    </row>
    <row r="1564" spans="1:21" ht="14.4" customHeight="1" x14ac:dyDescent="0.3">
      <c r="A1564" s="625">
        <v>4</v>
      </c>
      <c r="B1564" s="626" t="s">
        <v>551</v>
      </c>
      <c r="C1564" s="626">
        <v>89301042</v>
      </c>
      <c r="D1564" s="688" t="s">
        <v>5893</v>
      </c>
      <c r="E1564" s="689" t="s">
        <v>3823</v>
      </c>
      <c r="F1564" s="626" t="s">
        <v>3779</v>
      </c>
      <c r="G1564" s="626" t="s">
        <v>3967</v>
      </c>
      <c r="H1564" s="626" t="s">
        <v>550</v>
      </c>
      <c r="I1564" s="626" t="s">
        <v>4700</v>
      </c>
      <c r="J1564" s="626" t="s">
        <v>4701</v>
      </c>
      <c r="K1564" s="626" t="s">
        <v>4676</v>
      </c>
      <c r="L1564" s="627">
        <v>1793.43</v>
      </c>
      <c r="M1564" s="627">
        <v>21521.16</v>
      </c>
      <c r="N1564" s="626">
        <v>12</v>
      </c>
      <c r="O1564" s="690">
        <v>2</v>
      </c>
      <c r="P1564" s="627">
        <v>21521.16</v>
      </c>
      <c r="Q1564" s="642">
        <v>1</v>
      </c>
      <c r="R1564" s="626">
        <v>12</v>
      </c>
      <c r="S1564" s="642">
        <v>1</v>
      </c>
      <c r="T1564" s="690">
        <v>2</v>
      </c>
      <c r="U1564" s="672">
        <v>1</v>
      </c>
    </row>
    <row r="1565" spans="1:21" ht="14.4" customHeight="1" x14ac:dyDescent="0.3">
      <c r="A1565" s="625">
        <v>4</v>
      </c>
      <c r="B1565" s="626" t="s">
        <v>551</v>
      </c>
      <c r="C1565" s="626">
        <v>89301042</v>
      </c>
      <c r="D1565" s="688" t="s">
        <v>5893</v>
      </c>
      <c r="E1565" s="689" t="s">
        <v>3823</v>
      </c>
      <c r="F1565" s="626" t="s">
        <v>3779</v>
      </c>
      <c r="G1565" s="626" t="s">
        <v>3967</v>
      </c>
      <c r="H1565" s="626" t="s">
        <v>550</v>
      </c>
      <c r="I1565" s="626" t="s">
        <v>5024</v>
      </c>
      <c r="J1565" s="626" t="s">
        <v>5025</v>
      </c>
      <c r="K1565" s="626" t="s">
        <v>5026</v>
      </c>
      <c r="L1565" s="627">
        <v>3000</v>
      </c>
      <c r="M1565" s="627">
        <v>9000</v>
      </c>
      <c r="N1565" s="626">
        <v>3</v>
      </c>
      <c r="O1565" s="690">
        <v>1</v>
      </c>
      <c r="P1565" s="627">
        <v>9000</v>
      </c>
      <c r="Q1565" s="642">
        <v>1</v>
      </c>
      <c r="R1565" s="626">
        <v>3</v>
      </c>
      <c r="S1565" s="642">
        <v>1</v>
      </c>
      <c r="T1565" s="690">
        <v>1</v>
      </c>
      <c r="U1565" s="672">
        <v>1</v>
      </c>
    </row>
    <row r="1566" spans="1:21" ht="14.4" customHeight="1" x14ac:dyDescent="0.3">
      <c r="A1566" s="625">
        <v>4</v>
      </c>
      <c r="B1566" s="626" t="s">
        <v>551</v>
      </c>
      <c r="C1566" s="626">
        <v>89301042</v>
      </c>
      <c r="D1566" s="688" t="s">
        <v>5893</v>
      </c>
      <c r="E1566" s="689" t="s">
        <v>3823</v>
      </c>
      <c r="F1566" s="626" t="s">
        <v>3779</v>
      </c>
      <c r="G1566" s="626" t="s">
        <v>3967</v>
      </c>
      <c r="H1566" s="626" t="s">
        <v>550</v>
      </c>
      <c r="I1566" s="626" t="s">
        <v>5027</v>
      </c>
      <c r="J1566" s="626" t="s">
        <v>5025</v>
      </c>
      <c r="K1566" s="626" t="s">
        <v>5028</v>
      </c>
      <c r="L1566" s="627">
        <v>3000</v>
      </c>
      <c r="M1566" s="627">
        <v>9000</v>
      </c>
      <c r="N1566" s="626">
        <v>3</v>
      </c>
      <c r="O1566" s="690">
        <v>1</v>
      </c>
      <c r="P1566" s="627">
        <v>9000</v>
      </c>
      <c r="Q1566" s="642">
        <v>1</v>
      </c>
      <c r="R1566" s="626">
        <v>3</v>
      </c>
      <c r="S1566" s="642">
        <v>1</v>
      </c>
      <c r="T1566" s="690">
        <v>1</v>
      </c>
      <c r="U1566" s="672">
        <v>1</v>
      </c>
    </row>
    <row r="1567" spans="1:21" ht="14.4" customHeight="1" x14ac:dyDescent="0.3">
      <c r="A1567" s="625">
        <v>4</v>
      </c>
      <c r="B1567" s="626" t="s">
        <v>551</v>
      </c>
      <c r="C1567" s="626">
        <v>89301042</v>
      </c>
      <c r="D1567" s="688" t="s">
        <v>5893</v>
      </c>
      <c r="E1567" s="689" t="s">
        <v>3823</v>
      </c>
      <c r="F1567" s="626" t="s">
        <v>3779</v>
      </c>
      <c r="G1567" s="626" t="s">
        <v>3967</v>
      </c>
      <c r="H1567" s="626" t="s">
        <v>550</v>
      </c>
      <c r="I1567" s="626" t="s">
        <v>4719</v>
      </c>
      <c r="J1567" s="626" t="s">
        <v>4720</v>
      </c>
      <c r="K1567" s="626" t="s">
        <v>4721</v>
      </c>
      <c r="L1567" s="627">
        <v>1500</v>
      </c>
      <c r="M1567" s="627">
        <v>6000</v>
      </c>
      <c r="N1567" s="626">
        <v>4</v>
      </c>
      <c r="O1567" s="690">
        <v>1</v>
      </c>
      <c r="P1567" s="627">
        <v>6000</v>
      </c>
      <c r="Q1567" s="642">
        <v>1</v>
      </c>
      <c r="R1567" s="626">
        <v>4</v>
      </c>
      <c r="S1567" s="642">
        <v>1</v>
      </c>
      <c r="T1567" s="690">
        <v>1</v>
      </c>
      <c r="U1567" s="672">
        <v>1</v>
      </c>
    </row>
    <row r="1568" spans="1:21" ht="14.4" customHeight="1" x14ac:dyDescent="0.3">
      <c r="A1568" s="625">
        <v>4</v>
      </c>
      <c r="B1568" s="626" t="s">
        <v>551</v>
      </c>
      <c r="C1568" s="626">
        <v>89301042</v>
      </c>
      <c r="D1568" s="688" t="s">
        <v>5893</v>
      </c>
      <c r="E1568" s="689" t="s">
        <v>3823</v>
      </c>
      <c r="F1568" s="626" t="s">
        <v>3779</v>
      </c>
      <c r="G1568" s="626" t="s">
        <v>3967</v>
      </c>
      <c r="H1568" s="626" t="s">
        <v>550</v>
      </c>
      <c r="I1568" s="626" t="s">
        <v>4722</v>
      </c>
      <c r="J1568" s="626" t="s">
        <v>4720</v>
      </c>
      <c r="K1568" s="626" t="s">
        <v>4723</v>
      </c>
      <c r="L1568" s="627">
        <v>1500</v>
      </c>
      <c r="M1568" s="627">
        <v>22500</v>
      </c>
      <c r="N1568" s="626">
        <v>15</v>
      </c>
      <c r="O1568" s="690">
        <v>2</v>
      </c>
      <c r="P1568" s="627">
        <v>22500</v>
      </c>
      <c r="Q1568" s="642">
        <v>1</v>
      </c>
      <c r="R1568" s="626">
        <v>15</v>
      </c>
      <c r="S1568" s="642">
        <v>1</v>
      </c>
      <c r="T1568" s="690">
        <v>2</v>
      </c>
      <c r="U1568" s="672">
        <v>1</v>
      </c>
    </row>
    <row r="1569" spans="1:21" ht="14.4" customHeight="1" x14ac:dyDescent="0.3">
      <c r="A1569" s="625">
        <v>4</v>
      </c>
      <c r="B1569" s="626" t="s">
        <v>551</v>
      </c>
      <c r="C1569" s="626">
        <v>89301042</v>
      </c>
      <c r="D1569" s="688" t="s">
        <v>5893</v>
      </c>
      <c r="E1569" s="689" t="s">
        <v>3823</v>
      </c>
      <c r="F1569" s="626" t="s">
        <v>3779</v>
      </c>
      <c r="G1569" s="626" t="s">
        <v>3967</v>
      </c>
      <c r="H1569" s="626" t="s">
        <v>550</v>
      </c>
      <c r="I1569" s="626" t="s">
        <v>4728</v>
      </c>
      <c r="J1569" s="626" t="s">
        <v>4729</v>
      </c>
      <c r="K1569" s="626" t="s">
        <v>4730</v>
      </c>
      <c r="L1569" s="627">
        <v>159.5</v>
      </c>
      <c r="M1569" s="627">
        <v>319</v>
      </c>
      <c r="N1569" s="626">
        <v>2</v>
      </c>
      <c r="O1569" s="690">
        <v>2</v>
      </c>
      <c r="P1569" s="627"/>
      <c r="Q1569" s="642">
        <v>0</v>
      </c>
      <c r="R1569" s="626"/>
      <c r="S1569" s="642">
        <v>0</v>
      </c>
      <c r="T1569" s="690"/>
      <c r="U1569" s="672">
        <v>0</v>
      </c>
    </row>
    <row r="1570" spans="1:21" ht="14.4" customHeight="1" x14ac:dyDescent="0.3">
      <c r="A1570" s="625">
        <v>4</v>
      </c>
      <c r="B1570" s="626" t="s">
        <v>551</v>
      </c>
      <c r="C1570" s="626">
        <v>89301042</v>
      </c>
      <c r="D1570" s="688" t="s">
        <v>5893</v>
      </c>
      <c r="E1570" s="689" t="s">
        <v>3823</v>
      </c>
      <c r="F1570" s="626" t="s">
        <v>3779</v>
      </c>
      <c r="G1570" s="626" t="s">
        <v>3967</v>
      </c>
      <c r="H1570" s="626" t="s">
        <v>550</v>
      </c>
      <c r="I1570" s="626" t="s">
        <v>5428</v>
      </c>
      <c r="J1570" s="626" t="s">
        <v>5429</v>
      </c>
      <c r="K1570" s="626" t="s">
        <v>5430</v>
      </c>
      <c r="L1570" s="627">
        <v>2830</v>
      </c>
      <c r="M1570" s="627">
        <v>5660</v>
      </c>
      <c r="N1570" s="626">
        <v>2</v>
      </c>
      <c r="O1570" s="690">
        <v>1</v>
      </c>
      <c r="P1570" s="627">
        <v>5660</v>
      </c>
      <c r="Q1570" s="642">
        <v>1</v>
      </c>
      <c r="R1570" s="626">
        <v>2</v>
      </c>
      <c r="S1570" s="642">
        <v>1</v>
      </c>
      <c r="T1570" s="690">
        <v>1</v>
      </c>
      <c r="U1570" s="672">
        <v>1</v>
      </c>
    </row>
    <row r="1571" spans="1:21" ht="14.4" customHeight="1" x14ac:dyDescent="0.3">
      <c r="A1571" s="625">
        <v>4</v>
      </c>
      <c r="B1571" s="626" t="s">
        <v>551</v>
      </c>
      <c r="C1571" s="626">
        <v>89301042</v>
      </c>
      <c r="D1571" s="688" t="s">
        <v>5893</v>
      </c>
      <c r="E1571" s="689" t="s">
        <v>3824</v>
      </c>
      <c r="F1571" s="626" t="s">
        <v>3777</v>
      </c>
      <c r="G1571" s="626" t="s">
        <v>5431</v>
      </c>
      <c r="H1571" s="626" t="s">
        <v>550</v>
      </c>
      <c r="I1571" s="626" t="s">
        <v>1096</v>
      </c>
      <c r="J1571" s="626" t="s">
        <v>5432</v>
      </c>
      <c r="K1571" s="626" t="s">
        <v>5433</v>
      </c>
      <c r="L1571" s="627">
        <v>0</v>
      </c>
      <c r="M1571" s="627">
        <v>0</v>
      </c>
      <c r="N1571" s="626">
        <v>2</v>
      </c>
      <c r="O1571" s="690">
        <v>1</v>
      </c>
      <c r="P1571" s="627"/>
      <c r="Q1571" s="642"/>
      <c r="R1571" s="626"/>
      <c r="S1571" s="642">
        <v>0</v>
      </c>
      <c r="T1571" s="690"/>
      <c r="U1571" s="672">
        <v>0</v>
      </c>
    </row>
    <row r="1572" spans="1:21" ht="14.4" customHeight="1" x14ac:dyDescent="0.3">
      <c r="A1572" s="625">
        <v>4</v>
      </c>
      <c r="B1572" s="626" t="s">
        <v>551</v>
      </c>
      <c r="C1572" s="626">
        <v>89301042</v>
      </c>
      <c r="D1572" s="688" t="s">
        <v>5893</v>
      </c>
      <c r="E1572" s="689" t="s">
        <v>3824</v>
      </c>
      <c r="F1572" s="626" t="s">
        <v>3777</v>
      </c>
      <c r="G1572" s="626" t="s">
        <v>4308</v>
      </c>
      <c r="H1572" s="626" t="s">
        <v>550</v>
      </c>
      <c r="I1572" s="626" t="s">
        <v>1137</v>
      </c>
      <c r="J1572" s="626" t="s">
        <v>651</v>
      </c>
      <c r="K1572" s="626" t="s">
        <v>4309</v>
      </c>
      <c r="L1572" s="627">
        <v>35.380000000000003</v>
      </c>
      <c r="M1572" s="627">
        <v>35.380000000000003</v>
      </c>
      <c r="N1572" s="626">
        <v>1</v>
      </c>
      <c r="O1572" s="690">
        <v>0.5</v>
      </c>
      <c r="P1572" s="627"/>
      <c r="Q1572" s="642">
        <v>0</v>
      </c>
      <c r="R1572" s="626"/>
      <c r="S1572" s="642">
        <v>0</v>
      </c>
      <c r="T1572" s="690"/>
      <c r="U1572" s="672">
        <v>0</v>
      </c>
    </row>
    <row r="1573" spans="1:21" ht="14.4" customHeight="1" x14ac:dyDescent="0.3">
      <c r="A1573" s="625">
        <v>4</v>
      </c>
      <c r="B1573" s="626" t="s">
        <v>551</v>
      </c>
      <c r="C1573" s="626">
        <v>89301042</v>
      </c>
      <c r="D1573" s="688" t="s">
        <v>5893</v>
      </c>
      <c r="E1573" s="689" t="s">
        <v>3824</v>
      </c>
      <c r="F1573" s="626" t="s">
        <v>3777</v>
      </c>
      <c r="G1573" s="626" t="s">
        <v>3839</v>
      </c>
      <c r="H1573" s="626" t="s">
        <v>1399</v>
      </c>
      <c r="I1573" s="626" t="s">
        <v>1717</v>
      </c>
      <c r="J1573" s="626" t="s">
        <v>3575</v>
      </c>
      <c r="K1573" s="626" t="s">
        <v>3576</v>
      </c>
      <c r="L1573" s="627">
        <v>333.31</v>
      </c>
      <c r="M1573" s="627">
        <v>3999.7200000000003</v>
      </c>
      <c r="N1573" s="626">
        <v>12</v>
      </c>
      <c r="O1573" s="690">
        <v>8.5</v>
      </c>
      <c r="P1573" s="627">
        <v>2333.17</v>
      </c>
      <c r="Q1573" s="642">
        <v>0.58333333333333326</v>
      </c>
      <c r="R1573" s="626">
        <v>7</v>
      </c>
      <c r="S1573" s="642">
        <v>0.58333333333333337</v>
      </c>
      <c r="T1573" s="690">
        <v>5</v>
      </c>
      <c r="U1573" s="672">
        <v>0.58823529411764708</v>
      </c>
    </row>
    <row r="1574" spans="1:21" ht="14.4" customHeight="1" x14ac:dyDescent="0.3">
      <c r="A1574" s="625">
        <v>4</v>
      </c>
      <c r="B1574" s="626" t="s">
        <v>551</v>
      </c>
      <c r="C1574" s="626">
        <v>89301042</v>
      </c>
      <c r="D1574" s="688" t="s">
        <v>5893</v>
      </c>
      <c r="E1574" s="689" t="s">
        <v>3824</v>
      </c>
      <c r="F1574" s="626" t="s">
        <v>3777</v>
      </c>
      <c r="G1574" s="626" t="s">
        <v>4014</v>
      </c>
      <c r="H1574" s="626" t="s">
        <v>1399</v>
      </c>
      <c r="I1574" s="626" t="s">
        <v>2594</v>
      </c>
      <c r="J1574" s="626" t="s">
        <v>2595</v>
      </c>
      <c r="K1574" s="626" t="s">
        <v>3600</v>
      </c>
      <c r="L1574" s="627">
        <v>184.22</v>
      </c>
      <c r="M1574" s="627">
        <v>184.22</v>
      </c>
      <c r="N1574" s="626">
        <v>1</v>
      </c>
      <c r="O1574" s="690">
        <v>1</v>
      </c>
      <c r="P1574" s="627">
        <v>184.22</v>
      </c>
      <c r="Q1574" s="642">
        <v>1</v>
      </c>
      <c r="R1574" s="626">
        <v>1</v>
      </c>
      <c r="S1574" s="642">
        <v>1</v>
      </c>
      <c r="T1574" s="690">
        <v>1</v>
      </c>
      <c r="U1574" s="672">
        <v>1</v>
      </c>
    </row>
    <row r="1575" spans="1:21" ht="14.4" customHeight="1" x14ac:dyDescent="0.3">
      <c r="A1575" s="625">
        <v>4</v>
      </c>
      <c r="B1575" s="626" t="s">
        <v>551</v>
      </c>
      <c r="C1575" s="626">
        <v>89301042</v>
      </c>
      <c r="D1575" s="688" t="s">
        <v>5893</v>
      </c>
      <c r="E1575" s="689" t="s">
        <v>3824</v>
      </c>
      <c r="F1575" s="626" t="s">
        <v>3777</v>
      </c>
      <c r="G1575" s="626" t="s">
        <v>3912</v>
      </c>
      <c r="H1575" s="626" t="s">
        <v>1399</v>
      </c>
      <c r="I1575" s="626" t="s">
        <v>4317</v>
      </c>
      <c r="J1575" s="626" t="s">
        <v>1483</v>
      </c>
      <c r="K1575" s="626" t="s">
        <v>4318</v>
      </c>
      <c r="L1575" s="627">
        <v>275.48</v>
      </c>
      <c r="M1575" s="627">
        <v>550.96</v>
      </c>
      <c r="N1575" s="626">
        <v>2</v>
      </c>
      <c r="O1575" s="690">
        <v>1.5</v>
      </c>
      <c r="P1575" s="627"/>
      <c r="Q1575" s="642">
        <v>0</v>
      </c>
      <c r="R1575" s="626"/>
      <c r="S1575" s="642">
        <v>0</v>
      </c>
      <c r="T1575" s="690"/>
      <c r="U1575" s="672">
        <v>0</v>
      </c>
    </row>
    <row r="1576" spans="1:21" ht="14.4" customHeight="1" x14ac:dyDescent="0.3">
      <c r="A1576" s="625">
        <v>4</v>
      </c>
      <c r="B1576" s="626" t="s">
        <v>551</v>
      </c>
      <c r="C1576" s="626">
        <v>89301042</v>
      </c>
      <c r="D1576" s="688" t="s">
        <v>5893</v>
      </c>
      <c r="E1576" s="689" t="s">
        <v>3824</v>
      </c>
      <c r="F1576" s="626" t="s">
        <v>3777</v>
      </c>
      <c r="G1576" s="626" t="s">
        <v>3912</v>
      </c>
      <c r="H1576" s="626" t="s">
        <v>1399</v>
      </c>
      <c r="I1576" s="626" t="s">
        <v>1482</v>
      </c>
      <c r="J1576" s="626" t="s">
        <v>1483</v>
      </c>
      <c r="K1576" s="626" t="s">
        <v>1457</v>
      </c>
      <c r="L1576" s="627">
        <v>137.74</v>
      </c>
      <c r="M1576" s="627">
        <v>137.74</v>
      </c>
      <c r="N1576" s="626">
        <v>1</v>
      </c>
      <c r="O1576" s="690">
        <v>0.5</v>
      </c>
      <c r="P1576" s="627"/>
      <c r="Q1576" s="642">
        <v>0</v>
      </c>
      <c r="R1576" s="626"/>
      <c r="S1576" s="642">
        <v>0</v>
      </c>
      <c r="T1576" s="690"/>
      <c r="U1576" s="672">
        <v>0</v>
      </c>
    </row>
    <row r="1577" spans="1:21" ht="14.4" customHeight="1" x14ac:dyDescent="0.3">
      <c r="A1577" s="625">
        <v>4</v>
      </c>
      <c r="B1577" s="626" t="s">
        <v>551</v>
      </c>
      <c r="C1577" s="626">
        <v>89301042</v>
      </c>
      <c r="D1577" s="688" t="s">
        <v>5893</v>
      </c>
      <c r="E1577" s="689" t="s">
        <v>3824</v>
      </c>
      <c r="F1577" s="626" t="s">
        <v>3777</v>
      </c>
      <c r="G1577" s="626" t="s">
        <v>4126</v>
      </c>
      <c r="H1577" s="626" t="s">
        <v>550</v>
      </c>
      <c r="I1577" s="626" t="s">
        <v>4766</v>
      </c>
      <c r="J1577" s="626" t="s">
        <v>4767</v>
      </c>
      <c r="K1577" s="626" t="s">
        <v>4768</v>
      </c>
      <c r="L1577" s="627">
        <v>0</v>
      </c>
      <c r="M1577" s="627">
        <v>0</v>
      </c>
      <c r="N1577" s="626">
        <v>1</v>
      </c>
      <c r="O1577" s="690">
        <v>0.5</v>
      </c>
      <c r="P1577" s="627">
        <v>0</v>
      </c>
      <c r="Q1577" s="642"/>
      <c r="R1577" s="626">
        <v>1</v>
      </c>
      <c r="S1577" s="642">
        <v>1</v>
      </c>
      <c r="T1577" s="690">
        <v>0.5</v>
      </c>
      <c r="U1577" s="672">
        <v>1</v>
      </c>
    </row>
    <row r="1578" spans="1:21" ht="14.4" customHeight="1" x14ac:dyDescent="0.3">
      <c r="A1578" s="625">
        <v>4</v>
      </c>
      <c r="B1578" s="626" t="s">
        <v>551</v>
      </c>
      <c r="C1578" s="626">
        <v>89301042</v>
      </c>
      <c r="D1578" s="688" t="s">
        <v>5893</v>
      </c>
      <c r="E1578" s="689" t="s">
        <v>3824</v>
      </c>
      <c r="F1578" s="626" t="s">
        <v>3777</v>
      </c>
      <c r="G1578" s="626" t="s">
        <v>4167</v>
      </c>
      <c r="H1578" s="626" t="s">
        <v>550</v>
      </c>
      <c r="I1578" s="626" t="s">
        <v>1059</v>
      </c>
      <c r="J1578" s="626" t="s">
        <v>761</v>
      </c>
      <c r="K1578" s="626" t="s">
        <v>1061</v>
      </c>
      <c r="L1578" s="627">
        <v>137.74</v>
      </c>
      <c r="M1578" s="627">
        <v>137.74</v>
      </c>
      <c r="N1578" s="626">
        <v>1</v>
      </c>
      <c r="O1578" s="690">
        <v>1</v>
      </c>
      <c r="P1578" s="627">
        <v>137.74</v>
      </c>
      <c r="Q1578" s="642">
        <v>1</v>
      </c>
      <c r="R1578" s="626">
        <v>1</v>
      </c>
      <c r="S1578" s="642">
        <v>1</v>
      </c>
      <c r="T1578" s="690">
        <v>1</v>
      </c>
      <c r="U1578" s="672">
        <v>1</v>
      </c>
    </row>
    <row r="1579" spans="1:21" ht="14.4" customHeight="1" x14ac:dyDescent="0.3">
      <c r="A1579" s="625">
        <v>4</v>
      </c>
      <c r="B1579" s="626" t="s">
        <v>551</v>
      </c>
      <c r="C1579" s="626">
        <v>89301042</v>
      </c>
      <c r="D1579" s="688" t="s">
        <v>5893</v>
      </c>
      <c r="E1579" s="689" t="s">
        <v>3824</v>
      </c>
      <c r="F1579" s="626" t="s">
        <v>3777</v>
      </c>
      <c r="G1579" s="626" t="s">
        <v>4331</v>
      </c>
      <c r="H1579" s="626" t="s">
        <v>550</v>
      </c>
      <c r="I1579" s="626" t="s">
        <v>730</v>
      </c>
      <c r="J1579" s="626" t="s">
        <v>731</v>
      </c>
      <c r="K1579" s="626" t="s">
        <v>732</v>
      </c>
      <c r="L1579" s="627">
        <v>138.61000000000001</v>
      </c>
      <c r="M1579" s="627">
        <v>138.61000000000001</v>
      </c>
      <c r="N1579" s="626">
        <v>1</v>
      </c>
      <c r="O1579" s="690">
        <v>1</v>
      </c>
      <c r="P1579" s="627"/>
      <c r="Q1579" s="642">
        <v>0</v>
      </c>
      <c r="R1579" s="626"/>
      <c r="S1579" s="642">
        <v>0</v>
      </c>
      <c r="T1579" s="690"/>
      <c r="U1579" s="672">
        <v>0</v>
      </c>
    </row>
    <row r="1580" spans="1:21" ht="14.4" customHeight="1" x14ac:dyDescent="0.3">
      <c r="A1580" s="625">
        <v>4</v>
      </c>
      <c r="B1580" s="626" t="s">
        <v>551</v>
      </c>
      <c r="C1580" s="626">
        <v>89301042</v>
      </c>
      <c r="D1580" s="688" t="s">
        <v>5893</v>
      </c>
      <c r="E1580" s="689" t="s">
        <v>3824</v>
      </c>
      <c r="F1580" s="626" t="s">
        <v>3777</v>
      </c>
      <c r="G1580" s="626" t="s">
        <v>4331</v>
      </c>
      <c r="H1580" s="626" t="s">
        <v>550</v>
      </c>
      <c r="I1580" s="626" t="s">
        <v>730</v>
      </c>
      <c r="J1580" s="626" t="s">
        <v>731</v>
      </c>
      <c r="K1580" s="626" t="s">
        <v>3523</v>
      </c>
      <c r="L1580" s="627">
        <v>115.3</v>
      </c>
      <c r="M1580" s="627">
        <v>345.9</v>
      </c>
      <c r="N1580" s="626">
        <v>3</v>
      </c>
      <c r="O1580" s="690">
        <v>2</v>
      </c>
      <c r="P1580" s="627">
        <v>115.3</v>
      </c>
      <c r="Q1580" s="642">
        <v>0.33333333333333337</v>
      </c>
      <c r="R1580" s="626">
        <v>1</v>
      </c>
      <c r="S1580" s="642">
        <v>0.33333333333333331</v>
      </c>
      <c r="T1580" s="690">
        <v>1</v>
      </c>
      <c r="U1580" s="672">
        <v>0.5</v>
      </c>
    </row>
    <row r="1581" spans="1:21" ht="14.4" customHeight="1" x14ac:dyDescent="0.3">
      <c r="A1581" s="625">
        <v>4</v>
      </c>
      <c r="B1581" s="626" t="s">
        <v>551</v>
      </c>
      <c r="C1581" s="626">
        <v>89301042</v>
      </c>
      <c r="D1581" s="688" t="s">
        <v>5893</v>
      </c>
      <c r="E1581" s="689" t="s">
        <v>3824</v>
      </c>
      <c r="F1581" s="626" t="s">
        <v>3777</v>
      </c>
      <c r="G1581" s="626" t="s">
        <v>4836</v>
      </c>
      <c r="H1581" s="626" t="s">
        <v>550</v>
      </c>
      <c r="I1581" s="626" t="s">
        <v>4837</v>
      </c>
      <c r="J1581" s="626" t="s">
        <v>3088</v>
      </c>
      <c r="K1581" s="626" t="s">
        <v>3862</v>
      </c>
      <c r="L1581" s="627">
        <v>43.23</v>
      </c>
      <c r="M1581" s="627">
        <v>86.46</v>
      </c>
      <c r="N1581" s="626">
        <v>2</v>
      </c>
      <c r="O1581" s="690">
        <v>0.5</v>
      </c>
      <c r="P1581" s="627">
        <v>86.46</v>
      </c>
      <c r="Q1581" s="642">
        <v>1</v>
      </c>
      <c r="R1581" s="626">
        <v>2</v>
      </c>
      <c r="S1581" s="642">
        <v>1</v>
      </c>
      <c r="T1581" s="690">
        <v>0.5</v>
      </c>
      <c r="U1581" s="672">
        <v>1</v>
      </c>
    </row>
    <row r="1582" spans="1:21" ht="14.4" customHeight="1" x14ac:dyDescent="0.3">
      <c r="A1582" s="625">
        <v>4</v>
      </c>
      <c r="B1582" s="626" t="s">
        <v>551</v>
      </c>
      <c r="C1582" s="626">
        <v>89301042</v>
      </c>
      <c r="D1582" s="688" t="s">
        <v>5893</v>
      </c>
      <c r="E1582" s="689" t="s">
        <v>3824</v>
      </c>
      <c r="F1582" s="626" t="s">
        <v>3777</v>
      </c>
      <c r="G1582" s="626" t="s">
        <v>4836</v>
      </c>
      <c r="H1582" s="626" t="s">
        <v>550</v>
      </c>
      <c r="I1582" s="626" t="s">
        <v>899</v>
      </c>
      <c r="J1582" s="626" t="s">
        <v>3088</v>
      </c>
      <c r="K1582" s="626" t="s">
        <v>3089</v>
      </c>
      <c r="L1582" s="627">
        <v>51.88</v>
      </c>
      <c r="M1582" s="627">
        <v>311.28000000000003</v>
      </c>
      <c r="N1582" s="626">
        <v>6</v>
      </c>
      <c r="O1582" s="690">
        <v>1</v>
      </c>
      <c r="P1582" s="627"/>
      <c r="Q1582" s="642">
        <v>0</v>
      </c>
      <c r="R1582" s="626"/>
      <c r="S1582" s="642">
        <v>0</v>
      </c>
      <c r="T1582" s="690"/>
      <c r="U1582" s="672">
        <v>0</v>
      </c>
    </row>
    <row r="1583" spans="1:21" ht="14.4" customHeight="1" x14ac:dyDescent="0.3">
      <c r="A1583" s="625">
        <v>4</v>
      </c>
      <c r="B1583" s="626" t="s">
        <v>551</v>
      </c>
      <c r="C1583" s="626">
        <v>89301042</v>
      </c>
      <c r="D1583" s="688" t="s">
        <v>5893</v>
      </c>
      <c r="E1583" s="689" t="s">
        <v>3824</v>
      </c>
      <c r="F1583" s="626" t="s">
        <v>3777</v>
      </c>
      <c r="G1583" s="626" t="s">
        <v>4836</v>
      </c>
      <c r="H1583" s="626" t="s">
        <v>550</v>
      </c>
      <c r="I1583" s="626" t="s">
        <v>5434</v>
      </c>
      <c r="J1583" s="626" t="s">
        <v>5435</v>
      </c>
      <c r="K1583" s="626" t="s">
        <v>804</v>
      </c>
      <c r="L1583" s="627">
        <v>0</v>
      </c>
      <c r="M1583" s="627">
        <v>0</v>
      </c>
      <c r="N1583" s="626">
        <v>5</v>
      </c>
      <c r="O1583" s="690">
        <v>1.5</v>
      </c>
      <c r="P1583" s="627">
        <v>0</v>
      </c>
      <c r="Q1583" s="642"/>
      <c r="R1583" s="626">
        <v>1</v>
      </c>
      <c r="S1583" s="642">
        <v>0.2</v>
      </c>
      <c r="T1583" s="690">
        <v>1</v>
      </c>
      <c r="U1583" s="672">
        <v>0.66666666666666663</v>
      </c>
    </row>
    <row r="1584" spans="1:21" ht="14.4" customHeight="1" x14ac:dyDescent="0.3">
      <c r="A1584" s="625">
        <v>4</v>
      </c>
      <c r="B1584" s="626" t="s">
        <v>551</v>
      </c>
      <c r="C1584" s="626">
        <v>89301042</v>
      </c>
      <c r="D1584" s="688" t="s">
        <v>5893</v>
      </c>
      <c r="E1584" s="689" t="s">
        <v>3824</v>
      </c>
      <c r="F1584" s="626" t="s">
        <v>3777</v>
      </c>
      <c r="G1584" s="626" t="s">
        <v>4819</v>
      </c>
      <c r="H1584" s="626" t="s">
        <v>1399</v>
      </c>
      <c r="I1584" s="626" t="s">
        <v>4820</v>
      </c>
      <c r="J1584" s="626" t="s">
        <v>4821</v>
      </c>
      <c r="K1584" s="626" t="s">
        <v>4822</v>
      </c>
      <c r="L1584" s="627">
        <v>3127.19</v>
      </c>
      <c r="M1584" s="627">
        <v>12508.76</v>
      </c>
      <c r="N1584" s="626">
        <v>4</v>
      </c>
      <c r="O1584" s="690">
        <v>1</v>
      </c>
      <c r="P1584" s="627"/>
      <c r="Q1584" s="642">
        <v>0</v>
      </c>
      <c r="R1584" s="626"/>
      <c r="S1584" s="642">
        <v>0</v>
      </c>
      <c r="T1584" s="690"/>
      <c r="U1584" s="672">
        <v>0</v>
      </c>
    </row>
    <row r="1585" spans="1:21" ht="14.4" customHeight="1" x14ac:dyDescent="0.3">
      <c r="A1585" s="625">
        <v>4</v>
      </c>
      <c r="B1585" s="626" t="s">
        <v>551</v>
      </c>
      <c r="C1585" s="626">
        <v>89301042</v>
      </c>
      <c r="D1585" s="688" t="s">
        <v>5893</v>
      </c>
      <c r="E1585" s="689" t="s">
        <v>3824</v>
      </c>
      <c r="F1585" s="626" t="s">
        <v>3777</v>
      </c>
      <c r="G1585" s="626" t="s">
        <v>5436</v>
      </c>
      <c r="H1585" s="626" t="s">
        <v>550</v>
      </c>
      <c r="I1585" s="626" t="s">
        <v>5437</v>
      </c>
      <c r="J1585" s="626" t="s">
        <v>5438</v>
      </c>
      <c r="K1585" s="626" t="s">
        <v>3698</v>
      </c>
      <c r="L1585" s="627">
        <v>23.72</v>
      </c>
      <c r="M1585" s="627">
        <v>23.72</v>
      </c>
      <c r="N1585" s="626">
        <v>1</v>
      </c>
      <c r="O1585" s="690">
        <v>0.5</v>
      </c>
      <c r="P1585" s="627">
        <v>23.72</v>
      </c>
      <c r="Q1585" s="642">
        <v>1</v>
      </c>
      <c r="R1585" s="626">
        <v>1</v>
      </c>
      <c r="S1585" s="642">
        <v>1</v>
      </c>
      <c r="T1585" s="690">
        <v>0.5</v>
      </c>
      <c r="U1585" s="672">
        <v>1</v>
      </c>
    </row>
    <row r="1586" spans="1:21" ht="14.4" customHeight="1" x14ac:dyDescent="0.3">
      <c r="A1586" s="625">
        <v>4</v>
      </c>
      <c r="B1586" s="626" t="s">
        <v>551</v>
      </c>
      <c r="C1586" s="626">
        <v>89301042</v>
      </c>
      <c r="D1586" s="688" t="s">
        <v>5893</v>
      </c>
      <c r="E1586" s="689" t="s">
        <v>3824</v>
      </c>
      <c r="F1586" s="626" t="s">
        <v>3777</v>
      </c>
      <c r="G1586" s="626" t="s">
        <v>3991</v>
      </c>
      <c r="H1586" s="626" t="s">
        <v>550</v>
      </c>
      <c r="I1586" s="626" t="s">
        <v>2088</v>
      </c>
      <c r="J1586" s="626" t="s">
        <v>2089</v>
      </c>
      <c r="K1586" s="626" t="s">
        <v>3992</v>
      </c>
      <c r="L1586" s="627">
        <v>63.67</v>
      </c>
      <c r="M1586" s="627">
        <v>127.34</v>
      </c>
      <c r="N1586" s="626">
        <v>2</v>
      </c>
      <c r="O1586" s="690">
        <v>0.5</v>
      </c>
      <c r="P1586" s="627"/>
      <c r="Q1586" s="642">
        <v>0</v>
      </c>
      <c r="R1586" s="626"/>
      <c r="S1586" s="642">
        <v>0</v>
      </c>
      <c r="T1586" s="690"/>
      <c r="U1586" s="672">
        <v>0</v>
      </c>
    </row>
    <row r="1587" spans="1:21" ht="14.4" customHeight="1" x14ac:dyDescent="0.3">
      <c r="A1587" s="625">
        <v>4</v>
      </c>
      <c r="B1587" s="626" t="s">
        <v>551</v>
      </c>
      <c r="C1587" s="626">
        <v>89301042</v>
      </c>
      <c r="D1587" s="688" t="s">
        <v>5893</v>
      </c>
      <c r="E1587" s="689" t="s">
        <v>3824</v>
      </c>
      <c r="F1587" s="626" t="s">
        <v>3777</v>
      </c>
      <c r="G1587" s="626" t="s">
        <v>5320</v>
      </c>
      <c r="H1587" s="626" t="s">
        <v>1399</v>
      </c>
      <c r="I1587" s="626" t="s">
        <v>5439</v>
      </c>
      <c r="J1587" s="626" t="s">
        <v>1529</v>
      </c>
      <c r="K1587" s="626" t="s">
        <v>5440</v>
      </c>
      <c r="L1587" s="627">
        <v>83.56</v>
      </c>
      <c r="M1587" s="627">
        <v>83.56</v>
      </c>
      <c r="N1587" s="626">
        <v>1</v>
      </c>
      <c r="O1587" s="690">
        <v>0.5</v>
      </c>
      <c r="P1587" s="627">
        <v>83.56</v>
      </c>
      <c r="Q1587" s="642">
        <v>1</v>
      </c>
      <c r="R1587" s="626">
        <v>1</v>
      </c>
      <c r="S1587" s="642">
        <v>1</v>
      </c>
      <c r="T1587" s="690">
        <v>0.5</v>
      </c>
      <c r="U1587" s="672">
        <v>1</v>
      </c>
    </row>
    <row r="1588" spans="1:21" ht="14.4" customHeight="1" x14ac:dyDescent="0.3">
      <c r="A1588" s="625">
        <v>4</v>
      </c>
      <c r="B1588" s="626" t="s">
        <v>551</v>
      </c>
      <c r="C1588" s="626">
        <v>89301042</v>
      </c>
      <c r="D1588" s="688" t="s">
        <v>5893</v>
      </c>
      <c r="E1588" s="689" t="s">
        <v>3824</v>
      </c>
      <c r="F1588" s="626" t="s">
        <v>3777</v>
      </c>
      <c r="G1588" s="626" t="s">
        <v>4091</v>
      </c>
      <c r="H1588" s="626" t="s">
        <v>1399</v>
      </c>
      <c r="I1588" s="626" t="s">
        <v>2608</v>
      </c>
      <c r="J1588" s="626" t="s">
        <v>2609</v>
      </c>
      <c r="K1588" s="626" t="s">
        <v>2610</v>
      </c>
      <c r="L1588" s="627">
        <v>154.01</v>
      </c>
      <c r="M1588" s="627">
        <v>1848.12</v>
      </c>
      <c r="N1588" s="626">
        <v>12</v>
      </c>
      <c r="O1588" s="690">
        <v>4</v>
      </c>
      <c r="P1588" s="627">
        <v>1078.07</v>
      </c>
      <c r="Q1588" s="642">
        <v>0.58333333333333337</v>
      </c>
      <c r="R1588" s="626">
        <v>7</v>
      </c>
      <c r="S1588" s="642">
        <v>0.58333333333333337</v>
      </c>
      <c r="T1588" s="690">
        <v>3</v>
      </c>
      <c r="U1588" s="672">
        <v>0.75</v>
      </c>
    </row>
    <row r="1589" spans="1:21" ht="14.4" customHeight="1" x14ac:dyDescent="0.3">
      <c r="A1589" s="625">
        <v>4</v>
      </c>
      <c r="B1589" s="626" t="s">
        <v>551</v>
      </c>
      <c r="C1589" s="626">
        <v>89301042</v>
      </c>
      <c r="D1589" s="688" t="s">
        <v>5893</v>
      </c>
      <c r="E1589" s="689" t="s">
        <v>3824</v>
      </c>
      <c r="F1589" s="626" t="s">
        <v>3777</v>
      </c>
      <c r="G1589" s="626" t="s">
        <v>4091</v>
      </c>
      <c r="H1589" s="626" t="s">
        <v>1399</v>
      </c>
      <c r="I1589" s="626" t="s">
        <v>5441</v>
      </c>
      <c r="J1589" s="626" t="s">
        <v>2609</v>
      </c>
      <c r="K1589" s="626" t="s">
        <v>2610</v>
      </c>
      <c r="L1589" s="627">
        <v>143.18</v>
      </c>
      <c r="M1589" s="627">
        <v>286.36</v>
      </c>
      <c r="N1589" s="626">
        <v>2</v>
      </c>
      <c r="O1589" s="690">
        <v>1</v>
      </c>
      <c r="P1589" s="627">
        <v>286.36</v>
      </c>
      <c r="Q1589" s="642">
        <v>1</v>
      </c>
      <c r="R1589" s="626">
        <v>2</v>
      </c>
      <c r="S1589" s="642">
        <v>1</v>
      </c>
      <c r="T1589" s="690">
        <v>1</v>
      </c>
      <c r="U1589" s="672">
        <v>1</v>
      </c>
    </row>
    <row r="1590" spans="1:21" ht="14.4" customHeight="1" x14ac:dyDescent="0.3">
      <c r="A1590" s="625">
        <v>4</v>
      </c>
      <c r="B1590" s="626" t="s">
        <v>551</v>
      </c>
      <c r="C1590" s="626">
        <v>89301042</v>
      </c>
      <c r="D1590" s="688" t="s">
        <v>5893</v>
      </c>
      <c r="E1590" s="689" t="s">
        <v>3824</v>
      </c>
      <c r="F1590" s="626" t="s">
        <v>3777</v>
      </c>
      <c r="G1590" s="626" t="s">
        <v>3995</v>
      </c>
      <c r="H1590" s="626" t="s">
        <v>550</v>
      </c>
      <c r="I1590" s="626" t="s">
        <v>726</v>
      </c>
      <c r="J1590" s="626" t="s">
        <v>727</v>
      </c>
      <c r="K1590" s="626" t="s">
        <v>3996</v>
      </c>
      <c r="L1590" s="627">
        <v>709.97</v>
      </c>
      <c r="M1590" s="627">
        <v>4259.82</v>
      </c>
      <c r="N1590" s="626">
        <v>6</v>
      </c>
      <c r="O1590" s="690">
        <v>3.5</v>
      </c>
      <c r="P1590" s="627">
        <v>1419.94</v>
      </c>
      <c r="Q1590" s="642">
        <v>0.33333333333333337</v>
      </c>
      <c r="R1590" s="626">
        <v>2</v>
      </c>
      <c r="S1590" s="642">
        <v>0.33333333333333331</v>
      </c>
      <c r="T1590" s="690">
        <v>1.5</v>
      </c>
      <c r="U1590" s="672">
        <v>0.42857142857142855</v>
      </c>
    </row>
    <row r="1591" spans="1:21" ht="14.4" customHeight="1" x14ac:dyDescent="0.3">
      <c r="A1591" s="625">
        <v>4</v>
      </c>
      <c r="B1591" s="626" t="s">
        <v>551</v>
      </c>
      <c r="C1591" s="626">
        <v>89301042</v>
      </c>
      <c r="D1591" s="688" t="s">
        <v>5893</v>
      </c>
      <c r="E1591" s="689" t="s">
        <v>3824</v>
      </c>
      <c r="F1591" s="626" t="s">
        <v>3777</v>
      </c>
      <c r="G1591" s="626" t="s">
        <v>3845</v>
      </c>
      <c r="H1591" s="626" t="s">
        <v>1399</v>
      </c>
      <c r="I1591" s="626" t="s">
        <v>1448</v>
      </c>
      <c r="J1591" s="626" t="s">
        <v>1449</v>
      </c>
      <c r="K1591" s="626" t="s">
        <v>1450</v>
      </c>
      <c r="L1591" s="627">
        <v>0</v>
      </c>
      <c r="M1591" s="627">
        <v>0</v>
      </c>
      <c r="N1591" s="626">
        <v>1</v>
      </c>
      <c r="O1591" s="690">
        <v>1</v>
      </c>
      <c r="P1591" s="627">
        <v>0</v>
      </c>
      <c r="Q1591" s="642"/>
      <c r="R1591" s="626">
        <v>1</v>
      </c>
      <c r="S1591" s="642">
        <v>1</v>
      </c>
      <c r="T1591" s="690">
        <v>1</v>
      </c>
      <c r="U1591" s="672">
        <v>1</v>
      </c>
    </row>
    <row r="1592" spans="1:21" ht="14.4" customHeight="1" x14ac:dyDescent="0.3">
      <c r="A1592" s="625">
        <v>4</v>
      </c>
      <c r="B1592" s="626" t="s">
        <v>551</v>
      </c>
      <c r="C1592" s="626">
        <v>89301042</v>
      </c>
      <c r="D1592" s="688" t="s">
        <v>5893</v>
      </c>
      <c r="E1592" s="689" t="s">
        <v>3824</v>
      </c>
      <c r="F1592" s="626" t="s">
        <v>3777</v>
      </c>
      <c r="G1592" s="626" t="s">
        <v>4351</v>
      </c>
      <c r="H1592" s="626" t="s">
        <v>1399</v>
      </c>
      <c r="I1592" s="626" t="s">
        <v>2365</v>
      </c>
      <c r="J1592" s="626" t="s">
        <v>2366</v>
      </c>
      <c r="K1592" s="626" t="s">
        <v>3683</v>
      </c>
      <c r="L1592" s="627">
        <v>50.57</v>
      </c>
      <c r="M1592" s="627">
        <v>50.57</v>
      </c>
      <c r="N1592" s="626">
        <v>1</v>
      </c>
      <c r="O1592" s="690">
        <v>0.5</v>
      </c>
      <c r="P1592" s="627"/>
      <c r="Q1592" s="642">
        <v>0</v>
      </c>
      <c r="R1592" s="626"/>
      <c r="S1592" s="642">
        <v>0</v>
      </c>
      <c r="T1592" s="690"/>
      <c r="U1592" s="672">
        <v>0</v>
      </c>
    </row>
    <row r="1593" spans="1:21" ht="14.4" customHeight="1" x14ac:dyDescent="0.3">
      <c r="A1593" s="625">
        <v>4</v>
      </c>
      <c r="B1593" s="626" t="s">
        <v>551</v>
      </c>
      <c r="C1593" s="626">
        <v>89301042</v>
      </c>
      <c r="D1593" s="688" t="s">
        <v>5893</v>
      </c>
      <c r="E1593" s="689" t="s">
        <v>3824</v>
      </c>
      <c r="F1593" s="626" t="s">
        <v>3777</v>
      </c>
      <c r="G1593" s="626" t="s">
        <v>3846</v>
      </c>
      <c r="H1593" s="626" t="s">
        <v>550</v>
      </c>
      <c r="I1593" s="626" t="s">
        <v>833</v>
      </c>
      <c r="J1593" s="626" t="s">
        <v>834</v>
      </c>
      <c r="K1593" s="626" t="s">
        <v>4189</v>
      </c>
      <c r="L1593" s="627">
        <v>242.93</v>
      </c>
      <c r="M1593" s="627">
        <v>242.93</v>
      </c>
      <c r="N1593" s="626">
        <v>1</v>
      </c>
      <c r="O1593" s="690">
        <v>1</v>
      </c>
      <c r="P1593" s="627"/>
      <c r="Q1593" s="642">
        <v>0</v>
      </c>
      <c r="R1593" s="626"/>
      <c r="S1593" s="642">
        <v>0</v>
      </c>
      <c r="T1593" s="690"/>
      <c r="U1593" s="672">
        <v>0</v>
      </c>
    </row>
    <row r="1594" spans="1:21" ht="14.4" customHeight="1" x14ac:dyDescent="0.3">
      <c r="A1594" s="625">
        <v>4</v>
      </c>
      <c r="B1594" s="626" t="s">
        <v>551</v>
      </c>
      <c r="C1594" s="626">
        <v>89301042</v>
      </c>
      <c r="D1594" s="688" t="s">
        <v>5893</v>
      </c>
      <c r="E1594" s="689" t="s">
        <v>3824</v>
      </c>
      <c r="F1594" s="626" t="s">
        <v>3777</v>
      </c>
      <c r="G1594" s="626" t="s">
        <v>3846</v>
      </c>
      <c r="H1594" s="626" t="s">
        <v>550</v>
      </c>
      <c r="I1594" s="626" t="s">
        <v>833</v>
      </c>
      <c r="J1594" s="626" t="s">
        <v>834</v>
      </c>
      <c r="K1594" s="626" t="s">
        <v>3847</v>
      </c>
      <c r="L1594" s="627">
        <v>242.93</v>
      </c>
      <c r="M1594" s="627">
        <v>1943.44</v>
      </c>
      <c r="N1594" s="626">
        <v>8</v>
      </c>
      <c r="O1594" s="690">
        <v>7</v>
      </c>
      <c r="P1594" s="627">
        <v>485.86</v>
      </c>
      <c r="Q1594" s="642">
        <v>0.25</v>
      </c>
      <c r="R1594" s="626">
        <v>2</v>
      </c>
      <c r="S1594" s="642">
        <v>0.25</v>
      </c>
      <c r="T1594" s="690">
        <v>2</v>
      </c>
      <c r="U1594" s="672">
        <v>0.2857142857142857</v>
      </c>
    </row>
    <row r="1595" spans="1:21" ht="14.4" customHeight="1" x14ac:dyDescent="0.3">
      <c r="A1595" s="625">
        <v>4</v>
      </c>
      <c r="B1595" s="626" t="s">
        <v>551</v>
      </c>
      <c r="C1595" s="626">
        <v>89301042</v>
      </c>
      <c r="D1595" s="688" t="s">
        <v>5893</v>
      </c>
      <c r="E1595" s="689" t="s">
        <v>3824</v>
      </c>
      <c r="F1595" s="626" t="s">
        <v>3777</v>
      </c>
      <c r="G1595" s="626" t="s">
        <v>4019</v>
      </c>
      <c r="H1595" s="626" t="s">
        <v>550</v>
      </c>
      <c r="I1595" s="626" t="s">
        <v>2825</v>
      </c>
      <c r="J1595" s="626" t="s">
        <v>4020</v>
      </c>
      <c r="K1595" s="626" t="s">
        <v>3621</v>
      </c>
      <c r="L1595" s="627">
        <v>810.99</v>
      </c>
      <c r="M1595" s="627">
        <v>1621.98</v>
      </c>
      <c r="N1595" s="626">
        <v>2</v>
      </c>
      <c r="O1595" s="690">
        <v>1</v>
      </c>
      <c r="P1595" s="627">
        <v>1621.98</v>
      </c>
      <c r="Q1595" s="642">
        <v>1</v>
      </c>
      <c r="R1595" s="626">
        <v>2</v>
      </c>
      <c r="S1595" s="642">
        <v>1</v>
      </c>
      <c r="T1595" s="690">
        <v>1</v>
      </c>
      <c r="U1595" s="672">
        <v>1</v>
      </c>
    </row>
    <row r="1596" spans="1:21" ht="14.4" customHeight="1" x14ac:dyDescent="0.3">
      <c r="A1596" s="625">
        <v>4</v>
      </c>
      <c r="B1596" s="626" t="s">
        <v>551</v>
      </c>
      <c r="C1596" s="626">
        <v>89301042</v>
      </c>
      <c r="D1596" s="688" t="s">
        <v>5893</v>
      </c>
      <c r="E1596" s="689" t="s">
        <v>3824</v>
      </c>
      <c r="F1596" s="626" t="s">
        <v>3777</v>
      </c>
      <c r="G1596" s="626" t="s">
        <v>5442</v>
      </c>
      <c r="H1596" s="626" t="s">
        <v>550</v>
      </c>
      <c r="I1596" s="626" t="s">
        <v>5443</v>
      </c>
      <c r="J1596" s="626" t="s">
        <v>5444</v>
      </c>
      <c r="K1596" s="626" t="s">
        <v>5413</v>
      </c>
      <c r="L1596" s="627">
        <v>68.3</v>
      </c>
      <c r="M1596" s="627">
        <v>136.6</v>
      </c>
      <c r="N1596" s="626">
        <v>2</v>
      </c>
      <c r="O1596" s="690">
        <v>0.5</v>
      </c>
      <c r="P1596" s="627"/>
      <c r="Q1596" s="642">
        <v>0</v>
      </c>
      <c r="R1596" s="626"/>
      <c r="S1596" s="642">
        <v>0</v>
      </c>
      <c r="T1596" s="690"/>
      <c r="U1596" s="672">
        <v>0</v>
      </c>
    </row>
    <row r="1597" spans="1:21" ht="14.4" customHeight="1" x14ac:dyDescent="0.3">
      <c r="A1597" s="625">
        <v>4</v>
      </c>
      <c r="B1597" s="626" t="s">
        <v>551</v>
      </c>
      <c r="C1597" s="626">
        <v>89301042</v>
      </c>
      <c r="D1597" s="688" t="s">
        <v>5893</v>
      </c>
      <c r="E1597" s="689" t="s">
        <v>3824</v>
      </c>
      <c r="F1597" s="626" t="s">
        <v>3777</v>
      </c>
      <c r="G1597" s="626" t="s">
        <v>5442</v>
      </c>
      <c r="H1597" s="626" t="s">
        <v>550</v>
      </c>
      <c r="I1597" s="626" t="s">
        <v>5445</v>
      </c>
      <c r="J1597" s="626" t="s">
        <v>5444</v>
      </c>
      <c r="K1597" s="626" t="s">
        <v>5267</v>
      </c>
      <c r="L1597" s="627">
        <v>0</v>
      </c>
      <c r="M1597" s="627">
        <v>0</v>
      </c>
      <c r="N1597" s="626">
        <v>1</v>
      </c>
      <c r="O1597" s="690">
        <v>0.5</v>
      </c>
      <c r="P1597" s="627"/>
      <c r="Q1597" s="642"/>
      <c r="R1597" s="626"/>
      <c r="S1597" s="642">
        <v>0</v>
      </c>
      <c r="T1597" s="690"/>
      <c r="U1597" s="672">
        <v>0</v>
      </c>
    </row>
    <row r="1598" spans="1:21" ht="14.4" customHeight="1" x14ac:dyDescent="0.3">
      <c r="A1598" s="625">
        <v>4</v>
      </c>
      <c r="B1598" s="626" t="s">
        <v>551</v>
      </c>
      <c r="C1598" s="626">
        <v>89301042</v>
      </c>
      <c r="D1598" s="688" t="s">
        <v>5893</v>
      </c>
      <c r="E1598" s="689" t="s">
        <v>3824</v>
      </c>
      <c r="F1598" s="626" t="s">
        <v>3777</v>
      </c>
      <c r="G1598" s="626" t="s">
        <v>3875</v>
      </c>
      <c r="H1598" s="626" t="s">
        <v>550</v>
      </c>
      <c r="I1598" s="626" t="s">
        <v>904</v>
      </c>
      <c r="J1598" s="626" t="s">
        <v>3876</v>
      </c>
      <c r="K1598" s="626" t="s">
        <v>3877</v>
      </c>
      <c r="L1598" s="627">
        <v>56.01</v>
      </c>
      <c r="M1598" s="627">
        <v>896.16</v>
      </c>
      <c r="N1598" s="626">
        <v>16</v>
      </c>
      <c r="O1598" s="690">
        <v>4</v>
      </c>
      <c r="P1598" s="627">
        <v>168.03</v>
      </c>
      <c r="Q1598" s="642">
        <v>0.1875</v>
      </c>
      <c r="R1598" s="626">
        <v>3</v>
      </c>
      <c r="S1598" s="642">
        <v>0.1875</v>
      </c>
      <c r="T1598" s="690">
        <v>1.5</v>
      </c>
      <c r="U1598" s="672">
        <v>0.375</v>
      </c>
    </row>
    <row r="1599" spans="1:21" ht="14.4" customHeight="1" x14ac:dyDescent="0.3">
      <c r="A1599" s="625">
        <v>4</v>
      </c>
      <c r="B1599" s="626" t="s">
        <v>551</v>
      </c>
      <c r="C1599" s="626">
        <v>89301042</v>
      </c>
      <c r="D1599" s="688" t="s">
        <v>5893</v>
      </c>
      <c r="E1599" s="689" t="s">
        <v>3824</v>
      </c>
      <c r="F1599" s="626" t="s">
        <v>3777</v>
      </c>
      <c r="G1599" s="626" t="s">
        <v>3878</v>
      </c>
      <c r="H1599" s="626" t="s">
        <v>550</v>
      </c>
      <c r="I1599" s="626" t="s">
        <v>1670</v>
      </c>
      <c r="J1599" s="626" t="s">
        <v>1671</v>
      </c>
      <c r="K1599" s="626" t="s">
        <v>3879</v>
      </c>
      <c r="L1599" s="627">
        <v>31.54</v>
      </c>
      <c r="M1599" s="627">
        <v>63.08</v>
      </c>
      <c r="N1599" s="626">
        <v>2</v>
      </c>
      <c r="O1599" s="690">
        <v>0.5</v>
      </c>
      <c r="P1599" s="627"/>
      <c r="Q1599" s="642">
        <v>0</v>
      </c>
      <c r="R1599" s="626"/>
      <c r="S1599" s="642">
        <v>0</v>
      </c>
      <c r="T1599" s="690"/>
      <c r="U1599" s="672">
        <v>0</v>
      </c>
    </row>
    <row r="1600" spans="1:21" ht="14.4" customHeight="1" x14ac:dyDescent="0.3">
      <c r="A1600" s="625">
        <v>4</v>
      </c>
      <c r="B1600" s="626" t="s">
        <v>551</v>
      </c>
      <c r="C1600" s="626">
        <v>89301042</v>
      </c>
      <c r="D1600" s="688" t="s">
        <v>5893</v>
      </c>
      <c r="E1600" s="689" t="s">
        <v>3824</v>
      </c>
      <c r="F1600" s="626" t="s">
        <v>3777</v>
      </c>
      <c r="G1600" s="626" t="s">
        <v>3882</v>
      </c>
      <c r="H1600" s="626" t="s">
        <v>1399</v>
      </c>
      <c r="I1600" s="626" t="s">
        <v>2358</v>
      </c>
      <c r="J1600" s="626" t="s">
        <v>1441</v>
      </c>
      <c r="K1600" s="626" t="s">
        <v>2359</v>
      </c>
      <c r="L1600" s="627">
        <v>1166.47</v>
      </c>
      <c r="M1600" s="627">
        <v>1166.47</v>
      </c>
      <c r="N1600" s="626">
        <v>1</v>
      </c>
      <c r="O1600" s="690">
        <v>1</v>
      </c>
      <c r="P1600" s="627">
        <v>1166.47</v>
      </c>
      <c r="Q1600" s="642">
        <v>1</v>
      </c>
      <c r="R1600" s="626">
        <v>1</v>
      </c>
      <c r="S1600" s="642">
        <v>1</v>
      </c>
      <c r="T1600" s="690">
        <v>1</v>
      </c>
      <c r="U1600" s="672">
        <v>1</v>
      </c>
    </row>
    <row r="1601" spans="1:21" ht="14.4" customHeight="1" x14ac:dyDescent="0.3">
      <c r="A1601" s="625">
        <v>4</v>
      </c>
      <c r="B1601" s="626" t="s">
        <v>551</v>
      </c>
      <c r="C1601" s="626">
        <v>89301042</v>
      </c>
      <c r="D1601" s="688" t="s">
        <v>5893</v>
      </c>
      <c r="E1601" s="689" t="s">
        <v>3824</v>
      </c>
      <c r="F1601" s="626" t="s">
        <v>3777</v>
      </c>
      <c r="G1601" s="626" t="s">
        <v>3999</v>
      </c>
      <c r="H1601" s="626" t="s">
        <v>1399</v>
      </c>
      <c r="I1601" s="626" t="s">
        <v>5204</v>
      </c>
      <c r="J1601" s="626" t="s">
        <v>1412</v>
      </c>
      <c r="K1601" s="626" t="s">
        <v>4348</v>
      </c>
      <c r="L1601" s="627">
        <v>193.26</v>
      </c>
      <c r="M1601" s="627">
        <v>386.52</v>
      </c>
      <c r="N1601" s="626">
        <v>2</v>
      </c>
      <c r="O1601" s="690">
        <v>2</v>
      </c>
      <c r="P1601" s="627">
        <v>193.26</v>
      </c>
      <c r="Q1601" s="642">
        <v>0.5</v>
      </c>
      <c r="R1601" s="626">
        <v>1</v>
      </c>
      <c r="S1601" s="642">
        <v>0.5</v>
      </c>
      <c r="T1601" s="690">
        <v>1</v>
      </c>
      <c r="U1601" s="672">
        <v>0.5</v>
      </c>
    </row>
    <row r="1602" spans="1:21" ht="14.4" customHeight="1" x14ac:dyDescent="0.3">
      <c r="A1602" s="625">
        <v>4</v>
      </c>
      <c r="B1602" s="626" t="s">
        <v>551</v>
      </c>
      <c r="C1602" s="626">
        <v>89301042</v>
      </c>
      <c r="D1602" s="688" t="s">
        <v>5893</v>
      </c>
      <c r="E1602" s="689" t="s">
        <v>3824</v>
      </c>
      <c r="F1602" s="626" t="s">
        <v>3777</v>
      </c>
      <c r="G1602" s="626" t="s">
        <v>3999</v>
      </c>
      <c r="H1602" s="626" t="s">
        <v>550</v>
      </c>
      <c r="I1602" s="626" t="s">
        <v>2965</v>
      </c>
      <c r="J1602" s="626" t="s">
        <v>1412</v>
      </c>
      <c r="K1602" s="626" t="s">
        <v>4885</v>
      </c>
      <c r="L1602" s="627">
        <v>96.63</v>
      </c>
      <c r="M1602" s="627">
        <v>386.52</v>
      </c>
      <c r="N1602" s="626">
        <v>4</v>
      </c>
      <c r="O1602" s="690">
        <v>2</v>
      </c>
      <c r="P1602" s="627">
        <v>386.52</v>
      </c>
      <c r="Q1602" s="642">
        <v>1</v>
      </c>
      <c r="R1602" s="626">
        <v>4</v>
      </c>
      <c r="S1602" s="642">
        <v>1</v>
      </c>
      <c r="T1602" s="690">
        <v>2</v>
      </c>
      <c r="U1602" s="672">
        <v>1</v>
      </c>
    </row>
    <row r="1603" spans="1:21" ht="14.4" customHeight="1" x14ac:dyDescent="0.3">
      <c r="A1603" s="625">
        <v>4</v>
      </c>
      <c r="B1603" s="626" t="s">
        <v>551</v>
      </c>
      <c r="C1603" s="626">
        <v>89301042</v>
      </c>
      <c r="D1603" s="688" t="s">
        <v>5893</v>
      </c>
      <c r="E1603" s="689" t="s">
        <v>3824</v>
      </c>
      <c r="F1603" s="626" t="s">
        <v>3777</v>
      </c>
      <c r="G1603" s="626" t="s">
        <v>4194</v>
      </c>
      <c r="H1603" s="626" t="s">
        <v>1399</v>
      </c>
      <c r="I1603" s="626" t="s">
        <v>2600</v>
      </c>
      <c r="J1603" s="626" t="s">
        <v>2601</v>
      </c>
      <c r="K1603" s="626" t="s">
        <v>3691</v>
      </c>
      <c r="L1603" s="627">
        <v>69.86</v>
      </c>
      <c r="M1603" s="627">
        <v>279.44</v>
      </c>
      <c r="N1603" s="626">
        <v>4</v>
      </c>
      <c r="O1603" s="690">
        <v>1</v>
      </c>
      <c r="P1603" s="627"/>
      <c r="Q1603" s="642">
        <v>0</v>
      </c>
      <c r="R1603" s="626"/>
      <c r="S1603" s="642">
        <v>0</v>
      </c>
      <c r="T1603" s="690"/>
      <c r="U1603" s="672">
        <v>0</v>
      </c>
    </row>
    <row r="1604" spans="1:21" ht="14.4" customHeight="1" x14ac:dyDescent="0.3">
      <c r="A1604" s="625">
        <v>4</v>
      </c>
      <c r="B1604" s="626" t="s">
        <v>551</v>
      </c>
      <c r="C1604" s="626">
        <v>89301042</v>
      </c>
      <c r="D1604" s="688" t="s">
        <v>5893</v>
      </c>
      <c r="E1604" s="689" t="s">
        <v>3824</v>
      </c>
      <c r="F1604" s="626" t="s">
        <v>3777</v>
      </c>
      <c r="G1604" s="626" t="s">
        <v>3848</v>
      </c>
      <c r="H1604" s="626" t="s">
        <v>550</v>
      </c>
      <c r="I1604" s="626" t="s">
        <v>4000</v>
      </c>
      <c r="J1604" s="626" t="s">
        <v>3885</v>
      </c>
      <c r="K1604" s="626" t="s">
        <v>758</v>
      </c>
      <c r="L1604" s="627">
        <v>397.65</v>
      </c>
      <c r="M1604" s="627">
        <v>397.65</v>
      </c>
      <c r="N1604" s="626">
        <v>1</v>
      </c>
      <c r="O1604" s="690">
        <v>0.5</v>
      </c>
      <c r="P1604" s="627">
        <v>397.65</v>
      </c>
      <c r="Q1604" s="642">
        <v>1</v>
      </c>
      <c r="R1604" s="626">
        <v>1</v>
      </c>
      <c r="S1604" s="642">
        <v>1</v>
      </c>
      <c r="T1604" s="690">
        <v>0.5</v>
      </c>
      <c r="U1604" s="672">
        <v>1</v>
      </c>
    </row>
    <row r="1605" spans="1:21" ht="14.4" customHeight="1" x14ac:dyDescent="0.3">
      <c r="A1605" s="625">
        <v>4</v>
      </c>
      <c r="B1605" s="626" t="s">
        <v>551</v>
      </c>
      <c r="C1605" s="626">
        <v>89301042</v>
      </c>
      <c r="D1605" s="688" t="s">
        <v>5893</v>
      </c>
      <c r="E1605" s="689" t="s">
        <v>3824</v>
      </c>
      <c r="F1605" s="626" t="s">
        <v>3777</v>
      </c>
      <c r="G1605" s="626" t="s">
        <v>3848</v>
      </c>
      <c r="H1605" s="626" t="s">
        <v>550</v>
      </c>
      <c r="I1605" s="626" t="s">
        <v>4000</v>
      </c>
      <c r="J1605" s="626" t="s">
        <v>3885</v>
      </c>
      <c r="K1605" s="626" t="s">
        <v>758</v>
      </c>
      <c r="L1605" s="627">
        <v>612.26</v>
      </c>
      <c r="M1605" s="627">
        <v>612.26</v>
      </c>
      <c r="N1605" s="626">
        <v>1</v>
      </c>
      <c r="O1605" s="690">
        <v>0.5</v>
      </c>
      <c r="P1605" s="627"/>
      <c r="Q1605" s="642">
        <v>0</v>
      </c>
      <c r="R1605" s="626"/>
      <c r="S1605" s="642">
        <v>0</v>
      </c>
      <c r="T1605" s="690"/>
      <c r="U1605" s="672">
        <v>0</v>
      </c>
    </row>
    <row r="1606" spans="1:21" ht="14.4" customHeight="1" x14ac:dyDescent="0.3">
      <c r="A1606" s="625">
        <v>4</v>
      </c>
      <c r="B1606" s="626" t="s">
        <v>551</v>
      </c>
      <c r="C1606" s="626">
        <v>89301042</v>
      </c>
      <c r="D1606" s="688" t="s">
        <v>5893</v>
      </c>
      <c r="E1606" s="689" t="s">
        <v>3824</v>
      </c>
      <c r="F1606" s="626" t="s">
        <v>3777</v>
      </c>
      <c r="G1606" s="626" t="s">
        <v>3848</v>
      </c>
      <c r="H1606" s="626" t="s">
        <v>550</v>
      </c>
      <c r="I1606" s="626" t="s">
        <v>753</v>
      </c>
      <c r="J1606" s="626" t="s">
        <v>754</v>
      </c>
      <c r="K1606" s="626" t="s">
        <v>755</v>
      </c>
      <c r="L1606" s="627">
        <v>190.48</v>
      </c>
      <c r="M1606" s="627">
        <v>380.96</v>
      </c>
      <c r="N1606" s="626">
        <v>2</v>
      </c>
      <c r="O1606" s="690">
        <v>1.5</v>
      </c>
      <c r="P1606" s="627">
        <v>190.48</v>
      </c>
      <c r="Q1606" s="642">
        <v>0.5</v>
      </c>
      <c r="R1606" s="626">
        <v>1</v>
      </c>
      <c r="S1606" s="642">
        <v>0.5</v>
      </c>
      <c r="T1606" s="690">
        <v>0.5</v>
      </c>
      <c r="U1606" s="672">
        <v>0.33333333333333331</v>
      </c>
    </row>
    <row r="1607" spans="1:21" ht="14.4" customHeight="1" x14ac:dyDescent="0.3">
      <c r="A1607" s="625">
        <v>4</v>
      </c>
      <c r="B1607" s="626" t="s">
        <v>551</v>
      </c>
      <c r="C1607" s="626">
        <v>89301042</v>
      </c>
      <c r="D1607" s="688" t="s">
        <v>5893</v>
      </c>
      <c r="E1607" s="689" t="s">
        <v>3824</v>
      </c>
      <c r="F1607" s="626" t="s">
        <v>3777</v>
      </c>
      <c r="G1607" s="626" t="s">
        <v>3848</v>
      </c>
      <c r="H1607" s="626" t="s">
        <v>550</v>
      </c>
      <c r="I1607" s="626" t="s">
        <v>757</v>
      </c>
      <c r="J1607" s="626" t="s">
        <v>754</v>
      </c>
      <c r="K1607" s="626" t="s">
        <v>758</v>
      </c>
      <c r="L1607" s="627">
        <v>397.65</v>
      </c>
      <c r="M1607" s="627">
        <v>1192.9499999999998</v>
      </c>
      <c r="N1607" s="626">
        <v>3</v>
      </c>
      <c r="O1607" s="690">
        <v>1</v>
      </c>
      <c r="P1607" s="627"/>
      <c r="Q1607" s="642">
        <v>0</v>
      </c>
      <c r="R1607" s="626"/>
      <c r="S1607" s="642">
        <v>0</v>
      </c>
      <c r="T1607" s="690"/>
      <c r="U1607" s="672">
        <v>0</v>
      </c>
    </row>
    <row r="1608" spans="1:21" ht="14.4" customHeight="1" x14ac:dyDescent="0.3">
      <c r="A1608" s="625">
        <v>4</v>
      </c>
      <c r="B1608" s="626" t="s">
        <v>551</v>
      </c>
      <c r="C1608" s="626">
        <v>89301042</v>
      </c>
      <c r="D1608" s="688" t="s">
        <v>5893</v>
      </c>
      <c r="E1608" s="689" t="s">
        <v>3824</v>
      </c>
      <c r="F1608" s="626" t="s">
        <v>3777</v>
      </c>
      <c r="G1608" s="626" t="s">
        <v>3848</v>
      </c>
      <c r="H1608" s="626" t="s">
        <v>550</v>
      </c>
      <c r="I1608" s="626" t="s">
        <v>757</v>
      </c>
      <c r="J1608" s="626" t="s">
        <v>754</v>
      </c>
      <c r="K1608" s="626" t="s">
        <v>758</v>
      </c>
      <c r="L1608" s="627">
        <v>612.26</v>
      </c>
      <c r="M1608" s="627">
        <v>3673.56</v>
      </c>
      <c r="N1608" s="626">
        <v>6</v>
      </c>
      <c r="O1608" s="690">
        <v>4</v>
      </c>
      <c r="P1608" s="627">
        <v>2449.04</v>
      </c>
      <c r="Q1608" s="642">
        <v>0.66666666666666663</v>
      </c>
      <c r="R1608" s="626">
        <v>4</v>
      </c>
      <c r="S1608" s="642">
        <v>0.66666666666666663</v>
      </c>
      <c r="T1608" s="690">
        <v>3</v>
      </c>
      <c r="U1608" s="672">
        <v>0.75</v>
      </c>
    </row>
    <row r="1609" spans="1:21" ht="14.4" customHeight="1" x14ac:dyDescent="0.3">
      <c r="A1609" s="625">
        <v>4</v>
      </c>
      <c r="B1609" s="626" t="s">
        <v>551</v>
      </c>
      <c r="C1609" s="626">
        <v>89301042</v>
      </c>
      <c r="D1609" s="688" t="s">
        <v>5893</v>
      </c>
      <c r="E1609" s="689" t="s">
        <v>3824</v>
      </c>
      <c r="F1609" s="626" t="s">
        <v>3777</v>
      </c>
      <c r="G1609" s="626" t="s">
        <v>5177</v>
      </c>
      <c r="H1609" s="626" t="s">
        <v>550</v>
      </c>
      <c r="I1609" s="626" t="s">
        <v>707</v>
      </c>
      <c r="J1609" s="626" t="s">
        <v>5178</v>
      </c>
      <c r="K1609" s="626" t="s">
        <v>4863</v>
      </c>
      <c r="L1609" s="627">
        <v>0</v>
      </c>
      <c r="M1609" s="627">
        <v>0</v>
      </c>
      <c r="N1609" s="626">
        <v>1</v>
      </c>
      <c r="O1609" s="690">
        <v>0.5</v>
      </c>
      <c r="P1609" s="627"/>
      <c r="Q1609" s="642"/>
      <c r="R1609" s="626"/>
      <c r="S1609" s="642">
        <v>0</v>
      </c>
      <c r="T1609" s="690"/>
      <c r="U1609" s="672">
        <v>0</v>
      </c>
    </row>
    <row r="1610" spans="1:21" ht="14.4" customHeight="1" x14ac:dyDescent="0.3">
      <c r="A1610" s="625">
        <v>4</v>
      </c>
      <c r="B1610" s="626" t="s">
        <v>551</v>
      </c>
      <c r="C1610" s="626">
        <v>89301042</v>
      </c>
      <c r="D1610" s="688" t="s">
        <v>5893</v>
      </c>
      <c r="E1610" s="689" t="s">
        <v>3824</v>
      </c>
      <c r="F1610" s="626" t="s">
        <v>3777</v>
      </c>
      <c r="G1610" s="626" t="s">
        <v>3886</v>
      </c>
      <c r="H1610" s="626" t="s">
        <v>550</v>
      </c>
      <c r="I1610" s="626" t="s">
        <v>806</v>
      </c>
      <c r="J1610" s="626" t="s">
        <v>807</v>
      </c>
      <c r="K1610" s="626" t="s">
        <v>808</v>
      </c>
      <c r="L1610" s="627">
        <v>56.69</v>
      </c>
      <c r="M1610" s="627">
        <v>793.66</v>
      </c>
      <c r="N1610" s="626">
        <v>14</v>
      </c>
      <c r="O1610" s="690">
        <v>10.5</v>
      </c>
      <c r="P1610" s="627">
        <v>453.52</v>
      </c>
      <c r="Q1610" s="642">
        <v>0.5714285714285714</v>
      </c>
      <c r="R1610" s="626">
        <v>8</v>
      </c>
      <c r="S1610" s="642">
        <v>0.5714285714285714</v>
      </c>
      <c r="T1610" s="690">
        <v>5.5</v>
      </c>
      <c r="U1610" s="672">
        <v>0.52380952380952384</v>
      </c>
    </row>
    <row r="1611" spans="1:21" ht="14.4" customHeight="1" x14ac:dyDescent="0.3">
      <c r="A1611" s="625">
        <v>4</v>
      </c>
      <c r="B1611" s="626" t="s">
        <v>551</v>
      </c>
      <c r="C1611" s="626">
        <v>89301042</v>
      </c>
      <c r="D1611" s="688" t="s">
        <v>5893</v>
      </c>
      <c r="E1611" s="689" t="s">
        <v>3824</v>
      </c>
      <c r="F1611" s="626" t="s">
        <v>3777</v>
      </c>
      <c r="G1611" s="626" t="s">
        <v>4195</v>
      </c>
      <c r="H1611" s="626" t="s">
        <v>550</v>
      </c>
      <c r="I1611" s="626" t="s">
        <v>4196</v>
      </c>
      <c r="J1611" s="626" t="s">
        <v>4197</v>
      </c>
      <c r="K1611" s="626" t="s">
        <v>4198</v>
      </c>
      <c r="L1611" s="627">
        <v>0</v>
      </c>
      <c r="M1611" s="627">
        <v>0</v>
      </c>
      <c r="N1611" s="626">
        <v>1</v>
      </c>
      <c r="O1611" s="690">
        <v>1</v>
      </c>
      <c r="P1611" s="627">
        <v>0</v>
      </c>
      <c r="Q1611" s="642"/>
      <c r="R1611" s="626">
        <v>1</v>
      </c>
      <c r="S1611" s="642">
        <v>1</v>
      </c>
      <c r="T1611" s="690">
        <v>1</v>
      </c>
      <c r="U1611" s="672">
        <v>1</v>
      </c>
    </row>
    <row r="1612" spans="1:21" ht="14.4" customHeight="1" x14ac:dyDescent="0.3">
      <c r="A1612" s="625">
        <v>4</v>
      </c>
      <c r="B1612" s="626" t="s">
        <v>551</v>
      </c>
      <c r="C1612" s="626">
        <v>89301042</v>
      </c>
      <c r="D1612" s="688" t="s">
        <v>5893</v>
      </c>
      <c r="E1612" s="689" t="s">
        <v>3824</v>
      </c>
      <c r="F1612" s="626" t="s">
        <v>3777</v>
      </c>
      <c r="G1612" s="626" t="s">
        <v>3920</v>
      </c>
      <c r="H1612" s="626" t="s">
        <v>1399</v>
      </c>
      <c r="I1612" s="626" t="s">
        <v>1596</v>
      </c>
      <c r="J1612" s="626" t="s">
        <v>1597</v>
      </c>
      <c r="K1612" s="626" t="s">
        <v>1598</v>
      </c>
      <c r="L1612" s="627">
        <v>140.03</v>
      </c>
      <c r="M1612" s="627">
        <v>420.09000000000003</v>
      </c>
      <c r="N1612" s="626">
        <v>3</v>
      </c>
      <c r="O1612" s="690">
        <v>1</v>
      </c>
      <c r="P1612" s="627">
        <v>280.06</v>
      </c>
      <c r="Q1612" s="642">
        <v>0.66666666666666663</v>
      </c>
      <c r="R1612" s="626">
        <v>2</v>
      </c>
      <c r="S1612" s="642">
        <v>0.66666666666666663</v>
      </c>
      <c r="T1612" s="690">
        <v>0.5</v>
      </c>
      <c r="U1612" s="672">
        <v>0.5</v>
      </c>
    </row>
    <row r="1613" spans="1:21" ht="14.4" customHeight="1" x14ac:dyDescent="0.3">
      <c r="A1613" s="625">
        <v>4</v>
      </c>
      <c r="B1613" s="626" t="s">
        <v>551</v>
      </c>
      <c r="C1613" s="626">
        <v>89301042</v>
      </c>
      <c r="D1613" s="688" t="s">
        <v>5893</v>
      </c>
      <c r="E1613" s="689" t="s">
        <v>3824</v>
      </c>
      <c r="F1613" s="626" t="s">
        <v>3777</v>
      </c>
      <c r="G1613" s="626" t="s">
        <v>3891</v>
      </c>
      <c r="H1613" s="626" t="s">
        <v>550</v>
      </c>
      <c r="I1613" s="626" t="s">
        <v>1698</v>
      </c>
      <c r="J1613" s="626" t="s">
        <v>1699</v>
      </c>
      <c r="K1613" s="626" t="s">
        <v>3892</v>
      </c>
      <c r="L1613" s="627">
        <v>203.33</v>
      </c>
      <c r="M1613" s="627">
        <v>406.66</v>
      </c>
      <c r="N1613" s="626">
        <v>2</v>
      </c>
      <c r="O1613" s="690">
        <v>1</v>
      </c>
      <c r="P1613" s="627">
        <v>406.66</v>
      </c>
      <c r="Q1613" s="642">
        <v>1</v>
      </c>
      <c r="R1613" s="626">
        <v>2</v>
      </c>
      <c r="S1613" s="642">
        <v>1</v>
      </c>
      <c r="T1613" s="690">
        <v>1</v>
      </c>
      <c r="U1613" s="672">
        <v>1</v>
      </c>
    </row>
    <row r="1614" spans="1:21" ht="14.4" customHeight="1" x14ac:dyDescent="0.3">
      <c r="A1614" s="625">
        <v>4</v>
      </c>
      <c r="B1614" s="626" t="s">
        <v>551</v>
      </c>
      <c r="C1614" s="626">
        <v>89301042</v>
      </c>
      <c r="D1614" s="688" t="s">
        <v>5893</v>
      </c>
      <c r="E1614" s="689" t="s">
        <v>3824</v>
      </c>
      <c r="F1614" s="626" t="s">
        <v>3777</v>
      </c>
      <c r="G1614" s="626" t="s">
        <v>3849</v>
      </c>
      <c r="H1614" s="626" t="s">
        <v>550</v>
      </c>
      <c r="I1614" s="626" t="s">
        <v>718</v>
      </c>
      <c r="J1614" s="626" t="s">
        <v>719</v>
      </c>
      <c r="K1614" s="626" t="s">
        <v>4076</v>
      </c>
      <c r="L1614" s="627">
        <v>0</v>
      </c>
      <c r="M1614" s="627">
        <v>0</v>
      </c>
      <c r="N1614" s="626">
        <v>10</v>
      </c>
      <c r="O1614" s="690">
        <v>3</v>
      </c>
      <c r="P1614" s="627">
        <v>0</v>
      </c>
      <c r="Q1614" s="642"/>
      <c r="R1614" s="626">
        <v>6</v>
      </c>
      <c r="S1614" s="642">
        <v>0.6</v>
      </c>
      <c r="T1614" s="690">
        <v>1</v>
      </c>
      <c r="U1614" s="672">
        <v>0.33333333333333331</v>
      </c>
    </row>
    <row r="1615" spans="1:21" ht="14.4" customHeight="1" x14ac:dyDescent="0.3">
      <c r="A1615" s="625">
        <v>4</v>
      </c>
      <c r="B1615" s="626" t="s">
        <v>551</v>
      </c>
      <c r="C1615" s="626">
        <v>89301042</v>
      </c>
      <c r="D1615" s="688" t="s">
        <v>5893</v>
      </c>
      <c r="E1615" s="689" t="s">
        <v>3824</v>
      </c>
      <c r="F1615" s="626" t="s">
        <v>3777</v>
      </c>
      <c r="G1615" s="626" t="s">
        <v>3939</v>
      </c>
      <c r="H1615" s="626" t="s">
        <v>1399</v>
      </c>
      <c r="I1615" s="626" t="s">
        <v>3940</v>
      </c>
      <c r="J1615" s="626" t="s">
        <v>3941</v>
      </c>
      <c r="K1615" s="626" t="s">
        <v>3942</v>
      </c>
      <c r="L1615" s="627">
        <v>94.8</v>
      </c>
      <c r="M1615" s="627">
        <v>568.79999999999995</v>
      </c>
      <c r="N1615" s="626">
        <v>6</v>
      </c>
      <c r="O1615" s="690">
        <v>4.5</v>
      </c>
      <c r="P1615" s="627">
        <v>284.39999999999998</v>
      </c>
      <c r="Q1615" s="642">
        <v>0.5</v>
      </c>
      <c r="R1615" s="626">
        <v>3</v>
      </c>
      <c r="S1615" s="642">
        <v>0.5</v>
      </c>
      <c r="T1615" s="690">
        <v>2.5</v>
      </c>
      <c r="U1615" s="672">
        <v>0.55555555555555558</v>
      </c>
    </row>
    <row r="1616" spans="1:21" ht="14.4" customHeight="1" x14ac:dyDescent="0.3">
      <c r="A1616" s="625">
        <v>4</v>
      </c>
      <c r="B1616" s="626" t="s">
        <v>551</v>
      </c>
      <c r="C1616" s="626">
        <v>89301042</v>
      </c>
      <c r="D1616" s="688" t="s">
        <v>5893</v>
      </c>
      <c r="E1616" s="689" t="s">
        <v>3824</v>
      </c>
      <c r="F1616" s="626" t="s">
        <v>3777</v>
      </c>
      <c r="G1616" s="626" t="s">
        <v>3943</v>
      </c>
      <c r="H1616" s="626" t="s">
        <v>1399</v>
      </c>
      <c r="I1616" s="626" t="s">
        <v>3011</v>
      </c>
      <c r="J1616" s="626" t="s">
        <v>3012</v>
      </c>
      <c r="K1616" s="626" t="s">
        <v>3755</v>
      </c>
      <c r="L1616" s="627">
        <v>1861.83</v>
      </c>
      <c r="M1616" s="627">
        <v>7447.32</v>
      </c>
      <c r="N1616" s="626">
        <v>4</v>
      </c>
      <c r="O1616" s="690">
        <v>1.5</v>
      </c>
      <c r="P1616" s="627">
        <v>7447.32</v>
      </c>
      <c r="Q1616" s="642">
        <v>1</v>
      </c>
      <c r="R1616" s="626">
        <v>4</v>
      </c>
      <c r="S1616" s="642">
        <v>1</v>
      </c>
      <c r="T1616" s="690">
        <v>1.5</v>
      </c>
      <c r="U1616" s="672">
        <v>1</v>
      </c>
    </row>
    <row r="1617" spans="1:21" ht="14.4" customHeight="1" x14ac:dyDescent="0.3">
      <c r="A1617" s="625">
        <v>4</v>
      </c>
      <c r="B1617" s="626" t="s">
        <v>551</v>
      </c>
      <c r="C1617" s="626">
        <v>89301042</v>
      </c>
      <c r="D1617" s="688" t="s">
        <v>5893</v>
      </c>
      <c r="E1617" s="689" t="s">
        <v>3824</v>
      </c>
      <c r="F1617" s="626" t="s">
        <v>3777</v>
      </c>
      <c r="G1617" s="626" t="s">
        <v>3852</v>
      </c>
      <c r="H1617" s="626" t="s">
        <v>550</v>
      </c>
      <c r="I1617" s="626" t="s">
        <v>3352</v>
      </c>
      <c r="J1617" s="626" t="s">
        <v>1207</v>
      </c>
      <c r="K1617" s="626" t="s">
        <v>3911</v>
      </c>
      <c r="L1617" s="627">
        <v>127.5</v>
      </c>
      <c r="M1617" s="627">
        <v>765</v>
      </c>
      <c r="N1617" s="626">
        <v>6</v>
      </c>
      <c r="O1617" s="690">
        <v>6</v>
      </c>
      <c r="P1617" s="627">
        <v>382.5</v>
      </c>
      <c r="Q1617" s="642">
        <v>0.5</v>
      </c>
      <c r="R1617" s="626">
        <v>3</v>
      </c>
      <c r="S1617" s="642">
        <v>0.5</v>
      </c>
      <c r="T1617" s="690">
        <v>3</v>
      </c>
      <c r="U1617" s="672">
        <v>0.5</v>
      </c>
    </row>
    <row r="1618" spans="1:21" ht="14.4" customHeight="1" x14ac:dyDescent="0.3">
      <c r="A1618" s="625">
        <v>4</v>
      </c>
      <c r="B1618" s="626" t="s">
        <v>551</v>
      </c>
      <c r="C1618" s="626">
        <v>89301042</v>
      </c>
      <c r="D1618" s="688" t="s">
        <v>5893</v>
      </c>
      <c r="E1618" s="689" t="s">
        <v>3824</v>
      </c>
      <c r="F1618" s="626" t="s">
        <v>3777</v>
      </c>
      <c r="G1618" s="626" t="s">
        <v>3854</v>
      </c>
      <c r="H1618" s="626" t="s">
        <v>550</v>
      </c>
      <c r="I1618" s="626" t="s">
        <v>818</v>
      </c>
      <c r="J1618" s="626" t="s">
        <v>3855</v>
      </c>
      <c r="K1618" s="626" t="s">
        <v>3856</v>
      </c>
      <c r="L1618" s="627">
        <v>0</v>
      </c>
      <c r="M1618" s="627">
        <v>0</v>
      </c>
      <c r="N1618" s="626">
        <v>1</v>
      </c>
      <c r="O1618" s="690">
        <v>1</v>
      </c>
      <c r="P1618" s="627">
        <v>0</v>
      </c>
      <c r="Q1618" s="642"/>
      <c r="R1618" s="626">
        <v>1</v>
      </c>
      <c r="S1618" s="642">
        <v>1</v>
      </c>
      <c r="T1618" s="690">
        <v>1</v>
      </c>
      <c r="U1618" s="672">
        <v>1</v>
      </c>
    </row>
    <row r="1619" spans="1:21" ht="14.4" customHeight="1" x14ac:dyDescent="0.3">
      <c r="A1619" s="625">
        <v>4</v>
      </c>
      <c r="B1619" s="626" t="s">
        <v>551</v>
      </c>
      <c r="C1619" s="626">
        <v>89301042</v>
      </c>
      <c r="D1619" s="688" t="s">
        <v>5893</v>
      </c>
      <c r="E1619" s="689" t="s">
        <v>3824</v>
      </c>
      <c r="F1619" s="626" t="s">
        <v>3777</v>
      </c>
      <c r="G1619" s="626" t="s">
        <v>3893</v>
      </c>
      <c r="H1619" s="626" t="s">
        <v>550</v>
      </c>
      <c r="I1619" s="626" t="s">
        <v>2686</v>
      </c>
      <c r="J1619" s="626" t="s">
        <v>1872</v>
      </c>
      <c r="K1619" s="626" t="s">
        <v>3988</v>
      </c>
      <c r="L1619" s="627">
        <v>219.94</v>
      </c>
      <c r="M1619" s="627">
        <v>439.88</v>
      </c>
      <c r="N1619" s="626">
        <v>2</v>
      </c>
      <c r="O1619" s="690">
        <v>1.5</v>
      </c>
      <c r="P1619" s="627">
        <v>219.94</v>
      </c>
      <c r="Q1619" s="642">
        <v>0.5</v>
      </c>
      <c r="R1619" s="626">
        <v>1</v>
      </c>
      <c r="S1619" s="642">
        <v>0.5</v>
      </c>
      <c r="T1619" s="690">
        <v>0.5</v>
      </c>
      <c r="U1619" s="672">
        <v>0.33333333333333331</v>
      </c>
    </row>
    <row r="1620" spans="1:21" ht="14.4" customHeight="1" x14ac:dyDescent="0.3">
      <c r="A1620" s="625">
        <v>4</v>
      </c>
      <c r="B1620" s="626" t="s">
        <v>551</v>
      </c>
      <c r="C1620" s="626">
        <v>89301042</v>
      </c>
      <c r="D1620" s="688" t="s">
        <v>5893</v>
      </c>
      <c r="E1620" s="689" t="s">
        <v>3824</v>
      </c>
      <c r="F1620" s="626" t="s">
        <v>3777</v>
      </c>
      <c r="G1620" s="626" t="s">
        <v>4203</v>
      </c>
      <c r="H1620" s="626" t="s">
        <v>550</v>
      </c>
      <c r="I1620" s="626" t="s">
        <v>5446</v>
      </c>
      <c r="J1620" s="626" t="s">
        <v>5447</v>
      </c>
      <c r="K1620" s="626" t="s">
        <v>5448</v>
      </c>
      <c r="L1620" s="627">
        <v>79.349999999999994</v>
      </c>
      <c r="M1620" s="627">
        <v>158.69999999999999</v>
      </c>
      <c r="N1620" s="626">
        <v>2</v>
      </c>
      <c r="O1620" s="690">
        <v>1</v>
      </c>
      <c r="P1620" s="627"/>
      <c r="Q1620" s="642">
        <v>0</v>
      </c>
      <c r="R1620" s="626"/>
      <c r="S1620" s="642">
        <v>0</v>
      </c>
      <c r="T1620" s="690"/>
      <c r="U1620" s="672">
        <v>0</v>
      </c>
    </row>
    <row r="1621" spans="1:21" ht="14.4" customHeight="1" x14ac:dyDescent="0.3">
      <c r="A1621" s="625">
        <v>4</v>
      </c>
      <c r="B1621" s="626" t="s">
        <v>551</v>
      </c>
      <c r="C1621" s="626">
        <v>89301042</v>
      </c>
      <c r="D1621" s="688" t="s">
        <v>5893</v>
      </c>
      <c r="E1621" s="689" t="s">
        <v>3824</v>
      </c>
      <c r="F1621" s="626" t="s">
        <v>3777</v>
      </c>
      <c r="G1621" s="626" t="s">
        <v>3895</v>
      </c>
      <c r="H1621" s="626" t="s">
        <v>550</v>
      </c>
      <c r="I1621" s="626" t="s">
        <v>5375</v>
      </c>
      <c r="J1621" s="626" t="s">
        <v>5376</v>
      </c>
      <c r="K1621" s="626" t="s">
        <v>5377</v>
      </c>
      <c r="L1621" s="627">
        <v>51.98</v>
      </c>
      <c r="M1621" s="627">
        <v>51.98</v>
      </c>
      <c r="N1621" s="626">
        <v>1</v>
      </c>
      <c r="O1621" s="690">
        <v>0.5</v>
      </c>
      <c r="P1621" s="627"/>
      <c r="Q1621" s="642">
        <v>0</v>
      </c>
      <c r="R1621" s="626"/>
      <c r="S1621" s="642">
        <v>0</v>
      </c>
      <c r="T1621" s="690"/>
      <c r="U1621" s="672">
        <v>0</v>
      </c>
    </row>
    <row r="1622" spans="1:21" ht="14.4" customHeight="1" x14ac:dyDescent="0.3">
      <c r="A1622" s="625">
        <v>4</v>
      </c>
      <c r="B1622" s="626" t="s">
        <v>551</v>
      </c>
      <c r="C1622" s="626">
        <v>89301042</v>
      </c>
      <c r="D1622" s="688" t="s">
        <v>5893</v>
      </c>
      <c r="E1622" s="689" t="s">
        <v>3824</v>
      </c>
      <c r="F1622" s="626" t="s">
        <v>3777</v>
      </c>
      <c r="G1622" s="626" t="s">
        <v>4898</v>
      </c>
      <c r="H1622" s="626" t="s">
        <v>550</v>
      </c>
      <c r="I1622" s="626" t="s">
        <v>4899</v>
      </c>
      <c r="J1622" s="626" t="s">
        <v>897</v>
      </c>
      <c r="K1622" s="626" t="s">
        <v>4900</v>
      </c>
      <c r="L1622" s="627">
        <v>96.72</v>
      </c>
      <c r="M1622" s="627">
        <v>96.72</v>
      </c>
      <c r="N1622" s="626">
        <v>1</v>
      </c>
      <c r="O1622" s="690">
        <v>1</v>
      </c>
      <c r="P1622" s="627"/>
      <c r="Q1622" s="642">
        <v>0</v>
      </c>
      <c r="R1622" s="626"/>
      <c r="S1622" s="642">
        <v>0</v>
      </c>
      <c r="T1622" s="690"/>
      <c r="U1622" s="672">
        <v>0</v>
      </c>
    </row>
    <row r="1623" spans="1:21" ht="14.4" customHeight="1" x14ac:dyDescent="0.3">
      <c r="A1623" s="625">
        <v>4</v>
      </c>
      <c r="B1623" s="626" t="s">
        <v>551</v>
      </c>
      <c r="C1623" s="626">
        <v>89301042</v>
      </c>
      <c r="D1623" s="688" t="s">
        <v>5893</v>
      </c>
      <c r="E1623" s="689" t="s">
        <v>3824</v>
      </c>
      <c r="F1623" s="626" t="s">
        <v>3777</v>
      </c>
      <c r="G1623" s="626" t="s">
        <v>5449</v>
      </c>
      <c r="H1623" s="626" t="s">
        <v>550</v>
      </c>
      <c r="I1623" s="626" t="s">
        <v>5450</v>
      </c>
      <c r="J1623" s="626" t="s">
        <v>5451</v>
      </c>
      <c r="K1623" s="626" t="s">
        <v>5452</v>
      </c>
      <c r="L1623" s="627">
        <v>64.13</v>
      </c>
      <c r="M1623" s="627">
        <v>64.13</v>
      </c>
      <c r="N1623" s="626">
        <v>1</v>
      </c>
      <c r="O1623" s="690">
        <v>1</v>
      </c>
      <c r="P1623" s="627"/>
      <c r="Q1623" s="642">
        <v>0</v>
      </c>
      <c r="R1623" s="626"/>
      <c r="S1623" s="642">
        <v>0</v>
      </c>
      <c r="T1623" s="690"/>
      <c r="U1623" s="672">
        <v>0</v>
      </c>
    </row>
    <row r="1624" spans="1:21" ht="14.4" customHeight="1" x14ac:dyDescent="0.3">
      <c r="A1624" s="625">
        <v>4</v>
      </c>
      <c r="B1624" s="626" t="s">
        <v>551</v>
      </c>
      <c r="C1624" s="626">
        <v>89301042</v>
      </c>
      <c r="D1624" s="688" t="s">
        <v>5893</v>
      </c>
      <c r="E1624" s="689" t="s">
        <v>3824</v>
      </c>
      <c r="F1624" s="626" t="s">
        <v>3777</v>
      </c>
      <c r="G1624" s="626" t="s">
        <v>3923</v>
      </c>
      <c r="H1624" s="626" t="s">
        <v>1399</v>
      </c>
      <c r="I1624" s="626" t="s">
        <v>4024</v>
      </c>
      <c r="J1624" s="626" t="s">
        <v>1475</v>
      </c>
      <c r="K1624" s="626" t="s">
        <v>4025</v>
      </c>
      <c r="L1624" s="627">
        <v>163.72999999999999</v>
      </c>
      <c r="M1624" s="627">
        <v>163.72999999999999</v>
      </c>
      <c r="N1624" s="626">
        <v>1</v>
      </c>
      <c r="O1624" s="690">
        <v>1</v>
      </c>
      <c r="P1624" s="627"/>
      <c r="Q1624" s="642">
        <v>0</v>
      </c>
      <c r="R1624" s="626"/>
      <c r="S1624" s="642">
        <v>0</v>
      </c>
      <c r="T1624" s="690"/>
      <c r="U1624" s="672">
        <v>0</v>
      </c>
    </row>
    <row r="1625" spans="1:21" ht="14.4" customHeight="1" x14ac:dyDescent="0.3">
      <c r="A1625" s="625">
        <v>4</v>
      </c>
      <c r="B1625" s="626" t="s">
        <v>551</v>
      </c>
      <c r="C1625" s="626">
        <v>89301042</v>
      </c>
      <c r="D1625" s="688" t="s">
        <v>5893</v>
      </c>
      <c r="E1625" s="689" t="s">
        <v>3824</v>
      </c>
      <c r="F1625" s="626" t="s">
        <v>3777</v>
      </c>
      <c r="G1625" s="626" t="s">
        <v>4010</v>
      </c>
      <c r="H1625" s="626" t="s">
        <v>550</v>
      </c>
      <c r="I1625" s="626" t="s">
        <v>5284</v>
      </c>
      <c r="J1625" s="626" t="s">
        <v>4013</v>
      </c>
      <c r="K1625" s="626" t="s">
        <v>1009</v>
      </c>
      <c r="L1625" s="627">
        <v>154.33000000000001</v>
      </c>
      <c r="M1625" s="627">
        <v>308.66000000000003</v>
      </c>
      <c r="N1625" s="626">
        <v>2</v>
      </c>
      <c r="O1625" s="690">
        <v>1</v>
      </c>
      <c r="P1625" s="627">
        <v>154.33000000000001</v>
      </c>
      <c r="Q1625" s="642">
        <v>0.5</v>
      </c>
      <c r="R1625" s="626">
        <v>1</v>
      </c>
      <c r="S1625" s="642">
        <v>0.5</v>
      </c>
      <c r="T1625" s="690">
        <v>0.5</v>
      </c>
      <c r="U1625" s="672">
        <v>0.5</v>
      </c>
    </row>
    <row r="1626" spans="1:21" ht="14.4" customHeight="1" x14ac:dyDescent="0.3">
      <c r="A1626" s="625">
        <v>4</v>
      </c>
      <c r="B1626" s="626" t="s">
        <v>551</v>
      </c>
      <c r="C1626" s="626">
        <v>89301042</v>
      </c>
      <c r="D1626" s="688" t="s">
        <v>5893</v>
      </c>
      <c r="E1626" s="689" t="s">
        <v>3824</v>
      </c>
      <c r="F1626" s="626" t="s">
        <v>3778</v>
      </c>
      <c r="G1626" s="626" t="s">
        <v>3904</v>
      </c>
      <c r="H1626" s="626" t="s">
        <v>550</v>
      </c>
      <c r="I1626" s="626" t="s">
        <v>3966</v>
      </c>
      <c r="J1626" s="626" t="s">
        <v>3806</v>
      </c>
      <c r="K1626" s="626"/>
      <c r="L1626" s="627">
        <v>0</v>
      </c>
      <c r="M1626" s="627">
        <v>0</v>
      </c>
      <c r="N1626" s="626">
        <v>5</v>
      </c>
      <c r="O1626" s="690">
        <v>5</v>
      </c>
      <c r="P1626" s="627">
        <v>0</v>
      </c>
      <c r="Q1626" s="642"/>
      <c r="R1626" s="626">
        <v>4</v>
      </c>
      <c r="S1626" s="642">
        <v>0.8</v>
      </c>
      <c r="T1626" s="690">
        <v>4</v>
      </c>
      <c r="U1626" s="672">
        <v>0.8</v>
      </c>
    </row>
    <row r="1627" spans="1:21" ht="14.4" customHeight="1" x14ac:dyDescent="0.3">
      <c r="A1627" s="625">
        <v>4</v>
      </c>
      <c r="B1627" s="626" t="s">
        <v>551</v>
      </c>
      <c r="C1627" s="626">
        <v>89301042</v>
      </c>
      <c r="D1627" s="688" t="s">
        <v>5893</v>
      </c>
      <c r="E1627" s="689" t="s">
        <v>3824</v>
      </c>
      <c r="F1627" s="626" t="s">
        <v>3778</v>
      </c>
      <c r="G1627" s="626" t="s">
        <v>3904</v>
      </c>
      <c r="H1627" s="626" t="s">
        <v>550</v>
      </c>
      <c r="I1627" s="626" t="s">
        <v>5453</v>
      </c>
      <c r="J1627" s="626" t="s">
        <v>3806</v>
      </c>
      <c r="K1627" s="626"/>
      <c r="L1627" s="627">
        <v>0</v>
      </c>
      <c r="M1627" s="627">
        <v>0</v>
      </c>
      <c r="N1627" s="626">
        <v>2</v>
      </c>
      <c r="O1627" s="690">
        <v>2</v>
      </c>
      <c r="P1627" s="627"/>
      <c r="Q1627" s="642"/>
      <c r="R1627" s="626"/>
      <c r="S1627" s="642">
        <v>0</v>
      </c>
      <c r="T1627" s="690"/>
      <c r="U1627" s="672">
        <v>0</v>
      </c>
    </row>
    <row r="1628" spans="1:21" ht="14.4" customHeight="1" x14ac:dyDescent="0.3">
      <c r="A1628" s="625">
        <v>4</v>
      </c>
      <c r="B1628" s="626" t="s">
        <v>551</v>
      </c>
      <c r="C1628" s="626">
        <v>89301042</v>
      </c>
      <c r="D1628" s="688" t="s">
        <v>5893</v>
      </c>
      <c r="E1628" s="689" t="s">
        <v>3824</v>
      </c>
      <c r="F1628" s="626" t="s">
        <v>3778</v>
      </c>
      <c r="G1628" s="626" t="s">
        <v>3904</v>
      </c>
      <c r="H1628" s="626" t="s">
        <v>550</v>
      </c>
      <c r="I1628" s="626" t="s">
        <v>4026</v>
      </c>
      <c r="J1628" s="626" t="s">
        <v>3806</v>
      </c>
      <c r="K1628" s="626"/>
      <c r="L1628" s="627">
        <v>0</v>
      </c>
      <c r="M1628" s="627">
        <v>0</v>
      </c>
      <c r="N1628" s="626">
        <v>1</v>
      </c>
      <c r="O1628" s="690">
        <v>1</v>
      </c>
      <c r="P1628" s="627"/>
      <c r="Q1628" s="642"/>
      <c r="R1628" s="626"/>
      <c r="S1628" s="642">
        <v>0</v>
      </c>
      <c r="T1628" s="690"/>
      <c r="U1628" s="672">
        <v>0</v>
      </c>
    </row>
    <row r="1629" spans="1:21" ht="14.4" customHeight="1" x14ac:dyDescent="0.3">
      <c r="A1629" s="625">
        <v>4</v>
      </c>
      <c r="B1629" s="626" t="s">
        <v>551</v>
      </c>
      <c r="C1629" s="626">
        <v>89301042</v>
      </c>
      <c r="D1629" s="688" t="s">
        <v>5893</v>
      </c>
      <c r="E1629" s="689" t="s">
        <v>3824</v>
      </c>
      <c r="F1629" s="626" t="s">
        <v>3779</v>
      </c>
      <c r="G1629" s="626" t="s">
        <v>4152</v>
      </c>
      <c r="H1629" s="626" t="s">
        <v>550</v>
      </c>
      <c r="I1629" s="626" t="s">
        <v>5454</v>
      </c>
      <c r="J1629" s="626" t="s">
        <v>4154</v>
      </c>
      <c r="K1629" s="626" t="s">
        <v>5455</v>
      </c>
      <c r="L1629" s="627">
        <v>410</v>
      </c>
      <c r="M1629" s="627">
        <v>410</v>
      </c>
      <c r="N1629" s="626">
        <v>1</v>
      </c>
      <c r="O1629" s="690">
        <v>1</v>
      </c>
      <c r="P1629" s="627">
        <v>410</v>
      </c>
      <c r="Q1629" s="642">
        <v>1</v>
      </c>
      <c r="R1629" s="626">
        <v>1</v>
      </c>
      <c r="S1629" s="642">
        <v>1</v>
      </c>
      <c r="T1629" s="690">
        <v>1</v>
      </c>
      <c r="U1629" s="672">
        <v>1</v>
      </c>
    </row>
    <row r="1630" spans="1:21" ht="14.4" customHeight="1" x14ac:dyDescent="0.3">
      <c r="A1630" s="625">
        <v>4</v>
      </c>
      <c r="B1630" s="626" t="s">
        <v>551</v>
      </c>
      <c r="C1630" s="626">
        <v>89301042</v>
      </c>
      <c r="D1630" s="688" t="s">
        <v>5893</v>
      </c>
      <c r="E1630" s="689" t="s">
        <v>3824</v>
      </c>
      <c r="F1630" s="626" t="s">
        <v>3779</v>
      </c>
      <c r="G1630" s="626" t="s">
        <v>4152</v>
      </c>
      <c r="H1630" s="626" t="s">
        <v>550</v>
      </c>
      <c r="I1630" s="626" t="s">
        <v>4153</v>
      </c>
      <c r="J1630" s="626" t="s">
        <v>4154</v>
      </c>
      <c r="K1630" s="626" t="s">
        <v>4155</v>
      </c>
      <c r="L1630" s="627">
        <v>410</v>
      </c>
      <c r="M1630" s="627">
        <v>22140</v>
      </c>
      <c r="N1630" s="626">
        <v>54</v>
      </c>
      <c r="O1630" s="690">
        <v>54</v>
      </c>
      <c r="P1630" s="627">
        <v>21730</v>
      </c>
      <c r="Q1630" s="642">
        <v>0.98148148148148151</v>
      </c>
      <c r="R1630" s="626">
        <v>53</v>
      </c>
      <c r="S1630" s="642">
        <v>0.98148148148148151</v>
      </c>
      <c r="T1630" s="690">
        <v>53</v>
      </c>
      <c r="U1630" s="672">
        <v>0.98148148148148151</v>
      </c>
    </row>
    <row r="1631" spans="1:21" ht="14.4" customHeight="1" x14ac:dyDescent="0.3">
      <c r="A1631" s="625">
        <v>4</v>
      </c>
      <c r="B1631" s="626" t="s">
        <v>551</v>
      </c>
      <c r="C1631" s="626">
        <v>89301042</v>
      </c>
      <c r="D1631" s="688" t="s">
        <v>5893</v>
      </c>
      <c r="E1631" s="689" t="s">
        <v>3824</v>
      </c>
      <c r="F1631" s="626" t="s">
        <v>3779</v>
      </c>
      <c r="G1631" s="626" t="s">
        <v>4152</v>
      </c>
      <c r="H1631" s="626" t="s">
        <v>550</v>
      </c>
      <c r="I1631" s="626" t="s">
        <v>4212</v>
      </c>
      <c r="J1631" s="626" t="s">
        <v>4213</v>
      </c>
      <c r="K1631" s="626" t="s">
        <v>4214</v>
      </c>
      <c r="L1631" s="627">
        <v>566</v>
      </c>
      <c r="M1631" s="627">
        <v>1698</v>
      </c>
      <c r="N1631" s="626">
        <v>3</v>
      </c>
      <c r="O1631" s="690">
        <v>3</v>
      </c>
      <c r="P1631" s="627">
        <v>566</v>
      </c>
      <c r="Q1631" s="642">
        <v>0.33333333333333331</v>
      </c>
      <c r="R1631" s="626">
        <v>1</v>
      </c>
      <c r="S1631" s="642">
        <v>0.33333333333333331</v>
      </c>
      <c r="T1631" s="690">
        <v>1</v>
      </c>
      <c r="U1631" s="672">
        <v>0.33333333333333331</v>
      </c>
    </row>
    <row r="1632" spans="1:21" ht="14.4" customHeight="1" x14ac:dyDescent="0.3">
      <c r="A1632" s="625">
        <v>4</v>
      </c>
      <c r="B1632" s="626" t="s">
        <v>551</v>
      </c>
      <c r="C1632" s="626">
        <v>89301042</v>
      </c>
      <c r="D1632" s="688" t="s">
        <v>5893</v>
      </c>
      <c r="E1632" s="689" t="s">
        <v>3824</v>
      </c>
      <c r="F1632" s="626" t="s">
        <v>3779</v>
      </c>
      <c r="G1632" s="626" t="s">
        <v>4215</v>
      </c>
      <c r="H1632" s="626" t="s">
        <v>550</v>
      </c>
      <c r="I1632" s="626" t="s">
        <v>4798</v>
      </c>
      <c r="J1632" s="626" t="s">
        <v>4796</v>
      </c>
      <c r="K1632" s="626" t="s">
        <v>4799</v>
      </c>
      <c r="L1632" s="627">
        <v>144.05000000000001</v>
      </c>
      <c r="M1632" s="627">
        <v>144.05000000000001</v>
      </c>
      <c r="N1632" s="626">
        <v>1</v>
      </c>
      <c r="O1632" s="690">
        <v>1</v>
      </c>
      <c r="P1632" s="627">
        <v>144.05000000000001</v>
      </c>
      <c r="Q1632" s="642">
        <v>1</v>
      </c>
      <c r="R1632" s="626">
        <v>1</v>
      </c>
      <c r="S1632" s="642">
        <v>1</v>
      </c>
      <c r="T1632" s="690">
        <v>1</v>
      </c>
      <c r="U1632" s="672">
        <v>1</v>
      </c>
    </row>
    <row r="1633" spans="1:21" ht="14.4" customHeight="1" x14ac:dyDescent="0.3">
      <c r="A1633" s="625">
        <v>4</v>
      </c>
      <c r="B1633" s="626" t="s">
        <v>551</v>
      </c>
      <c r="C1633" s="626">
        <v>89301042</v>
      </c>
      <c r="D1633" s="688" t="s">
        <v>5893</v>
      </c>
      <c r="E1633" s="689" t="s">
        <v>3824</v>
      </c>
      <c r="F1633" s="626" t="s">
        <v>3779</v>
      </c>
      <c r="G1633" s="626" t="s">
        <v>4215</v>
      </c>
      <c r="H1633" s="626" t="s">
        <v>550</v>
      </c>
      <c r="I1633" s="626" t="s">
        <v>4219</v>
      </c>
      <c r="J1633" s="626" t="s">
        <v>4220</v>
      </c>
      <c r="K1633" s="626" t="s">
        <v>4221</v>
      </c>
      <c r="L1633" s="627">
        <v>35.130000000000003</v>
      </c>
      <c r="M1633" s="627">
        <v>70.260000000000005</v>
      </c>
      <c r="N1633" s="626">
        <v>2</v>
      </c>
      <c r="O1633" s="690">
        <v>1</v>
      </c>
      <c r="P1633" s="627">
        <v>70.260000000000005</v>
      </c>
      <c r="Q1633" s="642">
        <v>1</v>
      </c>
      <c r="R1633" s="626">
        <v>2</v>
      </c>
      <c r="S1633" s="642">
        <v>1</v>
      </c>
      <c r="T1633" s="690">
        <v>1</v>
      </c>
      <c r="U1633" s="672">
        <v>1</v>
      </c>
    </row>
    <row r="1634" spans="1:21" ht="14.4" customHeight="1" x14ac:dyDescent="0.3">
      <c r="A1634" s="625">
        <v>4</v>
      </c>
      <c r="B1634" s="626" t="s">
        <v>551</v>
      </c>
      <c r="C1634" s="626">
        <v>89301042</v>
      </c>
      <c r="D1634" s="688" t="s">
        <v>5893</v>
      </c>
      <c r="E1634" s="689" t="s">
        <v>3824</v>
      </c>
      <c r="F1634" s="626" t="s">
        <v>3779</v>
      </c>
      <c r="G1634" s="626" t="s">
        <v>4215</v>
      </c>
      <c r="H1634" s="626" t="s">
        <v>550</v>
      </c>
      <c r="I1634" s="626" t="s">
        <v>4225</v>
      </c>
      <c r="J1634" s="626" t="s">
        <v>4226</v>
      </c>
      <c r="K1634" s="626" t="s">
        <v>4227</v>
      </c>
      <c r="L1634" s="627">
        <v>200</v>
      </c>
      <c r="M1634" s="627">
        <v>2800</v>
      </c>
      <c r="N1634" s="626">
        <v>14</v>
      </c>
      <c r="O1634" s="690">
        <v>7</v>
      </c>
      <c r="P1634" s="627">
        <v>2000</v>
      </c>
      <c r="Q1634" s="642">
        <v>0.7142857142857143</v>
      </c>
      <c r="R1634" s="626">
        <v>10</v>
      </c>
      <c r="S1634" s="642">
        <v>0.7142857142857143</v>
      </c>
      <c r="T1634" s="690">
        <v>5</v>
      </c>
      <c r="U1634" s="672">
        <v>0.7142857142857143</v>
      </c>
    </row>
    <row r="1635" spans="1:21" ht="14.4" customHeight="1" x14ac:dyDescent="0.3">
      <c r="A1635" s="625">
        <v>4</v>
      </c>
      <c r="B1635" s="626" t="s">
        <v>551</v>
      </c>
      <c r="C1635" s="626">
        <v>89301042</v>
      </c>
      <c r="D1635" s="688" t="s">
        <v>5893</v>
      </c>
      <c r="E1635" s="689" t="s">
        <v>3824</v>
      </c>
      <c r="F1635" s="626" t="s">
        <v>3779</v>
      </c>
      <c r="G1635" s="626" t="s">
        <v>4215</v>
      </c>
      <c r="H1635" s="626" t="s">
        <v>550</v>
      </c>
      <c r="I1635" s="626" t="s">
        <v>4800</v>
      </c>
      <c r="J1635" s="626" t="s">
        <v>4801</v>
      </c>
      <c r="K1635" s="626" t="s">
        <v>4802</v>
      </c>
      <c r="L1635" s="627">
        <v>44.15</v>
      </c>
      <c r="M1635" s="627">
        <v>44.15</v>
      </c>
      <c r="N1635" s="626">
        <v>1</v>
      </c>
      <c r="O1635" s="690">
        <v>1</v>
      </c>
      <c r="P1635" s="627"/>
      <c r="Q1635" s="642">
        <v>0</v>
      </c>
      <c r="R1635" s="626"/>
      <c r="S1635" s="642">
        <v>0</v>
      </c>
      <c r="T1635" s="690"/>
      <c r="U1635" s="672">
        <v>0</v>
      </c>
    </row>
    <row r="1636" spans="1:21" ht="14.4" customHeight="1" x14ac:dyDescent="0.3">
      <c r="A1636" s="625">
        <v>4</v>
      </c>
      <c r="B1636" s="626" t="s">
        <v>551</v>
      </c>
      <c r="C1636" s="626">
        <v>89301042</v>
      </c>
      <c r="D1636" s="688" t="s">
        <v>5893</v>
      </c>
      <c r="E1636" s="689" t="s">
        <v>3824</v>
      </c>
      <c r="F1636" s="626" t="s">
        <v>3779</v>
      </c>
      <c r="G1636" s="626" t="s">
        <v>4215</v>
      </c>
      <c r="H1636" s="626" t="s">
        <v>550</v>
      </c>
      <c r="I1636" s="626" t="s">
        <v>5128</v>
      </c>
      <c r="J1636" s="626" t="s">
        <v>5129</v>
      </c>
      <c r="K1636" s="626" t="s">
        <v>5130</v>
      </c>
      <c r="L1636" s="627">
        <v>50</v>
      </c>
      <c r="M1636" s="627">
        <v>100</v>
      </c>
      <c r="N1636" s="626">
        <v>2</v>
      </c>
      <c r="O1636" s="690">
        <v>1</v>
      </c>
      <c r="P1636" s="627"/>
      <c r="Q1636" s="642">
        <v>0</v>
      </c>
      <c r="R1636" s="626"/>
      <c r="S1636" s="642">
        <v>0</v>
      </c>
      <c r="T1636" s="690"/>
      <c r="U1636" s="672">
        <v>0</v>
      </c>
    </row>
    <row r="1637" spans="1:21" ht="14.4" customHeight="1" x14ac:dyDescent="0.3">
      <c r="A1637" s="625">
        <v>4</v>
      </c>
      <c r="B1637" s="626" t="s">
        <v>551</v>
      </c>
      <c r="C1637" s="626">
        <v>89301042</v>
      </c>
      <c r="D1637" s="688" t="s">
        <v>5893</v>
      </c>
      <c r="E1637" s="689" t="s">
        <v>3824</v>
      </c>
      <c r="F1637" s="626" t="s">
        <v>3779</v>
      </c>
      <c r="G1637" s="626" t="s">
        <v>4215</v>
      </c>
      <c r="H1637" s="626" t="s">
        <v>550</v>
      </c>
      <c r="I1637" s="626" t="s">
        <v>5456</v>
      </c>
      <c r="J1637" s="626" t="s">
        <v>5457</v>
      </c>
      <c r="K1637" s="626" t="s">
        <v>5458</v>
      </c>
      <c r="L1637" s="627">
        <v>909.93</v>
      </c>
      <c r="M1637" s="627">
        <v>2729.79</v>
      </c>
      <c r="N1637" s="626">
        <v>3</v>
      </c>
      <c r="O1637" s="690">
        <v>1</v>
      </c>
      <c r="P1637" s="627">
        <v>2729.79</v>
      </c>
      <c r="Q1637" s="642">
        <v>1</v>
      </c>
      <c r="R1637" s="626">
        <v>3</v>
      </c>
      <c r="S1637" s="642">
        <v>1</v>
      </c>
      <c r="T1637" s="690">
        <v>1</v>
      </c>
      <c r="U1637" s="672">
        <v>1</v>
      </c>
    </row>
    <row r="1638" spans="1:21" ht="14.4" customHeight="1" x14ac:dyDescent="0.3">
      <c r="A1638" s="625">
        <v>4</v>
      </c>
      <c r="B1638" s="626" t="s">
        <v>551</v>
      </c>
      <c r="C1638" s="626">
        <v>89301042</v>
      </c>
      <c r="D1638" s="688" t="s">
        <v>5893</v>
      </c>
      <c r="E1638" s="689" t="s">
        <v>3824</v>
      </c>
      <c r="F1638" s="626" t="s">
        <v>3779</v>
      </c>
      <c r="G1638" s="626" t="s">
        <v>4027</v>
      </c>
      <c r="H1638" s="626" t="s">
        <v>550</v>
      </c>
      <c r="I1638" s="626" t="s">
        <v>4263</v>
      </c>
      <c r="J1638" s="626" t="s">
        <v>4264</v>
      </c>
      <c r="K1638" s="626" t="s">
        <v>4265</v>
      </c>
      <c r="L1638" s="627">
        <v>1800</v>
      </c>
      <c r="M1638" s="627">
        <v>1800</v>
      </c>
      <c r="N1638" s="626">
        <v>1</v>
      </c>
      <c r="O1638" s="690">
        <v>1</v>
      </c>
      <c r="P1638" s="627"/>
      <c r="Q1638" s="642">
        <v>0</v>
      </c>
      <c r="R1638" s="626"/>
      <c r="S1638" s="642">
        <v>0</v>
      </c>
      <c r="T1638" s="690"/>
      <c r="U1638" s="672">
        <v>0</v>
      </c>
    </row>
    <row r="1639" spans="1:21" ht="14.4" customHeight="1" x14ac:dyDescent="0.3">
      <c r="A1639" s="625">
        <v>4</v>
      </c>
      <c r="B1639" s="626" t="s">
        <v>551</v>
      </c>
      <c r="C1639" s="626">
        <v>89301042</v>
      </c>
      <c r="D1639" s="688" t="s">
        <v>5893</v>
      </c>
      <c r="E1639" s="689" t="s">
        <v>3824</v>
      </c>
      <c r="F1639" s="626" t="s">
        <v>3779</v>
      </c>
      <c r="G1639" s="626" t="s">
        <v>4027</v>
      </c>
      <c r="H1639" s="626" t="s">
        <v>550</v>
      </c>
      <c r="I1639" s="626" t="s">
        <v>4266</v>
      </c>
      <c r="J1639" s="626" t="s">
        <v>4267</v>
      </c>
      <c r="K1639" s="626" t="s">
        <v>4268</v>
      </c>
      <c r="L1639" s="627">
        <v>500</v>
      </c>
      <c r="M1639" s="627">
        <v>500</v>
      </c>
      <c r="N1639" s="626">
        <v>1</v>
      </c>
      <c r="O1639" s="690">
        <v>1</v>
      </c>
      <c r="P1639" s="627">
        <v>500</v>
      </c>
      <c r="Q1639" s="642">
        <v>1</v>
      </c>
      <c r="R1639" s="626">
        <v>1</v>
      </c>
      <c r="S1639" s="642">
        <v>1</v>
      </c>
      <c r="T1639" s="690">
        <v>1</v>
      </c>
      <c r="U1639" s="672">
        <v>1</v>
      </c>
    </row>
    <row r="1640" spans="1:21" ht="14.4" customHeight="1" x14ac:dyDescent="0.3">
      <c r="A1640" s="625">
        <v>4</v>
      </c>
      <c r="B1640" s="626" t="s">
        <v>551</v>
      </c>
      <c r="C1640" s="626">
        <v>89301042</v>
      </c>
      <c r="D1640" s="688" t="s">
        <v>5893</v>
      </c>
      <c r="E1640" s="689" t="s">
        <v>3824</v>
      </c>
      <c r="F1640" s="626" t="s">
        <v>3779</v>
      </c>
      <c r="G1640" s="626" t="s">
        <v>4027</v>
      </c>
      <c r="H1640" s="626" t="s">
        <v>550</v>
      </c>
      <c r="I1640" s="626" t="s">
        <v>4028</v>
      </c>
      <c r="J1640" s="626" t="s">
        <v>4029</v>
      </c>
      <c r="K1640" s="626" t="s">
        <v>4030</v>
      </c>
      <c r="L1640" s="627">
        <v>900</v>
      </c>
      <c r="M1640" s="627">
        <v>17100</v>
      </c>
      <c r="N1640" s="626">
        <v>19</v>
      </c>
      <c r="O1640" s="690">
        <v>19</v>
      </c>
      <c r="P1640" s="627">
        <v>17100</v>
      </c>
      <c r="Q1640" s="642">
        <v>1</v>
      </c>
      <c r="R1640" s="626">
        <v>19</v>
      </c>
      <c r="S1640" s="642">
        <v>1</v>
      </c>
      <c r="T1640" s="690">
        <v>19</v>
      </c>
      <c r="U1640" s="672">
        <v>1</v>
      </c>
    </row>
    <row r="1641" spans="1:21" ht="14.4" customHeight="1" x14ac:dyDescent="0.3">
      <c r="A1641" s="625">
        <v>4</v>
      </c>
      <c r="B1641" s="626" t="s">
        <v>551</v>
      </c>
      <c r="C1641" s="626">
        <v>89301042</v>
      </c>
      <c r="D1641" s="688" t="s">
        <v>5893</v>
      </c>
      <c r="E1641" s="689" t="s">
        <v>3824</v>
      </c>
      <c r="F1641" s="626" t="s">
        <v>3779</v>
      </c>
      <c r="G1641" s="626" t="s">
        <v>4027</v>
      </c>
      <c r="H1641" s="626" t="s">
        <v>550</v>
      </c>
      <c r="I1641" s="626" t="s">
        <v>4116</v>
      </c>
      <c r="J1641" s="626" t="s">
        <v>4117</v>
      </c>
      <c r="K1641" s="626" t="s">
        <v>4118</v>
      </c>
      <c r="L1641" s="627">
        <v>378.48</v>
      </c>
      <c r="M1641" s="627">
        <v>1135.44</v>
      </c>
      <c r="N1641" s="626">
        <v>3</v>
      </c>
      <c r="O1641" s="690">
        <v>3</v>
      </c>
      <c r="P1641" s="627">
        <v>1135.44</v>
      </c>
      <c r="Q1641" s="642">
        <v>1</v>
      </c>
      <c r="R1641" s="626">
        <v>3</v>
      </c>
      <c r="S1641" s="642">
        <v>1</v>
      </c>
      <c r="T1641" s="690">
        <v>3</v>
      </c>
      <c r="U1641" s="672">
        <v>1</v>
      </c>
    </row>
    <row r="1642" spans="1:21" ht="14.4" customHeight="1" x14ac:dyDescent="0.3">
      <c r="A1642" s="625">
        <v>4</v>
      </c>
      <c r="B1642" s="626" t="s">
        <v>551</v>
      </c>
      <c r="C1642" s="626">
        <v>89301042</v>
      </c>
      <c r="D1642" s="688" t="s">
        <v>5893</v>
      </c>
      <c r="E1642" s="689" t="s">
        <v>3824</v>
      </c>
      <c r="F1642" s="626" t="s">
        <v>3779</v>
      </c>
      <c r="G1642" s="626" t="s">
        <v>4027</v>
      </c>
      <c r="H1642" s="626" t="s">
        <v>550</v>
      </c>
      <c r="I1642" s="626" t="s">
        <v>4269</v>
      </c>
      <c r="J1642" s="626" t="s">
        <v>4270</v>
      </c>
      <c r="K1642" s="626" t="s">
        <v>4271</v>
      </c>
      <c r="L1642" s="627">
        <v>378.48</v>
      </c>
      <c r="M1642" s="627">
        <v>378.48</v>
      </c>
      <c r="N1642" s="626">
        <v>1</v>
      </c>
      <c r="O1642" s="690">
        <v>1</v>
      </c>
      <c r="P1642" s="627">
        <v>378.48</v>
      </c>
      <c r="Q1642" s="642">
        <v>1</v>
      </c>
      <c r="R1642" s="626">
        <v>1</v>
      </c>
      <c r="S1642" s="642">
        <v>1</v>
      </c>
      <c r="T1642" s="690">
        <v>1</v>
      </c>
      <c r="U1642" s="672">
        <v>1</v>
      </c>
    </row>
    <row r="1643" spans="1:21" ht="14.4" customHeight="1" x14ac:dyDescent="0.3">
      <c r="A1643" s="625">
        <v>4</v>
      </c>
      <c r="B1643" s="626" t="s">
        <v>551</v>
      </c>
      <c r="C1643" s="626">
        <v>89301042</v>
      </c>
      <c r="D1643" s="688" t="s">
        <v>5893</v>
      </c>
      <c r="E1643" s="689" t="s">
        <v>3824</v>
      </c>
      <c r="F1643" s="626" t="s">
        <v>3779</v>
      </c>
      <c r="G1643" s="626" t="s">
        <v>4027</v>
      </c>
      <c r="H1643" s="626" t="s">
        <v>550</v>
      </c>
      <c r="I1643" s="626" t="s">
        <v>5459</v>
      </c>
      <c r="J1643" s="626" t="s">
        <v>5460</v>
      </c>
      <c r="K1643" s="626" t="s">
        <v>5461</v>
      </c>
      <c r="L1643" s="627">
        <v>700</v>
      </c>
      <c r="M1643" s="627">
        <v>700</v>
      </c>
      <c r="N1643" s="626">
        <v>1</v>
      </c>
      <c r="O1643" s="690">
        <v>1</v>
      </c>
      <c r="P1643" s="627"/>
      <c r="Q1643" s="642">
        <v>0</v>
      </c>
      <c r="R1643" s="626"/>
      <c r="S1643" s="642">
        <v>0</v>
      </c>
      <c r="T1643" s="690"/>
      <c r="U1643" s="672">
        <v>0</v>
      </c>
    </row>
    <row r="1644" spans="1:21" ht="14.4" customHeight="1" x14ac:dyDescent="0.3">
      <c r="A1644" s="625">
        <v>4</v>
      </c>
      <c r="B1644" s="626" t="s">
        <v>551</v>
      </c>
      <c r="C1644" s="626">
        <v>89301042</v>
      </c>
      <c r="D1644" s="688" t="s">
        <v>5893</v>
      </c>
      <c r="E1644" s="689" t="s">
        <v>3824</v>
      </c>
      <c r="F1644" s="626" t="s">
        <v>3779</v>
      </c>
      <c r="G1644" s="626" t="s">
        <v>4747</v>
      </c>
      <c r="H1644" s="626" t="s">
        <v>550</v>
      </c>
      <c r="I1644" s="626" t="s">
        <v>5462</v>
      </c>
      <c r="J1644" s="626" t="s">
        <v>5463</v>
      </c>
      <c r="K1644" s="626" t="s">
        <v>5464</v>
      </c>
      <c r="L1644" s="627">
        <v>376.39</v>
      </c>
      <c r="M1644" s="627">
        <v>3387.5099999999998</v>
      </c>
      <c r="N1644" s="626">
        <v>9</v>
      </c>
      <c r="O1644" s="690">
        <v>1</v>
      </c>
      <c r="P1644" s="627">
        <v>3387.5099999999998</v>
      </c>
      <c r="Q1644" s="642">
        <v>1</v>
      </c>
      <c r="R1644" s="626">
        <v>9</v>
      </c>
      <c r="S1644" s="642">
        <v>1</v>
      </c>
      <c r="T1644" s="690">
        <v>1</v>
      </c>
      <c r="U1644" s="672">
        <v>1</v>
      </c>
    </row>
    <row r="1645" spans="1:21" ht="14.4" customHeight="1" x14ac:dyDescent="0.3">
      <c r="A1645" s="625">
        <v>4</v>
      </c>
      <c r="B1645" s="626" t="s">
        <v>551</v>
      </c>
      <c r="C1645" s="626">
        <v>89301042</v>
      </c>
      <c r="D1645" s="688" t="s">
        <v>5893</v>
      </c>
      <c r="E1645" s="689" t="s">
        <v>3826</v>
      </c>
      <c r="F1645" s="626" t="s">
        <v>3777</v>
      </c>
      <c r="G1645" s="626" t="s">
        <v>3839</v>
      </c>
      <c r="H1645" s="626" t="s">
        <v>1399</v>
      </c>
      <c r="I1645" s="626" t="s">
        <v>5465</v>
      </c>
      <c r="J1645" s="626" t="s">
        <v>5466</v>
      </c>
      <c r="K1645" s="626" t="s">
        <v>5467</v>
      </c>
      <c r="L1645" s="627">
        <v>79.36</v>
      </c>
      <c r="M1645" s="627">
        <v>79.36</v>
      </c>
      <c r="N1645" s="626">
        <v>1</v>
      </c>
      <c r="O1645" s="690">
        <v>1</v>
      </c>
      <c r="P1645" s="627">
        <v>79.36</v>
      </c>
      <c r="Q1645" s="642">
        <v>1</v>
      </c>
      <c r="R1645" s="626">
        <v>1</v>
      </c>
      <c r="S1645" s="642">
        <v>1</v>
      </c>
      <c r="T1645" s="690">
        <v>1</v>
      </c>
      <c r="U1645" s="672">
        <v>1</v>
      </c>
    </row>
    <row r="1646" spans="1:21" ht="14.4" customHeight="1" x14ac:dyDescent="0.3">
      <c r="A1646" s="625">
        <v>4</v>
      </c>
      <c r="B1646" s="626" t="s">
        <v>551</v>
      </c>
      <c r="C1646" s="626">
        <v>89301042</v>
      </c>
      <c r="D1646" s="688" t="s">
        <v>5893</v>
      </c>
      <c r="E1646" s="689" t="s">
        <v>3826</v>
      </c>
      <c r="F1646" s="626" t="s">
        <v>3777</v>
      </c>
      <c r="G1646" s="626" t="s">
        <v>4156</v>
      </c>
      <c r="H1646" s="626" t="s">
        <v>550</v>
      </c>
      <c r="I1646" s="626" t="s">
        <v>4297</v>
      </c>
      <c r="J1646" s="626" t="s">
        <v>4158</v>
      </c>
      <c r="K1646" s="626" t="s">
        <v>3066</v>
      </c>
      <c r="L1646" s="627">
        <v>222.25</v>
      </c>
      <c r="M1646" s="627">
        <v>222.25</v>
      </c>
      <c r="N1646" s="626">
        <v>1</v>
      </c>
      <c r="O1646" s="690">
        <v>1</v>
      </c>
      <c r="P1646" s="627"/>
      <c r="Q1646" s="642">
        <v>0</v>
      </c>
      <c r="R1646" s="626"/>
      <c r="S1646" s="642">
        <v>0</v>
      </c>
      <c r="T1646" s="690"/>
      <c r="U1646" s="672">
        <v>0</v>
      </c>
    </row>
    <row r="1647" spans="1:21" ht="14.4" customHeight="1" x14ac:dyDescent="0.3">
      <c r="A1647" s="625">
        <v>4</v>
      </c>
      <c r="B1647" s="626" t="s">
        <v>551</v>
      </c>
      <c r="C1647" s="626">
        <v>89301042</v>
      </c>
      <c r="D1647" s="688" t="s">
        <v>5893</v>
      </c>
      <c r="E1647" s="689" t="s">
        <v>3826</v>
      </c>
      <c r="F1647" s="626" t="s">
        <v>3777</v>
      </c>
      <c r="G1647" s="626" t="s">
        <v>5468</v>
      </c>
      <c r="H1647" s="626" t="s">
        <v>550</v>
      </c>
      <c r="I1647" s="626" t="s">
        <v>1915</v>
      </c>
      <c r="J1647" s="626" t="s">
        <v>1916</v>
      </c>
      <c r="K1647" s="626" t="s">
        <v>1917</v>
      </c>
      <c r="L1647" s="627">
        <v>0</v>
      </c>
      <c r="M1647" s="627">
        <v>0</v>
      </c>
      <c r="N1647" s="626">
        <v>1</v>
      </c>
      <c r="O1647" s="690">
        <v>0.5</v>
      </c>
      <c r="P1647" s="627"/>
      <c r="Q1647" s="642"/>
      <c r="R1647" s="626"/>
      <c r="S1647" s="642">
        <v>0</v>
      </c>
      <c r="T1647" s="690"/>
      <c r="U1647" s="672">
        <v>0</v>
      </c>
    </row>
    <row r="1648" spans="1:21" ht="14.4" customHeight="1" x14ac:dyDescent="0.3">
      <c r="A1648" s="625">
        <v>4</v>
      </c>
      <c r="B1648" s="626" t="s">
        <v>551</v>
      </c>
      <c r="C1648" s="626">
        <v>89301042</v>
      </c>
      <c r="D1648" s="688" t="s">
        <v>5893</v>
      </c>
      <c r="E1648" s="689" t="s">
        <v>3826</v>
      </c>
      <c r="F1648" s="626" t="s">
        <v>3777</v>
      </c>
      <c r="G1648" s="626" t="s">
        <v>5468</v>
      </c>
      <c r="H1648" s="626" t="s">
        <v>550</v>
      </c>
      <c r="I1648" s="626" t="s">
        <v>5469</v>
      </c>
      <c r="J1648" s="626" t="s">
        <v>1916</v>
      </c>
      <c r="K1648" s="626" t="s">
        <v>4786</v>
      </c>
      <c r="L1648" s="627">
        <v>0</v>
      </c>
      <c r="M1648" s="627">
        <v>0</v>
      </c>
      <c r="N1648" s="626">
        <v>1</v>
      </c>
      <c r="O1648" s="690">
        <v>0.5</v>
      </c>
      <c r="P1648" s="627"/>
      <c r="Q1648" s="642"/>
      <c r="R1648" s="626"/>
      <c r="S1648" s="642">
        <v>0</v>
      </c>
      <c r="T1648" s="690"/>
      <c r="U1648" s="672">
        <v>0</v>
      </c>
    </row>
    <row r="1649" spans="1:21" ht="14.4" customHeight="1" x14ac:dyDescent="0.3">
      <c r="A1649" s="625">
        <v>4</v>
      </c>
      <c r="B1649" s="626" t="s">
        <v>551</v>
      </c>
      <c r="C1649" s="626">
        <v>89301042</v>
      </c>
      <c r="D1649" s="688" t="s">
        <v>5893</v>
      </c>
      <c r="E1649" s="689" t="s">
        <v>3826</v>
      </c>
      <c r="F1649" s="626" t="s">
        <v>3777</v>
      </c>
      <c r="G1649" s="626" t="s">
        <v>4186</v>
      </c>
      <c r="H1649" s="626" t="s">
        <v>550</v>
      </c>
      <c r="I1649" s="626" t="s">
        <v>1666</v>
      </c>
      <c r="J1649" s="626" t="s">
        <v>1667</v>
      </c>
      <c r="K1649" s="626" t="s">
        <v>4187</v>
      </c>
      <c r="L1649" s="627">
        <v>31.64</v>
      </c>
      <c r="M1649" s="627">
        <v>63.28</v>
      </c>
      <c r="N1649" s="626">
        <v>2</v>
      </c>
      <c r="O1649" s="690">
        <v>1</v>
      </c>
      <c r="P1649" s="627">
        <v>63.28</v>
      </c>
      <c r="Q1649" s="642">
        <v>1</v>
      </c>
      <c r="R1649" s="626">
        <v>2</v>
      </c>
      <c r="S1649" s="642">
        <v>1</v>
      </c>
      <c r="T1649" s="690">
        <v>1</v>
      </c>
      <c r="U1649" s="672">
        <v>1</v>
      </c>
    </row>
    <row r="1650" spans="1:21" ht="14.4" customHeight="1" x14ac:dyDescent="0.3">
      <c r="A1650" s="625">
        <v>4</v>
      </c>
      <c r="B1650" s="626" t="s">
        <v>551</v>
      </c>
      <c r="C1650" s="626">
        <v>89301042</v>
      </c>
      <c r="D1650" s="688" t="s">
        <v>5893</v>
      </c>
      <c r="E1650" s="689" t="s">
        <v>3826</v>
      </c>
      <c r="F1650" s="626" t="s">
        <v>3777</v>
      </c>
      <c r="G1650" s="626" t="s">
        <v>4344</v>
      </c>
      <c r="H1650" s="626" t="s">
        <v>550</v>
      </c>
      <c r="I1650" s="626" t="s">
        <v>4345</v>
      </c>
      <c r="J1650" s="626" t="s">
        <v>4346</v>
      </c>
      <c r="K1650" s="626" t="s">
        <v>4347</v>
      </c>
      <c r="L1650" s="627">
        <v>64.23</v>
      </c>
      <c r="M1650" s="627">
        <v>64.23</v>
      </c>
      <c r="N1650" s="626">
        <v>1</v>
      </c>
      <c r="O1650" s="690">
        <v>1</v>
      </c>
      <c r="P1650" s="627">
        <v>64.23</v>
      </c>
      <c r="Q1650" s="642">
        <v>1</v>
      </c>
      <c r="R1650" s="626">
        <v>1</v>
      </c>
      <c r="S1650" s="642">
        <v>1</v>
      </c>
      <c r="T1650" s="690">
        <v>1</v>
      </c>
      <c r="U1650" s="672">
        <v>1</v>
      </c>
    </row>
    <row r="1651" spans="1:21" ht="14.4" customHeight="1" x14ac:dyDescent="0.3">
      <c r="A1651" s="625">
        <v>4</v>
      </c>
      <c r="B1651" s="626" t="s">
        <v>551</v>
      </c>
      <c r="C1651" s="626">
        <v>89301042</v>
      </c>
      <c r="D1651" s="688" t="s">
        <v>5893</v>
      </c>
      <c r="E1651" s="689" t="s">
        <v>3826</v>
      </c>
      <c r="F1651" s="626" t="s">
        <v>3777</v>
      </c>
      <c r="G1651" s="626" t="s">
        <v>4828</v>
      </c>
      <c r="H1651" s="626" t="s">
        <v>550</v>
      </c>
      <c r="I1651" s="626" t="s">
        <v>4829</v>
      </c>
      <c r="J1651" s="626" t="s">
        <v>4830</v>
      </c>
      <c r="K1651" s="626" t="s">
        <v>3530</v>
      </c>
      <c r="L1651" s="627">
        <v>64.13</v>
      </c>
      <c r="M1651" s="627">
        <v>64.13</v>
      </c>
      <c r="N1651" s="626">
        <v>1</v>
      </c>
      <c r="O1651" s="690">
        <v>0.5</v>
      </c>
      <c r="P1651" s="627"/>
      <c r="Q1651" s="642">
        <v>0</v>
      </c>
      <c r="R1651" s="626"/>
      <c r="S1651" s="642">
        <v>0</v>
      </c>
      <c r="T1651" s="690"/>
      <c r="U1651" s="672">
        <v>0</v>
      </c>
    </row>
    <row r="1652" spans="1:21" ht="14.4" customHeight="1" x14ac:dyDescent="0.3">
      <c r="A1652" s="625">
        <v>4</v>
      </c>
      <c r="B1652" s="626" t="s">
        <v>551</v>
      </c>
      <c r="C1652" s="626">
        <v>89301042</v>
      </c>
      <c r="D1652" s="688" t="s">
        <v>5893</v>
      </c>
      <c r="E1652" s="689" t="s">
        <v>3826</v>
      </c>
      <c r="F1652" s="626" t="s">
        <v>3777</v>
      </c>
      <c r="G1652" s="626" t="s">
        <v>3882</v>
      </c>
      <c r="H1652" s="626" t="s">
        <v>1399</v>
      </c>
      <c r="I1652" s="626" t="s">
        <v>1576</v>
      </c>
      <c r="J1652" s="626" t="s">
        <v>1441</v>
      </c>
      <c r="K1652" s="626" t="s">
        <v>1577</v>
      </c>
      <c r="L1652" s="627">
        <v>625.29</v>
      </c>
      <c r="M1652" s="627">
        <v>625.29</v>
      </c>
      <c r="N1652" s="626">
        <v>1</v>
      </c>
      <c r="O1652" s="690">
        <v>1</v>
      </c>
      <c r="P1652" s="627">
        <v>625.29</v>
      </c>
      <c r="Q1652" s="642">
        <v>1</v>
      </c>
      <c r="R1652" s="626">
        <v>1</v>
      </c>
      <c r="S1652" s="642">
        <v>1</v>
      </c>
      <c r="T1652" s="690">
        <v>1</v>
      </c>
      <c r="U1652" s="672">
        <v>1</v>
      </c>
    </row>
    <row r="1653" spans="1:21" ht="14.4" customHeight="1" x14ac:dyDescent="0.3">
      <c r="A1653" s="625">
        <v>4</v>
      </c>
      <c r="B1653" s="626" t="s">
        <v>551</v>
      </c>
      <c r="C1653" s="626">
        <v>89301042</v>
      </c>
      <c r="D1653" s="688" t="s">
        <v>5893</v>
      </c>
      <c r="E1653" s="689" t="s">
        <v>3826</v>
      </c>
      <c r="F1653" s="626" t="s">
        <v>3777</v>
      </c>
      <c r="G1653" s="626" t="s">
        <v>3999</v>
      </c>
      <c r="H1653" s="626" t="s">
        <v>1399</v>
      </c>
      <c r="I1653" s="626" t="s">
        <v>1411</v>
      </c>
      <c r="J1653" s="626" t="s">
        <v>1412</v>
      </c>
      <c r="K1653" s="626" t="s">
        <v>3610</v>
      </c>
      <c r="L1653" s="627">
        <v>96.63</v>
      </c>
      <c r="M1653" s="627">
        <v>96.63</v>
      </c>
      <c r="N1653" s="626">
        <v>1</v>
      </c>
      <c r="O1653" s="690">
        <v>0.5</v>
      </c>
      <c r="P1653" s="627"/>
      <c r="Q1653" s="642">
        <v>0</v>
      </c>
      <c r="R1653" s="626"/>
      <c r="S1653" s="642">
        <v>0</v>
      </c>
      <c r="T1653" s="690"/>
      <c r="U1653" s="672">
        <v>0</v>
      </c>
    </row>
    <row r="1654" spans="1:21" ht="14.4" customHeight="1" x14ac:dyDescent="0.3">
      <c r="A1654" s="625">
        <v>4</v>
      </c>
      <c r="B1654" s="626" t="s">
        <v>551</v>
      </c>
      <c r="C1654" s="626">
        <v>89301042</v>
      </c>
      <c r="D1654" s="688" t="s">
        <v>5893</v>
      </c>
      <c r="E1654" s="689" t="s">
        <v>3826</v>
      </c>
      <c r="F1654" s="626" t="s">
        <v>3777</v>
      </c>
      <c r="G1654" s="626" t="s">
        <v>3999</v>
      </c>
      <c r="H1654" s="626" t="s">
        <v>1399</v>
      </c>
      <c r="I1654" s="626" t="s">
        <v>5204</v>
      </c>
      <c r="J1654" s="626" t="s">
        <v>1412</v>
      </c>
      <c r="K1654" s="626" t="s">
        <v>4348</v>
      </c>
      <c r="L1654" s="627">
        <v>193.26</v>
      </c>
      <c r="M1654" s="627">
        <v>386.52</v>
      </c>
      <c r="N1654" s="626">
        <v>2</v>
      </c>
      <c r="O1654" s="690">
        <v>2</v>
      </c>
      <c r="P1654" s="627">
        <v>193.26</v>
      </c>
      <c r="Q1654" s="642">
        <v>0.5</v>
      </c>
      <c r="R1654" s="626">
        <v>1</v>
      </c>
      <c r="S1654" s="642">
        <v>0.5</v>
      </c>
      <c r="T1654" s="690">
        <v>1</v>
      </c>
      <c r="U1654" s="672">
        <v>0.5</v>
      </c>
    </row>
    <row r="1655" spans="1:21" ht="14.4" customHeight="1" x14ac:dyDescent="0.3">
      <c r="A1655" s="625">
        <v>4</v>
      </c>
      <c r="B1655" s="626" t="s">
        <v>551</v>
      </c>
      <c r="C1655" s="626">
        <v>89301042</v>
      </c>
      <c r="D1655" s="688" t="s">
        <v>5893</v>
      </c>
      <c r="E1655" s="689" t="s">
        <v>3826</v>
      </c>
      <c r="F1655" s="626" t="s">
        <v>3777</v>
      </c>
      <c r="G1655" s="626" t="s">
        <v>3999</v>
      </c>
      <c r="H1655" s="626" t="s">
        <v>550</v>
      </c>
      <c r="I1655" s="626" t="s">
        <v>2668</v>
      </c>
      <c r="J1655" s="626" t="s">
        <v>1412</v>
      </c>
      <c r="K1655" s="626" t="s">
        <v>5244</v>
      </c>
      <c r="L1655" s="627">
        <v>48.31</v>
      </c>
      <c r="M1655" s="627">
        <v>48.31</v>
      </c>
      <c r="N1655" s="626">
        <v>1</v>
      </c>
      <c r="O1655" s="690">
        <v>1</v>
      </c>
      <c r="P1655" s="627"/>
      <c r="Q1655" s="642">
        <v>0</v>
      </c>
      <c r="R1655" s="626"/>
      <c r="S1655" s="642">
        <v>0</v>
      </c>
      <c r="T1655" s="690"/>
      <c r="U1655" s="672">
        <v>0</v>
      </c>
    </row>
    <row r="1656" spans="1:21" ht="14.4" customHeight="1" x14ac:dyDescent="0.3">
      <c r="A1656" s="625">
        <v>4</v>
      </c>
      <c r="B1656" s="626" t="s">
        <v>551</v>
      </c>
      <c r="C1656" s="626">
        <v>89301042</v>
      </c>
      <c r="D1656" s="688" t="s">
        <v>5893</v>
      </c>
      <c r="E1656" s="689" t="s">
        <v>3826</v>
      </c>
      <c r="F1656" s="626" t="s">
        <v>3777</v>
      </c>
      <c r="G1656" s="626" t="s">
        <v>3848</v>
      </c>
      <c r="H1656" s="626" t="s">
        <v>550</v>
      </c>
      <c r="I1656" s="626" t="s">
        <v>757</v>
      </c>
      <c r="J1656" s="626" t="s">
        <v>754</v>
      </c>
      <c r="K1656" s="626" t="s">
        <v>758</v>
      </c>
      <c r="L1656" s="627">
        <v>612.26</v>
      </c>
      <c r="M1656" s="627">
        <v>612.26</v>
      </c>
      <c r="N1656" s="626">
        <v>1</v>
      </c>
      <c r="O1656" s="690">
        <v>0.5</v>
      </c>
      <c r="P1656" s="627">
        <v>612.26</v>
      </c>
      <c r="Q1656" s="642">
        <v>1</v>
      </c>
      <c r="R1656" s="626">
        <v>1</v>
      </c>
      <c r="S1656" s="642">
        <v>1</v>
      </c>
      <c r="T1656" s="690">
        <v>0.5</v>
      </c>
      <c r="U1656" s="672">
        <v>1</v>
      </c>
    </row>
    <row r="1657" spans="1:21" ht="14.4" customHeight="1" x14ac:dyDescent="0.3">
      <c r="A1657" s="625">
        <v>4</v>
      </c>
      <c r="B1657" s="626" t="s">
        <v>551</v>
      </c>
      <c r="C1657" s="626">
        <v>89301042</v>
      </c>
      <c r="D1657" s="688" t="s">
        <v>5893</v>
      </c>
      <c r="E1657" s="689" t="s">
        <v>3826</v>
      </c>
      <c r="F1657" s="626" t="s">
        <v>3777</v>
      </c>
      <c r="G1657" s="626" t="s">
        <v>4038</v>
      </c>
      <c r="H1657" s="626" t="s">
        <v>550</v>
      </c>
      <c r="I1657" s="626" t="s">
        <v>714</v>
      </c>
      <c r="J1657" s="626" t="s">
        <v>715</v>
      </c>
      <c r="K1657" s="626" t="s">
        <v>4039</v>
      </c>
      <c r="L1657" s="627">
        <v>0</v>
      </c>
      <c r="M1657" s="627">
        <v>0</v>
      </c>
      <c r="N1657" s="626">
        <v>1</v>
      </c>
      <c r="O1657" s="690">
        <v>0.5</v>
      </c>
      <c r="P1657" s="627">
        <v>0</v>
      </c>
      <c r="Q1657" s="642"/>
      <c r="R1657" s="626">
        <v>1</v>
      </c>
      <c r="S1657" s="642">
        <v>1</v>
      </c>
      <c r="T1657" s="690">
        <v>0.5</v>
      </c>
      <c r="U1657" s="672">
        <v>1</v>
      </c>
    </row>
    <row r="1658" spans="1:21" ht="14.4" customHeight="1" x14ac:dyDescent="0.3">
      <c r="A1658" s="625">
        <v>4</v>
      </c>
      <c r="B1658" s="626" t="s">
        <v>551</v>
      </c>
      <c r="C1658" s="626">
        <v>89301042</v>
      </c>
      <c r="D1658" s="688" t="s">
        <v>5893</v>
      </c>
      <c r="E1658" s="689" t="s">
        <v>3826</v>
      </c>
      <c r="F1658" s="626" t="s">
        <v>3777</v>
      </c>
      <c r="G1658" s="626" t="s">
        <v>3920</v>
      </c>
      <c r="H1658" s="626" t="s">
        <v>1399</v>
      </c>
      <c r="I1658" s="626" t="s">
        <v>1596</v>
      </c>
      <c r="J1658" s="626" t="s">
        <v>1597</v>
      </c>
      <c r="K1658" s="626" t="s">
        <v>1598</v>
      </c>
      <c r="L1658" s="627">
        <v>140.03</v>
      </c>
      <c r="M1658" s="627">
        <v>140.03</v>
      </c>
      <c r="N1658" s="626">
        <v>1</v>
      </c>
      <c r="O1658" s="690">
        <v>1</v>
      </c>
      <c r="P1658" s="627">
        <v>140.03</v>
      </c>
      <c r="Q1658" s="642">
        <v>1</v>
      </c>
      <c r="R1658" s="626">
        <v>1</v>
      </c>
      <c r="S1658" s="642">
        <v>1</v>
      </c>
      <c r="T1658" s="690">
        <v>1</v>
      </c>
      <c r="U1658" s="672">
        <v>1</v>
      </c>
    </row>
    <row r="1659" spans="1:21" ht="14.4" customHeight="1" x14ac:dyDescent="0.3">
      <c r="A1659" s="625">
        <v>4</v>
      </c>
      <c r="B1659" s="626" t="s">
        <v>551</v>
      </c>
      <c r="C1659" s="626">
        <v>89301042</v>
      </c>
      <c r="D1659" s="688" t="s">
        <v>5893</v>
      </c>
      <c r="E1659" s="689" t="s">
        <v>3826</v>
      </c>
      <c r="F1659" s="626" t="s">
        <v>3777</v>
      </c>
      <c r="G1659" s="626" t="s">
        <v>4040</v>
      </c>
      <c r="H1659" s="626" t="s">
        <v>1399</v>
      </c>
      <c r="I1659" s="626" t="s">
        <v>3294</v>
      </c>
      <c r="J1659" s="626" t="s">
        <v>3295</v>
      </c>
      <c r="K1659" s="626" t="s">
        <v>3759</v>
      </c>
      <c r="L1659" s="627">
        <v>140.25</v>
      </c>
      <c r="M1659" s="627">
        <v>280.5</v>
      </c>
      <c r="N1659" s="626">
        <v>2</v>
      </c>
      <c r="O1659" s="690">
        <v>0.5</v>
      </c>
      <c r="P1659" s="627">
        <v>280.5</v>
      </c>
      <c r="Q1659" s="642">
        <v>1</v>
      </c>
      <c r="R1659" s="626">
        <v>2</v>
      </c>
      <c r="S1659" s="642">
        <v>1</v>
      </c>
      <c r="T1659" s="690">
        <v>0.5</v>
      </c>
      <c r="U1659" s="672">
        <v>1</v>
      </c>
    </row>
    <row r="1660" spans="1:21" ht="14.4" customHeight="1" x14ac:dyDescent="0.3">
      <c r="A1660" s="625">
        <v>4</v>
      </c>
      <c r="B1660" s="626" t="s">
        <v>551</v>
      </c>
      <c r="C1660" s="626">
        <v>89301042</v>
      </c>
      <c r="D1660" s="688" t="s">
        <v>5893</v>
      </c>
      <c r="E1660" s="689" t="s">
        <v>3826</v>
      </c>
      <c r="F1660" s="626" t="s">
        <v>3777</v>
      </c>
      <c r="G1660" s="626" t="s">
        <v>4894</v>
      </c>
      <c r="H1660" s="626" t="s">
        <v>550</v>
      </c>
      <c r="I1660" s="626" t="s">
        <v>5470</v>
      </c>
      <c r="J1660" s="626" t="s">
        <v>5471</v>
      </c>
      <c r="K1660" s="626" t="s">
        <v>5472</v>
      </c>
      <c r="L1660" s="627">
        <v>149.86000000000001</v>
      </c>
      <c r="M1660" s="627">
        <v>149.86000000000001</v>
      </c>
      <c r="N1660" s="626">
        <v>1</v>
      </c>
      <c r="O1660" s="690">
        <v>1</v>
      </c>
      <c r="P1660" s="627">
        <v>149.86000000000001</v>
      </c>
      <c r="Q1660" s="642">
        <v>1</v>
      </c>
      <c r="R1660" s="626">
        <v>1</v>
      </c>
      <c r="S1660" s="642">
        <v>1</v>
      </c>
      <c r="T1660" s="690">
        <v>1</v>
      </c>
      <c r="U1660" s="672">
        <v>1</v>
      </c>
    </row>
    <row r="1661" spans="1:21" ht="14.4" customHeight="1" x14ac:dyDescent="0.3">
      <c r="A1661" s="625">
        <v>4</v>
      </c>
      <c r="B1661" s="626" t="s">
        <v>551</v>
      </c>
      <c r="C1661" s="626">
        <v>89301042</v>
      </c>
      <c r="D1661" s="688" t="s">
        <v>5893</v>
      </c>
      <c r="E1661" s="689" t="s">
        <v>3826</v>
      </c>
      <c r="F1661" s="626" t="s">
        <v>3777</v>
      </c>
      <c r="G1661" s="626" t="s">
        <v>3849</v>
      </c>
      <c r="H1661" s="626" t="s">
        <v>550</v>
      </c>
      <c r="I1661" s="626" t="s">
        <v>718</v>
      </c>
      <c r="J1661" s="626" t="s">
        <v>719</v>
      </c>
      <c r="K1661" s="626" t="s">
        <v>4076</v>
      </c>
      <c r="L1661" s="627">
        <v>0</v>
      </c>
      <c r="M1661" s="627">
        <v>0</v>
      </c>
      <c r="N1661" s="626">
        <v>2</v>
      </c>
      <c r="O1661" s="690">
        <v>0.5</v>
      </c>
      <c r="P1661" s="627">
        <v>0</v>
      </c>
      <c r="Q1661" s="642"/>
      <c r="R1661" s="626">
        <v>2</v>
      </c>
      <c r="S1661" s="642">
        <v>1</v>
      </c>
      <c r="T1661" s="690">
        <v>0.5</v>
      </c>
      <c r="U1661" s="672">
        <v>1</v>
      </c>
    </row>
    <row r="1662" spans="1:21" ht="14.4" customHeight="1" x14ac:dyDescent="0.3">
      <c r="A1662" s="625">
        <v>4</v>
      </c>
      <c r="B1662" s="626" t="s">
        <v>551</v>
      </c>
      <c r="C1662" s="626">
        <v>89301042</v>
      </c>
      <c r="D1662" s="688" t="s">
        <v>5893</v>
      </c>
      <c r="E1662" s="689" t="s">
        <v>3826</v>
      </c>
      <c r="F1662" s="626" t="s">
        <v>3777</v>
      </c>
      <c r="G1662" s="626" t="s">
        <v>3895</v>
      </c>
      <c r="H1662" s="626" t="s">
        <v>550</v>
      </c>
      <c r="I1662" s="626" t="s">
        <v>3051</v>
      </c>
      <c r="J1662" s="626" t="s">
        <v>1714</v>
      </c>
      <c r="K1662" s="626" t="s">
        <v>3896</v>
      </c>
      <c r="L1662" s="627">
        <v>38.99</v>
      </c>
      <c r="M1662" s="627">
        <v>38.99</v>
      </c>
      <c r="N1662" s="626">
        <v>1</v>
      </c>
      <c r="O1662" s="690">
        <v>1</v>
      </c>
      <c r="P1662" s="627">
        <v>38.99</v>
      </c>
      <c r="Q1662" s="642">
        <v>1</v>
      </c>
      <c r="R1662" s="626">
        <v>1</v>
      </c>
      <c r="S1662" s="642">
        <v>1</v>
      </c>
      <c r="T1662" s="690">
        <v>1</v>
      </c>
      <c r="U1662" s="672">
        <v>1</v>
      </c>
    </row>
    <row r="1663" spans="1:21" ht="14.4" customHeight="1" x14ac:dyDescent="0.3">
      <c r="A1663" s="625">
        <v>4</v>
      </c>
      <c r="B1663" s="626" t="s">
        <v>551</v>
      </c>
      <c r="C1663" s="626">
        <v>89301042</v>
      </c>
      <c r="D1663" s="688" t="s">
        <v>5893</v>
      </c>
      <c r="E1663" s="689" t="s">
        <v>3826</v>
      </c>
      <c r="F1663" s="626" t="s">
        <v>3779</v>
      </c>
      <c r="G1663" s="626" t="s">
        <v>4152</v>
      </c>
      <c r="H1663" s="626" t="s">
        <v>550</v>
      </c>
      <c r="I1663" s="626" t="s">
        <v>4153</v>
      </c>
      <c r="J1663" s="626" t="s">
        <v>4154</v>
      </c>
      <c r="K1663" s="626" t="s">
        <v>4155</v>
      </c>
      <c r="L1663" s="627">
        <v>410</v>
      </c>
      <c r="M1663" s="627">
        <v>6560</v>
      </c>
      <c r="N1663" s="626">
        <v>16</v>
      </c>
      <c r="O1663" s="690">
        <v>16</v>
      </c>
      <c r="P1663" s="627">
        <v>6150</v>
      </c>
      <c r="Q1663" s="642">
        <v>0.9375</v>
      </c>
      <c r="R1663" s="626">
        <v>15</v>
      </c>
      <c r="S1663" s="642">
        <v>0.9375</v>
      </c>
      <c r="T1663" s="690">
        <v>15</v>
      </c>
      <c r="U1663" s="672">
        <v>0.9375</v>
      </c>
    </row>
    <row r="1664" spans="1:21" ht="14.4" customHeight="1" x14ac:dyDescent="0.3">
      <c r="A1664" s="625">
        <v>4</v>
      </c>
      <c r="B1664" s="626" t="s">
        <v>551</v>
      </c>
      <c r="C1664" s="626">
        <v>89301042</v>
      </c>
      <c r="D1664" s="688" t="s">
        <v>5893</v>
      </c>
      <c r="E1664" s="689" t="s">
        <v>3826</v>
      </c>
      <c r="F1664" s="626" t="s">
        <v>3779</v>
      </c>
      <c r="G1664" s="626" t="s">
        <v>4152</v>
      </c>
      <c r="H1664" s="626" t="s">
        <v>550</v>
      </c>
      <c r="I1664" s="626" t="s">
        <v>4212</v>
      </c>
      <c r="J1664" s="626" t="s">
        <v>4213</v>
      </c>
      <c r="K1664" s="626" t="s">
        <v>4214</v>
      </c>
      <c r="L1664" s="627">
        <v>566</v>
      </c>
      <c r="M1664" s="627">
        <v>1132</v>
      </c>
      <c r="N1664" s="626">
        <v>2</v>
      </c>
      <c r="O1664" s="690">
        <v>2</v>
      </c>
      <c r="P1664" s="627">
        <v>566</v>
      </c>
      <c r="Q1664" s="642">
        <v>0.5</v>
      </c>
      <c r="R1664" s="626">
        <v>1</v>
      </c>
      <c r="S1664" s="642">
        <v>0.5</v>
      </c>
      <c r="T1664" s="690">
        <v>1</v>
      </c>
      <c r="U1664" s="672">
        <v>0.5</v>
      </c>
    </row>
    <row r="1665" spans="1:21" ht="14.4" customHeight="1" x14ac:dyDescent="0.3">
      <c r="A1665" s="625">
        <v>4</v>
      </c>
      <c r="B1665" s="626" t="s">
        <v>551</v>
      </c>
      <c r="C1665" s="626">
        <v>89301042</v>
      </c>
      <c r="D1665" s="688" t="s">
        <v>5893</v>
      </c>
      <c r="E1665" s="689" t="s">
        <v>3826</v>
      </c>
      <c r="F1665" s="626" t="s">
        <v>3779</v>
      </c>
      <c r="G1665" s="626" t="s">
        <v>4215</v>
      </c>
      <c r="H1665" s="626" t="s">
        <v>550</v>
      </c>
      <c r="I1665" s="626" t="s">
        <v>4219</v>
      </c>
      <c r="J1665" s="626" t="s">
        <v>4220</v>
      </c>
      <c r="K1665" s="626" t="s">
        <v>4221</v>
      </c>
      <c r="L1665" s="627">
        <v>35.130000000000003</v>
      </c>
      <c r="M1665" s="627">
        <v>70.260000000000005</v>
      </c>
      <c r="N1665" s="626">
        <v>2</v>
      </c>
      <c r="O1665" s="690">
        <v>1</v>
      </c>
      <c r="P1665" s="627">
        <v>70.260000000000005</v>
      </c>
      <c r="Q1665" s="642">
        <v>1</v>
      </c>
      <c r="R1665" s="626">
        <v>2</v>
      </c>
      <c r="S1665" s="642">
        <v>1</v>
      </c>
      <c r="T1665" s="690">
        <v>1</v>
      </c>
      <c r="U1665" s="672">
        <v>1</v>
      </c>
    </row>
    <row r="1666" spans="1:21" ht="14.4" customHeight="1" x14ac:dyDescent="0.3">
      <c r="A1666" s="625">
        <v>4</v>
      </c>
      <c r="B1666" s="626" t="s">
        <v>551</v>
      </c>
      <c r="C1666" s="626">
        <v>89301042</v>
      </c>
      <c r="D1666" s="688" t="s">
        <v>5893</v>
      </c>
      <c r="E1666" s="689" t="s">
        <v>3826</v>
      </c>
      <c r="F1666" s="626" t="s">
        <v>3779</v>
      </c>
      <c r="G1666" s="626" t="s">
        <v>4027</v>
      </c>
      <c r="H1666" s="626" t="s">
        <v>550</v>
      </c>
      <c r="I1666" s="626" t="s">
        <v>4116</v>
      </c>
      <c r="J1666" s="626" t="s">
        <v>4117</v>
      </c>
      <c r="K1666" s="626" t="s">
        <v>4118</v>
      </c>
      <c r="L1666" s="627">
        <v>378.48</v>
      </c>
      <c r="M1666" s="627">
        <v>378.48</v>
      </c>
      <c r="N1666" s="626">
        <v>1</v>
      </c>
      <c r="O1666" s="690">
        <v>1</v>
      </c>
      <c r="P1666" s="627">
        <v>378.48</v>
      </c>
      <c r="Q1666" s="642">
        <v>1</v>
      </c>
      <c r="R1666" s="626">
        <v>1</v>
      </c>
      <c r="S1666" s="642">
        <v>1</v>
      </c>
      <c r="T1666" s="690">
        <v>1</v>
      </c>
      <c r="U1666" s="672">
        <v>1</v>
      </c>
    </row>
    <row r="1667" spans="1:21" ht="14.4" customHeight="1" x14ac:dyDescent="0.3">
      <c r="A1667" s="625">
        <v>4</v>
      </c>
      <c r="B1667" s="626" t="s">
        <v>551</v>
      </c>
      <c r="C1667" s="626">
        <v>89301042</v>
      </c>
      <c r="D1667" s="688" t="s">
        <v>5893</v>
      </c>
      <c r="E1667" s="689" t="s">
        <v>3826</v>
      </c>
      <c r="F1667" s="626" t="s">
        <v>3779</v>
      </c>
      <c r="G1667" s="626" t="s">
        <v>4415</v>
      </c>
      <c r="H1667" s="626" t="s">
        <v>550</v>
      </c>
      <c r="I1667" s="626" t="s">
        <v>4416</v>
      </c>
      <c r="J1667" s="626" t="s">
        <v>4417</v>
      </c>
      <c r="K1667" s="626" t="s">
        <v>4418</v>
      </c>
      <c r="L1667" s="627">
        <v>0</v>
      </c>
      <c r="M1667" s="627">
        <v>0</v>
      </c>
      <c r="N1667" s="626">
        <v>2</v>
      </c>
      <c r="O1667" s="690">
        <v>2</v>
      </c>
      <c r="P1667" s="627"/>
      <c r="Q1667" s="642"/>
      <c r="R1667" s="626"/>
      <c r="S1667" s="642">
        <v>0</v>
      </c>
      <c r="T1667" s="690"/>
      <c r="U1667" s="672">
        <v>0</v>
      </c>
    </row>
    <row r="1668" spans="1:21" ht="14.4" customHeight="1" x14ac:dyDescent="0.3">
      <c r="A1668" s="625">
        <v>4</v>
      </c>
      <c r="B1668" s="626" t="s">
        <v>551</v>
      </c>
      <c r="C1668" s="626">
        <v>89301042</v>
      </c>
      <c r="D1668" s="688" t="s">
        <v>5893</v>
      </c>
      <c r="E1668" s="689" t="s">
        <v>3827</v>
      </c>
      <c r="F1668" s="626" t="s">
        <v>3777</v>
      </c>
      <c r="G1668" s="626" t="s">
        <v>3839</v>
      </c>
      <c r="H1668" s="626" t="s">
        <v>1399</v>
      </c>
      <c r="I1668" s="626" t="s">
        <v>1748</v>
      </c>
      <c r="J1668" s="626" t="s">
        <v>3579</v>
      </c>
      <c r="K1668" s="626" t="s">
        <v>3580</v>
      </c>
      <c r="L1668" s="627">
        <v>333.31</v>
      </c>
      <c r="M1668" s="627">
        <v>333.31</v>
      </c>
      <c r="N1668" s="626">
        <v>1</v>
      </c>
      <c r="O1668" s="690">
        <v>0.5</v>
      </c>
      <c r="P1668" s="627">
        <v>333.31</v>
      </c>
      <c r="Q1668" s="642">
        <v>1</v>
      </c>
      <c r="R1668" s="626">
        <v>1</v>
      </c>
      <c r="S1668" s="642">
        <v>1</v>
      </c>
      <c r="T1668" s="690">
        <v>0.5</v>
      </c>
      <c r="U1668" s="672">
        <v>1</v>
      </c>
    </row>
    <row r="1669" spans="1:21" ht="14.4" customHeight="1" x14ac:dyDescent="0.3">
      <c r="A1669" s="625">
        <v>4</v>
      </c>
      <c r="B1669" s="626" t="s">
        <v>551</v>
      </c>
      <c r="C1669" s="626">
        <v>89301042</v>
      </c>
      <c r="D1669" s="688" t="s">
        <v>5893</v>
      </c>
      <c r="E1669" s="689" t="s">
        <v>3827</v>
      </c>
      <c r="F1669" s="626" t="s">
        <v>3777</v>
      </c>
      <c r="G1669" s="626" t="s">
        <v>4004</v>
      </c>
      <c r="H1669" s="626" t="s">
        <v>550</v>
      </c>
      <c r="I1669" s="626" t="s">
        <v>1131</v>
      </c>
      <c r="J1669" s="626" t="s">
        <v>1132</v>
      </c>
      <c r="K1669" s="626" t="s">
        <v>1133</v>
      </c>
      <c r="L1669" s="627">
        <v>0</v>
      </c>
      <c r="M1669" s="627">
        <v>0</v>
      </c>
      <c r="N1669" s="626">
        <v>1</v>
      </c>
      <c r="O1669" s="690">
        <v>0.5</v>
      </c>
      <c r="P1669" s="627">
        <v>0</v>
      </c>
      <c r="Q1669" s="642"/>
      <c r="R1669" s="626">
        <v>1</v>
      </c>
      <c r="S1669" s="642">
        <v>1</v>
      </c>
      <c r="T1669" s="690">
        <v>0.5</v>
      </c>
      <c r="U1669" s="672">
        <v>1</v>
      </c>
    </row>
    <row r="1670" spans="1:21" ht="14.4" customHeight="1" x14ac:dyDescent="0.3">
      <c r="A1670" s="625">
        <v>4</v>
      </c>
      <c r="B1670" s="626" t="s">
        <v>551</v>
      </c>
      <c r="C1670" s="626">
        <v>89301042</v>
      </c>
      <c r="D1670" s="688" t="s">
        <v>5893</v>
      </c>
      <c r="E1670" s="689" t="s">
        <v>3829</v>
      </c>
      <c r="F1670" s="626" t="s">
        <v>3777</v>
      </c>
      <c r="G1670" s="626" t="s">
        <v>4308</v>
      </c>
      <c r="H1670" s="626" t="s">
        <v>550</v>
      </c>
      <c r="I1670" s="626" t="s">
        <v>1137</v>
      </c>
      <c r="J1670" s="626" t="s">
        <v>651</v>
      </c>
      <c r="K1670" s="626" t="s">
        <v>4309</v>
      </c>
      <c r="L1670" s="627">
        <v>35.380000000000003</v>
      </c>
      <c r="M1670" s="627">
        <v>212.28000000000003</v>
      </c>
      <c r="N1670" s="626">
        <v>6</v>
      </c>
      <c r="O1670" s="690">
        <v>2.5</v>
      </c>
      <c r="P1670" s="627">
        <v>141.52000000000001</v>
      </c>
      <c r="Q1670" s="642">
        <v>0.66666666666666663</v>
      </c>
      <c r="R1670" s="626">
        <v>4</v>
      </c>
      <c r="S1670" s="642">
        <v>0.66666666666666663</v>
      </c>
      <c r="T1670" s="690">
        <v>2</v>
      </c>
      <c r="U1670" s="672">
        <v>0.8</v>
      </c>
    </row>
    <row r="1671" spans="1:21" ht="14.4" customHeight="1" x14ac:dyDescent="0.3">
      <c r="A1671" s="625">
        <v>4</v>
      </c>
      <c r="B1671" s="626" t="s">
        <v>551</v>
      </c>
      <c r="C1671" s="626">
        <v>89301042</v>
      </c>
      <c r="D1671" s="688" t="s">
        <v>5893</v>
      </c>
      <c r="E1671" s="689" t="s">
        <v>3829</v>
      </c>
      <c r="F1671" s="626" t="s">
        <v>3777</v>
      </c>
      <c r="G1671" s="626" t="s">
        <v>3839</v>
      </c>
      <c r="H1671" s="626" t="s">
        <v>550</v>
      </c>
      <c r="I1671" s="626" t="s">
        <v>5473</v>
      </c>
      <c r="J1671" s="626" t="s">
        <v>5474</v>
      </c>
      <c r="K1671" s="626" t="s">
        <v>3576</v>
      </c>
      <c r="L1671" s="627">
        <v>333.31</v>
      </c>
      <c r="M1671" s="627">
        <v>666.62</v>
      </c>
      <c r="N1671" s="626">
        <v>2</v>
      </c>
      <c r="O1671" s="690">
        <v>1</v>
      </c>
      <c r="P1671" s="627">
        <v>666.62</v>
      </c>
      <c r="Q1671" s="642">
        <v>1</v>
      </c>
      <c r="R1671" s="626">
        <v>2</v>
      </c>
      <c r="S1671" s="642">
        <v>1</v>
      </c>
      <c r="T1671" s="690">
        <v>1</v>
      </c>
      <c r="U1671" s="672">
        <v>1</v>
      </c>
    </row>
    <row r="1672" spans="1:21" ht="14.4" customHeight="1" x14ac:dyDescent="0.3">
      <c r="A1672" s="625">
        <v>4</v>
      </c>
      <c r="B1672" s="626" t="s">
        <v>551</v>
      </c>
      <c r="C1672" s="626">
        <v>89301042</v>
      </c>
      <c r="D1672" s="688" t="s">
        <v>5893</v>
      </c>
      <c r="E1672" s="689" t="s">
        <v>3829</v>
      </c>
      <c r="F1672" s="626" t="s">
        <v>3777</v>
      </c>
      <c r="G1672" s="626" t="s">
        <v>3839</v>
      </c>
      <c r="H1672" s="626" t="s">
        <v>550</v>
      </c>
      <c r="I1672" s="626" t="s">
        <v>3989</v>
      </c>
      <c r="J1672" s="626" t="s">
        <v>3575</v>
      </c>
      <c r="K1672" s="626" t="s">
        <v>3990</v>
      </c>
      <c r="L1672" s="627">
        <v>0</v>
      </c>
      <c r="M1672" s="627">
        <v>0</v>
      </c>
      <c r="N1672" s="626">
        <v>2</v>
      </c>
      <c r="O1672" s="690">
        <v>0.5</v>
      </c>
      <c r="P1672" s="627"/>
      <c r="Q1672" s="642"/>
      <c r="R1672" s="626"/>
      <c r="S1672" s="642">
        <v>0</v>
      </c>
      <c r="T1672" s="690"/>
      <c r="U1672" s="672">
        <v>0</v>
      </c>
    </row>
    <row r="1673" spans="1:21" ht="14.4" customHeight="1" x14ac:dyDescent="0.3">
      <c r="A1673" s="625">
        <v>4</v>
      </c>
      <c r="B1673" s="626" t="s">
        <v>551</v>
      </c>
      <c r="C1673" s="626">
        <v>89301042</v>
      </c>
      <c r="D1673" s="688" t="s">
        <v>5893</v>
      </c>
      <c r="E1673" s="689" t="s">
        <v>3829</v>
      </c>
      <c r="F1673" s="626" t="s">
        <v>3777</v>
      </c>
      <c r="G1673" s="626" t="s">
        <v>3839</v>
      </c>
      <c r="H1673" s="626" t="s">
        <v>1399</v>
      </c>
      <c r="I1673" s="626" t="s">
        <v>1717</v>
      </c>
      <c r="J1673" s="626" t="s">
        <v>3575</v>
      </c>
      <c r="K1673" s="626" t="s">
        <v>3576</v>
      </c>
      <c r="L1673" s="627">
        <v>333.31</v>
      </c>
      <c r="M1673" s="627">
        <v>1333.24</v>
      </c>
      <c r="N1673" s="626">
        <v>4</v>
      </c>
      <c r="O1673" s="690">
        <v>1.5</v>
      </c>
      <c r="P1673" s="627">
        <v>666.62</v>
      </c>
      <c r="Q1673" s="642">
        <v>0.5</v>
      </c>
      <c r="R1673" s="626">
        <v>2</v>
      </c>
      <c r="S1673" s="642">
        <v>0.5</v>
      </c>
      <c r="T1673" s="690">
        <v>0.5</v>
      </c>
      <c r="U1673" s="672">
        <v>0.33333333333333331</v>
      </c>
    </row>
    <row r="1674" spans="1:21" ht="14.4" customHeight="1" x14ac:dyDescent="0.3">
      <c r="A1674" s="625">
        <v>4</v>
      </c>
      <c r="B1674" s="626" t="s">
        <v>551</v>
      </c>
      <c r="C1674" s="626">
        <v>89301042</v>
      </c>
      <c r="D1674" s="688" t="s">
        <v>5893</v>
      </c>
      <c r="E1674" s="689" t="s">
        <v>3829</v>
      </c>
      <c r="F1674" s="626" t="s">
        <v>3777</v>
      </c>
      <c r="G1674" s="626" t="s">
        <v>3839</v>
      </c>
      <c r="H1674" s="626" t="s">
        <v>550</v>
      </c>
      <c r="I1674" s="626" t="s">
        <v>1812</v>
      </c>
      <c r="J1674" s="626" t="s">
        <v>1813</v>
      </c>
      <c r="K1674" s="626" t="s">
        <v>3684</v>
      </c>
      <c r="L1674" s="627">
        <v>333.31</v>
      </c>
      <c r="M1674" s="627">
        <v>666.62</v>
      </c>
      <c r="N1674" s="626">
        <v>2</v>
      </c>
      <c r="O1674" s="690">
        <v>0.5</v>
      </c>
      <c r="P1674" s="627"/>
      <c r="Q1674" s="642">
        <v>0</v>
      </c>
      <c r="R1674" s="626"/>
      <c r="S1674" s="642">
        <v>0</v>
      </c>
      <c r="T1674" s="690"/>
      <c r="U1674" s="672">
        <v>0</v>
      </c>
    </row>
    <row r="1675" spans="1:21" ht="14.4" customHeight="1" x14ac:dyDescent="0.3">
      <c r="A1675" s="625">
        <v>4</v>
      </c>
      <c r="B1675" s="626" t="s">
        <v>551</v>
      </c>
      <c r="C1675" s="626">
        <v>89301042</v>
      </c>
      <c r="D1675" s="688" t="s">
        <v>5893</v>
      </c>
      <c r="E1675" s="689" t="s">
        <v>3829</v>
      </c>
      <c r="F1675" s="626" t="s">
        <v>3777</v>
      </c>
      <c r="G1675" s="626" t="s">
        <v>5475</v>
      </c>
      <c r="H1675" s="626" t="s">
        <v>550</v>
      </c>
      <c r="I1675" s="626" t="s">
        <v>5476</v>
      </c>
      <c r="J1675" s="626" t="s">
        <v>5477</v>
      </c>
      <c r="K1675" s="626" t="s">
        <v>5478</v>
      </c>
      <c r="L1675" s="627">
        <v>0</v>
      </c>
      <c r="M1675" s="627">
        <v>0</v>
      </c>
      <c r="N1675" s="626">
        <v>3</v>
      </c>
      <c r="O1675" s="690">
        <v>1</v>
      </c>
      <c r="P1675" s="627"/>
      <c r="Q1675" s="642"/>
      <c r="R1675" s="626"/>
      <c r="S1675" s="642">
        <v>0</v>
      </c>
      <c r="T1675" s="690"/>
      <c r="U1675" s="672">
        <v>0</v>
      </c>
    </row>
    <row r="1676" spans="1:21" ht="14.4" customHeight="1" x14ac:dyDescent="0.3">
      <c r="A1676" s="625">
        <v>4</v>
      </c>
      <c r="B1676" s="626" t="s">
        <v>551</v>
      </c>
      <c r="C1676" s="626">
        <v>89301042</v>
      </c>
      <c r="D1676" s="688" t="s">
        <v>5893</v>
      </c>
      <c r="E1676" s="689" t="s">
        <v>3829</v>
      </c>
      <c r="F1676" s="626" t="s">
        <v>3777</v>
      </c>
      <c r="G1676" s="626" t="s">
        <v>4156</v>
      </c>
      <c r="H1676" s="626" t="s">
        <v>550</v>
      </c>
      <c r="I1676" s="626" t="s">
        <v>5479</v>
      </c>
      <c r="J1676" s="626" t="s">
        <v>5480</v>
      </c>
      <c r="K1676" s="626" t="s">
        <v>3066</v>
      </c>
      <c r="L1676" s="627">
        <v>222.25</v>
      </c>
      <c r="M1676" s="627">
        <v>666.75</v>
      </c>
      <c r="N1676" s="626">
        <v>3</v>
      </c>
      <c r="O1676" s="690">
        <v>1.5</v>
      </c>
      <c r="P1676" s="627"/>
      <c r="Q1676" s="642">
        <v>0</v>
      </c>
      <c r="R1676" s="626"/>
      <c r="S1676" s="642">
        <v>0</v>
      </c>
      <c r="T1676" s="690"/>
      <c r="U1676" s="672">
        <v>0</v>
      </c>
    </row>
    <row r="1677" spans="1:21" ht="14.4" customHeight="1" x14ac:dyDescent="0.3">
      <c r="A1677" s="625">
        <v>4</v>
      </c>
      <c r="B1677" s="626" t="s">
        <v>551</v>
      </c>
      <c r="C1677" s="626">
        <v>89301042</v>
      </c>
      <c r="D1677" s="688" t="s">
        <v>5893</v>
      </c>
      <c r="E1677" s="689" t="s">
        <v>3829</v>
      </c>
      <c r="F1677" s="626" t="s">
        <v>3777</v>
      </c>
      <c r="G1677" s="626" t="s">
        <v>4156</v>
      </c>
      <c r="H1677" s="626" t="s">
        <v>550</v>
      </c>
      <c r="I1677" s="626" t="s">
        <v>4756</v>
      </c>
      <c r="J1677" s="626" t="s">
        <v>4757</v>
      </c>
      <c r="K1677" s="626" t="s">
        <v>3066</v>
      </c>
      <c r="L1677" s="627">
        <v>125.13</v>
      </c>
      <c r="M1677" s="627">
        <v>250.26</v>
      </c>
      <c r="N1677" s="626">
        <v>2</v>
      </c>
      <c r="O1677" s="690">
        <v>1</v>
      </c>
      <c r="P1677" s="627">
        <v>250.26</v>
      </c>
      <c r="Q1677" s="642">
        <v>1</v>
      </c>
      <c r="R1677" s="626">
        <v>2</v>
      </c>
      <c r="S1677" s="642">
        <v>1</v>
      </c>
      <c r="T1677" s="690">
        <v>1</v>
      </c>
      <c r="U1677" s="672">
        <v>1</v>
      </c>
    </row>
    <row r="1678" spans="1:21" ht="14.4" customHeight="1" x14ac:dyDescent="0.3">
      <c r="A1678" s="625">
        <v>4</v>
      </c>
      <c r="B1678" s="626" t="s">
        <v>551</v>
      </c>
      <c r="C1678" s="626">
        <v>89301042</v>
      </c>
      <c r="D1678" s="688" t="s">
        <v>5893</v>
      </c>
      <c r="E1678" s="689" t="s">
        <v>3829</v>
      </c>
      <c r="F1678" s="626" t="s">
        <v>3777</v>
      </c>
      <c r="G1678" s="626" t="s">
        <v>4156</v>
      </c>
      <c r="H1678" s="626" t="s">
        <v>1399</v>
      </c>
      <c r="I1678" s="626" t="s">
        <v>3064</v>
      </c>
      <c r="J1678" s="626" t="s">
        <v>3065</v>
      </c>
      <c r="K1678" s="626" t="s">
        <v>3066</v>
      </c>
      <c r="L1678" s="627">
        <v>222.25</v>
      </c>
      <c r="M1678" s="627">
        <v>444.5</v>
      </c>
      <c r="N1678" s="626">
        <v>2</v>
      </c>
      <c r="O1678" s="690">
        <v>2</v>
      </c>
      <c r="P1678" s="627">
        <v>222.25</v>
      </c>
      <c r="Q1678" s="642">
        <v>0.5</v>
      </c>
      <c r="R1678" s="626">
        <v>1</v>
      </c>
      <c r="S1678" s="642">
        <v>0.5</v>
      </c>
      <c r="T1678" s="690">
        <v>1</v>
      </c>
      <c r="U1678" s="672">
        <v>0.5</v>
      </c>
    </row>
    <row r="1679" spans="1:21" ht="14.4" customHeight="1" x14ac:dyDescent="0.3">
      <c r="A1679" s="625">
        <v>4</v>
      </c>
      <c r="B1679" s="626" t="s">
        <v>551</v>
      </c>
      <c r="C1679" s="626">
        <v>89301042</v>
      </c>
      <c r="D1679" s="688" t="s">
        <v>5893</v>
      </c>
      <c r="E1679" s="689" t="s">
        <v>3829</v>
      </c>
      <c r="F1679" s="626" t="s">
        <v>3777</v>
      </c>
      <c r="G1679" s="626" t="s">
        <v>4298</v>
      </c>
      <c r="H1679" s="626" t="s">
        <v>550</v>
      </c>
      <c r="I1679" s="626" t="s">
        <v>885</v>
      </c>
      <c r="J1679" s="626" t="s">
        <v>4854</v>
      </c>
      <c r="K1679" s="626" t="s">
        <v>4855</v>
      </c>
      <c r="L1679" s="627">
        <v>0</v>
      </c>
      <c r="M1679" s="627">
        <v>0</v>
      </c>
      <c r="N1679" s="626">
        <v>5</v>
      </c>
      <c r="O1679" s="690">
        <v>4</v>
      </c>
      <c r="P1679" s="627">
        <v>0</v>
      </c>
      <c r="Q1679" s="642"/>
      <c r="R1679" s="626">
        <v>4</v>
      </c>
      <c r="S1679" s="642">
        <v>0.8</v>
      </c>
      <c r="T1679" s="690">
        <v>3</v>
      </c>
      <c r="U1679" s="672">
        <v>0.75</v>
      </c>
    </row>
    <row r="1680" spans="1:21" ht="14.4" customHeight="1" x14ac:dyDescent="0.3">
      <c r="A1680" s="625">
        <v>4</v>
      </c>
      <c r="B1680" s="626" t="s">
        <v>551</v>
      </c>
      <c r="C1680" s="626">
        <v>89301042</v>
      </c>
      <c r="D1680" s="688" t="s">
        <v>5893</v>
      </c>
      <c r="E1680" s="689" t="s">
        <v>3829</v>
      </c>
      <c r="F1680" s="626" t="s">
        <v>3777</v>
      </c>
      <c r="G1680" s="626" t="s">
        <v>4758</v>
      </c>
      <c r="H1680" s="626" t="s">
        <v>550</v>
      </c>
      <c r="I1680" s="626" t="s">
        <v>4759</v>
      </c>
      <c r="J1680" s="626" t="s">
        <v>4760</v>
      </c>
      <c r="K1680" s="626" t="s">
        <v>4761</v>
      </c>
      <c r="L1680" s="627">
        <v>1166.76</v>
      </c>
      <c r="M1680" s="627">
        <v>3500.2799999999997</v>
      </c>
      <c r="N1680" s="626">
        <v>3</v>
      </c>
      <c r="O1680" s="690">
        <v>1</v>
      </c>
      <c r="P1680" s="627"/>
      <c r="Q1680" s="642">
        <v>0</v>
      </c>
      <c r="R1680" s="626"/>
      <c r="S1680" s="642">
        <v>0</v>
      </c>
      <c r="T1680" s="690"/>
      <c r="U1680" s="672">
        <v>0</v>
      </c>
    </row>
    <row r="1681" spans="1:21" ht="14.4" customHeight="1" x14ac:dyDescent="0.3">
      <c r="A1681" s="625">
        <v>4</v>
      </c>
      <c r="B1681" s="626" t="s">
        <v>551</v>
      </c>
      <c r="C1681" s="626">
        <v>89301042</v>
      </c>
      <c r="D1681" s="688" t="s">
        <v>5893</v>
      </c>
      <c r="E1681" s="689" t="s">
        <v>3829</v>
      </c>
      <c r="F1681" s="626" t="s">
        <v>3777</v>
      </c>
      <c r="G1681" s="626" t="s">
        <v>4014</v>
      </c>
      <c r="H1681" s="626" t="s">
        <v>550</v>
      </c>
      <c r="I1681" s="626" t="s">
        <v>5481</v>
      </c>
      <c r="J1681" s="626" t="s">
        <v>2595</v>
      </c>
      <c r="K1681" s="626" t="s">
        <v>3596</v>
      </c>
      <c r="L1681" s="627">
        <v>0</v>
      </c>
      <c r="M1681" s="627">
        <v>0</v>
      </c>
      <c r="N1681" s="626">
        <v>2</v>
      </c>
      <c r="O1681" s="690">
        <v>1</v>
      </c>
      <c r="P1681" s="627"/>
      <c r="Q1681" s="642"/>
      <c r="R1681" s="626"/>
      <c r="S1681" s="642">
        <v>0</v>
      </c>
      <c r="T1681" s="690"/>
      <c r="U1681" s="672">
        <v>0</v>
      </c>
    </row>
    <row r="1682" spans="1:21" ht="14.4" customHeight="1" x14ac:dyDescent="0.3">
      <c r="A1682" s="625">
        <v>4</v>
      </c>
      <c r="B1682" s="626" t="s">
        <v>551</v>
      </c>
      <c r="C1682" s="626">
        <v>89301042</v>
      </c>
      <c r="D1682" s="688" t="s">
        <v>5893</v>
      </c>
      <c r="E1682" s="689" t="s">
        <v>3829</v>
      </c>
      <c r="F1682" s="626" t="s">
        <v>3777</v>
      </c>
      <c r="G1682" s="626" t="s">
        <v>4126</v>
      </c>
      <c r="H1682" s="626" t="s">
        <v>1399</v>
      </c>
      <c r="I1682" s="626" t="s">
        <v>1729</v>
      </c>
      <c r="J1682" s="626" t="s">
        <v>1730</v>
      </c>
      <c r="K1682" s="626" t="s">
        <v>3600</v>
      </c>
      <c r="L1682" s="627">
        <v>69.86</v>
      </c>
      <c r="M1682" s="627">
        <v>139.72</v>
      </c>
      <c r="N1682" s="626">
        <v>2</v>
      </c>
      <c r="O1682" s="690">
        <v>1</v>
      </c>
      <c r="P1682" s="627">
        <v>139.72</v>
      </c>
      <c r="Q1682" s="642">
        <v>1</v>
      </c>
      <c r="R1682" s="626">
        <v>2</v>
      </c>
      <c r="S1682" s="642">
        <v>1</v>
      </c>
      <c r="T1682" s="690">
        <v>1</v>
      </c>
      <c r="U1682" s="672">
        <v>1</v>
      </c>
    </row>
    <row r="1683" spans="1:21" ht="14.4" customHeight="1" x14ac:dyDescent="0.3">
      <c r="A1683" s="625">
        <v>4</v>
      </c>
      <c r="B1683" s="626" t="s">
        <v>551</v>
      </c>
      <c r="C1683" s="626">
        <v>89301042</v>
      </c>
      <c r="D1683" s="688" t="s">
        <v>5893</v>
      </c>
      <c r="E1683" s="689" t="s">
        <v>3829</v>
      </c>
      <c r="F1683" s="626" t="s">
        <v>3777</v>
      </c>
      <c r="G1683" s="626" t="s">
        <v>5482</v>
      </c>
      <c r="H1683" s="626" t="s">
        <v>550</v>
      </c>
      <c r="I1683" s="626" t="s">
        <v>5483</v>
      </c>
      <c r="J1683" s="626" t="s">
        <v>5484</v>
      </c>
      <c r="K1683" s="626" t="s">
        <v>5485</v>
      </c>
      <c r="L1683" s="627">
        <v>0</v>
      </c>
      <c r="M1683" s="627">
        <v>0</v>
      </c>
      <c r="N1683" s="626">
        <v>1</v>
      </c>
      <c r="O1683" s="690">
        <v>1</v>
      </c>
      <c r="P1683" s="627"/>
      <c r="Q1683" s="642"/>
      <c r="R1683" s="626"/>
      <c r="S1683" s="642">
        <v>0</v>
      </c>
      <c r="T1683" s="690"/>
      <c r="U1683" s="672">
        <v>0</v>
      </c>
    </row>
    <row r="1684" spans="1:21" ht="14.4" customHeight="1" x14ac:dyDescent="0.3">
      <c r="A1684" s="625">
        <v>4</v>
      </c>
      <c r="B1684" s="626" t="s">
        <v>551</v>
      </c>
      <c r="C1684" s="626">
        <v>89301042</v>
      </c>
      <c r="D1684" s="688" t="s">
        <v>5893</v>
      </c>
      <c r="E1684" s="689" t="s">
        <v>3829</v>
      </c>
      <c r="F1684" s="626" t="s">
        <v>3777</v>
      </c>
      <c r="G1684" s="626" t="s">
        <v>5482</v>
      </c>
      <c r="H1684" s="626" t="s">
        <v>550</v>
      </c>
      <c r="I1684" s="626" t="s">
        <v>5486</v>
      </c>
      <c r="J1684" s="626" t="s">
        <v>5484</v>
      </c>
      <c r="K1684" s="626" t="s">
        <v>5487</v>
      </c>
      <c r="L1684" s="627">
        <v>0</v>
      </c>
      <c r="M1684" s="627">
        <v>0</v>
      </c>
      <c r="N1684" s="626">
        <v>1</v>
      </c>
      <c r="O1684" s="690">
        <v>1</v>
      </c>
      <c r="P1684" s="627"/>
      <c r="Q1684" s="642"/>
      <c r="R1684" s="626"/>
      <c r="S1684" s="642">
        <v>0</v>
      </c>
      <c r="T1684" s="690"/>
      <c r="U1684" s="672">
        <v>0</v>
      </c>
    </row>
    <row r="1685" spans="1:21" ht="14.4" customHeight="1" x14ac:dyDescent="0.3">
      <c r="A1685" s="625">
        <v>4</v>
      </c>
      <c r="B1685" s="626" t="s">
        <v>551</v>
      </c>
      <c r="C1685" s="626">
        <v>89301042</v>
      </c>
      <c r="D1685" s="688" t="s">
        <v>5893</v>
      </c>
      <c r="E1685" s="689" t="s">
        <v>3829</v>
      </c>
      <c r="F1685" s="626" t="s">
        <v>3777</v>
      </c>
      <c r="G1685" s="626" t="s">
        <v>5482</v>
      </c>
      <c r="H1685" s="626" t="s">
        <v>550</v>
      </c>
      <c r="I1685" s="626" t="s">
        <v>5488</v>
      </c>
      <c r="J1685" s="626" t="s">
        <v>5484</v>
      </c>
      <c r="K1685" s="626" t="s">
        <v>4198</v>
      </c>
      <c r="L1685" s="627">
        <v>0</v>
      </c>
      <c r="M1685" s="627">
        <v>0</v>
      </c>
      <c r="N1685" s="626">
        <v>1</v>
      </c>
      <c r="O1685" s="690">
        <v>1</v>
      </c>
      <c r="P1685" s="627"/>
      <c r="Q1685" s="642"/>
      <c r="R1685" s="626"/>
      <c r="S1685" s="642">
        <v>0</v>
      </c>
      <c r="T1685" s="690"/>
      <c r="U1685" s="672">
        <v>0</v>
      </c>
    </row>
    <row r="1686" spans="1:21" ht="14.4" customHeight="1" x14ac:dyDescent="0.3">
      <c r="A1686" s="625">
        <v>4</v>
      </c>
      <c r="B1686" s="626" t="s">
        <v>551</v>
      </c>
      <c r="C1686" s="626">
        <v>89301042</v>
      </c>
      <c r="D1686" s="688" t="s">
        <v>5893</v>
      </c>
      <c r="E1686" s="689" t="s">
        <v>3829</v>
      </c>
      <c r="F1686" s="626" t="s">
        <v>3777</v>
      </c>
      <c r="G1686" s="626" t="s">
        <v>5482</v>
      </c>
      <c r="H1686" s="626" t="s">
        <v>550</v>
      </c>
      <c r="I1686" s="626" t="s">
        <v>5489</v>
      </c>
      <c r="J1686" s="626" t="s">
        <v>5484</v>
      </c>
      <c r="K1686" s="626" t="s">
        <v>4198</v>
      </c>
      <c r="L1686" s="627">
        <v>0</v>
      </c>
      <c r="M1686" s="627">
        <v>0</v>
      </c>
      <c r="N1686" s="626">
        <v>2</v>
      </c>
      <c r="O1686" s="690">
        <v>0.5</v>
      </c>
      <c r="P1686" s="627"/>
      <c r="Q1686" s="642"/>
      <c r="R1686" s="626"/>
      <c r="S1686" s="642">
        <v>0</v>
      </c>
      <c r="T1686" s="690"/>
      <c r="U1686" s="672">
        <v>0</v>
      </c>
    </row>
    <row r="1687" spans="1:21" ht="14.4" customHeight="1" x14ac:dyDescent="0.3">
      <c r="A1687" s="625">
        <v>4</v>
      </c>
      <c r="B1687" s="626" t="s">
        <v>551</v>
      </c>
      <c r="C1687" s="626">
        <v>89301042</v>
      </c>
      <c r="D1687" s="688" t="s">
        <v>5893</v>
      </c>
      <c r="E1687" s="689" t="s">
        <v>3829</v>
      </c>
      <c r="F1687" s="626" t="s">
        <v>3777</v>
      </c>
      <c r="G1687" s="626" t="s">
        <v>4167</v>
      </c>
      <c r="H1687" s="626" t="s">
        <v>550</v>
      </c>
      <c r="I1687" s="626" t="s">
        <v>5490</v>
      </c>
      <c r="J1687" s="626" t="s">
        <v>761</v>
      </c>
      <c r="K1687" s="626" t="s">
        <v>5491</v>
      </c>
      <c r="L1687" s="627">
        <v>229.57</v>
      </c>
      <c r="M1687" s="627">
        <v>229.57</v>
      </c>
      <c r="N1687" s="626">
        <v>1</v>
      </c>
      <c r="O1687" s="690">
        <v>0.5</v>
      </c>
      <c r="P1687" s="627"/>
      <c r="Q1687" s="642">
        <v>0</v>
      </c>
      <c r="R1687" s="626"/>
      <c r="S1687" s="642">
        <v>0</v>
      </c>
      <c r="T1687" s="690"/>
      <c r="U1687" s="672">
        <v>0</v>
      </c>
    </row>
    <row r="1688" spans="1:21" ht="14.4" customHeight="1" x14ac:dyDescent="0.3">
      <c r="A1688" s="625">
        <v>4</v>
      </c>
      <c r="B1688" s="626" t="s">
        <v>551</v>
      </c>
      <c r="C1688" s="626">
        <v>89301042</v>
      </c>
      <c r="D1688" s="688" t="s">
        <v>5893</v>
      </c>
      <c r="E1688" s="689" t="s">
        <v>3829</v>
      </c>
      <c r="F1688" s="626" t="s">
        <v>3777</v>
      </c>
      <c r="G1688" s="626" t="s">
        <v>4167</v>
      </c>
      <c r="H1688" s="626" t="s">
        <v>550</v>
      </c>
      <c r="I1688" s="626" t="s">
        <v>4322</v>
      </c>
      <c r="J1688" s="626" t="s">
        <v>4320</v>
      </c>
      <c r="K1688" s="626" t="s">
        <v>4323</v>
      </c>
      <c r="L1688" s="627">
        <v>309.91000000000003</v>
      </c>
      <c r="M1688" s="627">
        <v>309.91000000000003</v>
      </c>
      <c r="N1688" s="626">
        <v>1</v>
      </c>
      <c r="O1688" s="690">
        <v>0.5</v>
      </c>
      <c r="P1688" s="627"/>
      <c r="Q1688" s="642">
        <v>0</v>
      </c>
      <c r="R1688" s="626"/>
      <c r="S1688" s="642">
        <v>0</v>
      </c>
      <c r="T1688" s="690"/>
      <c r="U1688" s="672">
        <v>0</v>
      </c>
    </row>
    <row r="1689" spans="1:21" ht="14.4" customHeight="1" x14ac:dyDescent="0.3">
      <c r="A1689" s="625">
        <v>4</v>
      </c>
      <c r="B1689" s="626" t="s">
        <v>551</v>
      </c>
      <c r="C1689" s="626">
        <v>89301042</v>
      </c>
      <c r="D1689" s="688" t="s">
        <v>5893</v>
      </c>
      <c r="E1689" s="689" t="s">
        <v>3829</v>
      </c>
      <c r="F1689" s="626" t="s">
        <v>3777</v>
      </c>
      <c r="G1689" s="626" t="s">
        <v>3982</v>
      </c>
      <c r="H1689" s="626" t="s">
        <v>550</v>
      </c>
      <c r="I1689" s="626" t="s">
        <v>681</v>
      </c>
      <c r="J1689" s="626" t="s">
        <v>5492</v>
      </c>
      <c r="K1689" s="626" t="s">
        <v>5493</v>
      </c>
      <c r="L1689" s="627">
        <v>29.49</v>
      </c>
      <c r="M1689" s="627">
        <v>58.98</v>
      </c>
      <c r="N1689" s="626">
        <v>2</v>
      </c>
      <c r="O1689" s="690">
        <v>1.5</v>
      </c>
      <c r="P1689" s="627">
        <v>58.98</v>
      </c>
      <c r="Q1689" s="642">
        <v>1</v>
      </c>
      <c r="R1689" s="626">
        <v>2</v>
      </c>
      <c r="S1689" s="642">
        <v>1</v>
      </c>
      <c r="T1689" s="690">
        <v>1.5</v>
      </c>
      <c r="U1689" s="672">
        <v>1</v>
      </c>
    </row>
    <row r="1690" spans="1:21" ht="14.4" customHeight="1" x14ac:dyDescent="0.3">
      <c r="A1690" s="625">
        <v>4</v>
      </c>
      <c r="B1690" s="626" t="s">
        <v>551</v>
      </c>
      <c r="C1690" s="626">
        <v>89301042</v>
      </c>
      <c r="D1690" s="688" t="s">
        <v>5893</v>
      </c>
      <c r="E1690" s="689" t="s">
        <v>3829</v>
      </c>
      <c r="F1690" s="626" t="s">
        <v>3777</v>
      </c>
      <c r="G1690" s="626" t="s">
        <v>3982</v>
      </c>
      <c r="H1690" s="626" t="s">
        <v>550</v>
      </c>
      <c r="I1690" s="626" t="s">
        <v>681</v>
      </c>
      <c r="J1690" s="626" t="s">
        <v>5492</v>
      </c>
      <c r="K1690" s="626" t="s">
        <v>5493</v>
      </c>
      <c r="L1690" s="627">
        <v>18.940000000000001</v>
      </c>
      <c r="M1690" s="627">
        <v>37.880000000000003</v>
      </c>
      <c r="N1690" s="626">
        <v>2</v>
      </c>
      <c r="O1690" s="690">
        <v>1.5</v>
      </c>
      <c r="P1690" s="627">
        <v>18.940000000000001</v>
      </c>
      <c r="Q1690" s="642">
        <v>0.5</v>
      </c>
      <c r="R1690" s="626">
        <v>1</v>
      </c>
      <c r="S1690" s="642">
        <v>0.5</v>
      </c>
      <c r="T1690" s="690">
        <v>1</v>
      </c>
      <c r="U1690" s="672">
        <v>0.66666666666666663</v>
      </c>
    </row>
    <row r="1691" spans="1:21" ht="14.4" customHeight="1" x14ac:dyDescent="0.3">
      <c r="A1691" s="625">
        <v>4</v>
      </c>
      <c r="B1691" s="626" t="s">
        <v>551</v>
      </c>
      <c r="C1691" s="626">
        <v>89301042</v>
      </c>
      <c r="D1691" s="688" t="s">
        <v>5893</v>
      </c>
      <c r="E1691" s="689" t="s">
        <v>3829</v>
      </c>
      <c r="F1691" s="626" t="s">
        <v>3777</v>
      </c>
      <c r="G1691" s="626" t="s">
        <v>4174</v>
      </c>
      <c r="H1691" s="626" t="s">
        <v>550</v>
      </c>
      <c r="I1691" s="626" t="s">
        <v>5494</v>
      </c>
      <c r="J1691" s="626" t="s">
        <v>4176</v>
      </c>
      <c r="K1691" s="626" t="s">
        <v>5495</v>
      </c>
      <c r="L1691" s="627">
        <v>75.19</v>
      </c>
      <c r="M1691" s="627">
        <v>75.19</v>
      </c>
      <c r="N1691" s="626">
        <v>1</v>
      </c>
      <c r="O1691" s="690">
        <v>1</v>
      </c>
      <c r="P1691" s="627">
        <v>75.19</v>
      </c>
      <c r="Q1691" s="642">
        <v>1</v>
      </c>
      <c r="R1691" s="626">
        <v>1</v>
      </c>
      <c r="S1691" s="642">
        <v>1</v>
      </c>
      <c r="T1691" s="690">
        <v>1</v>
      </c>
      <c r="U1691" s="672">
        <v>1</v>
      </c>
    </row>
    <row r="1692" spans="1:21" ht="14.4" customHeight="1" x14ac:dyDescent="0.3">
      <c r="A1692" s="625">
        <v>4</v>
      </c>
      <c r="B1692" s="626" t="s">
        <v>551</v>
      </c>
      <c r="C1692" s="626">
        <v>89301042</v>
      </c>
      <c r="D1692" s="688" t="s">
        <v>5893</v>
      </c>
      <c r="E1692" s="689" t="s">
        <v>3829</v>
      </c>
      <c r="F1692" s="626" t="s">
        <v>3777</v>
      </c>
      <c r="G1692" s="626" t="s">
        <v>5221</v>
      </c>
      <c r="H1692" s="626" t="s">
        <v>550</v>
      </c>
      <c r="I1692" s="626" t="s">
        <v>5496</v>
      </c>
      <c r="J1692" s="626" t="s">
        <v>5223</v>
      </c>
      <c r="K1692" s="626" t="s">
        <v>5497</v>
      </c>
      <c r="L1692" s="627">
        <v>0</v>
      </c>
      <c r="M1692" s="627">
        <v>0</v>
      </c>
      <c r="N1692" s="626">
        <v>4</v>
      </c>
      <c r="O1692" s="690">
        <v>2</v>
      </c>
      <c r="P1692" s="627"/>
      <c r="Q1692" s="642"/>
      <c r="R1692" s="626"/>
      <c r="S1692" s="642">
        <v>0</v>
      </c>
      <c r="T1692" s="690"/>
      <c r="U1692" s="672">
        <v>0</v>
      </c>
    </row>
    <row r="1693" spans="1:21" ht="14.4" customHeight="1" x14ac:dyDescent="0.3">
      <c r="A1693" s="625">
        <v>4</v>
      </c>
      <c r="B1693" s="626" t="s">
        <v>551</v>
      </c>
      <c r="C1693" s="626">
        <v>89301042</v>
      </c>
      <c r="D1693" s="688" t="s">
        <v>5893</v>
      </c>
      <c r="E1693" s="689" t="s">
        <v>3829</v>
      </c>
      <c r="F1693" s="626" t="s">
        <v>3777</v>
      </c>
      <c r="G1693" s="626" t="s">
        <v>5221</v>
      </c>
      <c r="H1693" s="626" t="s">
        <v>550</v>
      </c>
      <c r="I1693" s="626" t="s">
        <v>5222</v>
      </c>
      <c r="J1693" s="626" t="s">
        <v>5223</v>
      </c>
      <c r="K1693" s="626" t="s">
        <v>5224</v>
      </c>
      <c r="L1693" s="627">
        <v>0</v>
      </c>
      <c r="M1693" s="627">
        <v>0</v>
      </c>
      <c r="N1693" s="626">
        <v>2</v>
      </c>
      <c r="O1693" s="690">
        <v>0.5</v>
      </c>
      <c r="P1693" s="627"/>
      <c r="Q1693" s="642"/>
      <c r="R1693" s="626"/>
      <c r="S1693" s="642">
        <v>0</v>
      </c>
      <c r="T1693" s="690"/>
      <c r="U1693" s="672">
        <v>0</v>
      </c>
    </row>
    <row r="1694" spans="1:21" ht="14.4" customHeight="1" x14ac:dyDescent="0.3">
      <c r="A1694" s="625">
        <v>4</v>
      </c>
      <c r="B1694" s="626" t="s">
        <v>551</v>
      </c>
      <c r="C1694" s="626">
        <v>89301042</v>
      </c>
      <c r="D1694" s="688" t="s">
        <v>5893</v>
      </c>
      <c r="E1694" s="689" t="s">
        <v>3829</v>
      </c>
      <c r="F1694" s="626" t="s">
        <v>3777</v>
      </c>
      <c r="G1694" s="626" t="s">
        <v>5498</v>
      </c>
      <c r="H1694" s="626" t="s">
        <v>550</v>
      </c>
      <c r="I1694" s="626" t="s">
        <v>5499</v>
      </c>
      <c r="J1694" s="626" t="s">
        <v>5500</v>
      </c>
      <c r="K1694" s="626" t="s">
        <v>5501</v>
      </c>
      <c r="L1694" s="627">
        <v>1692.27</v>
      </c>
      <c r="M1694" s="627">
        <v>5076.8099999999995</v>
      </c>
      <c r="N1694" s="626">
        <v>3</v>
      </c>
      <c r="O1694" s="690">
        <v>2.5</v>
      </c>
      <c r="P1694" s="627">
        <v>3384.54</v>
      </c>
      <c r="Q1694" s="642">
        <v>0.66666666666666674</v>
      </c>
      <c r="R1694" s="626">
        <v>2</v>
      </c>
      <c r="S1694" s="642">
        <v>0.66666666666666663</v>
      </c>
      <c r="T1694" s="690">
        <v>1.5</v>
      </c>
      <c r="U1694" s="672">
        <v>0.6</v>
      </c>
    </row>
    <row r="1695" spans="1:21" ht="14.4" customHeight="1" x14ac:dyDescent="0.3">
      <c r="A1695" s="625">
        <v>4</v>
      </c>
      <c r="B1695" s="626" t="s">
        <v>551</v>
      </c>
      <c r="C1695" s="626">
        <v>89301042</v>
      </c>
      <c r="D1695" s="688" t="s">
        <v>5893</v>
      </c>
      <c r="E1695" s="689" t="s">
        <v>3829</v>
      </c>
      <c r="F1695" s="626" t="s">
        <v>3777</v>
      </c>
      <c r="G1695" s="626" t="s">
        <v>4186</v>
      </c>
      <c r="H1695" s="626" t="s">
        <v>550</v>
      </c>
      <c r="I1695" s="626" t="s">
        <v>1666</v>
      </c>
      <c r="J1695" s="626" t="s">
        <v>1667</v>
      </c>
      <c r="K1695" s="626" t="s">
        <v>4187</v>
      </c>
      <c r="L1695" s="627">
        <v>31.64</v>
      </c>
      <c r="M1695" s="627">
        <v>63.28</v>
      </c>
      <c r="N1695" s="626">
        <v>2</v>
      </c>
      <c r="O1695" s="690">
        <v>0.5</v>
      </c>
      <c r="P1695" s="627"/>
      <c r="Q1695" s="642">
        <v>0</v>
      </c>
      <c r="R1695" s="626"/>
      <c r="S1695" s="642">
        <v>0</v>
      </c>
      <c r="T1695" s="690"/>
      <c r="U1695" s="672">
        <v>0</v>
      </c>
    </row>
    <row r="1696" spans="1:21" ht="14.4" customHeight="1" x14ac:dyDescent="0.3">
      <c r="A1696" s="625">
        <v>4</v>
      </c>
      <c r="B1696" s="626" t="s">
        <v>551</v>
      </c>
      <c r="C1696" s="626">
        <v>89301042</v>
      </c>
      <c r="D1696" s="688" t="s">
        <v>5893</v>
      </c>
      <c r="E1696" s="689" t="s">
        <v>3829</v>
      </c>
      <c r="F1696" s="626" t="s">
        <v>3777</v>
      </c>
      <c r="G1696" s="626" t="s">
        <v>3840</v>
      </c>
      <c r="H1696" s="626" t="s">
        <v>550</v>
      </c>
      <c r="I1696" s="626" t="s">
        <v>973</v>
      </c>
      <c r="J1696" s="626" t="s">
        <v>974</v>
      </c>
      <c r="K1696" s="626" t="s">
        <v>975</v>
      </c>
      <c r="L1696" s="627">
        <v>0</v>
      </c>
      <c r="M1696" s="627">
        <v>0</v>
      </c>
      <c r="N1696" s="626">
        <v>2</v>
      </c>
      <c r="O1696" s="690">
        <v>0.5</v>
      </c>
      <c r="P1696" s="627">
        <v>0</v>
      </c>
      <c r="Q1696" s="642"/>
      <c r="R1696" s="626">
        <v>2</v>
      </c>
      <c r="S1696" s="642">
        <v>1</v>
      </c>
      <c r="T1696" s="690">
        <v>0.5</v>
      </c>
      <c r="U1696" s="672">
        <v>1</v>
      </c>
    </row>
    <row r="1697" spans="1:21" ht="14.4" customHeight="1" x14ac:dyDescent="0.3">
      <c r="A1697" s="625">
        <v>4</v>
      </c>
      <c r="B1697" s="626" t="s">
        <v>551</v>
      </c>
      <c r="C1697" s="626">
        <v>89301042</v>
      </c>
      <c r="D1697" s="688" t="s">
        <v>5893</v>
      </c>
      <c r="E1697" s="689" t="s">
        <v>3829</v>
      </c>
      <c r="F1697" s="626" t="s">
        <v>3777</v>
      </c>
      <c r="G1697" s="626" t="s">
        <v>4091</v>
      </c>
      <c r="H1697" s="626" t="s">
        <v>1399</v>
      </c>
      <c r="I1697" s="626" t="s">
        <v>5441</v>
      </c>
      <c r="J1697" s="626" t="s">
        <v>2609</v>
      </c>
      <c r="K1697" s="626" t="s">
        <v>2610</v>
      </c>
      <c r="L1697" s="627">
        <v>143.18</v>
      </c>
      <c r="M1697" s="627">
        <v>286.36</v>
      </c>
      <c r="N1697" s="626">
        <v>2</v>
      </c>
      <c r="O1697" s="690">
        <v>1</v>
      </c>
      <c r="P1697" s="627"/>
      <c r="Q1697" s="642">
        <v>0</v>
      </c>
      <c r="R1697" s="626"/>
      <c r="S1697" s="642">
        <v>0</v>
      </c>
      <c r="T1697" s="690"/>
      <c r="U1697" s="672">
        <v>0</v>
      </c>
    </row>
    <row r="1698" spans="1:21" ht="14.4" customHeight="1" x14ac:dyDescent="0.3">
      <c r="A1698" s="625">
        <v>4</v>
      </c>
      <c r="B1698" s="626" t="s">
        <v>551</v>
      </c>
      <c r="C1698" s="626">
        <v>89301042</v>
      </c>
      <c r="D1698" s="688" t="s">
        <v>5893</v>
      </c>
      <c r="E1698" s="689" t="s">
        <v>3829</v>
      </c>
      <c r="F1698" s="626" t="s">
        <v>3777</v>
      </c>
      <c r="G1698" s="626" t="s">
        <v>5170</v>
      </c>
      <c r="H1698" s="626" t="s">
        <v>550</v>
      </c>
      <c r="I1698" s="626" t="s">
        <v>658</v>
      </c>
      <c r="J1698" s="626" t="s">
        <v>5171</v>
      </c>
      <c r="K1698" s="626" t="s">
        <v>5172</v>
      </c>
      <c r="L1698" s="627">
        <v>41.83</v>
      </c>
      <c r="M1698" s="627">
        <v>125.49</v>
      </c>
      <c r="N1698" s="626">
        <v>3</v>
      </c>
      <c r="O1698" s="690">
        <v>1</v>
      </c>
      <c r="P1698" s="627">
        <v>125.49</v>
      </c>
      <c r="Q1698" s="642">
        <v>1</v>
      </c>
      <c r="R1698" s="626">
        <v>3</v>
      </c>
      <c r="S1698" s="642">
        <v>1</v>
      </c>
      <c r="T1698" s="690">
        <v>1</v>
      </c>
      <c r="U1698" s="672">
        <v>1</v>
      </c>
    </row>
    <row r="1699" spans="1:21" ht="14.4" customHeight="1" x14ac:dyDescent="0.3">
      <c r="A1699" s="625">
        <v>4</v>
      </c>
      <c r="B1699" s="626" t="s">
        <v>551</v>
      </c>
      <c r="C1699" s="626">
        <v>89301042</v>
      </c>
      <c r="D1699" s="688" t="s">
        <v>5893</v>
      </c>
      <c r="E1699" s="689" t="s">
        <v>3829</v>
      </c>
      <c r="F1699" s="626" t="s">
        <v>3777</v>
      </c>
      <c r="G1699" s="626" t="s">
        <v>3869</v>
      </c>
      <c r="H1699" s="626" t="s">
        <v>550</v>
      </c>
      <c r="I1699" s="626" t="s">
        <v>4349</v>
      </c>
      <c r="J1699" s="626" t="s">
        <v>3871</v>
      </c>
      <c r="K1699" s="626" t="s">
        <v>4350</v>
      </c>
      <c r="L1699" s="627">
        <v>0</v>
      </c>
      <c r="M1699" s="627">
        <v>0</v>
      </c>
      <c r="N1699" s="626">
        <v>2</v>
      </c>
      <c r="O1699" s="690">
        <v>2</v>
      </c>
      <c r="P1699" s="627">
        <v>0</v>
      </c>
      <c r="Q1699" s="642"/>
      <c r="R1699" s="626">
        <v>2</v>
      </c>
      <c r="S1699" s="642">
        <v>1</v>
      </c>
      <c r="T1699" s="690">
        <v>2</v>
      </c>
      <c r="U1699" s="672">
        <v>1</v>
      </c>
    </row>
    <row r="1700" spans="1:21" ht="14.4" customHeight="1" x14ac:dyDescent="0.3">
      <c r="A1700" s="625">
        <v>4</v>
      </c>
      <c r="B1700" s="626" t="s">
        <v>551</v>
      </c>
      <c r="C1700" s="626">
        <v>89301042</v>
      </c>
      <c r="D1700" s="688" t="s">
        <v>5893</v>
      </c>
      <c r="E1700" s="689" t="s">
        <v>3829</v>
      </c>
      <c r="F1700" s="626" t="s">
        <v>3777</v>
      </c>
      <c r="G1700" s="626" t="s">
        <v>3995</v>
      </c>
      <c r="H1700" s="626" t="s">
        <v>550</v>
      </c>
      <c r="I1700" s="626" t="s">
        <v>726</v>
      </c>
      <c r="J1700" s="626" t="s">
        <v>727</v>
      </c>
      <c r="K1700" s="626" t="s">
        <v>3996</v>
      </c>
      <c r="L1700" s="627">
        <v>709.97</v>
      </c>
      <c r="M1700" s="627">
        <v>3549.85</v>
      </c>
      <c r="N1700" s="626">
        <v>5</v>
      </c>
      <c r="O1700" s="690">
        <v>2.5</v>
      </c>
      <c r="P1700" s="627"/>
      <c r="Q1700" s="642">
        <v>0</v>
      </c>
      <c r="R1700" s="626"/>
      <c r="S1700" s="642">
        <v>0</v>
      </c>
      <c r="T1700" s="690"/>
      <c r="U1700" s="672">
        <v>0</v>
      </c>
    </row>
    <row r="1701" spans="1:21" ht="14.4" customHeight="1" x14ac:dyDescent="0.3">
      <c r="A1701" s="625">
        <v>4</v>
      </c>
      <c r="B1701" s="626" t="s">
        <v>551</v>
      </c>
      <c r="C1701" s="626">
        <v>89301042</v>
      </c>
      <c r="D1701" s="688" t="s">
        <v>5893</v>
      </c>
      <c r="E1701" s="689" t="s">
        <v>3829</v>
      </c>
      <c r="F1701" s="626" t="s">
        <v>3777</v>
      </c>
      <c r="G1701" s="626" t="s">
        <v>3845</v>
      </c>
      <c r="H1701" s="626" t="s">
        <v>550</v>
      </c>
      <c r="I1701" s="626" t="s">
        <v>5502</v>
      </c>
      <c r="J1701" s="626" t="s">
        <v>4877</v>
      </c>
      <c r="K1701" s="626" t="s">
        <v>5503</v>
      </c>
      <c r="L1701" s="627">
        <v>0</v>
      </c>
      <c r="M1701" s="627">
        <v>0</v>
      </c>
      <c r="N1701" s="626">
        <v>2</v>
      </c>
      <c r="O1701" s="690">
        <v>1</v>
      </c>
      <c r="P1701" s="627"/>
      <c r="Q1701" s="642"/>
      <c r="R1701" s="626"/>
      <c r="S1701" s="642">
        <v>0</v>
      </c>
      <c r="T1701" s="690"/>
      <c r="U1701" s="672">
        <v>0</v>
      </c>
    </row>
    <row r="1702" spans="1:21" ht="14.4" customHeight="1" x14ac:dyDescent="0.3">
      <c r="A1702" s="625">
        <v>4</v>
      </c>
      <c r="B1702" s="626" t="s">
        <v>551</v>
      </c>
      <c r="C1702" s="626">
        <v>89301042</v>
      </c>
      <c r="D1702" s="688" t="s">
        <v>5893</v>
      </c>
      <c r="E1702" s="689" t="s">
        <v>3829</v>
      </c>
      <c r="F1702" s="626" t="s">
        <v>3777</v>
      </c>
      <c r="G1702" s="626" t="s">
        <v>3952</v>
      </c>
      <c r="H1702" s="626" t="s">
        <v>550</v>
      </c>
      <c r="I1702" s="626" t="s">
        <v>5504</v>
      </c>
      <c r="J1702" s="626" t="s">
        <v>5505</v>
      </c>
      <c r="K1702" s="626" t="s">
        <v>5506</v>
      </c>
      <c r="L1702" s="627">
        <v>33.79</v>
      </c>
      <c r="M1702" s="627">
        <v>304.11</v>
      </c>
      <c r="N1702" s="626">
        <v>9</v>
      </c>
      <c r="O1702" s="690">
        <v>5</v>
      </c>
      <c r="P1702" s="627">
        <v>202.73999999999998</v>
      </c>
      <c r="Q1702" s="642">
        <v>0.66666666666666652</v>
      </c>
      <c r="R1702" s="626">
        <v>6</v>
      </c>
      <c r="S1702" s="642">
        <v>0.66666666666666663</v>
      </c>
      <c r="T1702" s="690">
        <v>3</v>
      </c>
      <c r="U1702" s="672">
        <v>0.6</v>
      </c>
    </row>
    <row r="1703" spans="1:21" ht="14.4" customHeight="1" x14ac:dyDescent="0.3">
      <c r="A1703" s="625">
        <v>4</v>
      </c>
      <c r="B1703" s="626" t="s">
        <v>551</v>
      </c>
      <c r="C1703" s="626">
        <v>89301042</v>
      </c>
      <c r="D1703" s="688" t="s">
        <v>5893</v>
      </c>
      <c r="E1703" s="689" t="s">
        <v>3829</v>
      </c>
      <c r="F1703" s="626" t="s">
        <v>3777</v>
      </c>
      <c r="G1703" s="626" t="s">
        <v>4781</v>
      </c>
      <c r="H1703" s="626" t="s">
        <v>550</v>
      </c>
      <c r="I1703" s="626" t="s">
        <v>5507</v>
      </c>
      <c r="J1703" s="626" t="s">
        <v>5508</v>
      </c>
      <c r="K1703" s="626" t="s">
        <v>4169</v>
      </c>
      <c r="L1703" s="627">
        <v>413.22</v>
      </c>
      <c r="M1703" s="627">
        <v>1239.6600000000001</v>
      </c>
      <c r="N1703" s="626">
        <v>3</v>
      </c>
      <c r="O1703" s="690">
        <v>1.5</v>
      </c>
      <c r="P1703" s="627"/>
      <c r="Q1703" s="642">
        <v>0</v>
      </c>
      <c r="R1703" s="626"/>
      <c r="S1703" s="642">
        <v>0</v>
      </c>
      <c r="T1703" s="690"/>
      <c r="U1703" s="672">
        <v>0</v>
      </c>
    </row>
    <row r="1704" spans="1:21" ht="14.4" customHeight="1" x14ac:dyDescent="0.3">
      <c r="A1704" s="625">
        <v>4</v>
      </c>
      <c r="B1704" s="626" t="s">
        <v>551</v>
      </c>
      <c r="C1704" s="626">
        <v>89301042</v>
      </c>
      <c r="D1704" s="688" t="s">
        <v>5893</v>
      </c>
      <c r="E1704" s="689" t="s">
        <v>3829</v>
      </c>
      <c r="F1704" s="626" t="s">
        <v>3777</v>
      </c>
      <c r="G1704" s="626" t="s">
        <v>4351</v>
      </c>
      <c r="H1704" s="626" t="s">
        <v>550</v>
      </c>
      <c r="I1704" s="626" t="s">
        <v>5509</v>
      </c>
      <c r="J1704" s="626" t="s">
        <v>5510</v>
      </c>
      <c r="K1704" s="626" t="s">
        <v>5511</v>
      </c>
      <c r="L1704" s="627">
        <v>0</v>
      </c>
      <c r="M1704" s="627">
        <v>0</v>
      </c>
      <c r="N1704" s="626">
        <v>3</v>
      </c>
      <c r="O1704" s="690">
        <v>3</v>
      </c>
      <c r="P1704" s="627"/>
      <c r="Q1704" s="642"/>
      <c r="R1704" s="626"/>
      <c r="S1704" s="642">
        <v>0</v>
      </c>
      <c r="T1704" s="690"/>
      <c r="U1704" s="672">
        <v>0</v>
      </c>
    </row>
    <row r="1705" spans="1:21" ht="14.4" customHeight="1" x14ac:dyDescent="0.3">
      <c r="A1705" s="625">
        <v>4</v>
      </c>
      <c r="B1705" s="626" t="s">
        <v>551</v>
      </c>
      <c r="C1705" s="626">
        <v>89301042</v>
      </c>
      <c r="D1705" s="688" t="s">
        <v>5893</v>
      </c>
      <c r="E1705" s="689" t="s">
        <v>3829</v>
      </c>
      <c r="F1705" s="626" t="s">
        <v>3777</v>
      </c>
      <c r="G1705" s="626" t="s">
        <v>4351</v>
      </c>
      <c r="H1705" s="626" t="s">
        <v>1399</v>
      </c>
      <c r="I1705" s="626" t="s">
        <v>5512</v>
      </c>
      <c r="J1705" s="626" t="s">
        <v>5510</v>
      </c>
      <c r="K1705" s="626" t="s">
        <v>5513</v>
      </c>
      <c r="L1705" s="627">
        <v>86.76</v>
      </c>
      <c r="M1705" s="627">
        <v>347.04</v>
      </c>
      <c r="N1705" s="626">
        <v>4</v>
      </c>
      <c r="O1705" s="690">
        <v>3.5</v>
      </c>
      <c r="P1705" s="627">
        <v>86.76</v>
      </c>
      <c r="Q1705" s="642">
        <v>0.25</v>
      </c>
      <c r="R1705" s="626">
        <v>1</v>
      </c>
      <c r="S1705" s="642">
        <v>0.25</v>
      </c>
      <c r="T1705" s="690">
        <v>0.5</v>
      </c>
      <c r="U1705" s="672">
        <v>0.14285714285714285</v>
      </c>
    </row>
    <row r="1706" spans="1:21" ht="14.4" customHeight="1" x14ac:dyDescent="0.3">
      <c r="A1706" s="625">
        <v>4</v>
      </c>
      <c r="B1706" s="626" t="s">
        <v>551</v>
      </c>
      <c r="C1706" s="626">
        <v>89301042</v>
      </c>
      <c r="D1706" s="688" t="s">
        <v>5893</v>
      </c>
      <c r="E1706" s="689" t="s">
        <v>3829</v>
      </c>
      <c r="F1706" s="626" t="s">
        <v>3777</v>
      </c>
      <c r="G1706" s="626" t="s">
        <v>5514</v>
      </c>
      <c r="H1706" s="626" t="s">
        <v>550</v>
      </c>
      <c r="I1706" s="626" t="s">
        <v>1988</v>
      </c>
      <c r="J1706" s="626" t="s">
        <v>1989</v>
      </c>
      <c r="K1706" s="626" t="s">
        <v>3371</v>
      </c>
      <c r="L1706" s="627">
        <v>0</v>
      </c>
      <c r="M1706" s="627">
        <v>0</v>
      </c>
      <c r="N1706" s="626">
        <v>6</v>
      </c>
      <c r="O1706" s="690">
        <v>3.5</v>
      </c>
      <c r="P1706" s="627">
        <v>0</v>
      </c>
      <c r="Q1706" s="642"/>
      <c r="R1706" s="626">
        <v>1</v>
      </c>
      <c r="S1706" s="642">
        <v>0.16666666666666666</v>
      </c>
      <c r="T1706" s="690">
        <v>1</v>
      </c>
      <c r="U1706" s="672">
        <v>0.2857142857142857</v>
      </c>
    </row>
    <row r="1707" spans="1:21" ht="14.4" customHeight="1" x14ac:dyDescent="0.3">
      <c r="A1707" s="625">
        <v>4</v>
      </c>
      <c r="B1707" s="626" t="s">
        <v>551</v>
      </c>
      <c r="C1707" s="626">
        <v>89301042</v>
      </c>
      <c r="D1707" s="688" t="s">
        <v>5893</v>
      </c>
      <c r="E1707" s="689" t="s">
        <v>3829</v>
      </c>
      <c r="F1707" s="626" t="s">
        <v>3777</v>
      </c>
      <c r="G1707" s="626" t="s">
        <v>3846</v>
      </c>
      <c r="H1707" s="626" t="s">
        <v>550</v>
      </c>
      <c r="I1707" s="626" t="s">
        <v>833</v>
      </c>
      <c r="J1707" s="626" t="s">
        <v>834</v>
      </c>
      <c r="K1707" s="626" t="s">
        <v>4189</v>
      </c>
      <c r="L1707" s="627">
        <v>242.93</v>
      </c>
      <c r="M1707" s="627">
        <v>728.79</v>
      </c>
      <c r="N1707" s="626">
        <v>3</v>
      </c>
      <c r="O1707" s="690">
        <v>1</v>
      </c>
      <c r="P1707" s="627">
        <v>728.79</v>
      </c>
      <c r="Q1707" s="642">
        <v>1</v>
      </c>
      <c r="R1707" s="626">
        <v>3</v>
      </c>
      <c r="S1707" s="642">
        <v>1</v>
      </c>
      <c r="T1707" s="690">
        <v>1</v>
      </c>
      <c r="U1707" s="672">
        <v>1</v>
      </c>
    </row>
    <row r="1708" spans="1:21" ht="14.4" customHeight="1" x14ac:dyDescent="0.3">
      <c r="A1708" s="625">
        <v>4</v>
      </c>
      <c r="B1708" s="626" t="s">
        <v>551</v>
      </c>
      <c r="C1708" s="626">
        <v>89301042</v>
      </c>
      <c r="D1708" s="688" t="s">
        <v>5893</v>
      </c>
      <c r="E1708" s="689" t="s">
        <v>3829</v>
      </c>
      <c r="F1708" s="626" t="s">
        <v>3777</v>
      </c>
      <c r="G1708" s="626" t="s">
        <v>3846</v>
      </c>
      <c r="H1708" s="626" t="s">
        <v>550</v>
      </c>
      <c r="I1708" s="626" t="s">
        <v>833</v>
      </c>
      <c r="J1708" s="626" t="s">
        <v>834</v>
      </c>
      <c r="K1708" s="626" t="s">
        <v>3847</v>
      </c>
      <c r="L1708" s="627">
        <v>242.93</v>
      </c>
      <c r="M1708" s="627">
        <v>971.72</v>
      </c>
      <c r="N1708" s="626">
        <v>4</v>
      </c>
      <c r="O1708" s="690">
        <v>4</v>
      </c>
      <c r="P1708" s="627">
        <v>242.93</v>
      </c>
      <c r="Q1708" s="642">
        <v>0.25</v>
      </c>
      <c r="R1708" s="626">
        <v>1</v>
      </c>
      <c r="S1708" s="642">
        <v>0.25</v>
      </c>
      <c r="T1708" s="690">
        <v>1</v>
      </c>
      <c r="U1708" s="672">
        <v>0.25</v>
      </c>
    </row>
    <row r="1709" spans="1:21" ht="14.4" customHeight="1" x14ac:dyDescent="0.3">
      <c r="A1709" s="625">
        <v>4</v>
      </c>
      <c r="B1709" s="626" t="s">
        <v>551</v>
      </c>
      <c r="C1709" s="626">
        <v>89301042</v>
      </c>
      <c r="D1709" s="688" t="s">
        <v>5893</v>
      </c>
      <c r="E1709" s="689" t="s">
        <v>3829</v>
      </c>
      <c r="F1709" s="626" t="s">
        <v>3777</v>
      </c>
      <c r="G1709" s="626" t="s">
        <v>5515</v>
      </c>
      <c r="H1709" s="626" t="s">
        <v>550</v>
      </c>
      <c r="I1709" s="626" t="s">
        <v>5516</v>
      </c>
      <c r="J1709" s="626" t="s">
        <v>2923</v>
      </c>
      <c r="K1709" s="626" t="s">
        <v>5517</v>
      </c>
      <c r="L1709" s="627">
        <v>0</v>
      </c>
      <c r="M1709" s="627">
        <v>0</v>
      </c>
      <c r="N1709" s="626">
        <v>1</v>
      </c>
      <c r="O1709" s="690">
        <v>1</v>
      </c>
      <c r="P1709" s="627">
        <v>0</v>
      </c>
      <c r="Q1709" s="642"/>
      <c r="R1709" s="626">
        <v>1</v>
      </c>
      <c r="S1709" s="642">
        <v>1</v>
      </c>
      <c r="T1709" s="690">
        <v>1</v>
      </c>
      <c r="U1709" s="672">
        <v>1</v>
      </c>
    </row>
    <row r="1710" spans="1:21" ht="14.4" customHeight="1" x14ac:dyDescent="0.3">
      <c r="A1710" s="625">
        <v>4</v>
      </c>
      <c r="B1710" s="626" t="s">
        <v>551</v>
      </c>
      <c r="C1710" s="626">
        <v>89301042</v>
      </c>
      <c r="D1710" s="688" t="s">
        <v>5893</v>
      </c>
      <c r="E1710" s="689" t="s">
        <v>3829</v>
      </c>
      <c r="F1710" s="626" t="s">
        <v>3777</v>
      </c>
      <c r="G1710" s="626" t="s">
        <v>4369</v>
      </c>
      <c r="H1710" s="626" t="s">
        <v>550</v>
      </c>
      <c r="I1710" s="626" t="s">
        <v>4370</v>
      </c>
      <c r="J1710" s="626" t="s">
        <v>4371</v>
      </c>
      <c r="K1710" s="626" t="s">
        <v>4372</v>
      </c>
      <c r="L1710" s="627">
        <v>1866.4</v>
      </c>
      <c r="M1710" s="627">
        <v>3732.8</v>
      </c>
      <c r="N1710" s="626">
        <v>2</v>
      </c>
      <c r="O1710" s="690">
        <v>1</v>
      </c>
      <c r="P1710" s="627"/>
      <c r="Q1710" s="642">
        <v>0</v>
      </c>
      <c r="R1710" s="626"/>
      <c r="S1710" s="642">
        <v>0</v>
      </c>
      <c r="T1710" s="690"/>
      <c r="U1710" s="672">
        <v>0</v>
      </c>
    </row>
    <row r="1711" spans="1:21" ht="14.4" customHeight="1" x14ac:dyDescent="0.3">
      <c r="A1711" s="625">
        <v>4</v>
      </c>
      <c r="B1711" s="626" t="s">
        <v>551</v>
      </c>
      <c r="C1711" s="626">
        <v>89301042</v>
      </c>
      <c r="D1711" s="688" t="s">
        <v>5893</v>
      </c>
      <c r="E1711" s="689" t="s">
        <v>3829</v>
      </c>
      <c r="F1711" s="626" t="s">
        <v>3777</v>
      </c>
      <c r="G1711" s="626" t="s">
        <v>3909</v>
      </c>
      <c r="H1711" s="626" t="s">
        <v>550</v>
      </c>
      <c r="I1711" s="626" t="s">
        <v>1900</v>
      </c>
      <c r="J1711" s="626" t="s">
        <v>1901</v>
      </c>
      <c r="K1711" s="626" t="s">
        <v>3910</v>
      </c>
      <c r="L1711" s="627">
        <v>400.53</v>
      </c>
      <c r="M1711" s="627">
        <v>4806.3599999999997</v>
      </c>
      <c r="N1711" s="626">
        <v>12</v>
      </c>
      <c r="O1711" s="690">
        <v>1.5</v>
      </c>
      <c r="P1711" s="627"/>
      <c r="Q1711" s="642">
        <v>0</v>
      </c>
      <c r="R1711" s="626"/>
      <c r="S1711" s="642">
        <v>0</v>
      </c>
      <c r="T1711" s="690"/>
      <c r="U1711" s="672">
        <v>0</v>
      </c>
    </row>
    <row r="1712" spans="1:21" ht="14.4" customHeight="1" x14ac:dyDescent="0.3">
      <c r="A1712" s="625">
        <v>4</v>
      </c>
      <c r="B1712" s="626" t="s">
        <v>551</v>
      </c>
      <c r="C1712" s="626">
        <v>89301042</v>
      </c>
      <c r="D1712" s="688" t="s">
        <v>5893</v>
      </c>
      <c r="E1712" s="689" t="s">
        <v>3829</v>
      </c>
      <c r="F1712" s="626" t="s">
        <v>3777</v>
      </c>
      <c r="G1712" s="626" t="s">
        <v>3909</v>
      </c>
      <c r="H1712" s="626" t="s">
        <v>550</v>
      </c>
      <c r="I1712" s="626" t="s">
        <v>5176</v>
      </c>
      <c r="J1712" s="626" t="s">
        <v>1901</v>
      </c>
      <c r="K1712" s="626" t="s">
        <v>3910</v>
      </c>
      <c r="L1712" s="627">
        <v>400.53</v>
      </c>
      <c r="M1712" s="627">
        <v>2002.6499999999999</v>
      </c>
      <c r="N1712" s="626">
        <v>5</v>
      </c>
      <c r="O1712" s="690">
        <v>0.5</v>
      </c>
      <c r="P1712" s="627"/>
      <c r="Q1712" s="642">
        <v>0</v>
      </c>
      <c r="R1712" s="626"/>
      <c r="S1712" s="642">
        <v>0</v>
      </c>
      <c r="T1712" s="690"/>
      <c r="U1712" s="672">
        <v>0</v>
      </c>
    </row>
    <row r="1713" spans="1:21" ht="14.4" customHeight="1" x14ac:dyDescent="0.3">
      <c r="A1713" s="625">
        <v>4</v>
      </c>
      <c r="B1713" s="626" t="s">
        <v>551</v>
      </c>
      <c r="C1713" s="626">
        <v>89301042</v>
      </c>
      <c r="D1713" s="688" t="s">
        <v>5893</v>
      </c>
      <c r="E1713" s="689" t="s">
        <v>3829</v>
      </c>
      <c r="F1713" s="626" t="s">
        <v>3777</v>
      </c>
      <c r="G1713" s="626" t="s">
        <v>5518</v>
      </c>
      <c r="H1713" s="626" t="s">
        <v>550</v>
      </c>
      <c r="I1713" s="626" t="s">
        <v>5519</v>
      </c>
      <c r="J1713" s="626" t="s">
        <v>2305</v>
      </c>
      <c r="K1713" s="626" t="s">
        <v>5520</v>
      </c>
      <c r="L1713" s="627">
        <v>0</v>
      </c>
      <c r="M1713" s="627">
        <v>0</v>
      </c>
      <c r="N1713" s="626">
        <v>1</v>
      </c>
      <c r="O1713" s="690">
        <v>1</v>
      </c>
      <c r="P1713" s="627">
        <v>0</v>
      </c>
      <c r="Q1713" s="642"/>
      <c r="R1713" s="626">
        <v>1</v>
      </c>
      <c r="S1713" s="642">
        <v>1</v>
      </c>
      <c r="T1713" s="690">
        <v>1</v>
      </c>
      <c r="U1713" s="672">
        <v>1</v>
      </c>
    </row>
    <row r="1714" spans="1:21" ht="14.4" customHeight="1" x14ac:dyDescent="0.3">
      <c r="A1714" s="625">
        <v>4</v>
      </c>
      <c r="B1714" s="626" t="s">
        <v>551</v>
      </c>
      <c r="C1714" s="626">
        <v>89301042</v>
      </c>
      <c r="D1714" s="688" t="s">
        <v>5893</v>
      </c>
      <c r="E1714" s="689" t="s">
        <v>3829</v>
      </c>
      <c r="F1714" s="626" t="s">
        <v>3777</v>
      </c>
      <c r="G1714" s="626" t="s">
        <v>5521</v>
      </c>
      <c r="H1714" s="626" t="s">
        <v>550</v>
      </c>
      <c r="I1714" s="626" t="s">
        <v>5522</v>
      </c>
      <c r="J1714" s="626" t="s">
        <v>2912</v>
      </c>
      <c r="K1714" s="626" t="s">
        <v>2913</v>
      </c>
      <c r="L1714" s="627">
        <v>0</v>
      </c>
      <c r="M1714" s="627">
        <v>0</v>
      </c>
      <c r="N1714" s="626">
        <v>3</v>
      </c>
      <c r="O1714" s="690">
        <v>0.5</v>
      </c>
      <c r="P1714" s="627"/>
      <c r="Q1714" s="642"/>
      <c r="R1714" s="626"/>
      <c r="S1714" s="642">
        <v>0</v>
      </c>
      <c r="T1714" s="690"/>
      <c r="U1714" s="672">
        <v>0</v>
      </c>
    </row>
    <row r="1715" spans="1:21" ht="14.4" customHeight="1" x14ac:dyDescent="0.3">
      <c r="A1715" s="625">
        <v>4</v>
      </c>
      <c r="B1715" s="626" t="s">
        <v>551</v>
      </c>
      <c r="C1715" s="626">
        <v>89301042</v>
      </c>
      <c r="D1715" s="688" t="s">
        <v>5893</v>
      </c>
      <c r="E1715" s="689" t="s">
        <v>3829</v>
      </c>
      <c r="F1715" s="626" t="s">
        <v>3777</v>
      </c>
      <c r="G1715" s="626" t="s">
        <v>3848</v>
      </c>
      <c r="H1715" s="626" t="s">
        <v>550</v>
      </c>
      <c r="I1715" s="626" t="s">
        <v>4000</v>
      </c>
      <c r="J1715" s="626" t="s">
        <v>3885</v>
      </c>
      <c r="K1715" s="626" t="s">
        <v>758</v>
      </c>
      <c r="L1715" s="627">
        <v>397.65</v>
      </c>
      <c r="M1715" s="627">
        <v>795.3</v>
      </c>
      <c r="N1715" s="626">
        <v>2</v>
      </c>
      <c r="O1715" s="690">
        <v>0.5</v>
      </c>
      <c r="P1715" s="627"/>
      <c r="Q1715" s="642">
        <v>0</v>
      </c>
      <c r="R1715" s="626"/>
      <c r="S1715" s="642">
        <v>0</v>
      </c>
      <c r="T1715" s="690"/>
      <c r="U1715" s="672">
        <v>0</v>
      </c>
    </row>
    <row r="1716" spans="1:21" ht="14.4" customHeight="1" x14ac:dyDescent="0.3">
      <c r="A1716" s="625">
        <v>4</v>
      </c>
      <c r="B1716" s="626" t="s">
        <v>551</v>
      </c>
      <c r="C1716" s="626">
        <v>89301042</v>
      </c>
      <c r="D1716" s="688" t="s">
        <v>5893</v>
      </c>
      <c r="E1716" s="689" t="s">
        <v>3829</v>
      </c>
      <c r="F1716" s="626" t="s">
        <v>3777</v>
      </c>
      <c r="G1716" s="626" t="s">
        <v>3848</v>
      </c>
      <c r="H1716" s="626" t="s">
        <v>550</v>
      </c>
      <c r="I1716" s="626" t="s">
        <v>4000</v>
      </c>
      <c r="J1716" s="626" t="s">
        <v>3885</v>
      </c>
      <c r="K1716" s="626" t="s">
        <v>758</v>
      </c>
      <c r="L1716" s="627">
        <v>612.26</v>
      </c>
      <c r="M1716" s="627">
        <v>2449.04</v>
      </c>
      <c r="N1716" s="626">
        <v>4</v>
      </c>
      <c r="O1716" s="690">
        <v>1</v>
      </c>
      <c r="P1716" s="627">
        <v>1224.52</v>
      </c>
      <c r="Q1716" s="642">
        <v>0.5</v>
      </c>
      <c r="R1716" s="626">
        <v>2</v>
      </c>
      <c r="S1716" s="642">
        <v>0.5</v>
      </c>
      <c r="T1716" s="690">
        <v>0.5</v>
      </c>
      <c r="U1716" s="672">
        <v>0.5</v>
      </c>
    </row>
    <row r="1717" spans="1:21" ht="14.4" customHeight="1" x14ac:dyDescent="0.3">
      <c r="A1717" s="625">
        <v>4</v>
      </c>
      <c r="B1717" s="626" t="s">
        <v>551</v>
      </c>
      <c r="C1717" s="626">
        <v>89301042</v>
      </c>
      <c r="D1717" s="688" t="s">
        <v>5893</v>
      </c>
      <c r="E1717" s="689" t="s">
        <v>3829</v>
      </c>
      <c r="F1717" s="626" t="s">
        <v>3777</v>
      </c>
      <c r="G1717" s="626" t="s">
        <v>3848</v>
      </c>
      <c r="H1717" s="626" t="s">
        <v>550</v>
      </c>
      <c r="I1717" s="626" t="s">
        <v>1294</v>
      </c>
      <c r="J1717" s="626" t="s">
        <v>754</v>
      </c>
      <c r="K1717" s="626" t="s">
        <v>1295</v>
      </c>
      <c r="L1717" s="627">
        <v>95.24</v>
      </c>
      <c r="M1717" s="627">
        <v>190.48</v>
      </c>
      <c r="N1717" s="626">
        <v>2</v>
      </c>
      <c r="O1717" s="690">
        <v>0.5</v>
      </c>
      <c r="P1717" s="627"/>
      <c r="Q1717" s="642">
        <v>0</v>
      </c>
      <c r="R1717" s="626"/>
      <c r="S1717" s="642">
        <v>0</v>
      </c>
      <c r="T1717" s="690"/>
      <c r="U1717" s="672">
        <v>0</v>
      </c>
    </row>
    <row r="1718" spans="1:21" ht="14.4" customHeight="1" x14ac:dyDescent="0.3">
      <c r="A1718" s="625">
        <v>4</v>
      </c>
      <c r="B1718" s="626" t="s">
        <v>551</v>
      </c>
      <c r="C1718" s="626">
        <v>89301042</v>
      </c>
      <c r="D1718" s="688" t="s">
        <v>5893</v>
      </c>
      <c r="E1718" s="689" t="s">
        <v>3829</v>
      </c>
      <c r="F1718" s="626" t="s">
        <v>3777</v>
      </c>
      <c r="G1718" s="626" t="s">
        <v>3848</v>
      </c>
      <c r="H1718" s="626" t="s">
        <v>550</v>
      </c>
      <c r="I1718" s="626" t="s">
        <v>757</v>
      </c>
      <c r="J1718" s="626" t="s">
        <v>754</v>
      </c>
      <c r="K1718" s="626" t="s">
        <v>758</v>
      </c>
      <c r="L1718" s="627">
        <v>612.26</v>
      </c>
      <c r="M1718" s="627">
        <v>1224.52</v>
      </c>
      <c r="N1718" s="626">
        <v>2</v>
      </c>
      <c r="O1718" s="690">
        <v>0.5</v>
      </c>
      <c r="P1718" s="627"/>
      <c r="Q1718" s="642">
        <v>0</v>
      </c>
      <c r="R1718" s="626"/>
      <c r="S1718" s="642">
        <v>0</v>
      </c>
      <c r="T1718" s="690"/>
      <c r="U1718" s="672">
        <v>0</v>
      </c>
    </row>
    <row r="1719" spans="1:21" ht="14.4" customHeight="1" x14ac:dyDescent="0.3">
      <c r="A1719" s="625">
        <v>4</v>
      </c>
      <c r="B1719" s="626" t="s">
        <v>551</v>
      </c>
      <c r="C1719" s="626">
        <v>89301042</v>
      </c>
      <c r="D1719" s="688" t="s">
        <v>5893</v>
      </c>
      <c r="E1719" s="689" t="s">
        <v>3829</v>
      </c>
      <c r="F1719" s="626" t="s">
        <v>3777</v>
      </c>
      <c r="G1719" s="626" t="s">
        <v>5205</v>
      </c>
      <c r="H1719" s="626" t="s">
        <v>550</v>
      </c>
      <c r="I1719" s="626" t="s">
        <v>2006</v>
      </c>
      <c r="J1719" s="626" t="s">
        <v>2007</v>
      </c>
      <c r="K1719" s="626" t="s">
        <v>1061</v>
      </c>
      <c r="L1719" s="627">
        <v>101.15</v>
      </c>
      <c r="M1719" s="627">
        <v>101.15</v>
      </c>
      <c r="N1719" s="626">
        <v>1</v>
      </c>
      <c r="O1719" s="690">
        <v>1</v>
      </c>
      <c r="P1719" s="627">
        <v>101.15</v>
      </c>
      <c r="Q1719" s="642">
        <v>1</v>
      </c>
      <c r="R1719" s="626">
        <v>1</v>
      </c>
      <c r="S1719" s="642">
        <v>1</v>
      </c>
      <c r="T1719" s="690">
        <v>1</v>
      </c>
      <c r="U1719" s="672">
        <v>1</v>
      </c>
    </row>
    <row r="1720" spans="1:21" ht="14.4" customHeight="1" x14ac:dyDescent="0.3">
      <c r="A1720" s="625">
        <v>4</v>
      </c>
      <c r="B1720" s="626" t="s">
        <v>551</v>
      </c>
      <c r="C1720" s="626">
        <v>89301042</v>
      </c>
      <c r="D1720" s="688" t="s">
        <v>5893</v>
      </c>
      <c r="E1720" s="689" t="s">
        <v>3829</v>
      </c>
      <c r="F1720" s="626" t="s">
        <v>3777</v>
      </c>
      <c r="G1720" s="626" t="s">
        <v>3975</v>
      </c>
      <c r="H1720" s="626" t="s">
        <v>550</v>
      </c>
      <c r="I1720" s="626" t="s">
        <v>5523</v>
      </c>
      <c r="J1720" s="626" t="s">
        <v>1008</v>
      </c>
      <c r="K1720" s="626" t="s">
        <v>3977</v>
      </c>
      <c r="L1720" s="627">
        <v>0</v>
      </c>
      <c r="M1720" s="627">
        <v>0</v>
      </c>
      <c r="N1720" s="626">
        <v>1</v>
      </c>
      <c r="O1720" s="690">
        <v>1</v>
      </c>
      <c r="P1720" s="627"/>
      <c r="Q1720" s="642"/>
      <c r="R1720" s="626"/>
      <c r="S1720" s="642">
        <v>0</v>
      </c>
      <c r="T1720" s="690"/>
      <c r="U1720" s="672">
        <v>0</v>
      </c>
    </row>
    <row r="1721" spans="1:21" ht="14.4" customHeight="1" x14ac:dyDescent="0.3">
      <c r="A1721" s="625">
        <v>4</v>
      </c>
      <c r="B1721" s="626" t="s">
        <v>551</v>
      </c>
      <c r="C1721" s="626">
        <v>89301042</v>
      </c>
      <c r="D1721" s="688" t="s">
        <v>5893</v>
      </c>
      <c r="E1721" s="689" t="s">
        <v>3829</v>
      </c>
      <c r="F1721" s="626" t="s">
        <v>3777</v>
      </c>
      <c r="G1721" s="626" t="s">
        <v>3886</v>
      </c>
      <c r="H1721" s="626" t="s">
        <v>550</v>
      </c>
      <c r="I1721" s="626" t="s">
        <v>5185</v>
      </c>
      <c r="J1721" s="626" t="s">
        <v>807</v>
      </c>
      <c r="K1721" s="626" t="s">
        <v>2778</v>
      </c>
      <c r="L1721" s="627">
        <v>0</v>
      </c>
      <c r="M1721" s="627">
        <v>0</v>
      </c>
      <c r="N1721" s="626">
        <v>4</v>
      </c>
      <c r="O1721" s="690">
        <v>2</v>
      </c>
      <c r="P1721" s="627">
        <v>0</v>
      </c>
      <c r="Q1721" s="642"/>
      <c r="R1721" s="626">
        <v>2</v>
      </c>
      <c r="S1721" s="642">
        <v>0.5</v>
      </c>
      <c r="T1721" s="690">
        <v>1</v>
      </c>
      <c r="U1721" s="672">
        <v>0.5</v>
      </c>
    </row>
    <row r="1722" spans="1:21" ht="14.4" customHeight="1" x14ac:dyDescent="0.3">
      <c r="A1722" s="625">
        <v>4</v>
      </c>
      <c r="B1722" s="626" t="s">
        <v>551</v>
      </c>
      <c r="C1722" s="626">
        <v>89301042</v>
      </c>
      <c r="D1722" s="688" t="s">
        <v>5893</v>
      </c>
      <c r="E1722" s="689" t="s">
        <v>3829</v>
      </c>
      <c r="F1722" s="626" t="s">
        <v>3777</v>
      </c>
      <c r="G1722" s="626" t="s">
        <v>3886</v>
      </c>
      <c r="H1722" s="626" t="s">
        <v>550</v>
      </c>
      <c r="I1722" s="626" t="s">
        <v>806</v>
      </c>
      <c r="J1722" s="626" t="s">
        <v>807</v>
      </c>
      <c r="K1722" s="626" t="s">
        <v>808</v>
      </c>
      <c r="L1722" s="627">
        <v>56.69</v>
      </c>
      <c r="M1722" s="627">
        <v>283.45</v>
      </c>
      <c r="N1722" s="626">
        <v>5</v>
      </c>
      <c r="O1722" s="690">
        <v>1.5</v>
      </c>
      <c r="P1722" s="627"/>
      <c r="Q1722" s="642">
        <v>0</v>
      </c>
      <c r="R1722" s="626"/>
      <c r="S1722" s="642">
        <v>0</v>
      </c>
      <c r="T1722" s="690"/>
      <c r="U1722" s="672">
        <v>0</v>
      </c>
    </row>
    <row r="1723" spans="1:21" ht="14.4" customHeight="1" x14ac:dyDescent="0.3">
      <c r="A1723" s="625">
        <v>4</v>
      </c>
      <c r="B1723" s="626" t="s">
        <v>551</v>
      </c>
      <c r="C1723" s="626">
        <v>89301042</v>
      </c>
      <c r="D1723" s="688" t="s">
        <v>5893</v>
      </c>
      <c r="E1723" s="689" t="s">
        <v>3829</v>
      </c>
      <c r="F1723" s="626" t="s">
        <v>3777</v>
      </c>
      <c r="G1723" s="626" t="s">
        <v>3958</v>
      </c>
      <c r="H1723" s="626" t="s">
        <v>550</v>
      </c>
      <c r="I1723" s="626" t="s">
        <v>1170</v>
      </c>
      <c r="J1723" s="626" t="s">
        <v>1171</v>
      </c>
      <c r="K1723" s="626" t="s">
        <v>3960</v>
      </c>
      <c r="L1723" s="627">
        <v>101.69</v>
      </c>
      <c r="M1723" s="627">
        <v>101.69</v>
      </c>
      <c r="N1723" s="626">
        <v>1</v>
      </c>
      <c r="O1723" s="690">
        <v>1</v>
      </c>
      <c r="P1723" s="627">
        <v>101.69</v>
      </c>
      <c r="Q1723" s="642">
        <v>1</v>
      </c>
      <c r="R1723" s="626">
        <v>1</v>
      </c>
      <c r="S1723" s="642">
        <v>1</v>
      </c>
      <c r="T1723" s="690">
        <v>1</v>
      </c>
      <c r="U1723" s="672">
        <v>1</v>
      </c>
    </row>
    <row r="1724" spans="1:21" ht="14.4" customHeight="1" x14ac:dyDescent="0.3">
      <c r="A1724" s="625">
        <v>4</v>
      </c>
      <c r="B1724" s="626" t="s">
        <v>551</v>
      </c>
      <c r="C1724" s="626">
        <v>89301042</v>
      </c>
      <c r="D1724" s="688" t="s">
        <v>5893</v>
      </c>
      <c r="E1724" s="689" t="s">
        <v>3829</v>
      </c>
      <c r="F1724" s="626" t="s">
        <v>3777</v>
      </c>
      <c r="G1724" s="626" t="s">
        <v>3920</v>
      </c>
      <c r="H1724" s="626" t="s">
        <v>1399</v>
      </c>
      <c r="I1724" s="626" t="s">
        <v>1596</v>
      </c>
      <c r="J1724" s="626" t="s">
        <v>4199</v>
      </c>
      <c r="K1724" s="626" t="s">
        <v>1598</v>
      </c>
      <c r="L1724" s="627">
        <v>140.03</v>
      </c>
      <c r="M1724" s="627">
        <v>280.06</v>
      </c>
      <c r="N1724" s="626">
        <v>2</v>
      </c>
      <c r="O1724" s="690">
        <v>0.5</v>
      </c>
      <c r="P1724" s="627">
        <v>280.06</v>
      </c>
      <c r="Q1724" s="642">
        <v>1</v>
      </c>
      <c r="R1724" s="626">
        <v>2</v>
      </c>
      <c r="S1724" s="642">
        <v>1</v>
      </c>
      <c r="T1724" s="690">
        <v>0.5</v>
      </c>
      <c r="U1724" s="672">
        <v>1</v>
      </c>
    </row>
    <row r="1725" spans="1:21" ht="14.4" customHeight="1" x14ac:dyDescent="0.3">
      <c r="A1725" s="625">
        <v>4</v>
      </c>
      <c r="B1725" s="626" t="s">
        <v>551</v>
      </c>
      <c r="C1725" s="626">
        <v>89301042</v>
      </c>
      <c r="D1725" s="688" t="s">
        <v>5893</v>
      </c>
      <c r="E1725" s="689" t="s">
        <v>3829</v>
      </c>
      <c r="F1725" s="626" t="s">
        <v>3777</v>
      </c>
      <c r="G1725" s="626" t="s">
        <v>3920</v>
      </c>
      <c r="H1725" s="626" t="s">
        <v>1399</v>
      </c>
      <c r="I1725" s="626" t="s">
        <v>1596</v>
      </c>
      <c r="J1725" s="626" t="s">
        <v>1597</v>
      </c>
      <c r="K1725" s="626" t="s">
        <v>1598</v>
      </c>
      <c r="L1725" s="627">
        <v>140.03</v>
      </c>
      <c r="M1725" s="627">
        <v>140.03</v>
      </c>
      <c r="N1725" s="626">
        <v>1</v>
      </c>
      <c r="O1725" s="690">
        <v>0.5</v>
      </c>
      <c r="P1725" s="627"/>
      <c r="Q1725" s="642">
        <v>0</v>
      </c>
      <c r="R1725" s="626"/>
      <c r="S1725" s="642">
        <v>0</v>
      </c>
      <c r="T1725" s="690"/>
      <c r="U1725" s="672">
        <v>0</v>
      </c>
    </row>
    <row r="1726" spans="1:21" ht="14.4" customHeight="1" x14ac:dyDescent="0.3">
      <c r="A1726" s="625">
        <v>4</v>
      </c>
      <c r="B1726" s="626" t="s">
        <v>551</v>
      </c>
      <c r="C1726" s="626">
        <v>89301042</v>
      </c>
      <c r="D1726" s="688" t="s">
        <v>5893</v>
      </c>
      <c r="E1726" s="689" t="s">
        <v>3829</v>
      </c>
      <c r="F1726" s="626" t="s">
        <v>3777</v>
      </c>
      <c r="G1726" s="626" t="s">
        <v>4891</v>
      </c>
      <c r="H1726" s="626" t="s">
        <v>1399</v>
      </c>
      <c r="I1726" s="626" t="s">
        <v>4892</v>
      </c>
      <c r="J1726" s="626" t="s">
        <v>4893</v>
      </c>
      <c r="K1726" s="626" t="s">
        <v>3645</v>
      </c>
      <c r="L1726" s="627">
        <v>32.630000000000003</v>
      </c>
      <c r="M1726" s="627">
        <v>65.260000000000005</v>
      </c>
      <c r="N1726" s="626">
        <v>2</v>
      </c>
      <c r="O1726" s="690">
        <v>1</v>
      </c>
      <c r="P1726" s="627"/>
      <c r="Q1726" s="642">
        <v>0</v>
      </c>
      <c r="R1726" s="626"/>
      <c r="S1726" s="642">
        <v>0</v>
      </c>
      <c r="T1726" s="690"/>
      <c r="U1726" s="672">
        <v>0</v>
      </c>
    </row>
    <row r="1727" spans="1:21" ht="14.4" customHeight="1" x14ac:dyDescent="0.3">
      <c r="A1727" s="625">
        <v>4</v>
      </c>
      <c r="B1727" s="626" t="s">
        <v>551</v>
      </c>
      <c r="C1727" s="626">
        <v>89301042</v>
      </c>
      <c r="D1727" s="688" t="s">
        <v>5893</v>
      </c>
      <c r="E1727" s="689" t="s">
        <v>3829</v>
      </c>
      <c r="F1727" s="626" t="s">
        <v>3777</v>
      </c>
      <c r="G1727" s="626" t="s">
        <v>3961</v>
      </c>
      <c r="H1727" s="626" t="s">
        <v>550</v>
      </c>
      <c r="I1727" s="626" t="s">
        <v>2926</v>
      </c>
      <c r="J1727" s="626" t="s">
        <v>2927</v>
      </c>
      <c r="K1727" s="626" t="s">
        <v>2277</v>
      </c>
      <c r="L1727" s="627">
        <v>0</v>
      </c>
      <c r="M1727" s="627">
        <v>0</v>
      </c>
      <c r="N1727" s="626">
        <v>1</v>
      </c>
      <c r="O1727" s="690">
        <v>1</v>
      </c>
      <c r="P1727" s="627"/>
      <c r="Q1727" s="642"/>
      <c r="R1727" s="626"/>
      <c r="S1727" s="642">
        <v>0</v>
      </c>
      <c r="T1727" s="690"/>
      <c r="U1727" s="672">
        <v>0</v>
      </c>
    </row>
    <row r="1728" spans="1:21" ht="14.4" customHeight="1" x14ac:dyDescent="0.3">
      <c r="A1728" s="625">
        <v>4</v>
      </c>
      <c r="B1728" s="626" t="s">
        <v>551</v>
      </c>
      <c r="C1728" s="626">
        <v>89301042</v>
      </c>
      <c r="D1728" s="688" t="s">
        <v>5893</v>
      </c>
      <c r="E1728" s="689" t="s">
        <v>3829</v>
      </c>
      <c r="F1728" s="626" t="s">
        <v>3777</v>
      </c>
      <c r="G1728" s="626" t="s">
        <v>4894</v>
      </c>
      <c r="H1728" s="626" t="s">
        <v>550</v>
      </c>
      <c r="I1728" s="626" t="s">
        <v>1996</v>
      </c>
      <c r="J1728" s="626" t="s">
        <v>1997</v>
      </c>
      <c r="K1728" s="626" t="s">
        <v>5524</v>
      </c>
      <c r="L1728" s="627">
        <v>112.13</v>
      </c>
      <c r="M1728" s="627">
        <v>224.26</v>
      </c>
      <c r="N1728" s="626">
        <v>2</v>
      </c>
      <c r="O1728" s="690">
        <v>2</v>
      </c>
      <c r="P1728" s="627"/>
      <c r="Q1728" s="642">
        <v>0</v>
      </c>
      <c r="R1728" s="626"/>
      <c r="S1728" s="642">
        <v>0</v>
      </c>
      <c r="T1728" s="690"/>
      <c r="U1728" s="672">
        <v>0</v>
      </c>
    </row>
    <row r="1729" spans="1:21" ht="14.4" customHeight="1" x14ac:dyDescent="0.3">
      <c r="A1729" s="625">
        <v>4</v>
      </c>
      <c r="B1729" s="626" t="s">
        <v>551</v>
      </c>
      <c r="C1729" s="626">
        <v>89301042</v>
      </c>
      <c r="D1729" s="688" t="s">
        <v>5893</v>
      </c>
      <c r="E1729" s="689" t="s">
        <v>3829</v>
      </c>
      <c r="F1729" s="626" t="s">
        <v>3777</v>
      </c>
      <c r="G1729" s="626" t="s">
        <v>4004</v>
      </c>
      <c r="H1729" s="626" t="s">
        <v>550</v>
      </c>
      <c r="I1729" s="626" t="s">
        <v>4791</v>
      </c>
      <c r="J1729" s="626" t="s">
        <v>4792</v>
      </c>
      <c r="K1729" s="626" t="s">
        <v>4793</v>
      </c>
      <c r="L1729" s="627">
        <v>73.34</v>
      </c>
      <c r="M1729" s="627">
        <v>220.02</v>
      </c>
      <c r="N1729" s="626">
        <v>3</v>
      </c>
      <c r="O1729" s="690">
        <v>1</v>
      </c>
      <c r="P1729" s="627"/>
      <c r="Q1729" s="642">
        <v>0</v>
      </c>
      <c r="R1729" s="626"/>
      <c r="S1729" s="642">
        <v>0</v>
      </c>
      <c r="T1729" s="690"/>
      <c r="U1729" s="672">
        <v>0</v>
      </c>
    </row>
    <row r="1730" spans="1:21" ht="14.4" customHeight="1" x14ac:dyDescent="0.3">
      <c r="A1730" s="625">
        <v>4</v>
      </c>
      <c r="B1730" s="626" t="s">
        <v>551</v>
      </c>
      <c r="C1730" s="626">
        <v>89301042</v>
      </c>
      <c r="D1730" s="688" t="s">
        <v>5893</v>
      </c>
      <c r="E1730" s="689" t="s">
        <v>3829</v>
      </c>
      <c r="F1730" s="626" t="s">
        <v>3777</v>
      </c>
      <c r="G1730" s="626" t="s">
        <v>3852</v>
      </c>
      <c r="H1730" s="626" t="s">
        <v>550</v>
      </c>
      <c r="I1730" s="626" t="s">
        <v>3352</v>
      </c>
      <c r="J1730" s="626" t="s">
        <v>1207</v>
      </c>
      <c r="K1730" s="626" t="s">
        <v>3911</v>
      </c>
      <c r="L1730" s="627">
        <v>127.5</v>
      </c>
      <c r="M1730" s="627">
        <v>127.5</v>
      </c>
      <c r="N1730" s="626">
        <v>1</v>
      </c>
      <c r="O1730" s="690">
        <v>1</v>
      </c>
      <c r="P1730" s="627">
        <v>127.5</v>
      </c>
      <c r="Q1730" s="642">
        <v>1</v>
      </c>
      <c r="R1730" s="626">
        <v>1</v>
      </c>
      <c r="S1730" s="642">
        <v>1</v>
      </c>
      <c r="T1730" s="690">
        <v>1</v>
      </c>
      <c r="U1730" s="672">
        <v>1</v>
      </c>
    </row>
    <row r="1731" spans="1:21" ht="14.4" customHeight="1" x14ac:dyDescent="0.3">
      <c r="A1731" s="625">
        <v>4</v>
      </c>
      <c r="B1731" s="626" t="s">
        <v>551</v>
      </c>
      <c r="C1731" s="626">
        <v>89301042</v>
      </c>
      <c r="D1731" s="688" t="s">
        <v>5893</v>
      </c>
      <c r="E1731" s="689" t="s">
        <v>3829</v>
      </c>
      <c r="F1731" s="626" t="s">
        <v>3777</v>
      </c>
      <c r="G1731" s="626" t="s">
        <v>3854</v>
      </c>
      <c r="H1731" s="626" t="s">
        <v>550</v>
      </c>
      <c r="I1731" s="626" t="s">
        <v>818</v>
      </c>
      <c r="J1731" s="626" t="s">
        <v>3855</v>
      </c>
      <c r="K1731" s="626" t="s">
        <v>3856</v>
      </c>
      <c r="L1731" s="627">
        <v>0</v>
      </c>
      <c r="M1731" s="627">
        <v>0</v>
      </c>
      <c r="N1731" s="626">
        <v>2</v>
      </c>
      <c r="O1731" s="690">
        <v>0.5</v>
      </c>
      <c r="P1731" s="627">
        <v>0</v>
      </c>
      <c r="Q1731" s="642"/>
      <c r="R1731" s="626">
        <v>2</v>
      </c>
      <c r="S1731" s="642">
        <v>1</v>
      </c>
      <c r="T1731" s="690">
        <v>0.5</v>
      </c>
      <c r="U1731" s="672">
        <v>1</v>
      </c>
    </row>
    <row r="1732" spans="1:21" ht="14.4" customHeight="1" x14ac:dyDescent="0.3">
      <c r="A1732" s="625">
        <v>4</v>
      </c>
      <c r="B1732" s="626" t="s">
        <v>551</v>
      </c>
      <c r="C1732" s="626">
        <v>89301042</v>
      </c>
      <c r="D1732" s="688" t="s">
        <v>5893</v>
      </c>
      <c r="E1732" s="689" t="s">
        <v>3829</v>
      </c>
      <c r="F1732" s="626" t="s">
        <v>3777</v>
      </c>
      <c r="G1732" s="626" t="s">
        <v>3895</v>
      </c>
      <c r="H1732" s="626" t="s">
        <v>550</v>
      </c>
      <c r="I1732" s="626" t="s">
        <v>3051</v>
      </c>
      <c r="J1732" s="626" t="s">
        <v>1714</v>
      </c>
      <c r="K1732" s="626" t="s">
        <v>3896</v>
      </c>
      <c r="L1732" s="627">
        <v>38.99</v>
      </c>
      <c r="M1732" s="627">
        <v>77.98</v>
      </c>
      <c r="N1732" s="626">
        <v>2</v>
      </c>
      <c r="O1732" s="690">
        <v>0.5</v>
      </c>
      <c r="P1732" s="627"/>
      <c r="Q1732" s="642">
        <v>0</v>
      </c>
      <c r="R1732" s="626"/>
      <c r="S1732" s="642">
        <v>0</v>
      </c>
      <c r="T1732" s="690"/>
      <c r="U1732" s="672">
        <v>0</v>
      </c>
    </row>
    <row r="1733" spans="1:21" ht="14.4" customHeight="1" x14ac:dyDescent="0.3">
      <c r="A1733" s="625">
        <v>4</v>
      </c>
      <c r="B1733" s="626" t="s">
        <v>551</v>
      </c>
      <c r="C1733" s="626">
        <v>89301042</v>
      </c>
      <c r="D1733" s="688" t="s">
        <v>5893</v>
      </c>
      <c r="E1733" s="689" t="s">
        <v>3829</v>
      </c>
      <c r="F1733" s="626" t="s">
        <v>3777</v>
      </c>
      <c r="G1733" s="626" t="s">
        <v>5525</v>
      </c>
      <c r="H1733" s="626" t="s">
        <v>550</v>
      </c>
      <c r="I1733" s="626" t="s">
        <v>5526</v>
      </c>
      <c r="J1733" s="626" t="s">
        <v>5527</v>
      </c>
      <c r="K1733" s="626" t="s">
        <v>4181</v>
      </c>
      <c r="L1733" s="627">
        <v>71.95</v>
      </c>
      <c r="M1733" s="627">
        <v>143.9</v>
      </c>
      <c r="N1733" s="626">
        <v>2</v>
      </c>
      <c r="O1733" s="690">
        <v>0.5</v>
      </c>
      <c r="P1733" s="627"/>
      <c r="Q1733" s="642">
        <v>0</v>
      </c>
      <c r="R1733" s="626"/>
      <c r="S1733" s="642">
        <v>0</v>
      </c>
      <c r="T1733" s="690"/>
      <c r="U1733" s="672">
        <v>0</v>
      </c>
    </row>
    <row r="1734" spans="1:21" ht="14.4" customHeight="1" x14ac:dyDescent="0.3">
      <c r="A1734" s="625">
        <v>4</v>
      </c>
      <c r="B1734" s="626" t="s">
        <v>551</v>
      </c>
      <c r="C1734" s="626">
        <v>89301042</v>
      </c>
      <c r="D1734" s="688" t="s">
        <v>5893</v>
      </c>
      <c r="E1734" s="689" t="s">
        <v>3829</v>
      </c>
      <c r="F1734" s="626" t="s">
        <v>3777</v>
      </c>
      <c r="G1734" s="626" t="s">
        <v>3923</v>
      </c>
      <c r="H1734" s="626" t="s">
        <v>550</v>
      </c>
      <c r="I1734" s="626" t="s">
        <v>5528</v>
      </c>
      <c r="J1734" s="626" t="s">
        <v>5529</v>
      </c>
      <c r="K1734" s="626" t="s">
        <v>5530</v>
      </c>
      <c r="L1734" s="627">
        <v>0</v>
      </c>
      <c r="M1734" s="627">
        <v>0</v>
      </c>
      <c r="N1734" s="626">
        <v>4</v>
      </c>
      <c r="O1734" s="690">
        <v>2</v>
      </c>
      <c r="P1734" s="627"/>
      <c r="Q1734" s="642"/>
      <c r="R1734" s="626"/>
      <c r="S1734" s="642">
        <v>0</v>
      </c>
      <c r="T1734" s="690"/>
      <c r="U1734" s="672">
        <v>0</v>
      </c>
    </row>
    <row r="1735" spans="1:21" ht="14.4" customHeight="1" x14ac:dyDescent="0.3">
      <c r="A1735" s="625">
        <v>4</v>
      </c>
      <c r="B1735" s="626" t="s">
        <v>551</v>
      </c>
      <c r="C1735" s="626">
        <v>89301042</v>
      </c>
      <c r="D1735" s="688" t="s">
        <v>5893</v>
      </c>
      <c r="E1735" s="689" t="s">
        <v>3829</v>
      </c>
      <c r="F1735" s="626" t="s">
        <v>3777</v>
      </c>
      <c r="G1735" s="626" t="s">
        <v>5531</v>
      </c>
      <c r="H1735" s="626" t="s">
        <v>550</v>
      </c>
      <c r="I1735" s="626" t="s">
        <v>2205</v>
      </c>
      <c r="J1735" s="626" t="s">
        <v>5532</v>
      </c>
      <c r="K1735" s="626" t="s">
        <v>5533</v>
      </c>
      <c r="L1735" s="627">
        <v>0</v>
      </c>
      <c r="M1735" s="627">
        <v>0</v>
      </c>
      <c r="N1735" s="626">
        <v>1</v>
      </c>
      <c r="O1735" s="690">
        <v>1</v>
      </c>
      <c r="P1735" s="627"/>
      <c r="Q1735" s="642"/>
      <c r="R1735" s="626"/>
      <c r="S1735" s="642">
        <v>0</v>
      </c>
      <c r="T1735" s="690"/>
      <c r="U1735" s="672">
        <v>0</v>
      </c>
    </row>
    <row r="1736" spans="1:21" ht="14.4" customHeight="1" x14ac:dyDescent="0.3">
      <c r="A1736" s="625">
        <v>4</v>
      </c>
      <c r="B1736" s="626" t="s">
        <v>551</v>
      </c>
      <c r="C1736" s="626">
        <v>89301042</v>
      </c>
      <c r="D1736" s="688" t="s">
        <v>5893</v>
      </c>
      <c r="E1736" s="689" t="s">
        <v>3829</v>
      </c>
      <c r="F1736" s="626" t="s">
        <v>3779</v>
      </c>
      <c r="G1736" s="626" t="s">
        <v>4152</v>
      </c>
      <c r="H1736" s="626" t="s">
        <v>550</v>
      </c>
      <c r="I1736" s="626" t="s">
        <v>5534</v>
      </c>
      <c r="J1736" s="626" t="s">
        <v>5535</v>
      </c>
      <c r="K1736" s="626" t="s">
        <v>5536</v>
      </c>
      <c r="L1736" s="627">
        <v>213</v>
      </c>
      <c r="M1736" s="627">
        <v>213</v>
      </c>
      <c r="N1736" s="626">
        <v>1</v>
      </c>
      <c r="O1736" s="690">
        <v>1</v>
      </c>
      <c r="P1736" s="627"/>
      <c r="Q1736" s="642">
        <v>0</v>
      </c>
      <c r="R1736" s="626"/>
      <c r="S1736" s="642">
        <v>0</v>
      </c>
      <c r="T1736" s="690"/>
      <c r="U1736" s="672">
        <v>0</v>
      </c>
    </row>
    <row r="1737" spans="1:21" ht="14.4" customHeight="1" x14ac:dyDescent="0.3">
      <c r="A1737" s="625">
        <v>4</v>
      </c>
      <c r="B1737" s="626" t="s">
        <v>551</v>
      </c>
      <c r="C1737" s="626">
        <v>89301042</v>
      </c>
      <c r="D1737" s="688" t="s">
        <v>5893</v>
      </c>
      <c r="E1737" s="689" t="s">
        <v>3829</v>
      </c>
      <c r="F1737" s="626" t="s">
        <v>3779</v>
      </c>
      <c r="G1737" s="626" t="s">
        <v>4152</v>
      </c>
      <c r="H1737" s="626" t="s">
        <v>550</v>
      </c>
      <c r="I1737" s="626" t="s">
        <v>4153</v>
      </c>
      <c r="J1737" s="626" t="s">
        <v>4154</v>
      </c>
      <c r="K1737" s="626" t="s">
        <v>4155</v>
      </c>
      <c r="L1737" s="627">
        <v>410</v>
      </c>
      <c r="M1737" s="627">
        <v>57810</v>
      </c>
      <c r="N1737" s="626">
        <v>141</v>
      </c>
      <c r="O1737" s="690">
        <v>141</v>
      </c>
      <c r="P1737" s="627">
        <v>54120</v>
      </c>
      <c r="Q1737" s="642">
        <v>0.93617021276595747</v>
      </c>
      <c r="R1737" s="626">
        <v>132</v>
      </c>
      <c r="S1737" s="642">
        <v>0.93617021276595747</v>
      </c>
      <c r="T1737" s="690">
        <v>132</v>
      </c>
      <c r="U1737" s="672">
        <v>0.93617021276595747</v>
      </c>
    </row>
    <row r="1738" spans="1:21" ht="14.4" customHeight="1" x14ac:dyDescent="0.3">
      <c r="A1738" s="625">
        <v>4</v>
      </c>
      <c r="B1738" s="626" t="s">
        <v>551</v>
      </c>
      <c r="C1738" s="626">
        <v>89301042</v>
      </c>
      <c r="D1738" s="688" t="s">
        <v>5893</v>
      </c>
      <c r="E1738" s="689" t="s">
        <v>3829</v>
      </c>
      <c r="F1738" s="626" t="s">
        <v>3779</v>
      </c>
      <c r="G1738" s="626" t="s">
        <v>4152</v>
      </c>
      <c r="H1738" s="626" t="s">
        <v>550</v>
      </c>
      <c r="I1738" s="626" t="s">
        <v>4212</v>
      </c>
      <c r="J1738" s="626" t="s">
        <v>4213</v>
      </c>
      <c r="K1738" s="626" t="s">
        <v>4214</v>
      </c>
      <c r="L1738" s="627">
        <v>566</v>
      </c>
      <c r="M1738" s="627">
        <v>2264</v>
      </c>
      <c r="N1738" s="626">
        <v>4</v>
      </c>
      <c r="O1738" s="690">
        <v>4</v>
      </c>
      <c r="P1738" s="627">
        <v>1132</v>
      </c>
      <c r="Q1738" s="642">
        <v>0.5</v>
      </c>
      <c r="R1738" s="626">
        <v>2</v>
      </c>
      <c r="S1738" s="642">
        <v>0.5</v>
      </c>
      <c r="T1738" s="690">
        <v>2</v>
      </c>
      <c r="U1738" s="672">
        <v>0.5</v>
      </c>
    </row>
    <row r="1739" spans="1:21" ht="14.4" customHeight="1" x14ac:dyDescent="0.3">
      <c r="A1739" s="625">
        <v>4</v>
      </c>
      <c r="B1739" s="626" t="s">
        <v>551</v>
      </c>
      <c r="C1739" s="626">
        <v>89301042</v>
      </c>
      <c r="D1739" s="688" t="s">
        <v>5893</v>
      </c>
      <c r="E1739" s="689" t="s">
        <v>3829</v>
      </c>
      <c r="F1739" s="626" t="s">
        <v>3779</v>
      </c>
      <c r="G1739" s="626" t="s">
        <v>4152</v>
      </c>
      <c r="H1739" s="626" t="s">
        <v>550</v>
      </c>
      <c r="I1739" s="626" t="s">
        <v>5392</v>
      </c>
      <c r="J1739" s="626" t="s">
        <v>4154</v>
      </c>
      <c r="K1739" s="626" t="s">
        <v>5393</v>
      </c>
      <c r="L1739" s="627">
        <v>410</v>
      </c>
      <c r="M1739" s="627">
        <v>820</v>
      </c>
      <c r="N1739" s="626">
        <v>2</v>
      </c>
      <c r="O1739" s="690">
        <v>2</v>
      </c>
      <c r="P1739" s="627">
        <v>410</v>
      </c>
      <c r="Q1739" s="642">
        <v>0.5</v>
      </c>
      <c r="R1739" s="626">
        <v>1</v>
      </c>
      <c r="S1739" s="642">
        <v>0.5</v>
      </c>
      <c r="T1739" s="690">
        <v>1</v>
      </c>
      <c r="U1739" s="672">
        <v>0.5</v>
      </c>
    </row>
    <row r="1740" spans="1:21" ht="14.4" customHeight="1" x14ac:dyDescent="0.3">
      <c r="A1740" s="625">
        <v>4</v>
      </c>
      <c r="B1740" s="626" t="s">
        <v>551</v>
      </c>
      <c r="C1740" s="626">
        <v>89301042</v>
      </c>
      <c r="D1740" s="688" t="s">
        <v>5893</v>
      </c>
      <c r="E1740" s="689" t="s">
        <v>3829</v>
      </c>
      <c r="F1740" s="626" t="s">
        <v>3779</v>
      </c>
      <c r="G1740" s="626" t="s">
        <v>4152</v>
      </c>
      <c r="H1740" s="626" t="s">
        <v>550</v>
      </c>
      <c r="I1740" s="626" t="s">
        <v>5394</v>
      </c>
      <c r="J1740" s="626" t="s">
        <v>4213</v>
      </c>
      <c r="K1740" s="626" t="s">
        <v>5395</v>
      </c>
      <c r="L1740" s="627">
        <v>600</v>
      </c>
      <c r="M1740" s="627">
        <v>600</v>
      </c>
      <c r="N1740" s="626">
        <v>1</v>
      </c>
      <c r="O1740" s="690">
        <v>1</v>
      </c>
      <c r="P1740" s="627">
        <v>600</v>
      </c>
      <c r="Q1740" s="642">
        <v>1</v>
      </c>
      <c r="R1740" s="626">
        <v>1</v>
      </c>
      <c r="S1740" s="642">
        <v>1</v>
      </c>
      <c r="T1740" s="690">
        <v>1</v>
      </c>
      <c r="U1740" s="672">
        <v>1</v>
      </c>
    </row>
    <row r="1741" spans="1:21" ht="14.4" customHeight="1" x14ac:dyDescent="0.3">
      <c r="A1741" s="625">
        <v>4</v>
      </c>
      <c r="B1741" s="626" t="s">
        <v>551</v>
      </c>
      <c r="C1741" s="626">
        <v>89301042</v>
      </c>
      <c r="D1741" s="688" t="s">
        <v>5893</v>
      </c>
      <c r="E1741" s="689" t="s">
        <v>3829</v>
      </c>
      <c r="F1741" s="626" t="s">
        <v>3779</v>
      </c>
      <c r="G1741" s="626" t="s">
        <v>4215</v>
      </c>
      <c r="H1741" s="626" t="s">
        <v>550</v>
      </c>
      <c r="I1741" s="626" t="s">
        <v>4798</v>
      </c>
      <c r="J1741" s="626" t="s">
        <v>4796</v>
      </c>
      <c r="K1741" s="626" t="s">
        <v>4799</v>
      </c>
      <c r="L1741" s="627">
        <v>144.05000000000001</v>
      </c>
      <c r="M1741" s="627">
        <v>288.10000000000002</v>
      </c>
      <c r="N1741" s="626">
        <v>2</v>
      </c>
      <c r="O1741" s="690">
        <v>2</v>
      </c>
      <c r="P1741" s="627">
        <v>144.05000000000001</v>
      </c>
      <c r="Q1741" s="642">
        <v>0.5</v>
      </c>
      <c r="R1741" s="626">
        <v>1</v>
      </c>
      <c r="S1741" s="642">
        <v>0.5</v>
      </c>
      <c r="T1741" s="690">
        <v>1</v>
      </c>
      <c r="U1741" s="672">
        <v>0.5</v>
      </c>
    </row>
    <row r="1742" spans="1:21" ht="14.4" customHeight="1" x14ac:dyDescent="0.3">
      <c r="A1742" s="625">
        <v>4</v>
      </c>
      <c r="B1742" s="626" t="s">
        <v>551</v>
      </c>
      <c r="C1742" s="626">
        <v>89301042</v>
      </c>
      <c r="D1742" s="688" t="s">
        <v>5893</v>
      </c>
      <c r="E1742" s="689" t="s">
        <v>3829</v>
      </c>
      <c r="F1742" s="626" t="s">
        <v>3779</v>
      </c>
      <c r="G1742" s="626" t="s">
        <v>4215</v>
      </c>
      <c r="H1742" s="626" t="s">
        <v>550</v>
      </c>
      <c r="I1742" s="626" t="s">
        <v>4225</v>
      </c>
      <c r="J1742" s="626" t="s">
        <v>4226</v>
      </c>
      <c r="K1742" s="626" t="s">
        <v>4227</v>
      </c>
      <c r="L1742" s="627">
        <v>200</v>
      </c>
      <c r="M1742" s="627">
        <v>3000</v>
      </c>
      <c r="N1742" s="626">
        <v>15</v>
      </c>
      <c r="O1742" s="690">
        <v>7</v>
      </c>
      <c r="P1742" s="627">
        <v>2600</v>
      </c>
      <c r="Q1742" s="642">
        <v>0.8666666666666667</v>
      </c>
      <c r="R1742" s="626">
        <v>13</v>
      </c>
      <c r="S1742" s="642">
        <v>0.8666666666666667</v>
      </c>
      <c r="T1742" s="690">
        <v>6</v>
      </c>
      <c r="U1742" s="672">
        <v>0.8571428571428571</v>
      </c>
    </row>
    <row r="1743" spans="1:21" ht="14.4" customHeight="1" x14ac:dyDescent="0.3">
      <c r="A1743" s="625">
        <v>4</v>
      </c>
      <c r="B1743" s="626" t="s">
        <v>551</v>
      </c>
      <c r="C1743" s="626">
        <v>89301042</v>
      </c>
      <c r="D1743" s="688" t="s">
        <v>5893</v>
      </c>
      <c r="E1743" s="689" t="s">
        <v>3829</v>
      </c>
      <c r="F1743" s="626" t="s">
        <v>3779</v>
      </c>
      <c r="G1743" s="626" t="s">
        <v>4215</v>
      </c>
      <c r="H1743" s="626" t="s">
        <v>550</v>
      </c>
      <c r="I1743" s="626" t="s">
        <v>5128</v>
      </c>
      <c r="J1743" s="626" t="s">
        <v>5129</v>
      </c>
      <c r="K1743" s="626" t="s">
        <v>5130</v>
      </c>
      <c r="L1743" s="627">
        <v>50</v>
      </c>
      <c r="M1743" s="627">
        <v>100</v>
      </c>
      <c r="N1743" s="626">
        <v>2</v>
      </c>
      <c r="O1743" s="690">
        <v>2</v>
      </c>
      <c r="P1743" s="627"/>
      <c r="Q1743" s="642">
        <v>0</v>
      </c>
      <c r="R1743" s="626"/>
      <c r="S1743" s="642">
        <v>0</v>
      </c>
      <c r="T1743" s="690"/>
      <c r="U1743" s="672">
        <v>0</v>
      </c>
    </row>
    <row r="1744" spans="1:21" ht="14.4" customHeight="1" x14ac:dyDescent="0.3">
      <c r="A1744" s="625">
        <v>4</v>
      </c>
      <c r="B1744" s="626" t="s">
        <v>551</v>
      </c>
      <c r="C1744" s="626">
        <v>89301042</v>
      </c>
      <c r="D1744" s="688" t="s">
        <v>5893</v>
      </c>
      <c r="E1744" s="689" t="s">
        <v>3829</v>
      </c>
      <c r="F1744" s="626" t="s">
        <v>3779</v>
      </c>
      <c r="G1744" s="626" t="s">
        <v>4027</v>
      </c>
      <c r="H1744" s="626" t="s">
        <v>550</v>
      </c>
      <c r="I1744" s="626" t="s">
        <v>4263</v>
      </c>
      <c r="J1744" s="626" t="s">
        <v>4264</v>
      </c>
      <c r="K1744" s="626" t="s">
        <v>4265</v>
      </c>
      <c r="L1744" s="627">
        <v>1800</v>
      </c>
      <c r="M1744" s="627">
        <v>55800</v>
      </c>
      <c r="N1744" s="626">
        <v>31</v>
      </c>
      <c r="O1744" s="690">
        <v>28</v>
      </c>
      <c r="P1744" s="627">
        <v>10800</v>
      </c>
      <c r="Q1744" s="642">
        <v>0.19354838709677419</v>
      </c>
      <c r="R1744" s="626">
        <v>6</v>
      </c>
      <c r="S1744" s="642">
        <v>0.19354838709677419</v>
      </c>
      <c r="T1744" s="690">
        <v>6</v>
      </c>
      <c r="U1744" s="672">
        <v>0.21428571428571427</v>
      </c>
    </row>
    <row r="1745" spans="1:21" ht="14.4" customHeight="1" x14ac:dyDescent="0.3">
      <c r="A1745" s="625">
        <v>4</v>
      </c>
      <c r="B1745" s="626" t="s">
        <v>551</v>
      </c>
      <c r="C1745" s="626">
        <v>89301042</v>
      </c>
      <c r="D1745" s="688" t="s">
        <v>5893</v>
      </c>
      <c r="E1745" s="689" t="s">
        <v>3829</v>
      </c>
      <c r="F1745" s="626" t="s">
        <v>3779</v>
      </c>
      <c r="G1745" s="626" t="s">
        <v>4027</v>
      </c>
      <c r="H1745" s="626" t="s">
        <v>550</v>
      </c>
      <c r="I1745" s="626" t="s">
        <v>4266</v>
      </c>
      <c r="J1745" s="626" t="s">
        <v>4267</v>
      </c>
      <c r="K1745" s="626" t="s">
        <v>4268</v>
      </c>
      <c r="L1745" s="627">
        <v>500</v>
      </c>
      <c r="M1745" s="627">
        <v>15500</v>
      </c>
      <c r="N1745" s="626">
        <v>31</v>
      </c>
      <c r="O1745" s="690">
        <v>28</v>
      </c>
      <c r="P1745" s="627">
        <v>15500</v>
      </c>
      <c r="Q1745" s="642">
        <v>1</v>
      </c>
      <c r="R1745" s="626">
        <v>31</v>
      </c>
      <c r="S1745" s="642">
        <v>1</v>
      </c>
      <c r="T1745" s="690">
        <v>28</v>
      </c>
      <c r="U1745" s="672">
        <v>1</v>
      </c>
    </row>
    <row r="1746" spans="1:21" ht="14.4" customHeight="1" x14ac:dyDescent="0.3">
      <c r="A1746" s="625">
        <v>4</v>
      </c>
      <c r="B1746" s="626" t="s">
        <v>551</v>
      </c>
      <c r="C1746" s="626">
        <v>89301042</v>
      </c>
      <c r="D1746" s="688" t="s">
        <v>5893</v>
      </c>
      <c r="E1746" s="689" t="s">
        <v>3829</v>
      </c>
      <c r="F1746" s="626" t="s">
        <v>3779</v>
      </c>
      <c r="G1746" s="626" t="s">
        <v>4027</v>
      </c>
      <c r="H1746" s="626" t="s">
        <v>550</v>
      </c>
      <c r="I1746" s="626" t="s">
        <v>4028</v>
      </c>
      <c r="J1746" s="626" t="s">
        <v>4029</v>
      </c>
      <c r="K1746" s="626" t="s">
        <v>4030</v>
      </c>
      <c r="L1746" s="627">
        <v>900</v>
      </c>
      <c r="M1746" s="627">
        <v>11700</v>
      </c>
      <c r="N1746" s="626">
        <v>13</v>
      </c>
      <c r="O1746" s="690">
        <v>13</v>
      </c>
      <c r="P1746" s="627">
        <v>10800</v>
      </c>
      <c r="Q1746" s="642">
        <v>0.92307692307692313</v>
      </c>
      <c r="R1746" s="626">
        <v>12</v>
      </c>
      <c r="S1746" s="642">
        <v>0.92307692307692313</v>
      </c>
      <c r="T1746" s="690">
        <v>12</v>
      </c>
      <c r="U1746" s="672">
        <v>0.92307692307692313</v>
      </c>
    </row>
    <row r="1747" spans="1:21" ht="14.4" customHeight="1" x14ac:dyDescent="0.3">
      <c r="A1747" s="625">
        <v>4</v>
      </c>
      <c r="B1747" s="626" t="s">
        <v>551</v>
      </c>
      <c r="C1747" s="626">
        <v>89301042</v>
      </c>
      <c r="D1747" s="688" t="s">
        <v>5893</v>
      </c>
      <c r="E1747" s="689" t="s">
        <v>3829</v>
      </c>
      <c r="F1747" s="626" t="s">
        <v>3779</v>
      </c>
      <c r="G1747" s="626" t="s">
        <v>4027</v>
      </c>
      <c r="H1747" s="626" t="s">
        <v>550</v>
      </c>
      <c r="I1747" s="626" t="s">
        <v>4116</v>
      </c>
      <c r="J1747" s="626" t="s">
        <v>4117</v>
      </c>
      <c r="K1747" s="626" t="s">
        <v>4118</v>
      </c>
      <c r="L1747" s="627">
        <v>378.48</v>
      </c>
      <c r="M1747" s="627">
        <v>1513.92</v>
      </c>
      <c r="N1747" s="626">
        <v>4</v>
      </c>
      <c r="O1747" s="690">
        <v>4</v>
      </c>
      <c r="P1747" s="627">
        <v>1513.92</v>
      </c>
      <c r="Q1747" s="642">
        <v>1</v>
      </c>
      <c r="R1747" s="626">
        <v>4</v>
      </c>
      <c r="S1747" s="642">
        <v>1</v>
      </c>
      <c r="T1747" s="690">
        <v>4</v>
      </c>
      <c r="U1747" s="672">
        <v>1</v>
      </c>
    </row>
    <row r="1748" spans="1:21" ht="14.4" customHeight="1" x14ac:dyDescent="0.3">
      <c r="A1748" s="625">
        <v>4</v>
      </c>
      <c r="B1748" s="626" t="s">
        <v>551</v>
      </c>
      <c r="C1748" s="626">
        <v>89301042</v>
      </c>
      <c r="D1748" s="688" t="s">
        <v>5893</v>
      </c>
      <c r="E1748" s="689" t="s">
        <v>3829</v>
      </c>
      <c r="F1748" s="626" t="s">
        <v>3779</v>
      </c>
      <c r="G1748" s="626" t="s">
        <v>4027</v>
      </c>
      <c r="H1748" s="626" t="s">
        <v>550</v>
      </c>
      <c r="I1748" s="626" t="s">
        <v>4269</v>
      </c>
      <c r="J1748" s="626" t="s">
        <v>4270</v>
      </c>
      <c r="K1748" s="626" t="s">
        <v>4271</v>
      </c>
      <c r="L1748" s="627">
        <v>378.48</v>
      </c>
      <c r="M1748" s="627">
        <v>756.96</v>
      </c>
      <c r="N1748" s="626">
        <v>2</v>
      </c>
      <c r="O1748" s="690">
        <v>2</v>
      </c>
      <c r="P1748" s="627">
        <v>756.96</v>
      </c>
      <c r="Q1748" s="642">
        <v>1</v>
      </c>
      <c r="R1748" s="626">
        <v>2</v>
      </c>
      <c r="S1748" s="642">
        <v>1</v>
      </c>
      <c r="T1748" s="690">
        <v>2</v>
      </c>
      <c r="U1748" s="672">
        <v>1</v>
      </c>
    </row>
    <row r="1749" spans="1:21" ht="14.4" customHeight="1" x14ac:dyDescent="0.3">
      <c r="A1749" s="625">
        <v>4</v>
      </c>
      <c r="B1749" s="626" t="s">
        <v>551</v>
      </c>
      <c r="C1749" s="626">
        <v>89301042</v>
      </c>
      <c r="D1749" s="688" t="s">
        <v>5893</v>
      </c>
      <c r="E1749" s="689" t="s">
        <v>3829</v>
      </c>
      <c r="F1749" s="626" t="s">
        <v>3779</v>
      </c>
      <c r="G1749" s="626" t="s">
        <v>3967</v>
      </c>
      <c r="H1749" s="626" t="s">
        <v>550</v>
      </c>
      <c r="I1749" s="626" t="s">
        <v>4422</v>
      </c>
      <c r="J1749" s="626" t="s">
        <v>4423</v>
      </c>
      <c r="K1749" s="626" t="s">
        <v>4421</v>
      </c>
      <c r="L1749" s="627">
        <v>576</v>
      </c>
      <c r="M1749" s="627">
        <v>576</v>
      </c>
      <c r="N1749" s="626">
        <v>1</v>
      </c>
      <c r="O1749" s="690">
        <v>1</v>
      </c>
      <c r="P1749" s="627">
        <v>576</v>
      </c>
      <c r="Q1749" s="642">
        <v>1</v>
      </c>
      <c r="R1749" s="626">
        <v>1</v>
      </c>
      <c r="S1749" s="642">
        <v>1</v>
      </c>
      <c r="T1749" s="690">
        <v>1</v>
      </c>
      <c r="U1749" s="672">
        <v>1</v>
      </c>
    </row>
    <row r="1750" spans="1:21" ht="14.4" customHeight="1" x14ac:dyDescent="0.3">
      <c r="A1750" s="625">
        <v>4</v>
      </c>
      <c r="B1750" s="626" t="s">
        <v>551</v>
      </c>
      <c r="C1750" s="626">
        <v>89301042</v>
      </c>
      <c r="D1750" s="688" t="s">
        <v>5893</v>
      </c>
      <c r="E1750" s="689" t="s">
        <v>3829</v>
      </c>
      <c r="F1750" s="626" t="s">
        <v>3779</v>
      </c>
      <c r="G1750" s="626" t="s">
        <v>3967</v>
      </c>
      <c r="H1750" s="626" t="s">
        <v>550</v>
      </c>
      <c r="I1750" s="626" t="s">
        <v>4427</v>
      </c>
      <c r="J1750" s="626" t="s">
        <v>4428</v>
      </c>
      <c r="K1750" s="626" t="s">
        <v>4429</v>
      </c>
      <c r="L1750" s="627">
        <v>319</v>
      </c>
      <c r="M1750" s="627">
        <v>638</v>
      </c>
      <c r="N1750" s="626">
        <v>2</v>
      </c>
      <c r="O1750" s="690">
        <v>2</v>
      </c>
      <c r="P1750" s="627">
        <v>638</v>
      </c>
      <c r="Q1750" s="642">
        <v>1</v>
      </c>
      <c r="R1750" s="626">
        <v>2</v>
      </c>
      <c r="S1750" s="642">
        <v>1</v>
      </c>
      <c r="T1750" s="690">
        <v>2</v>
      </c>
      <c r="U1750" s="672">
        <v>1</v>
      </c>
    </row>
    <row r="1751" spans="1:21" ht="14.4" customHeight="1" x14ac:dyDescent="0.3">
      <c r="A1751" s="625">
        <v>4</v>
      </c>
      <c r="B1751" s="626" t="s">
        <v>551</v>
      </c>
      <c r="C1751" s="626">
        <v>89301042</v>
      </c>
      <c r="D1751" s="688" t="s">
        <v>5893</v>
      </c>
      <c r="E1751" s="689" t="s">
        <v>3829</v>
      </c>
      <c r="F1751" s="626" t="s">
        <v>3779</v>
      </c>
      <c r="G1751" s="626" t="s">
        <v>3967</v>
      </c>
      <c r="H1751" s="626" t="s">
        <v>550</v>
      </c>
      <c r="I1751" s="626" t="s">
        <v>2478</v>
      </c>
      <c r="J1751" s="626" t="s">
        <v>4284</v>
      </c>
      <c r="K1751" s="626" t="s">
        <v>4285</v>
      </c>
      <c r="L1751" s="627">
        <v>287</v>
      </c>
      <c r="M1751" s="627">
        <v>861</v>
      </c>
      <c r="N1751" s="626">
        <v>3</v>
      </c>
      <c r="O1751" s="690">
        <v>3</v>
      </c>
      <c r="P1751" s="627">
        <v>861</v>
      </c>
      <c r="Q1751" s="642">
        <v>1</v>
      </c>
      <c r="R1751" s="626">
        <v>3</v>
      </c>
      <c r="S1751" s="642">
        <v>1</v>
      </c>
      <c r="T1751" s="690">
        <v>3</v>
      </c>
      <c r="U1751" s="672">
        <v>1</v>
      </c>
    </row>
    <row r="1752" spans="1:21" ht="14.4" customHeight="1" x14ac:dyDescent="0.3">
      <c r="A1752" s="625">
        <v>4</v>
      </c>
      <c r="B1752" s="626" t="s">
        <v>551</v>
      </c>
      <c r="C1752" s="626">
        <v>89301042</v>
      </c>
      <c r="D1752" s="688" t="s">
        <v>5893</v>
      </c>
      <c r="E1752" s="689" t="s">
        <v>3829</v>
      </c>
      <c r="F1752" s="626" t="s">
        <v>3779</v>
      </c>
      <c r="G1752" s="626" t="s">
        <v>3967</v>
      </c>
      <c r="H1752" s="626" t="s">
        <v>550</v>
      </c>
      <c r="I1752" s="626" t="s">
        <v>4430</v>
      </c>
      <c r="J1752" s="626" t="s">
        <v>4431</v>
      </c>
      <c r="K1752" s="626" t="s">
        <v>4432</v>
      </c>
      <c r="L1752" s="627">
        <v>1248</v>
      </c>
      <c r="M1752" s="627">
        <v>2496</v>
      </c>
      <c r="N1752" s="626">
        <v>2</v>
      </c>
      <c r="O1752" s="690">
        <v>1</v>
      </c>
      <c r="P1752" s="627">
        <v>2496</v>
      </c>
      <c r="Q1752" s="642">
        <v>1</v>
      </c>
      <c r="R1752" s="626">
        <v>2</v>
      </c>
      <c r="S1752" s="642">
        <v>1</v>
      </c>
      <c r="T1752" s="690">
        <v>1</v>
      </c>
      <c r="U1752" s="672">
        <v>1</v>
      </c>
    </row>
    <row r="1753" spans="1:21" ht="14.4" customHeight="1" x14ac:dyDescent="0.3">
      <c r="A1753" s="625">
        <v>4</v>
      </c>
      <c r="B1753" s="626" t="s">
        <v>551</v>
      </c>
      <c r="C1753" s="626">
        <v>89301042</v>
      </c>
      <c r="D1753" s="688" t="s">
        <v>5893</v>
      </c>
      <c r="E1753" s="689" t="s">
        <v>3829</v>
      </c>
      <c r="F1753" s="626" t="s">
        <v>3779</v>
      </c>
      <c r="G1753" s="626" t="s">
        <v>3967</v>
      </c>
      <c r="H1753" s="626" t="s">
        <v>550</v>
      </c>
      <c r="I1753" s="626" t="s">
        <v>4433</v>
      </c>
      <c r="J1753" s="626" t="s">
        <v>4434</v>
      </c>
      <c r="K1753" s="626" t="s">
        <v>4435</v>
      </c>
      <c r="L1753" s="627">
        <v>253</v>
      </c>
      <c r="M1753" s="627">
        <v>253</v>
      </c>
      <c r="N1753" s="626">
        <v>1</v>
      </c>
      <c r="O1753" s="690">
        <v>1</v>
      </c>
      <c r="P1753" s="627">
        <v>253</v>
      </c>
      <c r="Q1753" s="642">
        <v>1</v>
      </c>
      <c r="R1753" s="626">
        <v>1</v>
      </c>
      <c r="S1753" s="642">
        <v>1</v>
      </c>
      <c r="T1753" s="690">
        <v>1</v>
      </c>
      <c r="U1753" s="672">
        <v>1</v>
      </c>
    </row>
    <row r="1754" spans="1:21" ht="14.4" customHeight="1" x14ac:dyDescent="0.3">
      <c r="A1754" s="625">
        <v>4</v>
      </c>
      <c r="B1754" s="626" t="s">
        <v>551</v>
      </c>
      <c r="C1754" s="626">
        <v>89301042</v>
      </c>
      <c r="D1754" s="688" t="s">
        <v>5893</v>
      </c>
      <c r="E1754" s="689" t="s">
        <v>3829</v>
      </c>
      <c r="F1754" s="626" t="s">
        <v>3779</v>
      </c>
      <c r="G1754" s="626" t="s">
        <v>3967</v>
      </c>
      <c r="H1754" s="626" t="s">
        <v>550</v>
      </c>
      <c r="I1754" s="626" t="s">
        <v>4442</v>
      </c>
      <c r="J1754" s="626" t="s">
        <v>4443</v>
      </c>
      <c r="K1754" s="626" t="s">
        <v>4444</v>
      </c>
      <c r="L1754" s="627">
        <v>2304</v>
      </c>
      <c r="M1754" s="627">
        <v>6912</v>
      </c>
      <c r="N1754" s="626">
        <v>3</v>
      </c>
      <c r="O1754" s="690">
        <v>1</v>
      </c>
      <c r="P1754" s="627">
        <v>6912</v>
      </c>
      <c r="Q1754" s="642">
        <v>1</v>
      </c>
      <c r="R1754" s="626">
        <v>3</v>
      </c>
      <c r="S1754" s="642">
        <v>1</v>
      </c>
      <c r="T1754" s="690">
        <v>1</v>
      </c>
      <c r="U1754" s="672">
        <v>1</v>
      </c>
    </row>
    <row r="1755" spans="1:21" ht="14.4" customHeight="1" x14ac:dyDescent="0.3">
      <c r="A1755" s="625">
        <v>4</v>
      </c>
      <c r="B1755" s="626" t="s">
        <v>551</v>
      </c>
      <c r="C1755" s="626">
        <v>89301042</v>
      </c>
      <c r="D1755" s="688" t="s">
        <v>5893</v>
      </c>
      <c r="E1755" s="689" t="s">
        <v>3829</v>
      </c>
      <c r="F1755" s="626" t="s">
        <v>3779</v>
      </c>
      <c r="G1755" s="626" t="s">
        <v>3967</v>
      </c>
      <c r="H1755" s="626" t="s">
        <v>550</v>
      </c>
      <c r="I1755" s="626" t="s">
        <v>4450</v>
      </c>
      <c r="J1755" s="626" t="s">
        <v>4451</v>
      </c>
      <c r="K1755" s="626" t="s">
        <v>4452</v>
      </c>
      <c r="L1755" s="627">
        <v>556.53</v>
      </c>
      <c r="M1755" s="627">
        <v>556.53</v>
      </c>
      <c r="N1755" s="626">
        <v>1</v>
      </c>
      <c r="O1755" s="690">
        <v>1</v>
      </c>
      <c r="P1755" s="627">
        <v>556.53</v>
      </c>
      <c r="Q1755" s="642">
        <v>1</v>
      </c>
      <c r="R1755" s="626">
        <v>1</v>
      </c>
      <c r="S1755" s="642">
        <v>1</v>
      </c>
      <c r="T1755" s="690">
        <v>1</v>
      </c>
      <c r="U1755" s="672">
        <v>1</v>
      </c>
    </row>
    <row r="1756" spans="1:21" ht="14.4" customHeight="1" x14ac:dyDescent="0.3">
      <c r="A1756" s="625">
        <v>4</v>
      </c>
      <c r="B1756" s="626" t="s">
        <v>551</v>
      </c>
      <c r="C1756" s="626">
        <v>89301042</v>
      </c>
      <c r="D1756" s="688" t="s">
        <v>5893</v>
      </c>
      <c r="E1756" s="689" t="s">
        <v>3829</v>
      </c>
      <c r="F1756" s="626" t="s">
        <v>3779</v>
      </c>
      <c r="G1756" s="626" t="s">
        <v>3967</v>
      </c>
      <c r="H1756" s="626" t="s">
        <v>550</v>
      </c>
      <c r="I1756" s="626" t="s">
        <v>4456</v>
      </c>
      <c r="J1756" s="626" t="s">
        <v>4922</v>
      </c>
      <c r="K1756" s="626" t="s">
        <v>4458</v>
      </c>
      <c r="L1756" s="627">
        <v>2094.4899999999998</v>
      </c>
      <c r="M1756" s="627">
        <v>6283.4699999999993</v>
      </c>
      <c r="N1756" s="626">
        <v>3</v>
      </c>
      <c r="O1756" s="690">
        <v>1</v>
      </c>
      <c r="P1756" s="627">
        <v>6283.4699999999993</v>
      </c>
      <c r="Q1756" s="642">
        <v>1</v>
      </c>
      <c r="R1756" s="626">
        <v>3</v>
      </c>
      <c r="S1756" s="642">
        <v>1</v>
      </c>
      <c r="T1756" s="690">
        <v>1</v>
      </c>
      <c r="U1756" s="672">
        <v>1</v>
      </c>
    </row>
    <row r="1757" spans="1:21" ht="14.4" customHeight="1" x14ac:dyDescent="0.3">
      <c r="A1757" s="625">
        <v>4</v>
      </c>
      <c r="B1757" s="626" t="s">
        <v>551</v>
      </c>
      <c r="C1757" s="626">
        <v>89301042</v>
      </c>
      <c r="D1757" s="688" t="s">
        <v>5893</v>
      </c>
      <c r="E1757" s="689" t="s">
        <v>3829</v>
      </c>
      <c r="F1757" s="626" t="s">
        <v>3779</v>
      </c>
      <c r="G1757" s="626" t="s">
        <v>3967</v>
      </c>
      <c r="H1757" s="626" t="s">
        <v>550</v>
      </c>
      <c r="I1757" s="626" t="s">
        <v>4471</v>
      </c>
      <c r="J1757" s="626" t="s">
        <v>4472</v>
      </c>
      <c r="K1757" s="626" t="s">
        <v>4473</v>
      </c>
      <c r="L1757" s="627">
        <v>517</v>
      </c>
      <c r="M1757" s="627">
        <v>517</v>
      </c>
      <c r="N1757" s="626">
        <v>1</v>
      </c>
      <c r="O1757" s="690">
        <v>1</v>
      </c>
      <c r="P1757" s="627">
        <v>517</v>
      </c>
      <c r="Q1757" s="642">
        <v>1</v>
      </c>
      <c r="R1757" s="626">
        <v>1</v>
      </c>
      <c r="S1757" s="642">
        <v>1</v>
      </c>
      <c r="T1757" s="690">
        <v>1</v>
      </c>
      <c r="U1757" s="672">
        <v>1</v>
      </c>
    </row>
    <row r="1758" spans="1:21" ht="14.4" customHeight="1" x14ac:dyDescent="0.3">
      <c r="A1758" s="625">
        <v>4</v>
      </c>
      <c r="B1758" s="626" t="s">
        <v>551</v>
      </c>
      <c r="C1758" s="626">
        <v>89301042</v>
      </c>
      <c r="D1758" s="688" t="s">
        <v>5893</v>
      </c>
      <c r="E1758" s="689" t="s">
        <v>3829</v>
      </c>
      <c r="F1758" s="626" t="s">
        <v>3779</v>
      </c>
      <c r="G1758" s="626" t="s">
        <v>3967</v>
      </c>
      <c r="H1758" s="626" t="s">
        <v>550</v>
      </c>
      <c r="I1758" s="626" t="s">
        <v>4486</v>
      </c>
      <c r="J1758" s="626" t="s">
        <v>4487</v>
      </c>
      <c r="K1758" s="626" t="s">
        <v>4488</v>
      </c>
      <c r="L1758" s="627">
        <v>5343.9</v>
      </c>
      <c r="M1758" s="627">
        <v>10687.8</v>
      </c>
      <c r="N1758" s="626">
        <v>2</v>
      </c>
      <c r="O1758" s="690">
        <v>1</v>
      </c>
      <c r="P1758" s="627">
        <v>10687.8</v>
      </c>
      <c r="Q1758" s="642">
        <v>1</v>
      </c>
      <c r="R1758" s="626">
        <v>2</v>
      </c>
      <c r="S1758" s="642">
        <v>1</v>
      </c>
      <c r="T1758" s="690">
        <v>1</v>
      </c>
      <c r="U1758" s="672">
        <v>1</v>
      </c>
    </row>
    <row r="1759" spans="1:21" ht="14.4" customHeight="1" x14ac:dyDescent="0.3">
      <c r="A1759" s="625">
        <v>4</v>
      </c>
      <c r="B1759" s="626" t="s">
        <v>551</v>
      </c>
      <c r="C1759" s="626">
        <v>89301042</v>
      </c>
      <c r="D1759" s="688" t="s">
        <v>5893</v>
      </c>
      <c r="E1759" s="689" t="s">
        <v>3829</v>
      </c>
      <c r="F1759" s="626" t="s">
        <v>3779</v>
      </c>
      <c r="G1759" s="626" t="s">
        <v>3967</v>
      </c>
      <c r="H1759" s="626" t="s">
        <v>550</v>
      </c>
      <c r="I1759" s="626" t="s">
        <v>4495</v>
      </c>
      <c r="J1759" s="626" t="s">
        <v>4496</v>
      </c>
      <c r="K1759" s="626" t="s">
        <v>4497</v>
      </c>
      <c r="L1759" s="627">
        <v>5343.9</v>
      </c>
      <c r="M1759" s="627">
        <v>5343.9</v>
      </c>
      <c r="N1759" s="626">
        <v>1</v>
      </c>
      <c r="O1759" s="690">
        <v>1</v>
      </c>
      <c r="P1759" s="627">
        <v>5343.9</v>
      </c>
      <c r="Q1759" s="642">
        <v>1</v>
      </c>
      <c r="R1759" s="626">
        <v>1</v>
      </c>
      <c r="S1759" s="642">
        <v>1</v>
      </c>
      <c r="T1759" s="690">
        <v>1</v>
      </c>
      <c r="U1759" s="672">
        <v>1</v>
      </c>
    </row>
    <row r="1760" spans="1:21" ht="14.4" customHeight="1" x14ac:dyDescent="0.3">
      <c r="A1760" s="625">
        <v>4</v>
      </c>
      <c r="B1760" s="626" t="s">
        <v>551</v>
      </c>
      <c r="C1760" s="626">
        <v>89301042</v>
      </c>
      <c r="D1760" s="688" t="s">
        <v>5893</v>
      </c>
      <c r="E1760" s="689" t="s">
        <v>3829</v>
      </c>
      <c r="F1760" s="626" t="s">
        <v>3779</v>
      </c>
      <c r="G1760" s="626" t="s">
        <v>3967</v>
      </c>
      <c r="H1760" s="626" t="s">
        <v>550</v>
      </c>
      <c r="I1760" s="626" t="s">
        <v>4501</v>
      </c>
      <c r="J1760" s="626" t="s">
        <v>4502</v>
      </c>
      <c r="K1760" s="626" t="s">
        <v>4503</v>
      </c>
      <c r="L1760" s="627">
        <v>1526.74</v>
      </c>
      <c r="M1760" s="627">
        <v>3053.48</v>
      </c>
      <c r="N1760" s="626">
        <v>2</v>
      </c>
      <c r="O1760" s="690">
        <v>1</v>
      </c>
      <c r="P1760" s="627">
        <v>3053.48</v>
      </c>
      <c r="Q1760" s="642">
        <v>1</v>
      </c>
      <c r="R1760" s="626">
        <v>2</v>
      </c>
      <c r="S1760" s="642">
        <v>1</v>
      </c>
      <c r="T1760" s="690">
        <v>1</v>
      </c>
      <c r="U1760" s="672">
        <v>1</v>
      </c>
    </row>
    <row r="1761" spans="1:21" ht="14.4" customHeight="1" x14ac:dyDescent="0.3">
      <c r="A1761" s="625">
        <v>4</v>
      </c>
      <c r="B1761" s="626" t="s">
        <v>551</v>
      </c>
      <c r="C1761" s="626">
        <v>89301042</v>
      </c>
      <c r="D1761" s="688" t="s">
        <v>5893</v>
      </c>
      <c r="E1761" s="689" t="s">
        <v>3829</v>
      </c>
      <c r="F1761" s="626" t="s">
        <v>3779</v>
      </c>
      <c r="G1761" s="626" t="s">
        <v>3967</v>
      </c>
      <c r="H1761" s="626" t="s">
        <v>550</v>
      </c>
      <c r="I1761" s="626" t="s">
        <v>4541</v>
      </c>
      <c r="J1761" s="626" t="s">
        <v>4542</v>
      </c>
      <c r="K1761" s="626" t="s">
        <v>4543</v>
      </c>
      <c r="L1761" s="627">
        <v>2816</v>
      </c>
      <c r="M1761" s="627">
        <v>25344</v>
      </c>
      <c r="N1761" s="626">
        <v>9</v>
      </c>
      <c r="O1761" s="690">
        <v>1</v>
      </c>
      <c r="P1761" s="627">
        <v>25344</v>
      </c>
      <c r="Q1761" s="642">
        <v>1</v>
      </c>
      <c r="R1761" s="626">
        <v>9</v>
      </c>
      <c r="S1761" s="642">
        <v>1</v>
      </c>
      <c r="T1761" s="690">
        <v>1</v>
      </c>
      <c r="U1761" s="672">
        <v>1</v>
      </c>
    </row>
    <row r="1762" spans="1:21" ht="14.4" customHeight="1" x14ac:dyDescent="0.3">
      <c r="A1762" s="625">
        <v>4</v>
      </c>
      <c r="B1762" s="626" t="s">
        <v>551</v>
      </c>
      <c r="C1762" s="626">
        <v>89301042</v>
      </c>
      <c r="D1762" s="688" t="s">
        <v>5893</v>
      </c>
      <c r="E1762" s="689" t="s">
        <v>3829</v>
      </c>
      <c r="F1762" s="626" t="s">
        <v>3779</v>
      </c>
      <c r="G1762" s="626" t="s">
        <v>3967</v>
      </c>
      <c r="H1762" s="626" t="s">
        <v>550</v>
      </c>
      <c r="I1762" s="626" t="s">
        <v>4552</v>
      </c>
      <c r="J1762" s="626" t="s">
        <v>4553</v>
      </c>
      <c r="K1762" s="626" t="s">
        <v>4554</v>
      </c>
      <c r="L1762" s="627">
        <v>1500.3</v>
      </c>
      <c r="M1762" s="627">
        <v>3000.6</v>
      </c>
      <c r="N1762" s="626">
        <v>2</v>
      </c>
      <c r="O1762" s="690">
        <v>1</v>
      </c>
      <c r="P1762" s="627">
        <v>3000.6</v>
      </c>
      <c r="Q1762" s="642">
        <v>1</v>
      </c>
      <c r="R1762" s="626">
        <v>2</v>
      </c>
      <c r="S1762" s="642">
        <v>1</v>
      </c>
      <c r="T1762" s="690">
        <v>1</v>
      </c>
      <c r="U1762" s="672">
        <v>1</v>
      </c>
    </row>
    <row r="1763" spans="1:21" ht="14.4" customHeight="1" x14ac:dyDescent="0.3">
      <c r="A1763" s="625">
        <v>4</v>
      </c>
      <c r="B1763" s="626" t="s">
        <v>551</v>
      </c>
      <c r="C1763" s="626">
        <v>89301042</v>
      </c>
      <c r="D1763" s="688" t="s">
        <v>5893</v>
      </c>
      <c r="E1763" s="689" t="s">
        <v>3829</v>
      </c>
      <c r="F1763" s="626" t="s">
        <v>3779</v>
      </c>
      <c r="G1763" s="626" t="s">
        <v>3967</v>
      </c>
      <c r="H1763" s="626" t="s">
        <v>550</v>
      </c>
      <c r="I1763" s="626" t="s">
        <v>4557</v>
      </c>
      <c r="J1763" s="626" t="s">
        <v>4558</v>
      </c>
      <c r="K1763" s="626" t="s">
        <v>4559</v>
      </c>
      <c r="L1763" s="627">
        <v>761.3</v>
      </c>
      <c r="M1763" s="627">
        <v>2283.8999999999996</v>
      </c>
      <c r="N1763" s="626">
        <v>3</v>
      </c>
      <c r="O1763" s="690">
        <v>1</v>
      </c>
      <c r="P1763" s="627">
        <v>2283.8999999999996</v>
      </c>
      <c r="Q1763" s="642">
        <v>1</v>
      </c>
      <c r="R1763" s="626">
        <v>3</v>
      </c>
      <c r="S1763" s="642">
        <v>1</v>
      </c>
      <c r="T1763" s="690">
        <v>1</v>
      </c>
      <c r="U1763" s="672">
        <v>1</v>
      </c>
    </row>
    <row r="1764" spans="1:21" ht="14.4" customHeight="1" x14ac:dyDescent="0.3">
      <c r="A1764" s="625">
        <v>4</v>
      </c>
      <c r="B1764" s="626" t="s">
        <v>551</v>
      </c>
      <c r="C1764" s="626">
        <v>89301042</v>
      </c>
      <c r="D1764" s="688" t="s">
        <v>5893</v>
      </c>
      <c r="E1764" s="689" t="s">
        <v>3829</v>
      </c>
      <c r="F1764" s="626" t="s">
        <v>3779</v>
      </c>
      <c r="G1764" s="626" t="s">
        <v>3967</v>
      </c>
      <c r="H1764" s="626" t="s">
        <v>550</v>
      </c>
      <c r="I1764" s="626" t="s">
        <v>4560</v>
      </c>
      <c r="J1764" s="626" t="s">
        <v>4558</v>
      </c>
      <c r="K1764" s="626" t="s">
        <v>4561</v>
      </c>
      <c r="L1764" s="627">
        <v>761.3</v>
      </c>
      <c r="M1764" s="627">
        <v>6851.7</v>
      </c>
      <c r="N1764" s="626">
        <v>9</v>
      </c>
      <c r="O1764" s="690">
        <v>1</v>
      </c>
      <c r="P1764" s="627">
        <v>6851.7</v>
      </c>
      <c r="Q1764" s="642">
        <v>1</v>
      </c>
      <c r="R1764" s="626">
        <v>9</v>
      </c>
      <c r="S1764" s="642">
        <v>1</v>
      </c>
      <c r="T1764" s="690">
        <v>1</v>
      </c>
      <c r="U1764" s="672">
        <v>1</v>
      </c>
    </row>
    <row r="1765" spans="1:21" ht="14.4" customHeight="1" x14ac:dyDescent="0.3">
      <c r="A1765" s="625">
        <v>4</v>
      </c>
      <c r="B1765" s="626" t="s">
        <v>551</v>
      </c>
      <c r="C1765" s="626">
        <v>89301042</v>
      </c>
      <c r="D1765" s="688" t="s">
        <v>5893</v>
      </c>
      <c r="E1765" s="689" t="s">
        <v>3829</v>
      </c>
      <c r="F1765" s="626" t="s">
        <v>3779</v>
      </c>
      <c r="G1765" s="626" t="s">
        <v>3967</v>
      </c>
      <c r="H1765" s="626" t="s">
        <v>550</v>
      </c>
      <c r="I1765" s="626" t="s">
        <v>5537</v>
      </c>
      <c r="J1765" s="626" t="s">
        <v>5538</v>
      </c>
      <c r="K1765" s="626" t="s">
        <v>5539</v>
      </c>
      <c r="L1765" s="627">
        <v>734</v>
      </c>
      <c r="M1765" s="627">
        <v>1468</v>
      </c>
      <c r="N1765" s="626">
        <v>2</v>
      </c>
      <c r="O1765" s="690">
        <v>1</v>
      </c>
      <c r="P1765" s="627">
        <v>1468</v>
      </c>
      <c r="Q1765" s="642">
        <v>1</v>
      </c>
      <c r="R1765" s="626">
        <v>2</v>
      </c>
      <c r="S1765" s="642">
        <v>1</v>
      </c>
      <c r="T1765" s="690">
        <v>1</v>
      </c>
      <c r="U1765" s="672">
        <v>1</v>
      </c>
    </row>
    <row r="1766" spans="1:21" ht="14.4" customHeight="1" x14ac:dyDescent="0.3">
      <c r="A1766" s="625">
        <v>4</v>
      </c>
      <c r="B1766" s="626" t="s">
        <v>551</v>
      </c>
      <c r="C1766" s="626">
        <v>89301042</v>
      </c>
      <c r="D1766" s="688" t="s">
        <v>5893</v>
      </c>
      <c r="E1766" s="689" t="s">
        <v>3829</v>
      </c>
      <c r="F1766" s="626" t="s">
        <v>3779</v>
      </c>
      <c r="G1766" s="626" t="s">
        <v>3967</v>
      </c>
      <c r="H1766" s="626" t="s">
        <v>550</v>
      </c>
      <c r="I1766" s="626" t="s">
        <v>5540</v>
      </c>
      <c r="J1766" s="626" t="s">
        <v>5038</v>
      </c>
      <c r="K1766" s="626" t="s">
        <v>5541</v>
      </c>
      <c r="L1766" s="627">
        <v>834</v>
      </c>
      <c r="M1766" s="627">
        <v>1668</v>
      </c>
      <c r="N1766" s="626">
        <v>2</v>
      </c>
      <c r="O1766" s="690">
        <v>1</v>
      </c>
      <c r="P1766" s="627">
        <v>1668</v>
      </c>
      <c r="Q1766" s="642">
        <v>1</v>
      </c>
      <c r="R1766" s="626">
        <v>2</v>
      </c>
      <c r="S1766" s="642">
        <v>1</v>
      </c>
      <c r="T1766" s="690">
        <v>1</v>
      </c>
      <c r="U1766" s="672">
        <v>1</v>
      </c>
    </row>
    <row r="1767" spans="1:21" ht="14.4" customHeight="1" x14ac:dyDescent="0.3">
      <c r="A1767" s="625">
        <v>4</v>
      </c>
      <c r="B1767" s="626" t="s">
        <v>551</v>
      </c>
      <c r="C1767" s="626">
        <v>89301042</v>
      </c>
      <c r="D1767" s="688" t="s">
        <v>5893</v>
      </c>
      <c r="E1767" s="689" t="s">
        <v>3829</v>
      </c>
      <c r="F1767" s="626" t="s">
        <v>3779</v>
      </c>
      <c r="G1767" s="626" t="s">
        <v>3967</v>
      </c>
      <c r="H1767" s="626" t="s">
        <v>550</v>
      </c>
      <c r="I1767" s="626" t="s">
        <v>4595</v>
      </c>
      <c r="J1767" s="626" t="s">
        <v>4596</v>
      </c>
      <c r="K1767" s="626" t="s">
        <v>4461</v>
      </c>
      <c r="L1767" s="627">
        <v>500</v>
      </c>
      <c r="M1767" s="627">
        <v>1000</v>
      </c>
      <c r="N1767" s="626">
        <v>2</v>
      </c>
      <c r="O1767" s="690">
        <v>1</v>
      </c>
      <c r="P1767" s="627">
        <v>1000</v>
      </c>
      <c r="Q1767" s="642">
        <v>1</v>
      </c>
      <c r="R1767" s="626">
        <v>2</v>
      </c>
      <c r="S1767" s="642">
        <v>1</v>
      </c>
      <c r="T1767" s="690">
        <v>1</v>
      </c>
      <c r="U1767" s="672">
        <v>1</v>
      </c>
    </row>
    <row r="1768" spans="1:21" ht="14.4" customHeight="1" x14ac:dyDescent="0.3">
      <c r="A1768" s="625">
        <v>4</v>
      </c>
      <c r="B1768" s="626" t="s">
        <v>551</v>
      </c>
      <c r="C1768" s="626">
        <v>89301042</v>
      </c>
      <c r="D1768" s="688" t="s">
        <v>5893</v>
      </c>
      <c r="E1768" s="689" t="s">
        <v>3829</v>
      </c>
      <c r="F1768" s="626" t="s">
        <v>3779</v>
      </c>
      <c r="G1768" s="626" t="s">
        <v>3967</v>
      </c>
      <c r="H1768" s="626" t="s">
        <v>550</v>
      </c>
      <c r="I1768" s="626" t="s">
        <v>4597</v>
      </c>
      <c r="J1768" s="626" t="s">
        <v>4598</v>
      </c>
      <c r="K1768" s="626" t="s">
        <v>4599</v>
      </c>
      <c r="L1768" s="627">
        <v>556</v>
      </c>
      <c r="M1768" s="627">
        <v>1668</v>
      </c>
      <c r="N1768" s="626">
        <v>3</v>
      </c>
      <c r="O1768" s="690">
        <v>1</v>
      </c>
      <c r="P1768" s="627">
        <v>1668</v>
      </c>
      <c r="Q1768" s="642">
        <v>1</v>
      </c>
      <c r="R1768" s="626">
        <v>3</v>
      </c>
      <c r="S1768" s="642">
        <v>1</v>
      </c>
      <c r="T1768" s="690">
        <v>1</v>
      </c>
      <c r="U1768" s="672">
        <v>1</v>
      </c>
    </row>
    <row r="1769" spans="1:21" ht="14.4" customHeight="1" x14ac:dyDescent="0.3">
      <c r="A1769" s="625">
        <v>4</v>
      </c>
      <c r="B1769" s="626" t="s">
        <v>551</v>
      </c>
      <c r="C1769" s="626">
        <v>89301042</v>
      </c>
      <c r="D1769" s="688" t="s">
        <v>5893</v>
      </c>
      <c r="E1769" s="689" t="s">
        <v>3829</v>
      </c>
      <c r="F1769" s="626" t="s">
        <v>3779</v>
      </c>
      <c r="G1769" s="626" t="s">
        <v>3967</v>
      </c>
      <c r="H1769" s="626" t="s">
        <v>550</v>
      </c>
      <c r="I1769" s="626" t="s">
        <v>4600</v>
      </c>
      <c r="J1769" s="626" t="s">
        <v>4603</v>
      </c>
      <c r="K1769" s="626" t="s">
        <v>4602</v>
      </c>
      <c r="L1769" s="627">
        <v>2939</v>
      </c>
      <c r="M1769" s="627">
        <v>2939</v>
      </c>
      <c r="N1769" s="626">
        <v>1</v>
      </c>
      <c r="O1769" s="690">
        <v>1</v>
      </c>
      <c r="P1769" s="627">
        <v>2939</v>
      </c>
      <c r="Q1769" s="642">
        <v>1</v>
      </c>
      <c r="R1769" s="626">
        <v>1</v>
      </c>
      <c r="S1769" s="642">
        <v>1</v>
      </c>
      <c r="T1769" s="690">
        <v>1</v>
      </c>
      <c r="U1769" s="672">
        <v>1</v>
      </c>
    </row>
    <row r="1770" spans="1:21" ht="14.4" customHeight="1" x14ac:dyDescent="0.3">
      <c r="A1770" s="625">
        <v>4</v>
      </c>
      <c r="B1770" s="626" t="s">
        <v>551</v>
      </c>
      <c r="C1770" s="626">
        <v>89301042</v>
      </c>
      <c r="D1770" s="688" t="s">
        <v>5893</v>
      </c>
      <c r="E1770" s="689" t="s">
        <v>3829</v>
      </c>
      <c r="F1770" s="626" t="s">
        <v>3779</v>
      </c>
      <c r="G1770" s="626" t="s">
        <v>3967</v>
      </c>
      <c r="H1770" s="626" t="s">
        <v>550</v>
      </c>
      <c r="I1770" s="626" t="s">
        <v>4615</v>
      </c>
      <c r="J1770" s="626" t="s">
        <v>4616</v>
      </c>
      <c r="K1770" s="626" t="s">
        <v>4617</v>
      </c>
      <c r="L1770" s="627">
        <v>600</v>
      </c>
      <c r="M1770" s="627">
        <v>3000</v>
      </c>
      <c r="N1770" s="626">
        <v>5</v>
      </c>
      <c r="O1770" s="690">
        <v>5</v>
      </c>
      <c r="P1770" s="627">
        <v>3000</v>
      </c>
      <c r="Q1770" s="642">
        <v>1</v>
      </c>
      <c r="R1770" s="626">
        <v>5</v>
      </c>
      <c r="S1770" s="642">
        <v>1</v>
      </c>
      <c r="T1770" s="690">
        <v>5</v>
      </c>
      <c r="U1770" s="672">
        <v>1</v>
      </c>
    </row>
    <row r="1771" spans="1:21" ht="14.4" customHeight="1" x14ac:dyDescent="0.3">
      <c r="A1771" s="625">
        <v>4</v>
      </c>
      <c r="B1771" s="626" t="s">
        <v>551</v>
      </c>
      <c r="C1771" s="626">
        <v>89301042</v>
      </c>
      <c r="D1771" s="688" t="s">
        <v>5893</v>
      </c>
      <c r="E1771" s="689" t="s">
        <v>3829</v>
      </c>
      <c r="F1771" s="626" t="s">
        <v>3779</v>
      </c>
      <c r="G1771" s="626" t="s">
        <v>3967</v>
      </c>
      <c r="H1771" s="626" t="s">
        <v>550</v>
      </c>
      <c r="I1771" s="626" t="s">
        <v>4615</v>
      </c>
      <c r="J1771" s="626" t="s">
        <v>4991</v>
      </c>
      <c r="K1771" s="626" t="s">
        <v>4617</v>
      </c>
      <c r="L1771" s="627">
        <v>600</v>
      </c>
      <c r="M1771" s="627">
        <v>600</v>
      </c>
      <c r="N1771" s="626">
        <v>1</v>
      </c>
      <c r="O1771" s="690">
        <v>1</v>
      </c>
      <c r="P1771" s="627">
        <v>600</v>
      </c>
      <c r="Q1771" s="642">
        <v>1</v>
      </c>
      <c r="R1771" s="626">
        <v>1</v>
      </c>
      <c r="S1771" s="642">
        <v>1</v>
      </c>
      <c r="T1771" s="690">
        <v>1</v>
      </c>
      <c r="U1771" s="672">
        <v>1</v>
      </c>
    </row>
    <row r="1772" spans="1:21" ht="14.4" customHeight="1" x14ac:dyDescent="0.3">
      <c r="A1772" s="625">
        <v>4</v>
      </c>
      <c r="B1772" s="626" t="s">
        <v>551</v>
      </c>
      <c r="C1772" s="626">
        <v>89301042</v>
      </c>
      <c r="D1772" s="688" t="s">
        <v>5893</v>
      </c>
      <c r="E1772" s="689" t="s">
        <v>3829</v>
      </c>
      <c r="F1772" s="626" t="s">
        <v>3779</v>
      </c>
      <c r="G1772" s="626" t="s">
        <v>3967</v>
      </c>
      <c r="H1772" s="626" t="s">
        <v>550</v>
      </c>
      <c r="I1772" s="626" t="s">
        <v>4620</v>
      </c>
      <c r="J1772" s="626" t="s">
        <v>4621</v>
      </c>
      <c r="K1772" s="626" t="s">
        <v>4617</v>
      </c>
      <c r="L1772" s="627">
        <v>1000</v>
      </c>
      <c r="M1772" s="627">
        <v>4000</v>
      </c>
      <c r="N1772" s="626">
        <v>4</v>
      </c>
      <c r="O1772" s="690">
        <v>3</v>
      </c>
      <c r="P1772" s="627">
        <v>3000</v>
      </c>
      <c r="Q1772" s="642">
        <v>0.75</v>
      </c>
      <c r="R1772" s="626">
        <v>3</v>
      </c>
      <c r="S1772" s="642">
        <v>0.75</v>
      </c>
      <c r="T1772" s="690">
        <v>2</v>
      </c>
      <c r="U1772" s="672">
        <v>0.66666666666666663</v>
      </c>
    </row>
    <row r="1773" spans="1:21" ht="14.4" customHeight="1" x14ac:dyDescent="0.3">
      <c r="A1773" s="625">
        <v>4</v>
      </c>
      <c r="B1773" s="626" t="s">
        <v>551</v>
      </c>
      <c r="C1773" s="626">
        <v>89301042</v>
      </c>
      <c r="D1773" s="688" t="s">
        <v>5893</v>
      </c>
      <c r="E1773" s="689" t="s">
        <v>3829</v>
      </c>
      <c r="F1773" s="626" t="s">
        <v>3779</v>
      </c>
      <c r="G1773" s="626" t="s">
        <v>3967</v>
      </c>
      <c r="H1773" s="626" t="s">
        <v>550</v>
      </c>
      <c r="I1773" s="626" t="s">
        <v>4620</v>
      </c>
      <c r="J1773" s="626" t="s">
        <v>4993</v>
      </c>
      <c r="K1773" s="626" t="s">
        <v>4617</v>
      </c>
      <c r="L1773" s="627">
        <v>1000</v>
      </c>
      <c r="M1773" s="627">
        <v>1000</v>
      </c>
      <c r="N1773" s="626">
        <v>1</v>
      </c>
      <c r="O1773" s="690">
        <v>1</v>
      </c>
      <c r="P1773" s="627">
        <v>1000</v>
      </c>
      <c r="Q1773" s="642">
        <v>1</v>
      </c>
      <c r="R1773" s="626">
        <v>1</v>
      </c>
      <c r="S1773" s="642">
        <v>1</v>
      </c>
      <c r="T1773" s="690">
        <v>1</v>
      </c>
      <c r="U1773" s="672">
        <v>1</v>
      </c>
    </row>
    <row r="1774" spans="1:21" ht="14.4" customHeight="1" x14ac:dyDescent="0.3">
      <c r="A1774" s="625">
        <v>4</v>
      </c>
      <c r="B1774" s="626" t="s">
        <v>551</v>
      </c>
      <c r="C1774" s="626">
        <v>89301042</v>
      </c>
      <c r="D1774" s="688" t="s">
        <v>5893</v>
      </c>
      <c r="E1774" s="689" t="s">
        <v>3829</v>
      </c>
      <c r="F1774" s="626" t="s">
        <v>3779</v>
      </c>
      <c r="G1774" s="626" t="s">
        <v>3967</v>
      </c>
      <c r="H1774" s="626" t="s">
        <v>550</v>
      </c>
      <c r="I1774" s="626" t="s">
        <v>4633</v>
      </c>
      <c r="J1774" s="626" t="s">
        <v>4634</v>
      </c>
      <c r="K1774" s="626" t="s">
        <v>4525</v>
      </c>
      <c r="L1774" s="627">
        <v>300</v>
      </c>
      <c r="M1774" s="627">
        <v>1200</v>
      </c>
      <c r="N1774" s="626">
        <v>4</v>
      </c>
      <c r="O1774" s="690">
        <v>4</v>
      </c>
      <c r="P1774" s="627">
        <v>1200</v>
      </c>
      <c r="Q1774" s="642">
        <v>1</v>
      </c>
      <c r="R1774" s="626">
        <v>4</v>
      </c>
      <c r="S1774" s="642">
        <v>1</v>
      </c>
      <c r="T1774" s="690">
        <v>4</v>
      </c>
      <c r="U1774" s="672">
        <v>1</v>
      </c>
    </row>
    <row r="1775" spans="1:21" ht="14.4" customHeight="1" x14ac:dyDescent="0.3">
      <c r="A1775" s="625">
        <v>4</v>
      </c>
      <c r="B1775" s="626" t="s">
        <v>551</v>
      </c>
      <c r="C1775" s="626">
        <v>89301042</v>
      </c>
      <c r="D1775" s="688" t="s">
        <v>5893</v>
      </c>
      <c r="E1775" s="689" t="s">
        <v>3829</v>
      </c>
      <c r="F1775" s="626" t="s">
        <v>3779</v>
      </c>
      <c r="G1775" s="626" t="s">
        <v>3967</v>
      </c>
      <c r="H1775" s="626" t="s">
        <v>550</v>
      </c>
      <c r="I1775" s="626" t="s">
        <v>4633</v>
      </c>
      <c r="J1775" s="626" t="s">
        <v>4998</v>
      </c>
      <c r="K1775" s="626" t="s">
        <v>4525</v>
      </c>
      <c r="L1775" s="627">
        <v>300</v>
      </c>
      <c r="M1775" s="627">
        <v>1200</v>
      </c>
      <c r="N1775" s="626">
        <v>4</v>
      </c>
      <c r="O1775" s="690">
        <v>3</v>
      </c>
      <c r="P1775" s="627">
        <v>1200</v>
      </c>
      <c r="Q1775" s="642">
        <v>1</v>
      </c>
      <c r="R1775" s="626">
        <v>4</v>
      </c>
      <c r="S1775" s="642">
        <v>1</v>
      </c>
      <c r="T1775" s="690">
        <v>3</v>
      </c>
      <c r="U1775" s="672">
        <v>1</v>
      </c>
    </row>
    <row r="1776" spans="1:21" ht="14.4" customHeight="1" x14ac:dyDescent="0.3">
      <c r="A1776" s="625">
        <v>4</v>
      </c>
      <c r="B1776" s="626" t="s">
        <v>551</v>
      </c>
      <c r="C1776" s="626">
        <v>89301042</v>
      </c>
      <c r="D1776" s="688" t="s">
        <v>5893</v>
      </c>
      <c r="E1776" s="689" t="s">
        <v>3829</v>
      </c>
      <c r="F1776" s="626" t="s">
        <v>3779</v>
      </c>
      <c r="G1776" s="626" t="s">
        <v>3967</v>
      </c>
      <c r="H1776" s="626" t="s">
        <v>550</v>
      </c>
      <c r="I1776" s="626" t="s">
        <v>4656</v>
      </c>
      <c r="J1776" s="626" t="s">
        <v>4657</v>
      </c>
      <c r="K1776" s="626" t="s">
        <v>4658</v>
      </c>
      <c r="L1776" s="627">
        <v>370.4</v>
      </c>
      <c r="M1776" s="627">
        <v>370.4</v>
      </c>
      <c r="N1776" s="626">
        <v>1</v>
      </c>
      <c r="O1776" s="690">
        <v>1</v>
      </c>
      <c r="P1776" s="627">
        <v>370.4</v>
      </c>
      <c r="Q1776" s="642">
        <v>1</v>
      </c>
      <c r="R1776" s="626">
        <v>1</v>
      </c>
      <c r="S1776" s="642">
        <v>1</v>
      </c>
      <c r="T1776" s="690">
        <v>1</v>
      </c>
      <c r="U1776" s="672">
        <v>1</v>
      </c>
    </row>
    <row r="1777" spans="1:21" ht="14.4" customHeight="1" x14ac:dyDescent="0.3">
      <c r="A1777" s="625">
        <v>4</v>
      </c>
      <c r="B1777" s="626" t="s">
        <v>551</v>
      </c>
      <c r="C1777" s="626">
        <v>89301042</v>
      </c>
      <c r="D1777" s="688" t="s">
        <v>5893</v>
      </c>
      <c r="E1777" s="689" t="s">
        <v>3829</v>
      </c>
      <c r="F1777" s="626" t="s">
        <v>3779</v>
      </c>
      <c r="G1777" s="626" t="s">
        <v>3967</v>
      </c>
      <c r="H1777" s="626" t="s">
        <v>550</v>
      </c>
      <c r="I1777" s="626" t="s">
        <v>4659</v>
      </c>
      <c r="J1777" s="626" t="s">
        <v>4660</v>
      </c>
      <c r="K1777" s="626" t="s">
        <v>4661</v>
      </c>
      <c r="L1777" s="627">
        <v>453.2</v>
      </c>
      <c r="M1777" s="627">
        <v>453.2</v>
      </c>
      <c r="N1777" s="626">
        <v>1</v>
      </c>
      <c r="O1777" s="690">
        <v>1</v>
      </c>
      <c r="P1777" s="627">
        <v>453.2</v>
      </c>
      <c r="Q1777" s="642">
        <v>1</v>
      </c>
      <c r="R1777" s="626">
        <v>1</v>
      </c>
      <c r="S1777" s="642">
        <v>1</v>
      </c>
      <c r="T1777" s="690">
        <v>1</v>
      </c>
      <c r="U1777" s="672">
        <v>1</v>
      </c>
    </row>
    <row r="1778" spans="1:21" ht="14.4" customHeight="1" x14ac:dyDescent="0.3">
      <c r="A1778" s="625">
        <v>4</v>
      </c>
      <c r="B1778" s="626" t="s">
        <v>551</v>
      </c>
      <c r="C1778" s="626">
        <v>89301042</v>
      </c>
      <c r="D1778" s="688" t="s">
        <v>5893</v>
      </c>
      <c r="E1778" s="689" t="s">
        <v>3829</v>
      </c>
      <c r="F1778" s="626" t="s">
        <v>3779</v>
      </c>
      <c r="G1778" s="626" t="s">
        <v>3967</v>
      </c>
      <c r="H1778" s="626" t="s">
        <v>550</v>
      </c>
      <c r="I1778" s="626" t="s">
        <v>4665</v>
      </c>
      <c r="J1778" s="626" t="s">
        <v>4666</v>
      </c>
      <c r="K1778" s="626" t="s">
        <v>4667</v>
      </c>
      <c r="L1778" s="627">
        <v>5343.9</v>
      </c>
      <c r="M1778" s="627">
        <v>5343.9</v>
      </c>
      <c r="N1778" s="626">
        <v>1</v>
      </c>
      <c r="O1778" s="690">
        <v>1</v>
      </c>
      <c r="P1778" s="627">
        <v>5343.9</v>
      </c>
      <c r="Q1778" s="642">
        <v>1</v>
      </c>
      <c r="R1778" s="626">
        <v>1</v>
      </c>
      <c r="S1778" s="642">
        <v>1</v>
      </c>
      <c r="T1778" s="690">
        <v>1</v>
      </c>
      <c r="U1778" s="672">
        <v>1</v>
      </c>
    </row>
    <row r="1779" spans="1:21" ht="14.4" customHeight="1" x14ac:dyDescent="0.3">
      <c r="A1779" s="625">
        <v>4</v>
      </c>
      <c r="B1779" s="626" t="s">
        <v>551</v>
      </c>
      <c r="C1779" s="626">
        <v>89301042</v>
      </c>
      <c r="D1779" s="688" t="s">
        <v>5893</v>
      </c>
      <c r="E1779" s="689" t="s">
        <v>3829</v>
      </c>
      <c r="F1779" s="626" t="s">
        <v>3779</v>
      </c>
      <c r="G1779" s="626" t="s">
        <v>3967</v>
      </c>
      <c r="H1779" s="626" t="s">
        <v>550</v>
      </c>
      <c r="I1779" s="626" t="s">
        <v>4682</v>
      </c>
      <c r="J1779" s="626" t="s">
        <v>4685</v>
      </c>
      <c r="K1779" s="626" t="s">
        <v>4684</v>
      </c>
      <c r="L1779" s="627">
        <v>761.3</v>
      </c>
      <c r="M1779" s="627">
        <v>5329.0999999999995</v>
      </c>
      <c r="N1779" s="626">
        <v>7</v>
      </c>
      <c r="O1779" s="690">
        <v>1</v>
      </c>
      <c r="P1779" s="627">
        <v>5329.0999999999995</v>
      </c>
      <c r="Q1779" s="642">
        <v>1</v>
      </c>
      <c r="R1779" s="626">
        <v>7</v>
      </c>
      <c r="S1779" s="642">
        <v>1</v>
      </c>
      <c r="T1779" s="690">
        <v>1</v>
      </c>
      <c r="U1779" s="672">
        <v>1</v>
      </c>
    </row>
    <row r="1780" spans="1:21" ht="14.4" customHeight="1" x14ac:dyDescent="0.3">
      <c r="A1780" s="625">
        <v>4</v>
      </c>
      <c r="B1780" s="626" t="s">
        <v>551</v>
      </c>
      <c r="C1780" s="626">
        <v>89301042</v>
      </c>
      <c r="D1780" s="688" t="s">
        <v>5893</v>
      </c>
      <c r="E1780" s="689" t="s">
        <v>3829</v>
      </c>
      <c r="F1780" s="626" t="s">
        <v>3779</v>
      </c>
      <c r="G1780" s="626" t="s">
        <v>3967</v>
      </c>
      <c r="H1780" s="626" t="s">
        <v>550</v>
      </c>
      <c r="I1780" s="626" t="s">
        <v>5542</v>
      </c>
      <c r="J1780" s="626" t="s">
        <v>5543</v>
      </c>
      <c r="K1780" s="626" t="s">
        <v>5544</v>
      </c>
      <c r="L1780" s="627">
        <v>3000</v>
      </c>
      <c r="M1780" s="627">
        <v>18000</v>
      </c>
      <c r="N1780" s="626">
        <v>6</v>
      </c>
      <c r="O1780" s="690">
        <v>1</v>
      </c>
      <c r="P1780" s="627">
        <v>18000</v>
      </c>
      <c r="Q1780" s="642">
        <v>1</v>
      </c>
      <c r="R1780" s="626">
        <v>6</v>
      </c>
      <c r="S1780" s="642">
        <v>1</v>
      </c>
      <c r="T1780" s="690">
        <v>1</v>
      </c>
      <c r="U1780" s="672">
        <v>1</v>
      </c>
    </row>
    <row r="1781" spans="1:21" ht="14.4" customHeight="1" x14ac:dyDescent="0.3">
      <c r="A1781" s="625">
        <v>4</v>
      </c>
      <c r="B1781" s="626" t="s">
        <v>551</v>
      </c>
      <c r="C1781" s="626">
        <v>89301042</v>
      </c>
      <c r="D1781" s="688" t="s">
        <v>5893</v>
      </c>
      <c r="E1781" s="689" t="s">
        <v>3829</v>
      </c>
      <c r="F1781" s="626" t="s">
        <v>3779</v>
      </c>
      <c r="G1781" s="626" t="s">
        <v>3967</v>
      </c>
      <c r="H1781" s="626" t="s">
        <v>550</v>
      </c>
      <c r="I1781" s="626" t="s">
        <v>5545</v>
      </c>
      <c r="J1781" s="626" t="s">
        <v>5546</v>
      </c>
      <c r="K1781" s="626" t="s">
        <v>5547</v>
      </c>
      <c r="L1781" s="627">
        <v>1500</v>
      </c>
      <c r="M1781" s="627">
        <v>9000</v>
      </c>
      <c r="N1781" s="626">
        <v>6</v>
      </c>
      <c r="O1781" s="690">
        <v>1</v>
      </c>
      <c r="P1781" s="627">
        <v>9000</v>
      </c>
      <c r="Q1781" s="642">
        <v>1</v>
      </c>
      <c r="R1781" s="626">
        <v>6</v>
      </c>
      <c r="S1781" s="642">
        <v>1</v>
      </c>
      <c r="T1781" s="690">
        <v>1</v>
      </c>
      <c r="U1781" s="672">
        <v>1</v>
      </c>
    </row>
    <row r="1782" spans="1:21" ht="14.4" customHeight="1" x14ac:dyDescent="0.3">
      <c r="A1782" s="625">
        <v>4</v>
      </c>
      <c r="B1782" s="626" t="s">
        <v>551</v>
      </c>
      <c r="C1782" s="626">
        <v>89301042</v>
      </c>
      <c r="D1782" s="688" t="s">
        <v>5893</v>
      </c>
      <c r="E1782" s="689" t="s">
        <v>3829</v>
      </c>
      <c r="F1782" s="626" t="s">
        <v>3779</v>
      </c>
      <c r="G1782" s="626" t="s">
        <v>3967</v>
      </c>
      <c r="H1782" s="626" t="s">
        <v>550</v>
      </c>
      <c r="I1782" s="626" t="s">
        <v>4705</v>
      </c>
      <c r="J1782" s="626" t="s">
        <v>4706</v>
      </c>
      <c r="K1782" s="626" t="s">
        <v>4707</v>
      </c>
      <c r="L1782" s="627">
        <v>957</v>
      </c>
      <c r="M1782" s="627">
        <v>5742</v>
      </c>
      <c r="N1782" s="626">
        <v>6</v>
      </c>
      <c r="O1782" s="690">
        <v>1</v>
      </c>
      <c r="P1782" s="627">
        <v>5742</v>
      </c>
      <c r="Q1782" s="642">
        <v>1</v>
      </c>
      <c r="R1782" s="626">
        <v>6</v>
      </c>
      <c r="S1782" s="642">
        <v>1</v>
      </c>
      <c r="T1782" s="690">
        <v>1</v>
      </c>
      <c r="U1782" s="672">
        <v>1</v>
      </c>
    </row>
    <row r="1783" spans="1:21" ht="14.4" customHeight="1" x14ac:dyDescent="0.3">
      <c r="A1783" s="625">
        <v>4</v>
      </c>
      <c r="B1783" s="626" t="s">
        <v>551</v>
      </c>
      <c r="C1783" s="626">
        <v>89301042</v>
      </c>
      <c r="D1783" s="688" t="s">
        <v>5893</v>
      </c>
      <c r="E1783" s="689" t="s">
        <v>3829</v>
      </c>
      <c r="F1783" s="626" t="s">
        <v>3779</v>
      </c>
      <c r="G1783" s="626" t="s">
        <v>3967</v>
      </c>
      <c r="H1783" s="626" t="s">
        <v>550</v>
      </c>
      <c r="I1783" s="626" t="s">
        <v>5024</v>
      </c>
      <c r="J1783" s="626" t="s">
        <v>5025</v>
      </c>
      <c r="K1783" s="626" t="s">
        <v>5026</v>
      </c>
      <c r="L1783" s="627">
        <v>3000</v>
      </c>
      <c r="M1783" s="627">
        <v>6000</v>
      </c>
      <c r="N1783" s="626">
        <v>2</v>
      </c>
      <c r="O1783" s="690">
        <v>1</v>
      </c>
      <c r="P1783" s="627">
        <v>6000</v>
      </c>
      <c r="Q1783" s="642">
        <v>1</v>
      </c>
      <c r="R1783" s="626">
        <v>2</v>
      </c>
      <c r="S1783" s="642">
        <v>1</v>
      </c>
      <c r="T1783" s="690">
        <v>1</v>
      </c>
      <c r="U1783" s="672">
        <v>1</v>
      </c>
    </row>
    <row r="1784" spans="1:21" ht="14.4" customHeight="1" x14ac:dyDescent="0.3">
      <c r="A1784" s="625">
        <v>4</v>
      </c>
      <c r="B1784" s="626" t="s">
        <v>551</v>
      </c>
      <c r="C1784" s="626">
        <v>89301042</v>
      </c>
      <c r="D1784" s="688" t="s">
        <v>5893</v>
      </c>
      <c r="E1784" s="689" t="s">
        <v>3829</v>
      </c>
      <c r="F1784" s="626" t="s">
        <v>3779</v>
      </c>
      <c r="G1784" s="626" t="s">
        <v>3967</v>
      </c>
      <c r="H1784" s="626" t="s">
        <v>550</v>
      </c>
      <c r="I1784" s="626" t="s">
        <v>4719</v>
      </c>
      <c r="J1784" s="626" t="s">
        <v>4720</v>
      </c>
      <c r="K1784" s="626" t="s">
        <v>4721</v>
      </c>
      <c r="L1784" s="627">
        <v>1500</v>
      </c>
      <c r="M1784" s="627">
        <v>9000</v>
      </c>
      <c r="N1784" s="626">
        <v>6</v>
      </c>
      <c r="O1784" s="690">
        <v>1</v>
      </c>
      <c r="P1784" s="627">
        <v>9000</v>
      </c>
      <c r="Q1784" s="642">
        <v>1</v>
      </c>
      <c r="R1784" s="626">
        <v>6</v>
      </c>
      <c r="S1784" s="642">
        <v>1</v>
      </c>
      <c r="T1784" s="690">
        <v>1</v>
      </c>
      <c r="U1784" s="672">
        <v>1</v>
      </c>
    </row>
    <row r="1785" spans="1:21" ht="14.4" customHeight="1" x14ac:dyDescent="0.3">
      <c r="A1785" s="625">
        <v>4</v>
      </c>
      <c r="B1785" s="626" t="s">
        <v>551</v>
      </c>
      <c r="C1785" s="626">
        <v>89301042</v>
      </c>
      <c r="D1785" s="688" t="s">
        <v>5893</v>
      </c>
      <c r="E1785" s="689" t="s">
        <v>3829</v>
      </c>
      <c r="F1785" s="626" t="s">
        <v>3779</v>
      </c>
      <c r="G1785" s="626" t="s">
        <v>3967</v>
      </c>
      <c r="H1785" s="626" t="s">
        <v>550</v>
      </c>
      <c r="I1785" s="626" t="s">
        <v>4728</v>
      </c>
      <c r="J1785" s="626" t="s">
        <v>4729</v>
      </c>
      <c r="K1785" s="626" t="s">
        <v>4730</v>
      </c>
      <c r="L1785" s="627">
        <v>159.5</v>
      </c>
      <c r="M1785" s="627">
        <v>159.5</v>
      </c>
      <c r="N1785" s="626">
        <v>1</v>
      </c>
      <c r="O1785" s="690">
        <v>1</v>
      </c>
      <c r="P1785" s="627"/>
      <c r="Q1785" s="642">
        <v>0</v>
      </c>
      <c r="R1785" s="626"/>
      <c r="S1785" s="642">
        <v>0</v>
      </c>
      <c r="T1785" s="690"/>
      <c r="U1785" s="672">
        <v>0</v>
      </c>
    </row>
    <row r="1786" spans="1:21" ht="14.4" customHeight="1" x14ac:dyDescent="0.3">
      <c r="A1786" s="625">
        <v>4</v>
      </c>
      <c r="B1786" s="626" t="s">
        <v>551</v>
      </c>
      <c r="C1786" s="626">
        <v>89301042</v>
      </c>
      <c r="D1786" s="688" t="s">
        <v>5893</v>
      </c>
      <c r="E1786" s="689" t="s">
        <v>3829</v>
      </c>
      <c r="F1786" s="626" t="s">
        <v>3779</v>
      </c>
      <c r="G1786" s="626" t="s">
        <v>3967</v>
      </c>
      <c r="H1786" s="626" t="s">
        <v>550</v>
      </c>
      <c r="I1786" s="626" t="s">
        <v>5548</v>
      </c>
      <c r="J1786" s="626" t="s">
        <v>5549</v>
      </c>
      <c r="K1786" s="626" t="s">
        <v>5550</v>
      </c>
      <c r="L1786" s="627">
        <v>1249.73</v>
      </c>
      <c r="M1786" s="627">
        <v>2499.46</v>
      </c>
      <c r="N1786" s="626">
        <v>2</v>
      </c>
      <c r="O1786" s="690">
        <v>1</v>
      </c>
      <c r="P1786" s="627">
        <v>2499.46</v>
      </c>
      <c r="Q1786" s="642">
        <v>1</v>
      </c>
      <c r="R1786" s="626">
        <v>2</v>
      </c>
      <c r="S1786" s="642">
        <v>1</v>
      </c>
      <c r="T1786" s="690">
        <v>1</v>
      </c>
      <c r="U1786" s="672">
        <v>1</v>
      </c>
    </row>
    <row r="1787" spans="1:21" ht="14.4" customHeight="1" x14ac:dyDescent="0.3">
      <c r="A1787" s="625">
        <v>4</v>
      </c>
      <c r="B1787" s="626" t="s">
        <v>551</v>
      </c>
      <c r="C1787" s="626">
        <v>89301042</v>
      </c>
      <c r="D1787" s="688" t="s">
        <v>5893</v>
      </c>
      <c r="E1787" s="689" t="s">
        <v>3829</v>
      </c>
      <c r="F1787" s="626" t="s">
        <v>3779</v>
      </c>
      <c r="G1787" s="626" t="s">
        <v>3967</v>
      </c>
      <c r="H1787" s="626" t="s">
        <v>550</v>
      </c>
      <c r="I1787" s="626" t="s">
        <v>5551</v>
      </c>
      <c r="J1787" s="626" t="s">
        <v>5552</v>
      </c>
      <c r="K1787" s="626" t="s">
        <v>5553</v>
      </c>
      <c r="L1787" s="627">
        <v>1249.73</v>
      </c>
      <c r="M1787" s="627">
        <v>2499.46</v>
      </c>
      <c r="N1787" s="626">
        <v>2</v>
      </c>
      <c r="O1787" s="690">
        <v>1</v>
      </c>
      <c r="P1787" s="627">
        <v>2499.46</v>
      </c>
      <c r="Q1787" s="642">
        <v>1</v>
      </c>
      <c r="R1787" s="626">
        <v>2</v>
      </c>
      <c r="S1787" s="642">
        <v>1</v>
      </c>
      <c r="T1787" s="690">
        <v>1</v>
      </c>
      <c r="U1787" s="672">
        <v>1</v>
      </c>
    </row>
    <row r="1788" spans="1:21" ht="14.4" customHeight="1" x14ac:dyDescent="0.3">
      <c r="A1788" s="625">
        <v>4</v>
      </c>
      <c r="B1788" s="626" t="s">
        <v>551</v>
      </c>
      <c r="C1788" s="626">
        <v>89301042</v>
      </c>
      <c r="D1788" s="688" t="s">
        <v>5893</v>
      </c>
      <c r="E1788" s="689" t="s">
        <v>3829</v>
      </c>
      <c r="F1788" s="626" t="s">
        <v>3779</v>
      </c>
      <c r="G1788" s="626" t="s">
        <v>3967</v>
      </c>
      <c r="H1788" s="626" t="s">
        <v>550</v>
      </c>
      <c r="I1788" s="626" t="s">
        <v>5554</v>
      </c>
      <c r="J1788" s="626" t="s">
        <v>5555</v>
      </c>
      <c r="K1788" s="626" t="s">
        <v>5556</v>
      </c>
      <c r="L1788" s="627">
        <v>2816</v>
      </c>
      <c r="M1788" s="627">
        <v>5632</v>
      </c>
      <c r="N1788" s="626">
        <v>2</v>
      </c>
      <c r="O1788" s="690">
        <v>1</v>
      </c>
      <c r="P1788" s="627">
        <v>5632</v>
      </c>
      <c r="Q1788" s="642">
        <v>1</v>
      </c>
      <c r="R1788" s="626">
        <v>2</v>
      </c>
      <c r="S1788" s="642">
        <v>1</v>
      </c>
      <c r="T1788" s="690">
        <v>1</v>
      </c>
      <c r="U1788" s="672">
        <v>1</v>
      </c>
    </row>
    <row r="1789" spans="1:21" ht="14.4" customHeight="1" x14ac:dyDescent="0.3">
      <c r="A1789" s="625">
        <v>4</v>
      </c>
      <c r="B1789" s="626" t="s">
        <v>551</v>
      </c>
      <c r="C1789" s="626">
        <v>89301042</v>
      </c>
      <c r="D1789" s="688" t="s">
        <v>5893</v>
      </c>
      <c r="E1789" s="689" t="s">
        <v>3829</v>
      </c>
      <c r="F1789" s="626" t="s">
        <v>3779</v>
      </c>
      <c r="G1789" s="626" t="s">
        <v>3967</v>
      </c>
      <c r="H1789" s="626" t="s">
        <v>550</v>
      </c>
      <c r="I1789" s="626" t="s">
        <v>5557</v>
      </c>
      <c r="J1789" s="626" t="s">
        <v>5558</v>
      </c>
      <c r="K1789" s="626" t="s">
        <v>5559</v>
      </c>
      <c r="L1789" s="627">
        <v>2816</v>
      </c>
      <c r="M1789" s="627">
        <v>5632</v>
      </c>
      <c r="N1789" s="626">
        <v>2</v>
      </c>
      <c r="O1789" s="690">
        <v>1</v>
      </c>
      <c r="P1789" s="627"/>
      <c r="Q1789" s="642">
        <v>0</v>
      </c>
      <c r="R1789" s="626"/>
      <c r="S1789" s="642">
        <v>0</v>
      </c>
      <c r="T1789" s="690"/>
      <c r="U1789" s="672">
        <v>0</v>
      </c>
    </row>
    <row r="1790" spans="1:21" ht="14.4" customHeight="1" x14ac:dyDescent="0.3">
      <c r="A1790" s="625">
        <v>4</v>
      </c>
      <c r="B1790" s="626" t="s">
        <v>551</v>
      </c>
      <c r="C1790" s="626">
        <v>89301042</v>
      </c>
      <c r="D1790" s="688" t="s">
        <v>5893</v>
      </c>
      <c r="E1790" s="689" t="s">
        <v>3830</v>
      </c>
      <c r="F1790" s="626" t="s">
        <v>3777</v>
      </c>
      <c r="G1790" s="626" t="s">
        <v>3839</v>
      </c>
      <c r="H1790" s="626" t="s">
        <v>1399</v>
      </c>
      <c r="I1790" s="626" t="s">
        <v>1717</v>
      </c>
      <c r="J1790" s="626" t="s">
        <v>3575</v>
      </c>
      <c r="K1790" s="626" t="s">
        <v>3576</v>
      </c>
      <c r="L1790" s="627">
        <v>333.31</v>
      </c>
      <c r="M1790" s="627">
        <v>666.62</v>
      </c>
      <c r="N1790" s="626">
        <v>2</v>
      </c>
      <c r="O1790" s="690">
        <v>2</v>
      </c>
      <c r="P1790" s="627">
        <v>333.31</v>
      </c>
      <c r="Q1790" s="642">
        <v>0.5</v>
      </c>
      <c r="R1790" s="626">
        <v>1</v>
      </c>
      <c r="S1790" s="642">
        <v>0.5</v>
      </c>
      <c r="T1790" s="690">
        <v>1</v>
      </c>
      <c r="U1790" s="672">
        <v>0.5</v>
      </c>
    </row>
    <row r="1791" spans="1:21" ht="14.4" customHeight="1" x14ac:dyDescent="0.3">
      <c r="A1791" s="625">
        <v>4</v>
      </c>
      <c r="B1791" s="626" t="s">
        <v>551</v>
      </c>
      <c r="C1791" s="626">
        <v>89301042</v>
      </c>
      <c r="D1791" s="688" t="s">
        <v>5893</v>
      </c>
      <c r="E1791" s="689" t="s">
        <v>3830</v>
      </c>
      <c r="F1791" s="626" t="s">
        <v>3777</v>
      </c>
      <c r="G1791" s="626" t="s">
        <v>3840</v>
      </c>
      <c r="H1791" s="626" t="s">
        <v>550</v>
      </c>
      <c r="I1791" s="626" t="s">
        <v>973</v>
      </c>
      <c r="J1791" s="626" t="s">
        <v>974</v>
      </c>
      <c r="K1791" s="626" t="s">
        <v>975</v>
      </c>
      <c r="L1791" s="627">
        <v>0</v>
      </c>
      <c r="M1791" s="627">
        <v>0</v>
      </c>
      <c r="N1791" s="626">
        <v>1</v>
      </c>
      <c r="O1791" s="690">
        <v>1</v>
      </c>
      <c r="P1791" s="627"/>
      <c r="Q1791" s="642"/>
      <c r="R1791" s="626"/>
      <c r="S1791" s="642">
        <v>0</v>
      </c>
      <c r="T1791" s="690"/>
      <c r="U1791" s="672">
        <v>0</v>
      </c>
    </row>
    <row r="1792" spans="1:21" ht="14.4" customHeight="1" x14ac:dyDescent="0.3">
      <c r="A1792" s="625">
        <v>4</v>
      </c>
      <c r="B1792" s="626" t="s">
        <v>551</v>
      </c>
      <c r="C1792" s="626">
        <v>89301042</v>
      </c>
      <c r="D1792" s="688" t="s">
        <v>5893</v>
      </c>
      <c r="E1792" s="689" t="s">
        <v>3830</v>
      </c>
      <c r="F1792" s="626" t="s">
        <v>3777</v>
      </c>
      <c r="G1792" s="626" t="s">
        <v>4091</v>
      </c>
      <c r="H1792" s="626" t="s">
        <v>1399</v>
      </c>
      <c r="I1792" s="626" t="s">
        <v>2608</v>
      </c>
      <c r="J1792" s="626" t="s">
        <v>2609</v>
      </c>
      <c r="K1792" s="626" t="s">
        <v>2610</v>
      </c>
      <c r="L1792" s="627">
        <v>154.01</v>
      </c>
      <c r="M1792" s="627">
        <v>154.01</v>
      </c>
      <c r="N1792" s="626">
        <v>1</v>
      </c>
      <c r="O1792" s="690">
        <v>1</v>
      </c>
      <c r="P1792" s="627">
        <v>154.01</v>
      </c>
      <c r="Q1792" s="642">
        <v>1</v>
      </c>
      <c r="R1792" s="626">
        <v>1</v>
      </c>
      <c r="S1792" s="642">
        <v>1</v>
      </c>
      <c r="T1792" s="690">
        <v>1</v>
      </c>
      <c r="U1792" s="672">
        <v>1</v>
      </c>
    </row>
    <row r="1793" spans="1:21" ht="14.4" customHeight="1" x14ac:dyDescent="0.3">
      <c r="A1793" s="625">
        <v>4</v>
      </c>
      <c r="B1793" s="626" t="s">
        <v>551</v>
      </c>
      <c r="C1793" s="626">
        <v>89301042</v>
      </c>
      <c r="D1793" s="688" t="s">
        <v>5893</v>
      </c>
      <c r="E1793" s="689" t="s">
        <v>3830</v>
      </c>
      <c r="F1793" s="626" t="s">
        <v>3777</v>
      </c>
      <c r="G1793" s="626" t="s">
        <v>3854</v>
      </c>
      <c r="H1793" s="626" t="s">
        <v>550</v>
      </c>
      <c r="I1793" s="626" t="s">
        <v>818</v>
      </c>
      <c r="J1793" s="626" t="s">
        <v>3855</v>
      </c>
      <c r="K1793" s="626" t="s">
        <v>3856</v>
      </c>
      <c r="L1793" s="627">
        <v>0</v>
      </c>
      <c r="M1793" s="627">
        <v>0</v>
      </c>
      <c r="N1793" s="626">
        <v>2</v>
      </c>
      <c r="O1793" s="690">
        <v>1</v>
      </c>
      <c r="P1793" s="627">
        <v>0</v>
      </c>
      <c r="Q1793" s="642"/>
      <c r="R1793" s="626">
        <v>2</v>
      </c>
      <c r="S1793" s="642">
        <v>1</v>
      </c>
      <c r="T1793" s="690">
        <v>1</v>
      </c>
      <c r="U1793" s="672">
        <v>1</v>
      </c>
    </row>
    <row r="1794" spans="1:21" ht="14.4" customHeight="1" x14ac:dyDescent="0.3">
      <c r="A1794" s="625">
        <v>4</v>
      </c>
      <c r="B1794" s="626" t="s">
        <v>551</v>
      </c>
      <c r="C1794" s="626">
        <v>89301042</v>
      </c>
      <c r="D1794" s="688" t="s">
        <v>5893</v>
      </c>
      <c r="E1794" s="689" t="s">
        <v>3830</v>
      </c>
      <c r="F1794" s="626" t="s">
        <v>3778</v>
      </c>
      <c r="G1794" s="626" t="s">
        <v>3904</v>
      </c>
      <c r="H1794" s="626" t="s">
        <v>550</v>
      </c>
      <c r="I1794" s="626" t="s">
        <v>3966</v>
      </c>
      <c r="J1794" s="626" t="s">
        <v>3806</v>
      </c>
      <c r="K1794" s="626"/>
      <c r="L1794" s="627">
        <v>0</v>
      </c>
      <c r="M1794" s="627">
        <v>0</v>
      </c>
      <c r="N1794" s="626">
        <v>1</v>
      </c>
      <c r="O1794" s="690">
        <v>1</v>
      </c>
      <c r="P1794" s="627">
        <v>0</v>
      </c>
      <c r="Q1794" s="642"/>
      <c r="R1794" s="626">
        <v>1</v>
      </c>
      <c r="S1794" s="642">
        <v>1</v>
      </c>
      <c r="T1794" s="690">
        <v>1</v>
      </c>
      <c r="U1794" s="672">
        <v>1</v>
      </c>
    </row>
    <row r="1795" spans="1:21" ht="14.4" customHeight="1" x14ac:dyDescent="0.3">
      <c r="A1795" s="625">
        <v>4</v>
      </c>
      <c r="B1795" s="626" t="s">
        <v>551</v>
      </c>
      <c r="C1795" s="626">
        <v>89301042</v>
      </c>
      <c r="D1795" s="688" t="s">
        <v>5893</v>
      </c>
      <c r="E1795" s="689" t="s">
        <v>3830</v>
      </c>
      <c r="F1795" s="626" t="s">
        <v>3779</v>
      </c>
      <c r="G1795" s="626" t="s">
        <v>4152</v>
      </c>
      <c r="H1795" s="626" t="s">
        <v>550</v>
      </c>
      <c r="I1795" s="626" t="s">
        <v>5454</v>
      </c>
      <c r="J1795" s="626" t="s">
        <v>4154</v>
      </c>
      <c r="K1795" s="626" t="s">
        <v>5455</v>
      </c>
      <c r="L1795" s="627">
        <v>410</v>
      </c>
      <c r="M1795" s="627">
        <v>410</v>
      </c>
      <c r="N1795" s="626">
        <v>1</v>
      </c>
      <c r="O1795" s="690">
        <v>1</v>
      </c>
      <c r="P1795" s="627">
        <v>410</v>
      </c>
      <c r="Q1795" s="642">
        <v>1</v>
      </c>
      <c r="R1795" s="626">
        <v>1</v>
      </c>
      <c r="S1795" s="642">
        <v>1</v>
      </c>
      <c r="T1795" s="690">
        <v>1</v>
      </c>
      <c r="U1795" s="672">
        <v>1</v>
      </c>
    </row>
    <row r="1796" spans="1:21" ht="14.4" customHeight="1" x14ac:dyDescent="0.3">
      <c r="A1796" s="625">
        <v>4</v>
      </c>
      <c r="B1796" s="626" t="s">
        <v>551</v>
      </c>
      <c r="C1796" s="626">
        <v>89301042</v>
      </c>
      <c r="D1796" s="688" t="s">
        <v>5893</v>
      </c>
      <c r="E1796" s="689" t="s">
        <v>3830</v>
      </c>
      <c r="F1796" s="626" t="s">
        <v>3779</v>
      </c>
      <c r="G1796" s="626" t="s">
        <v>4152</v>
      </c>
      <c r="H1796" s="626" t="s">
        <v>550</v>
      </c>
      <c r="I1796" s="626" t="s">
        <v>4153</v>
      </c>
      <c r="J1796" s="626" t="s">
        <v>4154</v>
      </c>
      <c r="K1796" s="626" t="s">
        <v>4155</v>
      </c>
      <c r="L1796" s="627">
        <v>410</v>
      </c>
      <c r="M1796" s="627">
        <v>2460</v>
      </c>
      <c r="N1796" s="626">
        <v>6</v>
      </c>
      <c r="O1796" s="690">
        <v>6</v>
      </c>
      <c r="P1796" s="627">
        <v>2460</v>
      </c>
      <c r="Q1796" s="642">
        <v>1</v>
      </c>
      <c r="R1796" s="626">
        <v>6</v>
      </c>
      <c r="S1796" s="642">
        <v>1</v>
      </c>
      <c r="T1796" s="690">
        <v>6</v>
      </c>
      <c r="U1796" s="672">
        <v>1</v>
      </c>
    </row>
    <row r="1797" spans="1:21" ht="14.4" customHeight="1" x14ac:dyDescent="0.3">
      <c r="A1797" s="625">
        <v>4</v>
      </c>
      <c r="B1797" s="626" t="s">
        <v>551</v>
      </c>
      <c r="C1797" s="626">
        <v>89301042</v>
      </c>
      <c r="D1797" s="688" t="s">
        <v>5893</v>
      </c>
      <c r="E1797" s="689" t="s">
        <v>3830</v>
      </c>
      <c r="F1797" s="626" t="s">
        <v>3779</v>
      </c>
      <c r="G1797" s="626" t="s">
        <v>4215</v>
      </c>
      <c r="H1797" s="626" t="s">
        <v>550</v>
      </c>
      <c r="I1797" s="626" t="s">
        <v>4225</v>
      </c>
      <c r="J1797" s="626" t="s">
        <v>4226</v>
      </c>
      <c r="K1797" s="626" t="s">
        <v>4227</v>
      </c>
      <c r="L1797" s="627">
        <v>200</v>
      </c>
      <c r="M1797" s="627">
        <v>1000</v>
      </c>
      <c r="N1797" s="626">
        <v>5</v>
      </c>
      <c r="O1797" s="690">
        <v>2</v>
      </c>
      <c r="P1797" s="627">
        <v>1000</v>
      </c>
      <c r="Q1797" s="642">
        <v>1</v>
      </c>
      <c r="R1797" s="626">
        <v>5</v>
      </c>
      <c r="S1797" s="642">
        <v>1</v>
      </c>
      <c r="T1797" s="690">
        <v>2</v>
      </c>
      <c r="U1797" s="672">
        <v>1</v>
      </c>
    </row>
    <row r="1798" spans="1:21" ht="14.4" customHeight="1" x14ac:dyDescent="0.3">
      <c r="A1798" s="625">
        <v>4</v>
      </c>
      <c r="B1798" s="626" t="s">
        <v>551</v>
      </c>
      <c r="C1798" s="626">
        <v>89301042</v>
      </c>
      <c r="D1798" s="688" t="s">
        <v>5893</v>
      </c>
      <c r="E1798" s="689" t="s">
        <v>3830</v>
      </c>
      <c r="F1798" s="626" t="s">
        <v>3779</v>
      </c>
      <c r="G1798" s="626" t="s">
        <v>4215</v>
      </c>
      <c r="H1798" s="626" t="s">
        <v>550</v>
      </c>
      <c r="I1798" s="626" t="s">
        <v>4249</v>
      </c>
      <c r="J1798" s="626" t="s">
        <v>4250</v>
      </c>
      <c r="K1798" s="626" t="s">
        <v>4245</v>
      </c>
      <c r="L1798" s="627">
        <v>1512.58</v>
      </c>
      <c r="M1798" s="627">
        <v>1512.58</v>
      </c>
      <c r="N1798" s="626">
        <v>1</v>
      </c>
      <c r="O1798" s="690">
        <v>1</v>
      </c>
      <c r="P1798" s="627">
        <v>1512.58</v>
      </c>
      <c r="Q1798" s="642">
        <v>1</v>
      </c>
      <c r="R1798" s="626">
        <v>1</v>
      </c>
      <c r="S1798" s="642">
        <v>1</v>
      </c>
      <c r="T1798" s="690">
        <v>1</v>
      </c>
      <c r="U1798" s="672">
        <v>1</v>
      </c>
    </row>
    <row r="1799" spans="1:21" ht="14.4" customHeight="1" x14ac:dyDescent="0.3">
      <c r="A1799" s="625">
        <v>4</v>
      </c>
      <c r="B1799" s="626" t="s">
        <v>551</v>
      </c>
      <c r="C1799" s="626">
        <v>89301042</v>
      </c>
      <c r="D1799" s="688" t="s">
        <v>5893</v>
      </c>
      <c r="E1799" s="689" t="s">
        <v>3830</v>
      </c>
      <c r="F1799" s="626" t="s">
        <v>3779</v>
      </c>
      <c r="G1799" s="626" t="s">
        <v>4027</v>
      </c>
      <c r="H1799" s="626" t="s">
        <v>550</v>
      </c>
      <c r="I1799" s="626" t="s">
        <v>4028</v>
      </c>
      <c r="J1799" s="626" t="s">
        <v>4029</v>
      </c>
      <c r="K1799" s="626" t="s">
        <v>4030</v>
      </c>
      <c r="L1799" s="627">
        <v>900</v>
      </c>
      <c r="M1799" s="627">
        <v>900</v>
      </c>
      <c r="N1799" s="626">
        <v>1</v>
      </c>
      <c r="O1799" s="690">
        <v>1</v>
      </c>
      <c r="P1799" s="627">
        <v>900</v>
      </c>
      <c r="Q1799" s="642">
        <v>1</v>
      </c>
      <c r="R1799" s="626">
        <v>1</v>
      </c>
      <c r="S1799" s="642">
        <v>1</v>
      </c>
      <c r="T1799" s="690">
        <v>1</v>
      </c>
      <c r="U1799" s="672">
        <v>1</v>
      </c>
    </row>
    <row r="1800" spans="1:21" ht="14.4" customHeight="1" x14ac:dyDescent="0.3">
      <c r="A1800" s="625">
        <v>4</v>
      </c>
      <c r="B1800" s="626" t="s">
        <v>551</v>
      </c>
      <c r="C1800" s="626">
        <v>89301042</v>
      </c>
      <c r="D1800" s="688" t="s">
        <v>5893</v>
      </c>
      <c r="E1800" s="689" t="s">
        <v>3831</v>
      </c>
      <c r="F1800" s="626" t="s">
        <v>3777</v>
      </c>
      <c r="G1800" s="626" t="s">
        <v>3948</v>
      </c>
      <c r="H1800" s="626" t="s">
        <v>1399</v>
      </c>
      <c r="I1800" s="626" t="s">
        <v>3949</v>
      </c>
      <c r="J1800" s="626" t="s">
        <v>3950</v>
      </c>
      <c r="K1800" s="626" t="s">
        <v>3951</v>
      </c>
      <c r="L1800" s="627">
        <v>41.55</v>
      </c>
      <c r="M1800" s="627">
        <v>124.64999999999999</v>
      </c>
      <c r="N1800" s="626">
        <v>3</v>
      </c>
      <c r="O1800" s="690">
        <v>1</v>
      </c>
      <c r="P1800" s="627"/>
      <c r="Q1800" s="642">
        <v>0</v>
      </c>
      <c r="R1800" s="626"/>
      <c r="S1800" s="642">
        <v>0</v>
      </c>
      <c r="T1800" s="690"/>
      <c r="U1800" s="672">
        <v>0</v>
      </c>
    </row>
    <row r="1801" spans="1:21" ht="14.4" customHeight="1" x14ac:dyDescent="0.3">
      <c r="A1801" s="625">
        <v>4</v>
      </c>
      <c r="B1801" s="626" t="s">
        <v>551</v>
      </c>
      <c r="C1801" s="626">
        <v>89301042</v>
      </c>
      <c r="D1801" s="688" t="s">
        <v>5893</v>
      </c>
      <c r="E1801" s="689" t="s">
        <v>3831</v>
      </c>
      <c r="F1801" s="626" t="s">
        <v>3777</v>
      </c>
      <c r="G1801" s="626" t="s">
        <v>3848</v>
      </c>
      <c r="H1801" s="626" t="s">
        <v>550</v>
      </c>
      <c r="I1801" s="626" t="s">
        <v>757</v>
      </c>
      <c r="J1801" s="626" t="s">
        <v>754</v>
      </c>
      <c r="K1801" s="626" t="s">
        <v>758</v>
      </c>
      <c r="L1801" s="627">
        <v>612.26</v>
      </c>
      <c r="M1801" s="627">
        <v>612.26</v>
      </c>
      <c r="N1801" s="626">
        <v>1</v>
      </c>
      <c r="O1801" s="690">
        <v>0.5</v>
      </c>
      <c r="P1801" s="627">
        <v>612.26</v>
      </c>
      <c r="Q1801" s="642">
        <v>1</v>
      </c>
      <c r="R1801" s="626">
        <v>1</v>
      </c>
      <c r="S1801" s="642">
        <v>1</v>
      </c>
      <c r="T1801" s="690">
        <v>0.5</v>
      </c>
      <c r="U1801" s="672">
        <v>1</v>
      </c>
    </row>
    <row r="1802" spans="1:21" ht="14.4" customHeight="1" x14ac:dyDescent="0.3">
      <c r="A1802" s="625">
        <v>4</v>
      </c>
      <c r="B1802" s="626" t="s">
        <v>551</v>
      </c>
      <c r="C1802" s="626">
        <v>89301042</v>
      </c>
      <c r="D1802" s="688" t="s">
        <v>5893</v>
      </c>
      <c r="E1802" s="689" t="s">
        <v>3831</v>
      </c>
      <c r="F1802" s="626" t="s">
        <v>3777</v>
      </c>
      <c r="G1802" s="626" t="s">
        <v>3886</v>
      </c>
      <c r="H1802" s="626" t="s">
        <v>550</v>
      </c>
      <c r="I1802" s="626" t="s">
        <v>5185</v>
      </c>
      <c r="J1802" s="626" t="s">
        <v>807</v>
      </c>
      <c r="K1802" s="626" t="s">
        <v>2778</v>
      </c>
      <c r="L1802" s="627">
        <v>0</v>
      </c>
      <c r="M1802" s="627">
        <v>0</v>
      </c>
      <c r="N1802" s="626">
        <v>1</v>
      </c>
      <c r="O1802" s="690">
        <v>1</v>
      </c>
      <c r="P1802" s="627">
        <v>0</v>
      </c>
      <c r="Q1802" s="642"/>
      <c r="R1802" s="626">
        <v>1</v>
      </c>
      <c r="S1802" s="642">
        <v>1</v>
      </c>
      <c r="T1802" s="690">
        <v>1</v>
      </c>
      <c r="U1802" s="672">
        <v>1</v>
      </c>
    </row>
    <row r="1803" spans="1:21" ht="14.4" customHeight="1" x14ac:dyDescent="0.3">
      <c r="A1803" s="625">
        <v>4</v>
      </c>
      <c r="B1803" s="626" t="s">
        <v>551</v>
      </c>
      <c r="C1803" s="626">
        <v>89301042</v>
      </c>
      <c r="D1803" s="688" t="s">
        <v>5893</v>
      </c>
      <c r="E1803" s="689" t="s">
        <v>3831</v>
      </c>
      <c r="F1803" s="626" t="s">
        <v>3777</v>
      </c>
      <c r="G1803" s="626" t="s">
        <v>3920</v>
      </c>
      <c r="H1803" s="626" t="s">
        <v>1399</v>
      </c>
      <c r="I1803" s="626" t="s">
        <v>1596</v>
      </c>
      <c r="J1803" s="626" t="s">
        <v>1597</v>
      </c>
      <c r="K1803" s="626" t="s">
        <v>1598</v>
      </c>
      <c r="L1803" s="627">
        <v>140.03</v>
      </c>
      <c r="M1803" s="627">
        <v>140.03</v>
      </c>
      <c r="N1803" s="626">
        <v>1</v>
      </c>
      <c r="O1803" s="690">
        <v>0.5</v>
      </c>
      <c r="P1803" s="627">
        <v>140.03</v>
      </c>
      <c r="Q1803" s="642">
        <v>1</v>
      </c>
      <c r="R1803" s="626">
        <v>1</v>
      </c>
      <c r="S1803" s="642">
        <v>1</v>
      </c>
      <c r="T1803" s="690">
        <v>0.5</v>
      </c>
      <c r="U1803" s="672">
        <v>1</v>
      </c>
    </row>
    <row r="1804" spans="1:21" ht="14.4" customHeight="1" x14ac:dyDescent="0.3">
      <c r="A1804" s="625">
        <v>4</v>
      </c>
      <c r="B1804" s="626" t="s">
        <v>551</v>
      </c>
      <c r="C1804" s="626">
        <v>89301042</v>
      </c>
      <c r="D1804" s="688" t="s">
        <v>5893</v>
      </c>
      <c r="E1804" s="689" t="s">
        <v>3831</v>
      </c>
      <c r="F1804" s="626" t="s">
        <v>3779</v>
      </c>
      <c r="G1804" s="626" t="s">
        <v>4152</v>
      </c>
      <c r="H1804" s="626" t="s">
        <v>550</v>
      </c>
      <c r="I1804" s="626" t="s">
        <v>4153</v>
      </c>
      <c r="J1804" s="626" t="s">
        <v>4154</v>
      </c>
      <c r="K1804" s="626" t="s">
        <v>4155</v>
      </c>
      <c r="L1804" s="627">
        <v>410</v>
      </c>
      <c r="M1804" s="627">
        <v>1230</v>
      </c>
      <c r="N1804" s="626">
        <v>3</v>
      </c>
      <c r="O1804" s="690">
        <v>3</v>
      </c>
      <c r="P1804" s="627">
        <v>1230</v>
      </c>
      <c r="Q1804" s="642">
        <v>1</v>
      </c>
      <c r="R1804" s="626">
        <v>3</v>
      </c>
      <c r="S1804" s="642">
        <v>1</v>
      </c>
      <c r="T1804" s="690">
        <v>3</v>
      </c>
      <c r="U1804" s="672">
        <v>1</v>
      </c>
    </row>
    <row r="1805" spans="1:21" ht="14.4" customHeight="1" x14ac:dyDescent="0.3">
      <c r="A1805" s="625">
        <v>4</v>
      </c>
      <c r="B1805" s="626" t="s">
        <v>551</v>
      </c>
      <c r="C1805" s="626">
        <v>89301042</v>
      </c>
      <c r="D1805" s="688" t="s">
        <v>5893</v>
      </c>
      <c r="E1805" s="689" t="s">
        <v>3831</v>
      </c>
      <c r="F1805" s="626" t="s">
        <v>3779</v>
      </c>
      <c r="G1805" s="626" t="s">
        <v>4027</v>
      </c>
      <c r="H1805" s="626" t="s">
        <v>550</v>
      </c>
      <c r="I1805" s="626" t="s">
        <v>4254</v>
      </c>
      <c r="J1805" s="626" t="s">
        <v>4255</v>
      </c>
      <c r="K1805" s="626" t="s">
        <v>4256</v>
      </c>
      <c r="L1805" s="627">
        <v>320.25</v>
      </c>
      <c r="M1805" s="627">
        <v>320.25</v>
      </c>
      <c r="N1805" s="626">
        <v>1</v>
      </c>
      <c r="O1805" s="690">
        <v>1</v>
      </c>
      <c r="P1805" s="627">
        <v>320.25</v>
      </c>
      <c r="Q1805" s="642">
        <v>1</v>
      </c>
      <c r="R1805" s="626">
        <v>1</v>
      </c>
      <c r="S1805" s="642">
        <v>1</v>
      </c>
      <c r="T1805" s="690">
        <v>1</v>
      </c>
      <c r="U1805" s="672">
        <v>1</v>
      </c>
    </row>
    <row r="1806" spans="1:21" ht="14.4" customHeight="1" x14ac:dyDescent="0.3">
      <c r="A1806" s="625">
        <v>4</v>
      </c>
      <c r="B1806" s="626" t="s">
        <v>551</v>
      </c>
      <c r="C1806" s="626">
        <v>89301042</v>
      </c>
      <c r="D1806" s="688" t="s">
        <v>5893</v>
      </c>
      <c r="E1806" s="689" t="s">
        <v>3832</v>
      </c>
      <c r="F1806" s="626" t="s">
        <v>3777</v>
      </c>
      <c r="G1806" s="626" t="s">
        <v>5147</v>
      </c>
      <c r="H1806" s="626" t="s">
        <v>550</v>
      </c>
      <c r="I1806" s="626" t="s">
        <v>5560</v>
      </c>
      <c r="J1806" s="626" t="s">
        <v>2130</v>
      </c>
      <c r="K1806" s="626" t="s">
        <v>2131</v>
      </c>
      <c r="L1806" s="627">
        <v>483.76</v>
      </c>
      <c r="M1806" s="627">
        <v>967.52</v>
      </c>
      <c r="N1806" s="626">
        <v>2</v>
      </c>
      <c r="O1806" s="690">
        <v>1</v>
      </c>
      <c r="P1806" s="627">
        <v>967.52</v>
      </c>
      <c r="Q1806" s="642">
        <v>1</v>
      </c>
      <c r="R1806" s="626">
        <v>2</v>
      </c>
      <c r="S1806" s="642">
        <v>1</v>
      </c>
      <c r="T1806" s="690">
        <v>1</v>
      </c>
      <c r="U1806" s="672">
        <v>1</v>
      </c>
    </row>
    <row r="1807" spans="1:21" ht="14.4" customHeight="1" x14ac:dyDescent="0.3">
      <c r="A1807" s="625">
        <v>4</v>
      </c>
      <c r="B1807" s="626" t="s">
        <v>551</v>
      </c>
      <c r="C1807" s="626">
        <v>89301042</v>
      </c>
      <c r="D1807" s="688" t="s">
        <v>5893</v>
      </c>
      <c r="E1807" s="689" t="s">
        <v>3832</v>
      </c>
      <c r="F1807" s="626" t="s">
        <v>3777</v>
      </c>
      <c r="G1807" s="626" t="s">
        <v>4106</v>
      </c>
      <c r="H1807" s="626" t="s">
        <v>550</v>
      </c>
      <c r="I1807" s="626" t="s">
        <v>4107</v>
      </c>
      <c r="J1807" s="626" t="s">
        <v>4108</v>
      </c>
      <c r="K1807" s="626" t="s">
        <v>4109</v>
      </c>
      <c r="L1807" s="627">
        <v>64.23</v>
      </c>
      <c r="M1807" s="627">
        <v>64.23</v>
      </c>
      <c r="N1807" s="626">
        <v>1</v>
      </c>
      <c r="O1807" s="690">
        <v>0.5</v>
      </c>
      <c r="P1807" s="627">
        <v>64.23</v>
      </c>
      <c r="Q1807" s="642">
        <v>1</v>
      </c>
      <c r="R1807" s="626">
        <v>1</v>
      </c>
      <c r="S1807" s="642">
        <v>1</v>
      </c>
      <c r="T1807" s="690">
        <v>0.5</v>
      </c>
      <c r="U1807" s="672">
        <v>1</v>
      </c>
    </row>
    <row r="1808" spans="1:21" ht="14.4" customHeight="1" x14ac:dyDescent="0.3">
      <c r="A1808" s="625">
        <v>4</v>
      </c>
      <c r="B1808" s="626" t="s">
        <v>551</v>
      </c>
      <c r="C1808" s="626">
        <v>89301042</v>
      </c>
      <c r="D1808" s="688" t="s">
        <v>5893</v>
      </c>
      <c r="E1808" s="689" t="s">
        <v>3832</v>
      </c>
      <c r="F1808" s="626" t="s">
        <v>3777</v>
      </c>
      <c r="G1808" s="626" t="s">
        <v>3839</v>
      </c>
      <c r="H1808" s="626" t="s">
        <v>1399</v>
      </c>
      <c r="I1808" s="626" t="s">
        <v>1717</v>
      </c>
      <c r="J1808" s="626" t="s">
        <v>3575</v>
      </c>
      <c r="K1808" s="626" t="s">
        <v>3576</v>
      </c>
      <c r="L1808" s="627">
        <v>333.31</v>
      </c>
      <c r="M1808" s="627">
        <v>5332.96</v>
      </c>
      <c r="N1808" s="626">
        <v>16</v>
      </c>
      <c r="O1808" s="690">
        <v>8</v>
      </c>
      <c r="P1808" s="627">
        <v>666.62</v>
      </c>
      <c r="Q1808" s="642">
        <v>0.125</v>
      </c>
      <c r="R1808" s="626">
        <v>2</v>
      </c>
      <c r="S1808" s="642">
        <v>0.125</v>
      </c>
      <c r="T1808" s="690">
        <v>1</v>
      </c>
      <c r="U1808" s="672">
        <v>0.125</v>
      </c>
    </row>
    <row r="1809" spans="1:21" ht="14.4" customHeight="1" x14ac:dyDescent="0.3">
      <c r="A1809" s="625">
        <v>4</v>
      </c>
      <c r="B1809" s="626" t="s">
        <v>551</v>
      </c>
      <c r="C1809" s="626">
        <v>89301042</v>
      </c>
      <c r="D1809" s="688" t="s">
        <v>5893</v>
      </c>
      <c r="E1809" s="689" t="s">
        <v>3832</v>
      </c>
      <c r="F1809" s="626" t="s">
        <v>3777</v>
      </c>
      <c r="G1809" s="626" t="s">
        <v>5215</v>
      </c>
      <c r="H1809" s="626" t="s">
        <v>1399</v>
      </c>
      <c r="I1809" s="626" t="s">
        <v>1495</v>
      </c>
      <c r="J1809" s="626" t="s">
        <v>1496</v>
      </c>
      <c r="K1809" s="626" t="s">
        <v>1591</v>
      </c>
      <c r="L1809" s="627">
        <v>796.04</v>
      </c>
      <c r="M1809" s="627">
        <v>1592.08</v>
      </c>
      <c r="N1809" s="626">
        <v>2</v>
      </c>
      <c r="O1809" s="690">
        <v>1</v>
      </c>
      <c r="P1809" s="627"/>
      <c r="Q1809" s="642">
        <v>0</v>
      </c>
      <c r="R1809" s="626"/>
      <c r="S1809" s="642">
        <v>0</v>
      </c>
      <c r="T1809" s="690"/>
      <c r="U1809" s="672">
        <v>0</v>
      </c>
    </row>
    <row r="1810" spans="1:21" ht="14.4" customHeight="1" x14ac:dyDescent="0.3">
      <c r="A1810" s="625">
        <v>4</v>
      </c>
      <c r="B1810" s="626" t="s">
        <v>551</v>
      </c>
      <c r="C1810" s="626">
        <v>89301042</v>
      </c>
      <c r="D1810" s="688" t="s">
        <v>5893</v>
      </c>
      <c r="E1810" s="689" t="s">
        <v>3832</v>
      </c>
      <c r="F1810" s="626" t="s">
        <v>3777</v>
      </c>
      <c r="G1810" s="626" t="s">
        <v>5054</v>
      </c>
      <c r="H1810" s="626" t="s">
        <v>1399</v>
      </c>
      <c r="I1810" s="626" t="s">
        <v>1455</v>
      </c>
      <c r="J1810" s="626" t="s">
        <v>1456</v>
      </c>
      <c r="K1810" s="626" t="s">
        <v>1457</v>
      </c>
      <c r="L1810" s="627">
        <v>60.02</v>
      </c>
      <c r="M1810" s="627">
        <v>180.06</v>
      </c>
      <c r="N1810" s="626">
        <v>3</v>
      </c>
      <c r="O1810" s="690">
        <v>0.5</v>
      </c>
      <c r="P1810" s="627"/>
      <c r="Q1810" s="642">
        <v>0</v>
      </c>
      <c r="R1810" s="626"/>
      <c r="S1810" s="642">
        <v>0</v>
      </c>
      <c r="T1810" s="690"/>
      <c r="U1810" s="672">
        <v>0</v>
      </c>
    </row>
    <row r="1811" spans="1:21" ht="14.4" customHeight="1" x14ac:dyDescent="0.3">
      <c r="A1811" s="625">
        <v>4</v>
      </c>
      <c r="B1811" s="626" t="s">
        <v>551</v>
      </c>
      <c r="C1811" s="626">
        <v>89301042</v>
      </c>
      <c r="D1811" s="688" t="s">
        <v>5893</v>
      </c>
      <c r="E1811" s="689" t="s">
        <v>3832</v>
      </c>
      <c r="F1811" s="626" t="s">
        <v>3777</v>
      </c>
      <c r="G1811" s="626" t="s">
        <v>5561</v>
      </c>
      <c r="H1811" s="626" t="s">
        <v>550</v>
      </c>
      <c r="I1811" s="626" t="s">
        <v>5562</v>
      </c>
      <c r="J1811" s="626" t="s">
        <v>2661</v>
      </c>
      <c r="K1811" s="626" t="s">
        <v>5563</v>
      </c>
      <c r="L1811" s="627">
        <v>1039.67</v>
      </c>
      <c r="M1811" s="627">
        <v>1039.67</v>
      </c>
      <c r="N1811" s="626">
        <v>1</v>
      </c>
      <c r="O1811" s="690">
        <v>0.5</v>
      </c>
      <c r="P1811" s="627"/>
      <c r="Q1811" s="642">
        <v>0</v>
      </c>
      <c r="R1811" s="626"/>
      <c r="S1811" s="642">
        <v>0</v>
      </c>
      <c r="T1811" s="690"/>
      <c r="U1811" s="672">
        <v>0</v>
      </c>
    </row>
    <row r="1812" spans="1:21" ht="14.4" customHeight="1" x14ac:dyDescent="0.3">
      <c r="A1812" s="625">
        <v>4</v>
      </c>
      <c r="B1812" s="626" t="s">
        <v>551</v>
      </c>
      <c r="C1812" s="626">
        <v>89301042</v>
      </c>
      <c r="D1812" s="688" t="s">
        <v>5893</v>
      </c>
      <c r="E1812" s="689" t="s">
        <v>3832</v>
      </c>
      <c r="F1812" s="626" t="s">
        <v>3777</v>
      </c>
      <c r="G1812" s="626" t="s">
        <v>5561</v>
      </c>
      <c r="H1812" s="626" t="s">
        <v>550</v>
      </c>
      <c r="I1812" s="626" t="s">
        <v>2660</v>
      </c>
      <c r="J1812" s="626" t="s">
        <v>2661</v>
      </c>
      <c r="K1812" s="626" t="s">
        <v>2662</v>
      </c>
      <c r="L1812" s="627">
        <v>1113.94</v>
      </c>
      <c r="M1812" s="627">
        <v>3341.82</v>
      </c>
      <c r="N1812" s="626">
        <v>3</v>
      </c>
      <c r="O1812" s="690">
        <v>0.5</v>
      </c>
      <c r="P1812" s="627"/>
      <c r="Q1812" s="642">
        <v>0</v>
      </c>
      <c r="R1812" s="626"/>
      <c r="S1812" s="642">
        <v>0</v>
      </c>
      <c r="T1812" s="690"/>
      <c r="U1812" s="672">
        <v>0</v>
      </c>
    </row>
    <row r="1813" spans="1:21" ht="14.4" customHeight="1" x14ac:dyDescent="0.3">
      <c r="A1813" s="625">
        <v>4</v>
      </c>
      <c r="B1813" s="626" t="s">
        <v>551</v>
      </c>
      <c r="C1813" s="626">
        <v>89301042</v>
      </c>
      <c r="D1813" s="688" t="s">
        <v>5893</v>
      </c>
      <c r="E1813" s="689" t="s">
        <v>3832</v>
      </c>
      <c r="F1813" s="626" t="s">
        <v>3777</v>
      </c>
      <c r="G1813" s="626" t="s">
        <v>5561</v>
      </c>
      <c r="H1813" s="626" t="s">
        <v>550</v>
      </c>
      <c r="I1813" s="626" t="s">
        <v>5564</v>
      </c>
      <c r="J1813" s="626" t="s">
        <v>2661</v>
      </c>
      <c r="K1813" s="626" t="s">
        <v>5565</v>
      </c>
      <c r="L1813" s="627">
        <v>3638.86</v>
      </c>
      <c r="M1813" s="627">
        <v>3638.86</v>
      </c>
      <c r="N1813" s="626">
        <v>1</v>
      </c>
      <c r="O1813" s="690">
        <v>0.5</v>
      </c>
      <c r="P1813" s="627"/>
      <c r="Q1813" s="642">
        <v>0</v>
      </c>
      <c r="R1813" s="626"/>
      <c r="S1813" s="642">
        <v>0</v>
      </c>
      <c r="T1813" s="690"/>
      <c r="U1813" s="672">
        <v>0</v>
      </c>
    </row>
    <row r="1814" spans="1:21" ht="14.4" customHeight="1" x14ac:dyDescent="0.3">
      <c r="A1814" s="625">
        <v>4</v>
      </c>
      <c r="B1814" s="626" t="s">
        <v>551</v>
      </c>
      <c r="C1814" s="626">
        <v>89301042</v>
      </c>
      <c r="D1814" s="688" t="s">
        <v>5893</v>
      </c>
      <c r="E1814" s="689" t="s">
        <v>3832</v>
      </c>
      <c r="F1814" s="626" t="s">
        <v>3777</v>
      </c>
      <c r="G1814" s="626" t="s">
        <v>3932</v>
      </c>
      <c r="H1814" s="626" t="s">
        <v>550</v>
      </c>
      <c r="I1814" s="626" t="s">
        <v>2120</v>
      </c>
      <c r="J1814" s="626" t="s">
        <v>3933</v>
      </c>
      <c r="K1814" s="626" t="s">
        <v>3934</v>
      </c>
      <c r="L1814" s="627">
        <v>0</v>
      </c>
      <c r="M1814" s="627">
        <v>0</v>
      </c>
      <c r="N1814" s="626">
        <v>13</v>
      </c>
      <c r="O1814" s="690">
        <v>6.5</v>
      </c>
      <c r="P1814" s="627">
        <v>0</v>
      </c>
      <c r="Q1814" s="642"/>
      <c r="R1814" s="626">
        <v>8</v>
      </c>
      <c r="S1814" s="642">
        <v>0.61538461538461542</v>
      </c>
      <c r="T1814" s="690">
        <v>3.5</v>
      </c>
      <c r="U1814" s="672">
        <v>0.53846153846153844</v>
      </c>
    </row>
    <row r="1815" spans="1:21" ht="14.4" customHeight="1" x14ac:dyDescent="0.3">
      <c r="A1815" s="625">
        <v>4</v>
      </c>
      <c r="B1815" s="626" t="s">
        <v>551</v>
      </c>
      <c r="C1815" s="626">
        <v>89301042</v>
      </c>
      <c r="D1815" s="688" t="s">
        <v>5893</v>
      </c>
      <c r="E1815" s="689" t="s">
        <v>3832</v>
      </c>
      <c r="F1815" s="626" t="s">
        <v>3777</v>
      </c>
      <c r="G1815" s="626" t="s">
        <v>3841</v>
      </c>
      <c r="H1815" s="626" t="s">
        <v>1399</v>
      </c>
      <c r="I1815" s="626" t="s">
        <v>1733</v>
      </c>
      <c r="J1815" s="626" t="s">
        <v>1734</v>
      </c>
      <c r="K1815" s="626" t="s">
        <v>3596</v>
      </c>
      <c r="L1815" s="627">
        <v>399.92</v>
      </c>
      <c r="M1815" s="627">
        <v>399.92</v>
      </c>
      <c r="N1815" s="626">
        <v>1</v>
      </c>
      <c r="O1815" s="690">
        <v>0.5</v>
      </c>
      <c r="P1815" s="627">
        <v>399.92</v>
      </c>
      <c r="Q1815" s="642">
        <v>1</v>
      </c>
      <c r="R1815" s="626">
        <v>1</v>
      </c>
      <c r="S1815" s="642">
        <v>1</v>
      </c>
      <c r="T1815" s="690">
        <v>0.5</v>
      </c>
      <c r="U1815" s="672">
        <v>1</v>
      </c>
    </row>
    <row r="1816" spans="1:21" ht="14.4" customHeight="1" x14ac:dyDescent="0.3">
      <c r="A1816" s="625">
        <v>4</v>
      </c>
      <c r="B1816" s="626" t="s">
        <v>551</v>
      </c>
      <c r="C1816" s="626">
        <v>89301042</v>
      </c>
      <c r="D1816" s="688" t="s">
        <v>5893</v>
      </c>
      <c r="E1816" s="689" t="s">
        <v>3832</v>
      </c>
      <c r="F1816" s="626" t="s">
        <v>3777</v>
      </c>
      <c r="G1816" s="626" t="s">
        <v>3868</v>
      </c>
      <c r="H1816" s="626" t="s">
        <v>1399</v>
      </c>
      <c r="I1816" s="626" t="s">
        <v>2990</v>
      </c>
      <c r="J1816" s="626" t="s">
        <v>2991</v>
      </c>
      <c r="K1816" s="626" t="s">
        <v>2992</v>
      </c>
      <c r="L1816" s="627">
        <v>414.85</v>
      </c>
      <c r="M1816" s="627">
        <v>4563.3500000000004</v>
      </c>
      <c r="N1816" s="626">
        <v>11</v>
      </c>
      <c r="O1816" s="690">
        <v>2.5</v>
      </c>
      <c r="P1816" s="627"/>
      <c r="Q1816" s="642">
        <v>0</v>
      </c>
      <c r="R1816" s="626"/>
      <c r="S1816" s="642">
        <v>0</v>
      </c>
      <c r="T1816" s="690"/>
      <c r="U1816" s="672">
        <v>0</v>
      </c>
    </row>
    <row r="1817" spans="1:21" ht="14.4" customHeight="1" x14ac:dyDescent="0.3">
      <c r="A1817" s="625">
        <v>4</v>
      </c>
      <c r="B1817" s="626" t="s">
        <v>551</v>
      </c>
      <c r="C1817" s="626">
        <v>89301042</v>
      </c>
      <c r="D1817" s="688" t="s">
        <v>5893</v>
      </c>
      <c r="E1817" s="689" t="s">
        <v>3832</v>
      </c>
      <c r="F1817" s="626" t="s">
        <v>3777</v>
      </c>
      <c r="G1817" s="626" t="s">
        <v>3869</v>
      </c>
      <c r="H1817" s="626" t="s">
        <v>550</v>
      </c>
      <c r="I1817" s="626" t="s">
        <v>2028</v>
      </c>
      <c r="J1817" s="626" t="s">
        <v>2029</v>
      </c>
      <c r="K1817" s="626" t="s">
        <v>2030</v>
      </c>
      <c r="L1817" s="627">
        <v>61.29</v>
      </c>
      <c r="M1817" s="627">
        <v>61.29</v>
      </c>
      <c r="N1817" s="626">
        <v>1</v>
      </c>
      <c r="O1817" s="690">
        <v>0.5</v>
      </c>
      <c r="P1817" s="627"/>
      <c r="Q1817" s="642">
        <v>0</v>
      </c>
      <c r="R1817" s="626"/>
      <c r="S1817" s="642">
        <v>0</v>
      </c>
      <c r="T1817" s="690"/>
      <c r="U1817" s="672">
        <v>0</v>
      </c>
    </row>
    <row r="1818" spans="1:21" ht="14.4" customHeight="1" x14ac:dyDescent="0.3">
      <c r="A1818" s="625">
        <v>4</v>
      </c>
      <c r="B1818" s="626" t="s">
        <v>551</v>
      </c>
      <c r="C1818" s="626">
        <v>89301042</v>
      </c>
      <c r="D1818" s="688" t="s">
        <v>5893</v>
      </c>
      <c r="E1818" s="689" t="s">
        <v>3832</v>
      </c>
      <c r="F1818" s="626" t="s">
        <v>3777</v>
      </c>
      <c r="G1818" s="626" t="s">
        <v>3869</v>
      </c>
      <c r="H1818" s="626" t="s">
        <v>550</v>
      </c>
      <c r="I1818" s="626" t="s">
        <v>5325</v>
      </c>
      <c r="J1818" s="626" t="s">
        <v>2029</v>
      </c>
      <c r="K1818" s="626" t="s">
        <v>2030</v>
      </c>
      <c r="L1818" s="627">
        <v>61.29</v>
      </c>
      <c r="M1818" s="627">
        <v>183.87</v>
      </c>
      <c r="N1818" s="626">
        <v>3</v>
      </c>
      <c r="O1818" s="690">
        <v>1</v>
      </c>
      <c r="P1818" s="627"/>
      <c r="Q1818" s="642">
        <v>0</v>
      </c>
      <c r="R1818" s="626"/>
      <c r="S1818" s="642">
        <v>0</v>
      </c>
      <c r="T1818" s="690"/>
      <c r="U1818" s="672">
        <v>0</v>
      </c>
    </row>
    <row r="1819" spans="1:21" ht="14.4" customHeight="1" x14ac:dyDescent="0.3">
      <c r="A1819" s="625">
        <v>4</v>
      </c>
      <c r="B1819" s="626" t="s">
        <v>551</v>
      </c>
      <c r="C1819" s="626">
        <v>89301042</v>
      </c>
      <c r="D1819" s="688" t="s">
        <v>5893</v>
      </c>
      <c r="E1819" s="689" t="s">
        <v>3832</v>
      </c>
      <c r="F1819" s="626" t="s">
        <v>3777</v>
      </c>
      <c r="G1819" s="626" t="s">
        <v>3869</v>
      </c>
      <c r="H1819" s="626" t="s">
        <v>550</v>
      </c>
      <c r="I1819" s="626" t="s">
        <v>5566</v>
      </c>
      <c r="J1819" s="626" t="s">
        <v>5567</v>
      </c>
      <c r="K1819" s="626" t="s">
        <v>5568</v>
      </c>
      <c r="L1819" s="627">
        <v>18.61</v>
      </c>
      <c r="M1819" s="627">
        <v>148.88</v>
      </c>
      <c r="N1819" s="626">
        <v>8</v>
      </c>
      <c r="O1819" s="690">
        <v>1</v>
      </c>
      <c r="P1819" s="627"/>
      <c r="Q1819" s="642">
        <v>0</v>
      </c>
      <c r="R1819" s="626"/>
      <c r="S1819" s="642">
        <v>0</v>
      </c>
      <c r="T1819" s="690"/>
      <c r="U1819" s="672">
        <v>0</v>
      </c>
    </row>
    <row r="1820" spans="1:21" ht="14.4" customHeight="1" x14ac:dyDescent="0.3">
      <c r="A1820" s="625">
        <v>4</v>
      </c>
      <c r="B1820" s="626" t="s">
        <v>551</v>
      </c>
      <c r="C1820" s="626">
        <v>89301042</v>
      </c>
      <c r="D1820" s="688" t="s">
        <v>5893</v>
      </c>
      <c r="E1820" s="689" t="s">
        <v>3832</v>
      </c>
      <c r="F1820" s="626" t="s">
        <v>3777</v>
      </c>
      <c r="G1820" s="626" t="s">
        <v>4838</v>
      </c>
      <c r="H1820" s="626" t="s">
        <v>1399</v>
      </c>
      <c r="I1820" s="626" t="s">
        <v>2408</v>
      </c>
      <c r="J1820" s="626" t="s">
        <v>2409</v>
      </c>
      <c r="K1820" s="626" t="s">
        <v>2410</v>
      </c>
      <c r="L1820" s="627">
        <v>149.26</v>
      </c>
      <c r="M1820" s="627">
        <v>447.78</v>
      </c>
      <c r="N1820" s="626">
        <v>3</v>
      </c>
      <c r="O1820" s="690">
        <v>0.5</v>
      </c>
      <c r="P1820" s="627"/>
      <c r="Q1820" s="642">
        <v>0</v>
      </c>
      <c r="R1820" s="626"/>
      <c r="S1820" s="642">
        <v>0</v>
      </c>
      <c r="T1820" s="690"/>
      <c r="U1820" s="672">
        <v>0</v>
      </c>
    </row>
    <row r="1821" spans="1:21" ht="14.4" customHeight="1" x14ac:dyDescent="0.3">
      <c r="A1821" s="625">
        <v>4</v>
      </c>
      <c r="B1821" s="626" t="s">
        <v>551</v>
      </c>
      <c r="C1821" s="626">
        <v>89301042</v>
      </c>
      <c r="D1821" s="688" t="s">
        <v>5893</v>
      </c>
      <c r="E1821" s="689" t="s">
        <v>3832</v>
      </c>
      <c r="F1821" s="626" t="s">
        <v>3777</v>
      </c>
      <c r="G1821" s="626" t="s">
        <v>3846</v>
      </c>
      <c r="H1821" s="626" t="s">
        <v>550</v>
      </c>
      <c r="I1821" s="626" t="s">
        <v>833</v>
      </c>
      <c r="J1821" s="626" t="s">
        <v>834</v>
      </c>
      <c r="K1821" s="626" t="s">
        <v>4189</v>
      </c>
      <c r="L1821" s="627">
        <v>242.93</v>
      </c>
      <c r="M1821" s="627">
        <v>1214.6500000000001</v>
      </c>
      <c r="N1821" s="626">
        <v>5</v>
      </c>
      <c r="O1821" s="690">
        <v>4.5</v>
      </c>
      <c r="P1821" s="627">
        <v>485.86</v>
      </c>
      <c r="Q1821" s="642">
        <v>0.39999999999999997</v>
      </c>
      <c r="R1821" s="626">
        <v>2</v>
      </c>
      <c r="S1821" s="642">
        <v>0.4</v>
      </c>
      <c r="T1821" s="690">
        <v>2</v>
      </c>
      <c r="U1821" s="672">
        <v>0.44444444444444442</v>
      </c>
    </row>
    <row r="1822" spans="1:21" ht="14.4" customHeight="1" x14ac:dyDescent="0.3">
      <c r="A1822" s="625">
        <v>4</v>
      </c>
      <c r="B1822" s="626" t="s">
        <v>551</v>
      </c>
      <c r="C1822" s="626">
        <v>89301042</v>
      </c>
      <c r="D1822" s="688" t="s">
        <v>5893</v>
      </c>
      <c r="E1822" s="689" t="s">
        <v>3832</v>
      </c>
      <c r="F1822" s="626" t="s">
        <v>3777</v>
      </c>
      <c r="G1822" s="626" t="s">
        <v>3846</v>
      </c>
      <c r="H1822" s="626" t="s">
        <v>550</v>
      </c>
      <c r="I1822" s="626" t="s">
        <v>833</v>
      </c>
      <c r="J1822" s="626" t="s">
        <v>834</v>
      </c>
      <c r="K1822" s="626" t="s">
        <v>3847</v>
      </c>
      <c r="L1822" s="627">
        <v>242.93</v>
      </c>
      <c r="M1822" s="627">
        <v>8745.48</v>
      </c>
      <c r="N1822" s="626">
        <v>36</v>
      </c>
      <c r="O1822" s="690">
        <v>35.5</v>
      </c>
      <c r="P1822" s="627">
        <v>3886.8799999999992</v>
      </c>
      <c r="Q1822" s="642">
        <v>0.44444444444444436</v>
      </c>
      <c r="R1822" s="626">
        <v>16</v>
      </c>
      <c r="S1822" s="642">
        <v>0.44444444444444442</v>
      </c>
      <c r="T1822" s="690">
        <v>15.5</v>
      </c>
      <c r="U1822" s="672">
        <v>0.43661971830985913</v>
      </c>
    </row>
    <row r="1823" spans="1:21" ht="14.4" customHeight="1" x14ac:dyDescent="0.3">
      <c r="A1823" s="625">
        <v>4</v>
      </c>
      <c r="B1823" s="626" t="s">
        <v>551</v>
      </c>
      <c r="C1823" s="626">
        <v>89301042</v>
      </c>
      <c r="D1823" s="688" t="s">
        <v>5893</v>
      </c>
      <c r="E1823" s="689" t="s">
        <v>3832</v>
      </c>
      <c r="F1823" s="626" t="s">
        <v>3777</v>
      </c>
      <c r="G1823" s="626" t="s">
        <v>4067</v>
      </c>
      <c r="H1823" s="626" t="s">
        <v>550</v>
      </c>
      <c r="I1823" s="626" t="s">
        <v>5569</v>
      </c>
      <c r="J1823" s="626" t="s">
        <v>5570</v>
      </c>
      <c r="K1823" s="626" t="s">
        <v>5571</v>
      </c>
      <c r="L1823" s="627">
        <v>0</v>
      </c>
      <c r="M1823" s="627">
        <v>0</v>
      </c>
      <c r="N1823" s="626">
        <v>3</v>
      </c>
      <c r="O1823" s="690">
        <v>1.5</v>
      </c>
      <c r="P1823" s="627"/>
      <c r="Q1823" s="642"/>
      <c r="R1823" s="626"/>
      <c r="S1823" s="642">
        <v>0</v>
      </c>
      <c r="T1823" s="690"/>
      <c r="U1823" s="672">
        <v>0</v>
      </c>
    </row>
    <row r="1824" spans="1:21" ht="14.4" customHeight="1" x14ac:dyDescent="0.3">
      <c r="A1824" s="625">
        <v>4</v>
      </c>
      <c r="B1824" s="626" t="s">
        <v>551</v>
      </c>
      <c r="C1824" s="626">
        <v>89301042</v>
      </c>
      <c r="D1824" s="688" t="s">
        <v>5893</v>
      </c>
      <c r="E1824" s="689" t="s">
        <v>3832</v>
      </c>
      <c r="F1824" s="626" t="s">
        <v>3777</v>
      </c>
      <c r="G1824" s="626" t="s">
        <v>4067</v>
      </c>
      <c r="H1824" s="626" t="s">
        <v>550</v>
      </c>
      <c r="I1824" s="626" t="s">
        <v>5572</v>
      </c>
      <c r="J1824" s="626" t="s">
        <v>5573</v>
      </c>
      <c r="K1824" s="626" t="s">
        <v>5574</v>
      </c>
      <c r="L1824" s="627">
        <v>86.41</v>
      </c>
      <c r="M1824" s="627">
        <v>259.23</v>
      </c>
      <c r="N1824" s="626">
        <v>3</v>
      </c>
      <c r="O1824" s="690">
        <v>0.5</v>
      </c>
      <c r="P1824" s="627"/>
      <c r="Q1824" s="642">
        <v>0</v>
      </c>
      <c r="R1824" s="626"/>
      <c r="S1824" s="642">
        <v>0</v>
      </c>
      <c r="T1824" s="690"/>
      <c r="U1824" s="672">
        <v>0</v>
      </c>
    </row>
    <row r="1825" spans="1:21" ht="14.4" customHeight="1" x14ac:dyDescent="0.3">
      <c r="A1825" s="625">
        <v>4</v>
      </c>
      <c r="B1825" s="626" t="s">
        <v>551</v>
      </c>
      <c r="C1825" s="626">
        <v>89301042</v>
      </c>
      <c r="D1825" s="688" t="s">
        <v>5893</v>
      </c>
      <c r="E1825" s="689" t="s">
        <v>3832</v>
      </c>
      <c r="F1825" s="626" t="s">
        <v>3777</v>
      </c>
      <c r="G1825" s="626" t="s">
        <v>4138</v>
      </c>
      <c r="H1825" s="626" t="s">
        <v>550</v>
      </c>
      <c r="I1825" s="626" t="s">
        <v>4139</v>
      </c>
      <c r="J1825" s="626" t="s">
        <v>4140</v>
      </c>
      <c r="K1825" s="626" t="s">
        <v>4141</v>
      </c>
      <c r="L1825" s="627">
        <v>72.94</v>
      </c>
      <c r="M1825" s="627">
        <v>145.88</v>
      </c>
      <c r="N1825" s="626">
        <v>2</v>
      </c>
      <c r="O1825" s="690">
        <v>1</v>
      </c>
      <c r="P1825" s="627"/>
      <c r="Q1825" s="642">
        <v>0</v>
      </c>
      <c r="R1825" s="626"/>
      <c r="S1825" s="642">
        <v>0</v>
      </c>
      <c r="T1825" s="690"/>
      <c r="U1825" s="672">
        <v>0</v>
      </c>
    </row>
    <row r="1826" spans="1:21" ht="14.4" customHeight="1" x14ac:dyDescent="0.3">
      <c r="A1826" s="625">
        <v>4</v>
      </c>
      <c r="B1826" s="626" t="s">
        <v>551</v>
      </c>
      <c r="C1826" s="626">
        <v>89301042</v>
      </c>
      <c r="D1826" s="688" t="s">
        <v>5893</v>
      </c>
      <c r="E1826" s="689" t="s">
        <v>3832</v>
      </c>
      <c r="F1826" s="626" t="s">
        <v>3777</v>
      </c>
      <c r="G1826" s="626" t="s">
        <v>3848</v>
      </c>
      <c r="H1826" s="626" t="s">
        <v>550</v>
      </c>
      <c r="I1826" s="626" t="s">
        <v>4000</v>
      </c>
      <c r="J1826" s="626" t="s">
        <v>3885</v>
      </c>
      <c r="K1826" s="626" t="s">
        <v>758</v>
      </c>
      <c r="L1826" s="627">
        <v>612.26</v>
      </c>
      <c r="M1826" s="627">
        <v>1836.78</v>
      </c>
      <c r="N1826" s="626">
        <v>3</v>
      </c>
      <c r="O1826" s="690">
        <v>0.5</v>
      </c>
      <c r="P1826" s="627">
        <v>1836.78</v>
      </c>
      <c r="Q1826" s="642">
        <v>1</v>
      </c>
      <c r="R1826" s="626">
        <v>3</v>
      </c>
      <c r="S1826" s="642">
        <v>1</v>
      </c>
      <c r="T1826" s="690">
        <v>0.5</v>
      </c>
      <c r="U1826" s="672">
        <v>1</v>
      </c>
    </row>
    <row r="1827" spans="1:21" ht="14.4" customHeight="1" x14ac:dyDescent="0.3">
      <c r="A1827" s="625">
        <v>4</v>
      </c>
      <c r="B1827" s="626" t="s">
        <v>551</v>
      </c>
      <c r="C1827" s="626">
        <v>89301042</v>
      </c>
      <c r="D1827" s="688" t="s">
        <v>5893</v>
      </c>
      <c r="E1827" s="689" t="s">
        <v>3832</v>
      </c>
      <c r="F1827" s="626" t="s">
        <v>3777</v>
      </c>
      <c r="G1827" s="626" t="s">
        <v>3848</v>
      </c>
      <c r="H1827" s="626" t="s">
        <v>550</v>
      </c>
      <c r="I1827" s="626" t="s">
        <v>757</v>
      </c>
      <c r="J1827" s="626" t="s">
        <v>754</v>
      </c>
      <c r="K1827" s="626" t="s">
        <v>758</v>
      </c>
      <c r="L1827" s="627">
        <v>612.26</v>
      </c>
      <c r="M1827" s="627">
        <v>3061.3</v>
      </c>
      <c r="N1827" s="626">
        <v>5</v>
      </c>
      <c r="O1827" s="690">
        <v>2.5</v>
      </c>
      <c r="P1827" s="627">
        <v>3061.3</v>
      </c>
      <c r="Q1827" s="642">
        <v>1</v>
      </c>
      <c r="R1827" s="626">
        <v>5</v>
      </c>
      <c r="S1827" s="642">
        <v>1</v>
      </c>
      <c r="T1827" s="690">
        <v>2.5</v>
      </c>
      <c r="U1827" s="672">
        <v>1</v>
      </c>
    </row>
    <row r="1828" spans="1:21" ht="14.4" customHeight="1" x14ac:dyDescent="0.3">
      <c r="A1828" s="625">
        <v>4</v>
      </c>
      <c r="B1828" s="626" t="s">
        <v>551</v>
      </c>
      <c r="C1828" s="626">
        <v>89301042</v>
      </c>
      <c r="D1828" s="688" t="s">
        <v>5893</v>
      </c>
      <c r="E1828" s="689" t="s">
        <v>3832</v>
      </c>
      <c r="F1828" s="626" t="s">
        <v>3777</v>
      </c>
      <c r="G1828" s="626" t="s">
        <v>5114</v>
      </c>
      <c r="H1828" s="626" t="s">
        <v>550</v>
      </c>
      <c r="I1828" s="626" t="s">
        <v>1214</v>
      </c>
      <c r="J1828" s="626" t="s">
        <v>1215</v>
      </c>
      <c r="K1828" s="626" t="s">
        <v>1216</v>
      </c>
      <c r="L1828" s="627">
        <v>169</v>
      </c>
      <c r="M1828" s="627">
        <v>507</v>
      </c>
      <c r="N1828" s="626">
        <v>3</v>
      </c>
      <c r="O1828" s="690">
        <v>0.5</v>
      </c>
      <c r="P1828" s="627"/>
      <c r="Q1828" s="642">
        <v>0</v>
      </c>
      <c r="R1828" s="626"/>
      <c r="S1828" s="642">
        <v>0</v>
      </c>
      <c r="T1828" s="690"/>
      <c r="U1828" s="672">
        <v>0</v>
      </c>
    </row>
    <row r="1829" spans="1:21" ht="14.4" customHeight="1" x14ac:dyDescent="0.3">
      <c r="A1829" s="625">
        <v>4</v>
      </c>
      <c r="B1829" s="626" t="s">
        <v>551</v>
      </c>
      <c r="C1829" s="626">
        <v>89301042</v>
      </c>
      <c r="D1829" s="688" t="s">
        <v>5893</v>
      </c>
      <c r="E1829" s="689" t="s">
        <v>3832</v>
      </c>
      <c r="F1829" s="626" t="s">
        <v>3777</v>
      </c>
      <c r="G1829" s="626" t="s">
        <v>5114</v>
      </c>
      <c r="H1829" s="626" t="s">
        <v>550</v>
      </c>
      <c r="I1829" s="626" t="s">
        <v>5575</v>
      </c>
      <c r="J1829" s="626" t="s">
        <v>1215</v>
      </c>
      <c r="K1829" s="626" t="s">
        <v>1216</v>
      </c>
      <c r="L1829" s="627">
        <v>169</v>
      </c>
      <c r="M1829" s="627">
        <v>507</v>
      </c>
      <c r="N1829" s="626">
        <v>3</v>
      </c>
      <c r="O1829" s="690">
        <v>0.5</v>
      </c>
      <c r="P1829" s="627"/>
      <c r="Q1829" s="642">
        <v>0</v>
      </c>
      <c r="R1829" s="626"/>
      <c r="S1829" s="642">
        <v>0</v>
      </c>
      <c r="T1829" s="690"/>
      <c r="U1829" s="672">
        <v>0</v>
      </c>
    </row>
    <row r="1830" spans="1:21" ht="14.4" customHeight="1" x14ac:dyDescent="0.3">
      <c r="A1830" s="625">
        <v>4</v>
      </c>
      <c r="B1830" s="626" t="s">
        <v>551</v>
      </c>
      <c r="C1830" s="626">
        <v>89301042</v>
      </c>
      <c r="D1830" s="688" t="s">
        <v>5893</v>
      </c>
      <c r="E1830" s="689" t="s">
        <v>3832</v>
      </c>
      <c r="F1830" s="626" t="s">
        <v>3777</v>
      </c>
      <c r="G1830" s="626" t="s">
        <v>5205</v>
      </c>
      <c r="H1830" s="626" t="s">
        <v>550</v>
      </c>
      <c r="I1830" s="626" t="s">
        <v>5576</v>
      </c>
      <c r="J1830" s="626" t="s">
        <v>2722</v>
      </c>
      <c r="K1830" s="626" t="s">
        <v>5577</v>
      </c>
      <c r="L1830" s="627">
        <v>0</v>
      </c>
      <c r="M1830" s="627">
        <v>0</v>
      </c>
      <c r="N1830" s="626">
        <v>1</v>
      </c>
      <c r="O1830" s="690">
        <v>1</v>
      </c>
      <c r="P1830" s="627"/>
      <c r="Q1830" s="642"/>
      <c r="R1830" s="626"/>
      <c r="S1830" s="642">
        <v>0</v>
      </c>
      <c r="T1830" s="690"/>
      <c r="U1830" s="672">
        <v>0</v>
      </c>
    </row>
    <row r="1831" spans="1:21" ht="14.4" customHeight="1" x14ac:dyDescent="0.3">
      <c r="A1831" s="625">
        <v>4</v>
      </c>
      <c r="B1831" s="626" t="s">
        <v>551</v>
      </c>
      <c r="C1831" s="626">
        <v>89301042</v>
      </c>
      <c r="D1831" s="688" t="s">
        <v>5893</v>
      </c>
      <c r="E1831" s="689" t="s">
        <v>3832</v>
      </c>
      <c r="F1831" s="626" t="s">
        <v>3777</v>
      </c>
      <c r="G1831" s="626" t="s">
        <v>5205</v>
      </c>
      <c r="H1831" s="626" t="s">
        <v>1399</v>
      </c>
      <c r="I1831" s="626" t="s">
        <v>5578</v>
      </c>
      <c r="J1831" s="626" t="s">
        <v>1537</v>
      </c>
      <c r="K1831" s="626" t="s">
        <v>5579</v>
      </c>
      <c r="L1831" s="627">
        <v>337.17</v>
      </c>
      <c r="M1831" s="627">
        <v>674.34</v>
      </c>
      <c r="N1831" s="626">
        <v>2</v>
      </c>
      <c r="O1831" s="690"/>
      <c r="P1831" s="627"/>
      <c r="Q1831" s="642">
        <v>0</v>
      </c>
      <c r="R1831" s="626"/>
      <c r="S1831" s="642">
        <v>0</v>
      </c>
      <c r="T1831" s="690"/>
      <c r="U1831" s="672"/>
    </row>
    <row r="1832" spans="1:21" ht="14.4" customHeight="1" x14ac:dyDescent="0.3">
      <c r="A1832" s="625">
        <v>4</v>
      </c>
      <c r="B1832" s="626" t="s">
        <v>551</v>
      </c>
      <c r="C1832" s="626">
        <v>89301042</v>
      </c>
      <c r="D1832" s="688" t="s">
        <v>5893</v>
      </c>
      <c r="E1832" s="689" t="s">
        <v>3832</v>
      </c>
      <c r="F1832" s="626" t="s">
        <v>3777</v>
      </c>
      <c r="G1832" s="626" t="s">
        <v>5205</v>
      </c>
      <c r="H1832" s="626" t="s">
        <v>1399</v>
      </c>
      <c r="I1832" s="626" t="s">
        <v>5578</v>
      </c>
      <c r="J1832" s="626" t="s">
        <v>1537</v>
      </c>
      <c r="K1832" s="626" t="s">
        <v>5579</v>
      </c>
      <c r="L1832" s="627">
        <v>224.71</v>
      </c>
      <c r="M1832" s="627">
        <v>224.71</v>
      </c>
      <c r="N1832" s="626">
        <v>1</v>
      </c>
      <c r="O1832" s="690">
        <v>0.5</v>
      </c>
      <c r="P1832" s="627"/>
      <c r="Q1832" s="642">
        <v>0</v>
      </c>
      <c r="R1832" s="626"/>
      <c r="S1832" s="642">
        <v>0</v>
      </c>
      <c r="T1832" s="690"/>
      <c r="U1832" s="672">
        <v>0</v>
      </c>
    </row>
    <row r="1833" spans="1:21" ht="14.4" customHeight="1" x14ac:dyDescent="0.3">
      <c r="A1833" s="625">
        <v>4</v>
      </c>
      <c r="B1833" s="626" t="s">
        <v>551</v>
      </c>
      <c r="C1833" s="626">
        <v>89301042</v>
      </c>
      <c r="D1833" s="688" t="s">
        <v>5893</v>
      </c>
      <c r="E1833" s="689" t="s">
        <v>3832</v>
      </c>
      <c r="F1833" s="626" t="s">
        <v>3777</v>
      </c>
      <c r="G1833" s="626" t="s">
        <v>4304</v>
      </c>
      <c r="H1833" s="626" t="s">
        <v>550</v>
      </c>
      <c r="I1833" s="626" t="s">
        <v>2830</v>
      </c>
      <c r="J1833" s="626" t="s">
        <v>5580</v>
      </c>
      <c r="K1833" s="626" t="s">
        <v>2832</v>
      </c>
      <c r="L1833" s="627">
        <v>224.9</v>
      </c>
      <c r="M1833" s="627">
        <v>224.9</v>
      </c>
      <c r="N1833" s="626">
        <v>1</v>
      </c>
      <c r="O1833" s="690">
        <v>1</v>
      </c>
      <c r="P1833" s="627"/>
      <c r="Q1833" s="642">
        <v>0</v>
      </c>
      <c r="R1833" s="626"/>
      <c r="S1833" s="642">
        <v>0</v>
      </c>
      <c r="T1833" s="690"/>
      <c r="U1833" s="672">
        <v>0</v>
      </c>
    </row>
    <row r="1834" spans="1:21" ht="14.4" customHeight="1" x14ac:dyDescent="0.3">
      <c r="A1834" s="625">
        <v>4</v>
      </c>
      <c r="B1834" s="626" t="s">
        <v>551</v>
      </c>
      <c r="C1834" s="626">
        <v>89301042</v>
      </c>
      <c r="D1834" s="688" t="s">
        <v>5893</v>
      </c>
      <c r="E1834" s="689" t="s">
        <v>3832</v>
      </c>
      <c r="F1834" s="626" t="s">
        <v>3777</v>
      </c>
      <c r="G1834" s="626" t="s">
        <v>4304</v>
      </c>
      <c r="H1834" s="626" t="s">
        <v>550</v>
      </c>
      <c r="I1834" s="626" t="s">
        <v>2830</v>
      </c>
      <c r="J1834" s="626" t="s">
        <v>2831</v>
      </c>
      <c r="K1834" s="626" t="s">
        <v>2832</v>
      </c>
      <c r="L1834" s="627">
        <v>224.9</v>
      </c>
      <c r="M1834" s="627">
        <v>449.8</v>
      </c>
      <c r="N1834" s="626">
        <v>2</v>
      </c>
      <c r="O1834" s="690">
        <v>2</v>
      </c>
      <c r="P1834" s="627">
        <v>224.9</v>
      </c>
      <c r="Q1834" s="642">
        <v>0.5</v>
      </c>
      <c r="R1834" s="626">
        <v>1</v>
      </c>
      <c r="S1834" s="642">
        <v>0.5</v>
      </c>
      <c r="T1834" s="690">
        <v>1</v>
      </c>
      <c r="U1834" s="672">
        <v>0.5</v>
      </c>
    </row>
    <row r="1835" spans="1:21" ht="14.4" customHeight="1" x14ac:dyDescent="0.3">
      <c r="A1835" s="625">
        <v>4</v>
      </c>
      <c r="B1835" s="626" t="s">
        <v>551</v>
      </c>
      <c r="C1835" s="626">
        <v>89301042</v>
      </c>
      <c r="D1835" s="688" t="s">
        <v>5893</v>
      </c>
      <c r="E1835" s="689" t="s">
        <v>3832</v>
      </c>
      <c r="F1835" s="626" t="s">
        <v>3777</v>
      </c>
      <c r="G1835" s="626" t="s">
        <v>3886</v>
      </c>
      <c r="H1835" s="626" t="s">
        <v>550</v>
      </c>
      <c r="I1835" s="626" t="s">
        <v>806</v>
      </c>
      <c r="J1835" s="626" t="s">
        <v>807</v>
      </c>
      <c r="K1835" s="626" t="s">
        <v>808</v>
      </c>
      <c r="L1835" s="627">
        <v>56.69</v>
      </c>
      <c r="M1835" s="627">
        <v>56.69</v>
      </c>
      <c r="N1835" s="626">
        <v>1</v>
      </c>
      <c r="O1835" s="690">
        <v>0.5</v>
      </c>
      <c r="P1835" s="627">
        <v>56.69</v>
      </c>
      <c r="Q1835" s="642">
        <v>1</v>
      </c>
      <c r="R1835" s="626">
        <v>1</v>
      </c>
      <c r="S1835" s="642">
        <v>1</v>
      </c>
      <c r="T1835" s="690">
        <v>0.5</v>
      </c>
      <c r="U1835" s="672">
        <v>1</v>
      </c>
    </row>
    <row r="1836" spans="1:21" ht="14.4" customHeight="1" x14ac:dyDescent="0.3">
      <c r="A1836" s="625">
        <v>4</v>
      </c>
      <c r="B1836" s="626" t="s">
        <v>551</v>
      </c>
      <c r="C1836" s="626">
        <v>89301042</v>
      </c>
      <c r="D1836" s="688" t="s">
        <v>5893</v>
      </c>
      <c r="E1836" s="689" t="s">
        <v>3832</v>
      </c>
      <c r="F1836" s="626" t="s">
        <v>3777</v>
      </c>
      <c r="G1836" s="626" t="s">
        <v>3958</v>
      </c>
      <c r="H1836" s="626" t="s">
        <v>550</v>
      </c>
      <c r="I1836" s="626" t="s">
        <v>1170</v>
      </c>
      <c r="J1836" s="626" t="s">
        <v>3959</v>
      </c>
      <c r="K1836" s="626" t="s">
        <v>3960</v>
      </c>
      <c r="L1836" s="627">
        <v>91.52</v>
      </c>
      <c r="M1836" s="627">
        <v>183.04</v>
      </c>
      <c r="N1836" s="626">
        <v>2</v>
      </c>
      <c r="O1836" s="690">
        <v>0.5</v>
      </c>
      <c r="P1836" s="627"/>
      <c r="Q1836" s="642">
        <v>0</v>
      </c>
      <c r="R1836" s="626"/>
      <c r="S1836" s="642">
        <v>0</v>
      </c>
      <c r="T1836" s="690"/>
      <c r="U1836" s="672">
        <v>0</v>
      </c>
    </row>
    <row r="1837" spans="1:21" ht="14.4" customHeight="1" x14ac:dyDescent="0.3">
      <c r="A1837" s="625">
        <v>4</v>
      </c>
      <c r="B1837" s="626" t="s">
        <v>551</v>
      </c>
      <c r="C1837" s="626">
        <v>89301042</v>
      </c>
      <c r="D1837" s="688" t="s">
        <v>5893</v>
      </c>
      <c r="E1837" s="689" t="s">
        <v>3832</v>
      </c>
      <c r="F1837" s="626" t="s">
        <v>3777</v>
      </c>
      <c r="G1837" s="626" t="s">
        <v>3920</v>
      </c>
      <c r="H1837" s="626" t="s">
        <v>1399</v>
      </c>
      <c r="I1837" s="626" t="s">
        <v>2390</v>
      </c>
      <c r="J1837" s="626" t="s">
        <v>1597</v>
      </c>
      <c r="K1837" s="626" t="s">
        <v>2391</v>
      </c>
      <c r="L1837" s="627">
        <v>56.01</v>
      </c>
      <c r="M1837" s="627">
        <v>168.03</v>
      </c>
      <c r="N1837" s="626">
        <v>3</v>
      </c>
      <c r="O1837" s="690">
        <v>0.5</v>
      </c>
      <c r="P1837" s="627"/>
      <c r="Q1837" s="642">
        <v>0</v>
      </c>
      <c r="R1837" s="626"/>
      <c r="S1837" s="642">
        <v>0</v>
      </c>
      <c r="T1837" s="690"/>
      <c r="U1837" s="672">
        <v>0</v>
      </c>
    </row>
    <row r="1838" spans="1:21" ht="14.4" customHeight="1" x14ac:dyDescent="0.3">
      <c r="A1838" s="625">
        <v>4</v>
      </c>
      <c r="B1838" s="626" t="s">
        <v>551</v>
      </c>
      <c r="C1838" s="626">
        <v>89301042</v>
      </c>
      <c r="D1838" s="688" t="s">
        <v>5893</v>
      </c>
      <c r="E1838" s="689" t="s">
        <v>3832</v>
      </c>
      <c r="F1838" s="626" t="s">
        <v>3777</v>
      </c>
      <c r="G1838" s="626" t="s">
        <v>3920</v>
      </c>
      <c r="H1838" s="626" t="s">
        <v>1399</v>
      </c>
      <c r="I1838" s="626" t="s">
        <v>1596</v>
      </c>
      <c r="J1838" s="626" t="s">
        <v>1597</v>
      </c>
      <c r="K1838" s="626" t="s">
        <v>1598</v>
      </c>
      <c r="L1838" s="627">
        <v>140.03</v>
      </c>
      <c r="M1838" s="627">
        <v>840.18000000000006</v>
      </c>
      <c r="N1838" s="626">
        <v>6</v>
      </c>
      <c r="O1838" s="690">
        <v>1</v>
      </c>
      <c r="P1838" s="627">
        <v>840.18000000000006</v>
      </c>
      <c r="Q1838" s="642">
        <v>1</v>
      </c>
      <c r="R1838" s="626">
        <v>6</v>
      </c>
      <c r="S1838" s="642">
        <v>1</v>
      </c>
      <c r="T1838" s="690">
        <v>1</v>
      </c>
      <c r="U1838" s="672">
        <v>1</v>
      </c>
    </row>
    <row r="1839" spans="1:21" ht="14.4" customHeight="1" x14ac:dyDescent="0.3">
      <c r="A1839" s="625">
        <v>4</v>
      </c>
      <c r="B1839" s="626" t="s">
        <v>551</v>
      </c>
      <c r="C1839" s="626">
        <v>89301042</v>
      </c>
      <c r="D1839" s="688" t="s">
        <v>5893</v>
      </c>
      <c r="E1839" s="689" t="s">
        <v>3832</v>
      </c>
      <c r="F1839" s="626" t="s">
        <v>3777</v>
      </c>
      <c r="G1839" s="626" t="s">
        <v>5212</v>
      </c>
      <c r="H1839" s="626" t="s">
        <v>1399</v>
      </c>
      <c r="I1839" s="626" t="s">
        <v>5581</v>
      </c>
      <c r="J1839" s="626" t="s">
        <v>5214</v>
      </c>
      <c r="K1839" s="626" t="s">
        <v>1457</v>
      </c>
      <c r="L1839" s="627">
        <v>238.81</v>
      </c>
      <c r="M1839" s="627">
        <v>1671.67</v>
      </c>
      <c r="N1839" s="626">
        <v>7</v>
      </c>
      <c r="O1839" s="690">
        <v>1.5</v>
      </c>
      <c r="P1839" s="627"/>
      <c r="Q1839" s="642">
        <v>0</v>
      </c>
      <c r="R1839" s="626"/>
      <c r="S1839" s="642">
        <v>0</v>
      </c>
      <c r="T1839" s="690"/>
      <c r="U1839" s="672">
        <v>0</v>
      </c>
    </row>
    <row r="1840" spans="1:21" ht="14.4" customHeight="1" x14ac:dyDescent="0.3">
      <c r="A1840" s="625">
        <v>4</v>
      </c>
      <c r="B1840" s="626" t="s">
        <v>551</v>
      </c>
      <c r="C1840" s="626">
        <v>89301042</v>
      </c>
      <c r="D1840" s="688" t="s">
        <v>5893</v>
      </c>
      <c r="E1840" s="689" t="s">
        <v>3832</v>
      </c>
      <c r="F1840" s="626" t="s">
        <v>3777</v>
      </c>
      <c r="G1840" s="626" t="s">
        <v>4894</v>
      </c>
      <c r="H1840" s="626" t="s">
        <v>550</v>
      </c>
      <c r="I1840" s="626" t="s">
        <v>5582</v>
      </c>
      <c r="J1840" s="626" t="s">
        <v>5583</v>
      </c>
      <c r="K1840" s="626" t="s">
        <v>5584</v>
      </c>
      <c r="L1840" s="627">
        <v>29.97</v>
      </c>
      <c r="M1840" s="627">
        <v>89.91</v>
      </c>
      <c r="N1840" s="626">
        <v>3</v>
      </c>
      <c r="O1840" s="690">
        <v>0.5</v>
      </c>
      <c r="P1840" s="627"/>
      <c r="Q1840" s="642">
        <v>0</v>
      </c>
      <c r="R1840" s="626"/>
      <c r="S1840" s="642">
        <v>0</v>
      </c>
      <c r="T1840" s="690"/>
      <c r="U1840" s="672">
        <v>0</v>
      </c>
    </row>
    <row r="1841" spans="1:21" ht="14.4" customHeight="1" x14ac:dyDescent="0.3">
      <c r="A1841" s="625">
        <v>4</v>
      </c>
      <c r="B1841" s="626" t="s">
        <v>551</v>
      </c>
      <c r="C1841" s="626">
        <v>89301042</v>
      </c>
      <c r="D1841" s="688" t="s">
        <v>5893</v>
      </c>
      <c r="E1841" s="689" t="s">
        <v>3832</v>
      </c>
      <c r="F1841" s="626" t="s">
        <v>3777</v>
      </c>
      <c r="G1841" s="626" t="s">
        <v>3852</v>
      </c>
      <c r="H1841" s="626" t="s">
        <v>550</v>
      </c>
      <c r="I1841" s="626" t="s">
        <v>3352</v>
      </c>
      <c r="J1841" s="626" t="s">
        <v>1207</v>
      </c>
      <c r="K1841" s="626" t="s">
        <v>3911</v>
      </c>
      <c r="L1841" s="627">
        <v>127.5</v>
      </c>
      <c r="M1841" s="627">
        <v>1657.5</v>
      </c>
      <c r="N1841" s="626">
        <v>13</v>
      </c>
      <c r="O1841" s="690">
        <v>12</v>
      </c>
      <c r="P1841" s="627">
        <v>892.5</v>
      </c>
      <c r="Q1841" s="642">
        <v>0.53846153846153844</v>
      </c>
      <c r="R1841" s="626">
        <v>7</v>
      </c>
      <c r="S1841" s="642">
        <v>0.53846153846153844</v>
      </c>
      <c r="T1841" s="690">
        <v>6.5</v>
      </c>
      <c r="U1841" s="672">
        <v>0.54166666666666663</v>
      </c>
    </row>
    <row r="1842" spans="1:21" ht="14.4" customHeight="1" x14ac:dyDescent="0.3">
      <c r="A1842" s="625">
        <v>4</v>
      </c>
      <c r="B1842" s="626" t="s">
        <v>551</v>
      </c>
      <c r="C1842" s="626">
        <v>89301042</v>
      </c>
      <c r="D1842" s="688" t="s">
        <v>5893</v>
      </c>
      <c r="E1842" s="689" t="s">
        <v>3832</v>
      </c>
      <c r="F1842" s="626" t="s">
        <v>3777</v>
      </c>
      <c r="G1842" s="626" t="s">
        <v>3854</v>
      </c>
      <c r="H1842" s="626" t="s">
        <v>550</v>
      </c>
      <c r="I1842" s="626" t="s">
        <v>818</v>
      </c>
      <c r="J1842" s="626" t="s">
        <v>3855</v>
      </c>
      <c r="K1842" s="626" t="s">
        <v>3856</v>
      </c>
      <c r="L1842" s="627">
        <v>0</v>
      </c>
      <c r="M1842" s="627">
        <v>0</v>
      </c>
      <c r="N1842" s="626">
        <v>2</v>
      </c>
      <c r="O1842" s="690">
        <v>1</v>
      </c>
      <c r="P1842" s="627">
        <v>0</v>
      </c>
      <c r="Q1842" s="642"/>
      <c r="R1842" s="626">
        <v>2</v>
      </c>
      <c r="S1842" s="642">
        <v>1</v>
      </c>
      <c r="T1842" s="690">
        <v>1</v>
      </c>
      <c r="U1842" s="672">
        <v>1</v>
      </c>
    </row>
    <row r="1843" spans="1:21" ht="14.4" customHeight="1" x14ac:dyDescent="0.3">
      <c r="A1843" s="625">
        <v>4</v>
      </c>
      <c r="B1843" s="626" t="s">
        <v>551</v>
      </c>
      <c r="C1843" s="626">
        <v>89301042</v>
      </c>
      <c r="D1843" s="688" t="s">
        <v>5893</v>
      </c>
      <c r="E1843" s="689" t="s">
        <v>3832</v>
      </c>
      <c r="F1843" s="626" t="s">
        <v>3778</v>
      </c>
      <c r="G1843" s="626" t="s">
        <v>3904</v>
      </c>
      <c r="H1843" s="626" t="s">
        <v>550</v>
      </c>
      <c r="I1843" s="626" t="s">
        <v>4026</v>
      </c>
      <c r="J1843" s="626" t="s">
        <v>3806</v>
      </c>
      <c r="K1843" s="626"/>
      <c r="L1843" s="627">
        <v>0</v>
      </c>
      <c r="M1843" s="627">
        <v>0</v>
      </c>
      <c r="N1843" s="626">
        <v>17</v>
      </c>
      <c r="O1843" s="690">
        <v>16</v>
      </c>
      <c r="P1843" s="627">
        <v>0</v>
      </c>
      <c r="Q1843" s="642"/>
      <c r="R1843" s="626">
        <v>14</v>
      </c>
      <c r="S1843" s="642">
        <v>0.82352941176470584</v>
      </c>
      <c r="T1843" s="690">
        <v>13</v>
      </c>
      <c r="U1843" s="672">
        <v>0.8125</v>
      </c>
    </row>
    <row r="1844" spans="1:21" ht="14.4" customHeight="1" x14ac:dyDescent="0.3">
      <c r="A1844" s="625">
        <v>4</v>
      </c>
      <c r="B1844" s="626" t="s">
        <v>551</v>
      </c>
      <c r="C1844" s="626">
        <v>89301042</v>
      </c>
      <c r="D1844" s="688" t="s">
        <v>5893</v>
      </c>
      <c r="E1844" s="689" t="s">
        <v>3832</v>
      </c>
      <c r="F1844" s="626" t="s">
        <v>3779</v>
      </c>
      <c r="G1844" s="626" t="s">
        <v>4152</v>
      </c>
      <c r="H1844" s="626" t="s">
        <v>550</v>
      </c>
      <c r="I1844" s="626" t="s">
        <v>4153</v>
      </c>
      <c r="J1844" s="626" t="s">
        <v>4154</v>
      </c>
      <c r="K1844" s="626" t="s">
        <v>4155</v>
      </c>
      <c r="L1844" s="627">
        <v>410</v>
      </c>
      <c r="M1844" s="627">
        <v>16400</v>
      </c>
      <c r="N1844" s="626">
        <v>40</v>
      </c>
      <c r="O1844" s="690">
        <v>40</v>
      </c>
      <c r="P1844" s="627">
        <v>16400</v>
      </c>
      <c r="Q1844" s="642">
        <v>1</v>
      </c>
      <c r="R1844" s="626">
        <v>40</v>
      </c>
      <c r="S1844" s="642">
        <v>1</v>
      </c>
      <c r="T1844" s="690">
        <v>40</v>
      </c>
      <c r="U1844" s="672">
        <v>1</v>
      </c>
    </row>
    <row r="1845" spans="1:21" ht="14.4" customHeight="1" x14ac:dyDescent="0.3">
      <c r="A1845" s="625">
        <v>4</v>
      </c>
      <c r="B1845" s="626" t="s">
        <v>551</v>
      </c>
      <c r="C1845" s="626">
        <v>89301042</v>
      </c>
      <c r="D1845" s="688" t="s">
        <v>5893</v>
      </c>
      <c r="E1845" s="689" t="s">
        <v>3832</v>
      </c>
      <c r="F1845" s="626" t="s">
        <v>3779</v>
      </c>
      <c r="G1845" s="626" t="s">
        <v>4152</v>
      </c>
      <c r="H1845" s="626" t="s">
        <v>550</v>
      </c>
      <c r="I1845" s="626" t="s">
        <v>4212</v>
      </c>
      <c r="J1845" s="626" t="s">
        <v>4213</v>
      </c>
      <c r="K1845" s="626" t="s">
        <v>4214</v>
      </c>
      <c r="L1845" s="627">
        <v>566</v>
      </c>
      <c r="M1845" s="627">
        <v>566</v>
      </c>
      <c r="N1845" s="626">
        <v>1</v>
      </c>
      <c r="O1845" s="690">
        <v>1</v>
      </c>
      <c r="P1845" s="627">
        <v>566</v>
      </c>
      <c r="Q1845" s="642">
        <v>1</v>
      </c>
      <c r="R1845" s="626">
        <v>1</v>
      </c>
      <c r="S1845" s="642">
        <v>1</v>
      </c>
      <c r="T1845" s="690">
        <v>1</v>
      </c>
      <c r="U1845" s="672">
        <v>1</v>
      </c>
    </row>
    <row r="1846" spans="1:21" ht="14.4" customHeight="1" x14ac:dyDescent="0.3">
      <c r="A1846" s="625">
        <v>4</v>
      </c>
      <c r="B1846" s="626" t="s">
        <v>551</v>
      </c>
      <c r="C1846" s="626">
        <v>89301042</v>
      </c>
      <c r="D1846" s="688" t="s">
        <v>5893</v>
      </c>
      <c r="E1846" s="689" t="s">
        <v>3832</v>
      </c>
      <c r="F1846" s="626" t="s">
        <v>3779</v>
      </c>
      <c r="G1846" s="626" t="s">
        <v>4215</v>
      </c>
      <c r="H1846" s="626" t="s">
        <v>550</v>
      </c>
      <c r="I1846" s="626" t="s">
        <v>5585</v>
      </c>
      <c r="J1846" s="626" t="s">
        <v>5586</v>
      </c>
      <c r="K1846" s="626" t="s">
        <v>5587</v>
      </c>
      <c r="L1846" s="627">
        <v>181.68</v>
      </c>
      <c r="M1846" s="627">
        <v>181.68</v>
      </c>
      <c r="N1846" s="626">
        <v>1</v>
      </c>
      <c r="O1846" s="690">
        <v>1</v>
      </c>
      <c r="P1846" s="627"/>
      <c r="Q1846" s="642">
        <v>0</v>
      </c>
      <c r="R1846" s="626"/>
      <c r="S1846" s="642">
        <v>0</v>
      </c>
      <c r="T1846" s="690"/>
      <c r="U1846" s="672">
        <v>0</v>
      </c>
    </row>
    <row r="1847" spans="1:21" ht="14.4" customHeight="1" x14ac:dyDescent="0.3">
      <c r="A1847" s="625">
        <v>4</v>
      </c>
      <c r="B1847" s="626" t="s">
        <v>551</v>
      </c>
      <c r="C1847" s="626">
        <v>89301042</v>
      </c>
      <c r="D1847" s="688" t="s">
        <v>5893</v>
      </c>
      <c r="E1847" s="689" t="s">
        <v>3832</v>
      </c>
      <c r="F1847" s="626" t="s">
        <v>3779</v>
      </c>
      <c r="G1847" s="626" t="s">
        <v>4027</v>
      </c>
      <c r="H1847" s="626" t="s">
        <v>550</v>
      </c>
      <c r="I1847" s="626" t="s">
        <v>4028</v>
      </c>
      <c r="J1847" s="626" t="s">
        <v>4029</v>
      </c>
      <c r="K1847" s="626" t="s">
        <v>4030</v>
      </c>
      <c r="L1847" s="627">
        <v>900</v>
      </c>
      <c r="M1847" s="627">
        <v>4500</v>
      </c>
      <c r="N1847" s="626">
        <v>5</v>
      </c>
      <c r="O1847" s="690">
        <v>5</v>
      </c>
      <c r="P1847" s="627">
        <v>4500</v>
      </c>
      <c r="Q1847" s="642">
        <v>1</v>
      </c>
      <c r="R1847" s="626">
        <v>5</v>
      </c>
      <c r="S1847" s="642">
        <v>1</v>
      </c>
      <c r="T1847" s="690">
        <v>5</v>
      </c>
      <c r="U1847" s="672">
        <v>1</v>
      </c>
    </row>
    <row r="1848" spans="1:21" ht="14.4" customHeight="1" x14ac:dyDescent="0.3">
      <c r="A1848" s="625">
        <v>4</v>
      </c>
      <c r="B1848" s="626" t="s">
        <v>551</v>
      </c>
      <c r="C1848" s="626">
        <v>89301042</v>
      </c>
      <c r="D1848" s="688" t="s">
        <v>5893</v>
      </c>
      <c r="E1848" s="689" t="s">
        <v>3832</v>
      </c>
      <c r="F1848" s="626" t="s">
        <v>3779</v>
      </c>
      <c r="G1848" s="626" t="s">
        <v>3967</v>
      </c>
      <c r="H1848" s="626" t="s">
        <v>550</v>
      </c>
      <c r="I1848" s="626" t="s">
        <v>4532</v>
      </c>
      <c r="J1848" s="626" t="s">
        <v>4533</v>
      </c>
      <c r="K1848" s="626" t="s">
        <v>4534</v>
      </c>
      <c r="L1848" s="627">
        <v>5343.9</v>
      </c>
      <c r="M1848" s="627">
        <v>5343.9</v>
      </c>
      <c r="N1848" s="626">
        <v>1</v>
      </c>
      <c r="O1848" s="690">
        <v>1</v>
      </c>
      <c r="P1848" s="627">
        <v>5343.9</v>
      </c>
      <c r="Q1848" s="642">
        <v>1</v>
      </c>
      <c r="R1848" s="626">
        <v>1</v>
      </c>
      <c r="S1848" s="642">
        <v>1</v>
      </c>
      <c r="T1848" s="690">
        <v>1</v>
      </c>
      <c r="U1848" s="672">
        <v>1</v>
      </c>
    </row>
    <row r="1849" spans="1:21" ht="14.4" customHeight="1" x14ac:dyDescent="0.3">
      <c r="A1849" s="625">
        <v>4</v>
      </c>
      <c r="B1849" s="626" t="s">
        <v>551</v>
      </c>
      <c r="C1849" s="626">
        <v>89301042</v>
      </c>
      <c r="D1849" s="688" t="s">
        <v>5893</v>
      </c>
      <c r="E1849" s="689" t="s">
        <v>3832</v>
      </c>
      <c r="F1849" s="626" t="s">
        <v>3779</v>
      </c>
      <c r="G1849" s="626" t="s">
        <v>3967</v>
      </c>
      <c r="H1849" s="626" t="s">
        <v>550</v>
      </c>
      <c r="I1849" s="626" t="s">
        <v>4577</v>
      </c>
      <c r="J1849" s="626" t="s">
        <v>4572</v>
      </c>
      <c r="K1849" s="626" t="s">
        <v>4578</v>
      </c>
      <c r="L1849" s="627">
        <v>1987.45</v>
      </c>
      <c r="M1849" s="627">
        <v>5962.35</v>
      </c>
      <c r="N1849" s="626">
        <v>3</v>
      </c>
      <c r="O1849" s="690">
        <v>1</v>
      </c>
      <c r="P1849" s="627">
        <v>5962.35</v>
      </c>
      <c r="Q1849" s="642">
        <v>1</v>
      </c>
      <c r="R1849" s="626">
        <v>3</v>
      </c>
      <c r="S1849" s="642">
        <v>1</v>
      </c>
      <c r="T1849" s="690">
        <v>1</v>
      </c>
      <c r="U1849" s="672">
        <v>1</v>
      </c>
    </row>
    <row r="1850" spans="1:21" ht="14.4" customHeight="1" x14ac:dyDescent="0.3">
      <c r="A1850" s="625">
        <v>4</v>
      </c>
      <c r="B1850" s="626" t="s">
        <v>551</v>
      </c>
      <c r="C1850" s="626">
        <v>89301042</v>
      </c>
      <c r="D1850" s="688" t="s">
        <v>5893</v>
      </c>
      <c r="E1850" s="689" t="s">
        <v>3832</v>
      </c>
      <c r="F1850" s="626" t="s">
        <v>3779</v>
      </c>
      <c r="G1850" s="626" t="s">
        <v>3967</v>
      </c>
      <c r="H1850" s="626" t="s">
        <v>550</v>
      </c>
      <c r="I1850" s="626" t="s">
        <v>4975</v>
      </c>
      <c r="J1850" s="626" t="s">
        <v>4580</v>
      </c>
      <c r="K1850" s="626" t="s">
        <v>4976</v>
      </c>
      <c r="L1850" s="627">
        <v>711.08</v>
      </c>
      <c r="M1850" s="627">
        <v>4266.4800000000005</v>
      </c>
      <c r="N1850" s="626">
        <v>6</v>
      </c>
      <c r="O1850" s="690">
        <v>1</v>
      </c>
      <c r="P1850" s="627">
        <v>4266.4800000000005</v>
      </c>
      <c r="Q1850" s="642">
        <v>1</v>
      </c>
      <c r="R1850" s="626">
        <v>6</v>
      </c>
      <c r="S1850" s="642">
        <v>1</v>
      </c>
      <c r="T1850" s="690">
        <v>1</v>
      </c>
      <c r="U1850" s="672">
        <v>1</v>
      </c>
    </row>
    <row r="1851" spans="1:21" ht="14.4" customHeight="1" x14ac:dyDescent="0.3">
      <c r="A1851" s="625">
        <v>4</v>
      </c>
      <c r="B1851" s="626" t="s">
        <v>551</v>
      </c>
      <c r="C1851" s="626">
        <v>89301042</v>
      </c>
      <c r="D1851" s="688" t="s">
        <v>5893</v>
      </c>
      <c r="E1851" s="689" t="s">
        <v>3832</v>
      </c>
      <c r="F1851" s="626" t="s">
        <v>3779</v>
      </c>
      <c r="G1851" s="626" t="s">
        <v>3967</v>
      </c>
      <c r="H1851" s="626" t="s">
        <v>550</v>
      </c>
      <c r="I1851" s="626" t="s">
        <v>4612</v>
      </c>
      <c r="J1851" s="626" t="s">
        <v>4613</v>
      </c>
      <c r="K1851" s="626" t="s">
        <v>4614</v>
      </c>
      <c r="L1851" s="627">
        <v>1080</v>
      </c>
      <c r="M1851" s="627">
        <v>1080</v>
      </c>
      <c r="N1851" s="626">
        <v>1</v>
      </c>
      <c r="O1851" s="690">
        <v>1</v>
      </c>
      <c r="P1851" s="627">
        <v>1080</v>
      </c>
      <c r="Q1851" s="642">
        <v>1</v>
      </c>
      <c r="R1851" s="626">
        <v>1</v>
      </c>
      <c r="S1851" s="642">
        <v>1</v>
      </c>
      <c r="T1851" s="690">
        <v>1</v>
      </c>
      <c r="U1851" s="672">
        <v>1</v>
      </c>
    </row>
    <row r="1852" spans="1:21" ht="14.4" customHeight="1" x14ac:dyDescent="0.3">
      <c r="A1852" s="625">
        <v>4</v>
      </c>
      <c r="B1852" s="626" t="s">
        <v>551</v>
      </c>
      <c r="C1852" s="626">
        <v>89301042</v>
      </c>
      <c r="D1852" s="688" t="s">
        <v>5893</v>
      </c>
      <c r="E1852" s="689" t="s">
        <v>3832</v>
      </c>
      <c r="F1852" s="626" t="s">
        <v>3779</v>
      </c>
      <c r="G1852" s="626" t="s">
        <v>3967</v>
      </c>
      <c r="H1852" s="626" t="s">
        <v>550</v>
      </c>
      <c r="I1852" s="626" t="s">
        <v>4620</v>
      </c>
      <c r="J1852" s="626" t="s">
        <v>4621</v>
      </c>
      <c r="K1852" s="626" t="s">
        <v>4617</v>
      </c>
      <c r="L1852" s="627">
        <v>1000</v>
      </c>
      <c r="M1852" s="627">
        <v>1000</v>
      </c>
      <c r="N1852" s="626">
        <v>1</v>
      </c>
      <c r="O1852" s="690">
        <v>1</v>
      </c>
      <c r="P1852" s="627">
        <v>1000</v>
      </c>
      <c r="Q1852" s="642">
        <v>1</v>
      </c>
      <c r="R1852" s="626">
        <v>1</v>
      </c>
      <c r="S1852" s="642">
        <v>1</v>
      </c>
      <c r="T1852" s="690">
        <v>1</v>
      </c>
      <c r="U1852" s="672">
        <v>1</v>
      </c>
    </row>
    <row r="1853" spans="1:21" ht="14.4" customHeight="1" x14ac:dyDescent="0.3">
      <c r="A1853" s="625">
        <v>4</v>
      </c>
      <c r="B1853" s="626" t="s">
        <v>551</v>
      </c>
      <c r="C1853" s="626">
        <v>89301042</v>
      </c>
      <c r="D1853" s="688" t="s">
        <v>5893</v>
      </c>
      <c r="E1853" s="689" t="s">
        <v>3832</v>
      </c>
      <c r="F1853" s="626" t="s">
        <v>3779</v>
      </c>
      <c r="G1853" s="626" t="s">
        <v>3967</v>
      </c>
      <c r="H1853" s="626" t="s">
        <v>550</v>
      </c>
      <c r="I1853" s="626" t="s">
        <v>4633</v>
      </c>
      <c r="J1853" s="626" t="s">
        <v>4634</v>
      </c>
      <c r="K1853" s="626" t="s">
        <v>4525</v>
      </c>
      <c r="L1853" s="627">
        <v>300</v>
      </c>
      <c r="M1853" s="627">
        <v>600</v>
      </c>
      <c r="N1853" s="626">
        <v>2</v>
      </c>
      <c r="O1853" s="690">
        <v>1</v>
      </c>
      <c r="P1853" s="627">
        <v>600</v>
      </c>
      <c r="Q1853" s="642">
        <v>1</v>
      </c>
      <c r="R1853" s="626">
        <v>2</v>
      </c>
      <c r="S1853" s="642">
        <v>1</v>
      </c>
      <c r="T1853" s="690">
        <v>1</v>
      </c>
      <c r="U1853" s="672">
        <v>1</v>
      </c>
    </row>
    <row r="1854" spans="1:21" ht="14.4" customHeight="1" x14ac:dyDescent="0.3">
      <c r="A1854" s="625">
        <v>4</v>
      </c>
      <c r="B1854" s="626" t="s">
        <v>551</v>
      </c>
      <c r="C1854" s="626">
        <v>89301042</v>
      </c>
      <c r="D1854" s="688" t="s">
        <v>5893</v>
      </c>
      <c r="E1854" s="689" t="s">
        <v>3832</v>
      </c>
      <c r="F1854" s="626" t="s">
        <v>3779</v>
      </c>
      <c r="G1854" s="626" t="s">
        <v>3967</v>
      </c>
      <c r="H1854" s="626" t="s">
        <v>550</v>
      </c>
      <c r="I1854" s="626" t="s">
        <v>4662</v>
      </c>
      <c r="J1854" s="626" t="s">
        <v>4663</v>
      </c>
      <c r="K1854" s="626" t="s">
        <v>4664</v>
      </c>
      <c r="L1854" s="627">
        <v>2158.12</v>
      </c>
      <c r="M1854" s="627">
        <v>8632.48</v>
      </c>
      <c r="N1854" s="626">
        <v>4</v>
      </c>
      <c r="O1854" s="690">
        <v>1</v>
      </c>
      <c r="P1854" s="627"/>
      <c r="Q1854" s="642">
        <v>0</v>
      </c>
      <c r="R1854" s="626"/>
      <c r="S1854" s="642">
        <v>0</v>
      </c>
      <c r="T1854" s="690"/>
      <c r="U1854" s="672">
        <v>0</v>
      </c>
    </row>
    <row r="1855" spans="1:21" ht="14.4" customHeight="1" x14ac:dyDescent="0.3">
      <c r="A1855" s="625">
        <v>4</v>
      </c>
      <c r="B1855" s="626" t="s">
        <v>551</v>
      </c>
      <c r="C1855" s="626">
        <v>89301042</v>
      </c>
      <c r="D1855" s="688" t="s">
        <v>5893</v>
      </c>
      <c r="E1855" s="689" t="s">
        <v>3833</v>
      </c>
      <c r="F1855" s="626" t="s">
        <v>3777</v>
      </c>
      <c r="G1855" s="626" t="s">
        <v>4305</v>
      </c>
      <c r="H1855" s="626" t="s">
        <v>550</v>
      </c>
      <c r="I1855" s="626" t="s">
        <v>5588</v>
      </c>
      <c r="J1855" s="626" t="s">
        <v>5589</v>
      </c>
      <c r="K1855" s="626" t="s">
        <v>3625</v>
      </c>
      <c r="L1855" s="627">
        <v>6.98</v>
      </c>
      <c r="M1855" s="627">
        <v>13.96</v>
      </c>
      <c r="N1855" s="626">
        <v>2</v>
      </c>
      <c r="O1855" s="690">
        <v>0.5</v>
      </c>
      <c r="P1855" s="627"/>
      <c r="Q1855" s="642">
        <v>0</v>
      </c>
      <c r="R1855" s="626"/>
      <c r="S1855" s="642">
        <v>0</v>
      </c>
      <c r="T1855" s="690"/>
      <c r="U1855" s="672">
        <v>0</v>
      </c>
    </row>
    <row r="1856" spans="1:21" ht="14.4" customHeight="1" x14ac:dyDescent="0.3">
      <c r="A1856" s="625">
        <v>4</v>
      </c>
      <c r="B1856" s="626" t="s">
        <v>551</v>
      </c>
      <c r="C1856" s="626">
        <v>89301042</v>
      </c>
      <c r="D1856" s="688" t="s">
        <v>5893</v>
      </c>
      <c r="E1856" s="689" t="s">
        <v>3833</v>
      </c>
      <c r="F1856" s="626" t="s">
        <v>3777</v>
      </c>
      <c r="G1856" s="626" t="s">
        <v>4308</v>
      </c>
      <c r="H1856" s="626" t="s">
        <v>550</v>
      </c>
      <c r="I1856" s="626" t="s">
        <v>1137</v>
      </c>
      <c r="J1856" s="626" t="s">
        <v>651</v>
      </c>
      <c r="K1856" s="626" t="s">
        <v>4309</v>
      </c>
      <c r="L1856" s="627">
        <v>35.380000000000003</v>
      </c>
      <c r="M1856" s="627">
        <v>955.2600000000001</v>
      </c>
      <c r="N1856" s="626">
        <v>27</v>
      </c>
      <c r="O1856" s="690">
        <v>10.5</v>
      </c>
      <c r="P1856" s="627">
        <v>530.70000000000005</v>
      </c>
      <c r="Q1856" s="642">
        <v>0.55555555555555558</v>
      </c>
      <c r="R1856" s="626">
        <v>15</v>
      </c>
      <c r="S1856" s="642">
        <v>0.55555555555555558</v>
      </c>
      <c r="T1856" s="690">
        <v>5.5</v>
      </c>
      <c r="U1856" s="672">
        <v>0.52380952380952384</v>
      </c>
    </row>
    <row r="1857" spans="1:21" ht="14.4" customHeight="1" x14ac:dyDescent="0.3">
      <c r="A1857" s="625">
        <v>4</v>
      </c>
      <c r="B1857" s="626" t="s">
        <v>551</v>
      </c>
      <c r="C1857" s="626">
        <v>89301042</v>
      </c>
      <c r="D1857" s="688" t="s">
        <v>5893</v>
      </c>
      <c r="E1857" s="689" t="s">
        <v>3833</v>
      </c>
      <c r="F1857" s="626" t="s">
        <v>3777</v>
      </c>
      <c r="G1857" s="626" t="s">
        <v>4106</v>
      </c>
      <c r="H1857" s="626" t="s">
        <v>550</v>
      </c>
      <c r="I1857" s="626" t="s">
        <v>4107</v>
      </c>
      <c r="J1857" s="626" t="s">
        <v>4108</v>
      </c>
      <c r="K1857" s="626" t="s">
        <v>4109</v>
      </c>
      <c r="L1857" s="627">
        <v>64.23</v>
      </c>
      <c r="M1857" s="627">
        <v>321.15000000000003</v>
      </c>
      <c r="N1857" s="626">
        <v>5</v>
      </c>
      <c r="O1857" s="690">
        <v>2.5</v>
      </c>
      <c r="P1857" s="627"/>
      <c r="Q1857" s="642">
        <v>0</v>
      </c>
      <c r="R1857" s="626"/>
      <c r="S1857" s="642">
        <v>0</v>
      </c>
      <c r="T1857" s="690"/>
      <c r="U1857" s="672">
        <v>0</v>
      </c>
    </row>
    <row r="1858" spans="1:21" ht="14.4" customHeight="1" x14ac:dyDescent="0.3">
      <c r="A1858" s="625">
        <v>4</v>
      </c>
      <c r="B1858" s="626" t="s">
        <v>551</v>
      </c>
      <c r="C1858" s="626">
        <v>89301042</v>
      </c>
      <c r="D1858" s="688" t="s">
        <v>5893</v>
      </c>
      <c r="E1858" s="689" t="s">
        <v>3833</v>
      </c>
      <c r="F1858" s="626" t="s">
        <v>3777</v>
      </c>
      <c r="G1858" s="626" t="s">
        <v>3839</v>
      </c>
      <c r="H1858" s="626" t="s">
        <v>1399</v>
      </c>
      <c r="I1858" s="626" t="s">
        <v>1717</v>
      </c>
      <c r="J1858" s="626" t="s">
        <v>3575</v>
      </c>
      <c r="K1858" s="626" t="s">
        <v>3576</v>
      </c>
      <c r="L1858" s="627">
        <v>333.31</v>
      </c>
      <c r="M1858" s="627">
        <v>333.31</v>
      </c>
      <c r="N1858" s="626">
        <v>1</v>
      </c>
      <c r="O1858" s="690">
        <v>1</v>
      </c>
      <c r="P1858" s="627"/>
      <c r="Q1858" s="642">
        <v>0</v>
      </c>
      <c r="R1858" s="626"/>
      <c r="S1858" s="642">
        <v>0</v>
      </c>
      <c r="T1858" s="690"/>
      <c r="U1858" s="672">
        <v>0</v>
      </c>
    </row>
    <row r="1859" spans="1:21" ht="14.4" customHeight="1" x14ac:dyDescent="0.3">
      <c r="A1859" s="625">
        <v>4</v>
      </c>
      <c r="B1859" s="626" t="s">
        <v>551</v>
      </c>
      <c r="C1859" s="626">
        <v>89301042</v>
      </c>
      <c r="D1859" s="688" t="s">
        <v>5893</v>
      </c>
      <c r="E1859" s="689" t="s">
        <v>3833</v>
      </c>
      <c r="F1859" s="626" t="s">
        <v>3777</v>
      </c>
      <c r="G1859" s="626" t="s">
        <v>4156</v>
      </c>
      <c r="H1859" s="626" t="s">
        <v>550</v>
      </c>
      <c r="I1859" s="626" t="s">
        <v>4297</v>
      </c>
      <c r="J1859" s="626" t="s">
        <v>4158</v>
      </c>
      <c r="K1859" s="626" t="s">
        <v>3066</v>
      </c>
      <c r="L1859" s="627">
        <v>222.25</v>
      </c>
      <c r="M1859" s="627">
        <v>444.5</v>
      </c>
      <c r="N1859" s="626">
        <v>2</v>
      </c>
      <c r="O1859" s="690">
        <v>1</v>
      </c>
      <c r="P1859" s="627">
        <v>444.5</v>
      </c>
      <c r="Q1859" s="642">
        <v>1</v>
      </c>
      <c r="R1859" s="626">
        <v>2</v>
      </c>
      <c r="S1859" s="642">
        <v>1</v>
      </c>
      <c r="T1859" s="690">
        <v>1</v>
      </c>
      <c r="U1859" s="672">
        <v>1</v>
      </c>
    </row>
    <row r="1860" spans="1:21" ht="14.4" customHeight="1" x14ac:dyDescent="0.3">
      <c r="A1860" s="625">
        <v>4</v>
      </c>
      <c r="B1860" s="626" t="s">
        <v>551</v>
      </c>
      <c r="C1860" s="626">
        <v>89301042</v>
      </c>
      <c r="D1860" s="688" t="s">
        <v>5893</v>
      </c>
      <c r="E1860" s="689" t="s">
        <v>3833</v>
      </c>
      <c r="F1860" s="626" t="s">
        <v>3777</v>
      </c>
      <c r="G1860" s="626" t="s">
        <v>4298</v>
      </c>
      <c r="H1860" s="626" t="s">
        <v>550</v>
      </c>
      <c r="I1860" s="626" t="s">
        <v>885</v>
      </c>
      <c r="J1860" s="626" t="s">
        <v>4854</v>
      </c>
      <c r="K1860" s="626" t="s">
        <v>4855</v>
      </c>
      <c r="L1860" s="627">
        <v>0</v>
      </c>
      <c r="M1860" s="627">
        <v>0</v>
      </c>
      <c r="N1860" s="626">
        <v>2</v>
      </c>
      <c r="O1860" s="690">
        <v>0.5</v>
      </c>
      <c r="P1860" s="627"/>
      <c r="Q1860" s="642"/>
      <c r="R1860" s="626"/>
      <c r="S1860" s="642">
        <v>0</v>
      </c>
      <c r="T1860" s="690"/>
      <c r="U1860" s="672">
        <v>0</v>
      </c>
    </row>
    <row r="1861" spans="1:21" ht="14.4" customHeight="1" x14ac:dyDescent="0.3">
      <c r="A1861" s="625">
        <v>4</v>
      </c>
      <c r="B1861" s="626" t="s">
        <v>551</v>
      </c>
      <c r="C1861" s="626">
        <v>89301042</v>
      </c>
      <c r="D1861" s="688" t="s">
        <v>5893</v>
      </c>
      <c r="E1861" s="689" t="s">
        <v>3833</v>
      </c>
      <c r="F1861" s="626" t="s">
        <v>3777</v>
      </c>
      <c r="G1861" s="626" t="s">
        <v>4167</v>
      </c>
      <c r="H1861" s="626" t="s">
        <v>550</v>
      </c>
      <c r="I1861" s="626" t="s">
        <v>4168</v>
      </c>
      <c r="J1861" s="626" t="s">
        <v>761</v>
      </c>
      <c r="K1861" s="626" t="s">
        <v>4169</v>
      </c>
      <c r="L1861" s="627">
        <v>413.22</v>
      </c>
      <c r="M1861" s="627">
        <v>413.22</v>
      </c>
      <c r="N1861" s="626">
        <v>1</v>
      </c>
      <c r="O1861" s="690">
        <v>0.5</v>
      </c>
      <c r="P1861" s="627">
        <v>413.22</v>
      </c>
      <c r="Q1861" s="642">
        <v>1</v>
      </c>
      <c r="R1861" s="626">
        <v>1</v>
      </c>
      <c r="S1861" s="642">
        <v>1</v>
      </c>
      <c r="T1861" s="690">
        <v>0.5</v>
      </c>
      <c r="U1861" s="672">
        <v>1</v>
      </c>
    </row>
    <row r="1862" spans="1:21" ht="14.4" customHeight="1" x14ac:dyDescent="0.3">
      <c r="A1862" s="625">
        <v>4</v>
      </c>
      <c r="B1862" s="626" t="s">
        <v>551</v>
      </c>
      <c r="C1862" s="626">
        <v>89301042</v>
      </c>
      <c r="D1862" s="688" t="s">
        <v>5893</v>
      </c>
      <c r="E1862" s="689" t="s">
        <v>3833</v>
      </c>
      <c r="F1862" s="626" t="s">
        <v>3777</v>
      </c>
      <c r="G1862" s="626" t="s">
        <v>4331</v>
      </c>
      <c r="H1862" s="626" t="s">
        <v>550</v>
      </c>
      <c r="I1862" s="626" t="s">
        <v>5590</v>
      </c>
      <c r="J1862" s="626" t="s">
        <v>731</v>
      </c>
      <c r="K1862" s="626" t="s">
        <v>3523</v>
      </c>
      <c r="L1862" s="627">
        <v>115.3</v>
      </c>
      <c r="M1862" s="627">
        <v>230.6</v>
      </c>
      <c r="N1862" s="626">
        <v>2</v>
      </c>
      <c r="O1862" s="690">
        <v>1</v>
      </c>
      <c r="P1862" s="627">
        <v>230.6</v>
      </c>
      <c r="Q1862" s="642">
        <v>1</v>
      </c>
      <c r="R1862" s="626">
        <v>2</v>
      </c>
      <c r="S1862" s="642">
        <v>1</v>
      </c>
      <c r="T1862" s="690">
        <v>1</v>
      </c>
      <c r="U1862" s="672">
        <v>1</v>
      </c>
    </row>
    <row r="1863" spans="1:21" ht="14.4" customHeight="1" x14ac:dyDescent="0.3">
      <c r="A1863" s="625">
        <v>4</v>
      </c>
      <c r="B1863" s="626" t="s">
        <v>551</v>
      </c>
      <c r="C1863" s="626">
        <v>89301042</v>
      </c>
      <c r="D1863" s="688" t="s">
        <v>5893</v>
      </c>
      <c r="E1863" s="689" t="s">
        <v>3833</v>
      </c>
      <c r="F1863" s="626" t="s">
        <v>3777</v>
      </c>
      <c r="G1863" s="626" t="s">
        <v>4331</v>
      </c>
      <c r="H1863" s="626" t="s">
        <v>550</v>
      </c>
      <c r="I1863" s="626" t="s">
        <v>730</v>
      </c>
      <c r="J1863" s="626" t="s">
        <v>731</v>
      </c>
      <c r="K1863" s="626" t="s">
        <v>732</v>
      </c>
      <c r="L1863" s="627">
        <v>138.61000000000001</v>
      </c>
      <c r="M1863" s="627">
        <v>277.22000000000003</v>
      </c>
      <c r="N1863" s="626">
        <v>2</v>
      </c>
      <c r="O1863" s="690">
        <v>1</v>
      </c>
      <c r="P1863" s="627">
        <v>277.22000000000003</v>
      </c>
      <c r="Q1863" s="642">
        <v>1</v>
      </c>
      <c r="R1863" s="626">
        <v>2</v>
      </c>
      <c r="S1863" s="642">
        <v>1</v>
      </c>
      <c r="T1863" s="690">
        <v>1</v>
      </c>
      <c r="U1863" s="672">
        <v>1</v>
      </c>
    </row>
    <row r="1864" spans="1:21" ht="14.4" customHeight="1" x14ac:dyDescent="0.3">
      <c r="A1864" s="625">
        <v>4</v>
      </c>
      <c r="B1864" s="626" t="s">
        <v>551</v>
      </c>
      <c r="C1864" s="626">
        <v>89301042</v>
      </c>
      <c r="D1864" s="688" t="s">
        <v>5893</v>
      </c>
      <c r="E1864" s="689" t="s">
        <v>3833</v>
      </c>
      <c r="F1864" s="626" t="s">
        <v>3777</v>
      </c>
      <c r="G1864" s="626" t="s">
        <v>4331</v>
      </c>
      <c r="H1864" s="626" t="s">
        <v>550</v>
      </c>
      <c r="I1864" s="626" t="s">
        <v>730</v>
      </c>
      <c r="J1864" s="626" t="s">
        <v>731</v>
      </c>
      <c r="K1864" s="626" t="s">
        <v>3523</v>
      </c>
      <c r="L1864" s="627">
        <v>115.3</v>
      </c>
      <c r="M1864" s="627">
        <v>230.6</v>
      </c>
      <c r="N1864" s="626">
        <v>2</v>
      </c>
      <c r="O1864" s="690">
        <v>1</v>
      </c>
      <c r="P1864" s="627"/>
      <c r="Q1864" s="642">
        <v>0</v>
      </c>
      <c r="R1864" s="626"/>
      <c r="S1864" s="642">
        <v>0</v>
      </c>
      <c r="T1864" s="690"/>
      <c r="U1864" s="672">
        <v>0</v>
      </c>
    </row>
    <row r="1865" spans="1:21" ht="14.4" customHeight="1" x14ac:dyDescent="0.3">
      <c r="A1865" s="625">
        <v>4</v>
      </c>
      <c r="B1865" s="626" t="s">
        <v>551</v>
      </c>
      <c r="C1865" s="626">
        <v>89301042</v>
      </c>
      <c r="D1865" s="688" t="s">
        <v>5893</v>
      </c>
      <c r="E1865" s="689" t="s">
        <v>3833</v>
      </c>
      <c r="F1865" s="626" t="s">
        <v>3777</v>
      </c>
      <c r="G1865" s="626" t="s">
        <v>4331</v>
      </c>
      <c r="H1865" s="626" t="s">
        <v>550</v>
      </c>
      <c r="I1865" s="626" t="s">
        <v>5591</v>
      </c>
      <c r="J1865" s="626" t="s">
        <v>731</v>
      </c>
      <c r="K1865" s="626" t="s">
        <v>3523</v>
      </c>
      <c r="L1865" s="627">
        <v>115.3</v>
      </c>
      <c r="M1865" s="627">
        <v>230.6</v>
      </c>
      <c r="N1865" s="626">
        <v>2</v>
      </c>
      <c r="O1865" s="690">
        <v>0.5</v>
      </c>
      <c r="P1865" s="627">
        <v>230.6</v>
      </c>
      <c r="Q1865" s="642">
        <v>1</v>
      </c>
      <c r="R1865" s="626">
        <v>2</v>
      </c>
      <c r="S1865" s="642">
        <v>1</v>
      </c>
      <c r="T1865" s="690">
        <v>0.5</v>
      </c>
      <c r="U1865" s="672">
        <v>1</v>
      </c>
    </row>
    <row r="1866" spans="1:21" ht="14.4" customHeight="1" x14ac:dyDescent="0.3">
      <c r="A1866" s="625">
        <v>4</v>
      </c>
      <c r="B1866" s="626" t="s">
        <v>551</v>
      </c>
      <c r="C1866" s="626">
        <v>89301042</v>
      </c>
      <c r="D1866" s="688" t="s">
        <v>5893</v>
      </c>
      <c r="E1866" s="689" t="s">
        <v>3833</v>
      </c>
      <c r="F1866" s="626" t="s">
        <v>3777</v>
      </c>
      <c r="G1866" s="626" t="s">
        <v>4331</v>
      </c>
      <c r="H1866" s="626" t="s">
        <v>550</v>
      </c>
      <c r="I1866" s="626" t="s">
        <v>4860</v>
      </c>
      <c r="J1866" s="626" t="s">
        <v>731</v>
      </c>
      <c r="K1866" s="626" t="s">
        <v>3523</v>
      </c>
      <c r="L1866" s="627">
        <v>115.3</v>
      </c>
      <c r="M1866" s="627">
        <v>230.6</v>
      </c>
      <c r="N1866" s="626">
        <v>2</v>
      </c>
      <c r="O1866" s="690">
        <v>0.5</v>
      </c>
      <c r="P1866" s="627">
        <v>230.6</v>
      </c>
      <c r="Q1866" s="642">
        <v>1</v>
      </c>
      <c r="R1866" s="626">
        <v>2</v>
      </c>
      <c r="S1866" s="642">
        <v>1</v>
      </c>
      <c r="T1866" s="690">
        <v>0.5</v>
      </c>
      <c r="U1866" s="672">
        <v>1</v>
      </c>
    </row>
    <row r="1867" spans="1:21" ht="14.4" customHeight="1" x14ac:dyDescent="0.3">
      <c r="A1867" s="625">
        <v>4</v>
      </c>
      <c r="B1867" s="626" t="s">
        <v>551</v>
      </c>
      <c r="C1867" s="626">
        <v>89301042</v>
      </c>
      <c r="D1867" s="688" t="s">
        <v>5893</v>
      </c>
      <c r="E1867" s="689" t="s">
        <v>3833</v>
      </c>
      <c r="F1867" s="626" t="s">
        <v>3777</v>
      </c>
      <c r="G1867" s="626" t="s">
        <v>4082</v>
      </c>
      <c r="H1867" s="626" t="s">
        <v>550</v>
      </c>
      <c r="I1867" s="626" t="s">
        <v>662</v>
      </c>
      <c r="J1867" s="626" t="s">
        <v>663</v>
      </c>
      <c r="K1867" s="626" t="s">
        <v>4083</v>
      </c>
      <c r="L1867" s="627">
        <v>99</v>
      </c>
      <c r="M1867" s="627">
        <v>99</v>
      </c>
      <c r="N1867" s="626">
        <v>1</v>
      </c>
      <c r="O1867" s="690">
        <v>1</v>
      </c>
      <c r="P1867" s="627">
        <v>99</v>
      </c>
      <c r="Q1867" s="642">
        <v>1</v>
      </c>
      <c r="R1867" s="626">
        <v>1</v>
      </c>
      <c r="S1867" s="642">
        <v>1</v>
      </c>
      <c r="T1867" s="690">
        <v>1</v>
      </c>
      <c r="U1867" s="672">
        <v>1</v>
      </c>
    </row>
    <row r="1868" spans="1:21" ht="14.4" customHeight="1" x14ac:dyDescent="0.3">
      <c r="A1868" s="625">
        <v>4</v>
      </c>
      <c r="B1868" s="626" t="s">
        <v>551</v>
      </c>
      <c r="C1868" s="626">
        <v>89301042</v>
      </c>
      <c r="D1868" s="688" t="s">
        <v>5893</v>
      </c>
      <c r="E1868" s="689" t="s">
        <v>3833</v>
      </c>
      <c r="F1868" s="626" t="s">
        <v>3777</v>
      </c>
      <c r="G1868" s="626" t="s">
        <v>3932</v>
      </c>
      <c r="H1868" s="626" t="s">
        <v>550</v>
      </c>
      <c r="I1868" s="626" t="s">
        <v>5592</v>
      </c>
      <c r="J1868" s="626" t="s">
        <v>5593</v>
      </c>
      <c r="K1868" s="626" t="s">
        <v>5594</v>
      </c>
      <c r="L1868" s="627">
        <v>39.39</v>
      </c>
      <c r="M1868" s="627">
        <v>39.39</v>
      </c>
      <c r="N1868" s="626">
        <v>1</v>
      </c>
      <c r="O1868" s="690">
        <v>1</v>
      </c>
      <c r="P1868" s="627">
        <v>39.39</v>
      </c>
      <c r="Q1868" s="642">
        <v>1</v>
      </c>
      <c r="R1868" s="626">
        <v>1</v>
      </c>
      <c r="S1868" s="642">
        <v>1</v>
      </c>
      <c r="T1868" s="690">
        <v>1</v>
      </c>
      <c r="U1868" s="672">
        <v>1</v>
      </c>
    </row>
    <row r="1869" spans="1:21" ht="14.4" customHeight="1" x14ac:dyDescent="0.3">
      <c r="A1869" s="625">
        <v>4</v>
      </c>
      <c r="B1869" s="626" t="s">
        <v>551</v>
      </c>
      <c r="C1869" s="626">
        <v>89301042</v>
      </c>
      <c r="D1869" s="688" t="s">
        <v>5893</v>
      </c>
      <c r="E1869" s="689" t="s">
        <v>3833</v>
      </c>
      <c r="F1869" s="626" t="s">
        <v>3777</v>
      </c>
      <c r="G1869" s="626" t="s">
        <v>3932</v>
      </c>
      <c r="H1869" s="626" t="s">
        <v>550</v>
      </c>
      <c r="I1869" s="626" t="s">
        <v>2120</v>
      </c>
      <c r="J1869" s="626" t="s">
        <v>3933</v>
      </c>
      <c r="K1869" s="626" t="s">
        <v>3934</v>
      </c>
      <c r="L1869" s="627">
        <v>0</v>
      </c>
      <c r="M1869" s="627">
        <v>0</v>
      </c>
      <c r="N1869" s="626">
        <v>1</v>
      </c>
      <c r="O1869" s="690">
        <v>0.5</v>
      </c>
      <c r="P1869" s="627"/>
      <c r="Q1869" s="642"/>
      <c r="R1869" s="626"/>
      <c r="S1869" s="642">
        <v>0</v>
      </c>
      <c r="T1869" s="690"/>
      <c r="U1869" s="672">
        <v>0</v>
      </c>
    </row>
    <row r="1870" spans="1:21" ht="14.4" customHeight="1" x14ac:dyDescent="0.3">
      <c r="A1870" s="625">
        <v>4</v>
      </c>
      <c r="B1870" s="626" t="s">
        <v>551</v>
      </c>
      <c r="C1870" s="626">
        <v>89301042</v>
      </c>
      <c r="D1870" s="688" t="s">
        <v>5893</v>
      </c>
      <c r="E1870" s="689" t="s">
        <v>3833</v>
      </c>
      <c r="F1870" s="626" t="s">
        <v>3777</v>
      </c>
      <c r="G1870" s="626" t="s">
        <v>3991</v>
      </c>
      <c r="H1870" s="626" t="s">
        <v>550</v>
      </c>
      <c r="I1870" s="626" t="s">
        <v>3227</v>
      </c>
      <c r="J1870" s="626" t="s">
        <v>3228</v>
      </c>
      <c r="K1870" s="626" t="s">
        <v>4133</v>
      </c>
      <c r="L1870" s="627">
        <v>31.84</v>
      </c>
      <c r="M1870" s="627">
        <v>573.12</v>
      </c>
      <c r="N1870" s="626">
        <v>18</v>
      </c>
      <c r="O1870" s="690">
        <v>6</v>
      </c>
      <c r="P1870" s="627">
        <v>254.72</v>
      </c>
      <c r="Q1870" s="642">
        <v>0.44444444444444442</v>
      </c>
      <c r="R1870" s="626">
        <v>8</v>
      </c>
      <c r="S1870" s="642">
        <v>0.44444444444444442</v>
      </c>
      <c r="T1870" s="690">
        <v>2</v>
      </c>
      <c r="U1870" s="672">
        <v>0.33333333333333331</v>
      </c>
    </row>
    <row r="1871" spans="1:21" ht="14.4" customHeight="1" x14ac:dyDescent="0.3">
      <c r="A1871" s="625">
        <v>4</v>
      </c>
      <c r="B1871" s="626" t="s">
        <v>551</v>
      </c>
      <c r="C1871" s="626">
        <v>89301042</v>
      </c>
      <c r="D1871" s="688" t="s">
        <v>5893</v>
      </c>
      <c r="E1871" s="689" t="s">
        <v>3833</v>
      </c>
      <c r="F1871" s="626" t="s">
        <v>3777</v>
      </c>
      <c r="G1871" s="626" t="s">
        <v>3991</v>
      </c>
      <c r="H1871" s="626" t="s">
        <v>550</v>
      </c>
      <c r="I1871" s="626" t="s">
        <v>2088</v>
      </c>
      <c r="J1871" s="626" t="s">
        <v>2089</v>
      </c>
      <c r="K1871" s="626" t="s">
        <v>3992</v>
      </c>
      <c r="L1871" s="627">
        <v>63.67</v>
      </c>
      <c r="M1871" s="627">
        <v>191.01</v>
      </c>
      <c r="N1871" s="626">
        <v>3</v>
      </c>
      <c r="O1871" s="690">
        <v>2</v>
      </c>
      <c r="P1871" s="627">
        <v>191.01</v>
      </c>
      <c r="Q1871" s="642">
        <v>1</v>
      </c>
      <c r="R1871" s="626">
        <v>3</v>
      </c>
      <c r="S1871" s="642">
        <v>1</v>
      </c>
      <c r="T1871" s="690">
        <v>2</v>
      </c>
      <c r="U1871" s="672">
        <v>1</v>
      </c>
    </row>
    <row r="1872" spans="1:21" ht="14.4" customHeight="1" x14ac:dyDescent="0.3">
      <c r="A1872" s="625">
        <v>4</v>
      </c>
      <c r="B1872" s="626" t="s">
        <v>551</v>
      </c>
      <c r="C1872" s="626">
        <v>89301042</v>
      </c>
      <c r="D1872" s="688" t="s">
        <v>5893</v>
      </c>
      <c r="E1872" s="689" t="s">
        <v>3833</v>
      </c>
      <c r="F1872" s="626" t="s">
        <v>3777</v>
      </c>
      <c r="G1872" s="626" t="s">
        <v>3840</v>
      </c>
      <c r="H1872" s="626" t="s">
        <v>550</v>
      </c>
      <c r="I1872" s="626" t="s">
        <v>973</v>
      </c>
      <c r="J1872" s="626" t="s">
        <v>974</v>
      </c>
      <c r="K1872" s="626" t="s">
        <v>975</v>
      </c>
      <c r="L1872" s="627">
        <v>0</v>
      </c>
      <c r="M1872" s="627">
        <v>0</v>
      </c>
      <c r="N1872" s="626">
        <v>3</v>
      </c>
      <c r="O1872" s="690">
        <v>1</v>
      </c>
      <c r="P1872" s="627">
        <v>0</v>
      </c>
      <c r="Q1872" s="642"/>
      <c r="R1872" s="626">
        <v>3</v>
      </c>
      <c r="S1872" s="642">
        <v>1</v>
      </c>
      <c r="T1872" s="690">
        <v>1</v>
      </c>
      <c r="U1872" s="672">
        <v>1</v>
      </c>
    </row>
    <row r="1873" spans="1:21" ht="14.4" customHeight="1" x14ac:dyDescent="0.3">
      <c r="A1873" s="625">
        <v>4</v>
      </c>
      <c r="B1873" s="626" t="s">
        <v>551</v>
      </c>
      <c r="C1873" s="626">
        <v>89301042</v>
      </c>
      <c r="D1873" s="688" t="s">
        <v>5893</v>
      </c>
      <c r="E1873" s="689" t="s">
        <v>3833</v>
      </c>
      <c r="F1873" s="626" t="s">
        <v>3777</v>
      </c>
      <c r="G1873" s="626" t="s">
        <v>4864</v>
      </c>
      <c r="H1873" s="626" t="s">
        <v>550</v>
      </c>
      <c r="I1873" s="626" t="s">
        <v>5595</v>
      </c>
      <c r="J1873" s="626" t="s">
        <v>4866</v>
      </c>
      <c r="K1873" s="626" t="s">
        <v>1876</v>
      </c>
      <c r="L1873" s="627">
        <v>0</v>
      </c>
      <c r="M1873" s="627">
        <v>0</v>
      </c>
      <c r="N1873" s="626">
        <v>8</v>
      </c>
      <c r="O1873" s="690">
        <v>4</v>
      </c>
      <c r="P1873" s="627">
        <v>0</v>
      </c>
      <c r="Q1873" s="642"/>
      <c r="R1873" s="626">
        <v>4</v>
      </c>
      <c r="S1873" s="642">
        <v>0.5</v>
      </c>
      <c r="T1873" s="690">
        <v>2</v>
      </c>
      <c r="U1873" s="672">
        <v>0.5</v>
      </c>
    </row>
    <row r="1874" spans="1:21" ht="14.4" customHeight="1" x14ac:dyDescent="0.3">
      <c r="A1874" s="625">
        <v>4</v>
      </c>
      <c r="B1874" s="626" t="s">
        <v>551</v>
      </c>
      <c r="C1874" s="626">
        <v>89301042</v>
      </c>
      <c r="D1874" s="688" t="s">
        <v>5893</v>
      </c>
      <c r="E1874" s="689" t="s">
        <v>3833</v>
      </c>
      <c r="F1874" s="626" t="s">
        <v>3777</v>
      </c>
      <c r="G1874" s="626" t="s">
        <v>4864</v>
      </c>
      <c r="H1874" s="626" t="s">
        <v>550</v>
      </c>
      <c r="I1874" s="626" t="s">
        <v>4865</v>
      </c>
      <c r="J1874" s="626" t="s">
        <v>4866</v>
      </c>
      <c r="K1874" s="626" t="s">
        <v>4867</v>
      </c>
      <c r="L1874" s="627">
        <v>0</v>
      </c>
      <c r="M1874" s="627">
        <v>0</v>
      </c>
      <c r="N1874" s="626">
        <v>2</v>
      </c>
      <c r="O1874" s="690">
        <v>1</v>
      </c>
      <c r="P1874" s="627">
        <v>0</v>
      </c>
      <c r="Q1874" s="642"/>
      <c r="R1874" s="626">
        <v>1</v>
      </c>
      <c r="S1874" s="642">
        <v>0.5</v>
      </c>
      <c r="T1874" s="690">
        <v>0.5</v>
      </c>
      <c r="U1874" s="672">
        <v>0.5</v>
      </c>
    </row>
    <row r="1875" spans="1:21" ht="14.4" customHeight="1" x14ac:dyDescent="0.3">
      <c r="A1875" s="625">
        <v>4</v>
      </c>
      <c r="B1875" s="626" t="s">
        <v>551</v>
      </c>
      <c r="C1875" s="626">
        <v>89301042</v>
      </c>
      <c r="D1875" s="688" t="s">
        <v>5893</v>
      </c>
      <c r="E1875" s="689" t="s">
        <v>3833</v>
      </c>
      <c r="F1875" s="626" t="s">
        <v>3777</v>
      </c>
      <c r="G1875" s="626" t="s">
        <v>4864</v>
      </c>
      <c r="H1875" s="626" t="s">
        <v>550</v>
      </c>
      <c r="I1875" s="626" t="s">
        <v>666</v>
      </c>
      <c r="J1875" s="626" t="s">
        <v>5596</v>
      </c>
      <c r="K1875" s="626" t="s">
        <v>1876</v>
      </c>
      <c r="L1875" s="627">
        <v>0</v>
      </c>
      <c r="M1875" s="627">
        <v>0</v>
      </c>
      <c r="N1875" s="626">
        <v>1</v>
      </c>
      <c r="O1875" s="690">
        <v>0.5</v>
      </c>
      <c r="P1875" s="627">
        <v>0</v>
      </c>
      <c r="Q1875" s="642"/>
      <c r="R1875" s="626">
        <v>1</v>
      </c>
      <c r="S1875" s="642">
        <v>1</v>
      </c>
      <c r="T1875" s="690">
        <v>0.5</v>
      </c>
      <c r="U1875" s="672">
        <v>1</v>
      </c>
    </row>
    <row r="1876" spans="1:21" ht="14.4" customHeight="1" x14ac:dyDescent="0.3">
      <c r="A1876" s="625">
        <v>4</v>
      </c>
      <c r="B1876" s="626" t="s">
        <v>551</v>
      </c>
      <c r="C1876" s="626">
        <v>89301042</v>
      </c>
      <c r="D1876" s="688" t="s">
        <v>5893</v>
      </c>
      <c r="E1876" s="689" t="s">
        <v>3833</v>
      </c>
      <c r="F1876" s="626" t="s">
        <v>3777</v>
      </c>
      <c r="G1876" s="626" t="s">
        <v>3841</v>
      </c>
      <c r="H1876" s="626" t="s">
        <v>1399</v>
      </c>
      <c r="I1876" s="626" t="s">
        <v>1733</v>
      </c>
      <c r="J1876" s="626" t="s">
        <v>1734</v>
      </c>
      <c r="K1876" s="626" t="s">
        <v>3596</v>
      </c>
      <c r="L1876" s="627">
        <v>399.92</v>
      </c>
      <c r="M1876" s="627">
        <v>1199.76</v>
      </c>
      <c r="N1876" s="626">
        <v>3</v>
      </c>
      <c r="O1876" s="690">
        <v>1.5</v>
      </c>
      <c r="P1876" s="627"/>
      <c r="Q1876" s="642">
        <v>0</v>
      </c>
      <c r="R1876" s="626"/>
      <c r="S1876" s="642">
        <v>0</v>
      </c>
      <c r="T1876" s="690"/>
      <c r="U1876" s="672">
        <v>0</v>
      </c>
    </row>
    <row r="1877" spans="1:21" ht="14.4" customHeight="1" x14ac:dyDescent="0.3">
      <c r="A1877" s="625">
        <v>4</v>
      </c>
      <c r="B1877" s="626" t="s">
        <v>551</v>
      </c>
      <c r="C1877" s="626">
        <v>89301042</v>
      </c>
      <c r="D1877" s="688" t="s">
        <v>5893</v>
      </c>
      <c r="E1877" s="689" t="s">
        <v>3833</v>
      </c>
      <c r="F1877" s="626" t="s">
        <v>3777</v>
      </c>
      <c r="G1877" s="626" t="s">
        <v>3841</v>
      </c>
      <c r="H1877" s="626" t="s">
        <v>1399</v>
      </c>
      <c r="I1877" s="626" t="s">
        <v>1733</v>
      </c>
      <c r="J1877" s="626" t="s">
        <v>1734</v>
      </c>
      <c r="K1877" s="626" t="s">
        <v>3596</v>
      </c>
      <c r="L1877" s="627">
        <v>116.8</v>
      </c>
      <c r="M1877" s="627">
        <v>233.6</v>
      </c>
      <c r="N1877" s="626">
        <v>2</v>
      </c>
      <c r="O1877" s="690">
        <v>1</v>
      </c>
      <c r="P1877" s="627"/>
      <c r="Q1877" s="642">
        <v>0</v>
      </c>
      <c r="R1877" s="626"/>
      <c r="S1877" s="642">
        <v>0</v>
      </c>
      <c r="T1877" s="690"/>
      <c r="U1877" s="672">
        <v>0</v>
      </c>
    </row>
    <row r="1878" spans="1:21" ht="14.4" customHeight="1" x14ac:dyDescent="0.3">
      <c r="A1878" s="625">
        <v>4</v>
      </c>
      <c r="B1878" s="626" t="s">
        <v>551</v>
      </c>
      <c r="C1878" s="626">
        <v>89301042</v>
      </c>
      <c r="D1878" s="688" t="s">
        <v>5893</v>
      </c>
      <c r="E1878" s="689" t="s">
        <v>3833</v>
      </c>
      <c r="F1878" s="626" t="s">
        <v>3777</v>
      </c>
      <c r="G1878" s="626" t="s">
        <v>4777</v>
      </c>
      <c r="H1878" s="626" t="s">
        <v>550</v>
      </c>
      <c r="I1878" s="626" t="s">
        <v>4778</v>
      </c>
      <c r="J1878" s="626" t="s">
        <v>4779</v>
      </c>
      <c r="K1878" s="626" t="s">
        <v>4780</v>
      </c>
      <c r="L1878" s="627">
        <v>72.94</v>
      </c>
      <c r="M1878" s="627">
        <v>145.88</v>
      </c>
      <c r="N1878" s="626">
        <v>2</v>
      </c>
      <c r="O1878" s="690">
        <v>1</v>
      </c>
      <c r="P1878" s="627">
        <v>145.88</v>
      </c>
      <c r="Q1878" s="642">
        <v>1</v>
      </c>
      <c r="R1878" s="626">
        <v>2</v>
      </c>
      <c r="S1878" s="642">
        <v>1</v>
      </c>
      <c r="T1878" s="690">
        <v>1</v>
      </c>
      <c r="U1878" s="672">
        <v>1</v>
      </c>
    </row>
    <row r="1879" spans="1:21" ht="14.4" customHeight="1" x14ac:dyDescent="0.3">
      <c r="A1879" s="625">
        <v>4</v>
      </c>
      <c r="B1879" s="626" t="s">
        <v>551</v>
      </c>
      <c r="C1879" s="626">
        <v>89301042</v>
      </c>
      <c r="D1879" s="688" t="s">
        <v>5893</v>
      </c>
      <c r="E1879" s="689" t="s">
        <v>3833</v>
      </c>
      <c r="F1879" s="626" t="s">
        <v>3777</v>
      </c>
      <c r="G1879" s="626" t="s">
        <v>3845</v>
      </c>
      <c r="H1879" s="626" t="s">
        <v>1399</v>
      </c>
      <c r="I1879" s="626" t="s">
        <v>1556</v>
      </c>
      <c r="J1879" s="626" t="s">
        <v>1449</v>
      </c>
      <c r="K1879" s="626" t="s">
        <v>1557</v>
      </c>
      <c r="L1879" s="627">
        <v>0</v>
      </c>
      <c r="M1879" s="627">
        <v>0</v>
      </c>
      <c r="N1879" s="626">
        <v>4</v>
      </c>
      <c r="O1879" s="690">
        <v>3</v>
      </c>
      <c r="P1879" s="627">
        <v>0</v>
      </c>
      <c r="Q1879" s="642"/>
      <c r="R1879" s="626">
        <v>3</v>
      </c>
      <c r="S1879" s="642">
        <v>0.75</v>
      </c>
      <c r="T1879" s="690">
        <v>2</v>
      </c>
      <c r="U1879" s="672">
        <v>0.66666666666666663</v>
      </c>
    </row>
    <row r="1880" spans="1:21" ht="14.4" customHeight="1" x14ac:dyDescent="0.3">
      <c r="A1880" s="625">
        <v>4</v>
      </c>
      <c r="B1880" s="626" t="s">
        <v>551</v>
      </c>
      <c r="C1880" s="626">
        <v>89301042</v>
      </c>
      <c r="D1880" s="688" t="s">
        <v>5893</v>
      </c>
      <c r="E1880" s="689" t="s">
        <v>3833</v>
      </c>
      <c r="F1880" s="626" t="s">
        <v>3777</v>
      </c>
      <c r="G1880" s="626" t="s">
        <v>4037</v>
      </c>
      <c r="H1880" s="626" t="s">
        <v>550</v>
      </c>
      <c r="I1880" s="626" t="s">
        <v>1075</v>
      </c>
      <c r="J1880" s="626" t="s">
        <v>1064</v>
      </c>
      <c r="K1880" s="626" t="s">
        <v>1979</v>
      </c>
      <c r="L1880" s="627">
        <v>0</v>
      </c>
      <c r="M1880" s="627">
        <v>0</v>
      </c>
      <c r="N1880" s="626">
        <v>1</v>
      </c>
      <c r="O1880" s="690">
        <v>1</v>
      </c>
      <c r="P1880" s="627"/>
      <c r="Q1880" s="642"/>
      <c r="R1880" s="626"/>
      <c r="S1880" s="642">
        <v>0</v>
      </c>
      <c r="T1880" s="690"/>
      <c r="U1880" s="672">
        <v>0</v>
      </c>
    </row>
    <row r="1881" spans="1:21" ht="14.4" customHeight="1" x14ac:dyDescent="0.3">
      <c r="A1881" s="625">
        <v>4</v>
      </c>
      <c r="B1881" s="626" t="s">
        <v>551</v>
      </c>
      <c r="C1881" s="626">
        <v>89301042</v>
      </c>
      <c r="D1881" s="688" t="s">
        <v>5893</v>
      </c>
      <c r="E1881" s="689" t="s">
        <v>3833</v>
      </c>
      <c r="F1881" s="626" t="s">
        <v>3777</v>
      </c>
      <c r="G1881" s="626" t="s">
        <v>3846</v>
      </c>
      <c r="H1881" s="626" t="s">
        <v>550</v>
      </c>
      <c r="I1881" s="626" t="s">
        <v>833</v>
      </c>
      <c r="J1881" s="626" t="s">
        <v>834</v>
      </c>
      <c r="K1881" s="626" t="s">
        <v>4189</v>
      </c>
      <c r="L1881" s="627">
        <v>242.93</v>
      </c>
      <c r="M1881" s="627">
        <v>2672.2300000000005</v>
      </c>
      <c r="N1881" s="626">
        <v>11</v>
      </c>
      <c r="O1881" s="690">
        <v>10.5</v>
      </c>
      <c r="P1881" s="627">
        <v>728.79</v>
      </c>
      <c r="Q1881" s="642">
        <v>0.27272727272727265</v>
      </c>
      <c r="R1881" s="626">
        <v>3</v>
      </c>
      <c r="S1881" s="642">
        <v>0.27272727272727271</v>
      </c>
      <c r="T1881" s="690">
        <v>2.5</v>
      </c>
      <c r="U1881" s="672">
        <v>0.23809523809523808</v>
      </c>
    </row>
    <row r="1882" spans="1:21" ht="14.4" customHeight="1" x14ac:dyDescent="0.3">
      <c r="A1882" s="625">
        <v>4</v>
      </c>
      <c r="B1882" s="626" t="s">
        <v>551</v>
      </c>
      <c r="C1882" s="626">
        <v>89301042</v>
      </c>
      <c r="D1882" s="688" t="s">
        <v>5893</v>
      </c>
      <c r="E1882" s="689" t="s">
        <v>3833</v>
      </c>
      <c r="F1882" s="626" t="s">
        <v>3777</v>
      </c>
      <c r="G1882" s="626" t="s">
        <v>3846</v>
      </c>
      <c r="H1882" s="626" t="s">
        <v>550</v>
      </c>
      <c r="I1882" s="626" t="s">
        <v>833</v>
      </c>
      <c r="J1882" s="626" t="s">
        <v>834</v>
      </c>
      <c r="K1882" s="626" t="s">
        <v>3847</v>
      </c>
      <c r="L1882" s="627">
        <v>242.93</v>
      </c>
      <c r="M1882" s="627">
        <v>17248.03000000001</v>
      </c>
      <c r="N1882" s="626">
        <v>71</v>
      </c>
      <c r="O1882" s="690">
        <v>62.5</v>
      </c>
      <c r="P1882" s="627">
        <v>7287.9000000000033</v>
      </c>
      <c r="Q1882" s="642">
        <v>0.42253521126760557</v>
      </c>
      <c r="R1882" s="626">
        <v>30</v>
      </c>
      <c r="S1882" s="642">
        <v>0.42253521126760563</v>
      </c>
      <c r="T1882" s="690">
        <v>27.5</v>
      </c>
      <c r="U1882" s="672">
        <v>0.44</v>
      </c>
    </row>
    <row r="1883" spans="1:21" ht="14.4" customHeight="1" x14ac:dyDescent="0.3">
      <c r="A1883" s="625">
        <v>4</v>
      </c>
      <c r="B1883" s="626" t="s">
        <v>551</v>
      </c>
      <c r="C1883" s="626">
        <v>89301042</v>
      </c>
      <c r="D1883" s="688" t="s">
        <v>5893</v>
      </c>
      <c r="E1883" s="689" t="s">
        <v>3833</v>
      </c>
      <c r="F1883" s="626" t="s">
        <v>3777</v>
      </c>
      <c r="G1883" s="626" t="s">
        <v>4019</v>
      </c>
      <c r="H1883" s="626" t="s">
        <v>550</v>
      </c>
      <c r="I1883" s="626" t="s">
        <v>5597</v>
      </c>
      <c r="J1883" s="626" t="s">
        <v>4020</v>
      </c>
      <c r="K1883" s="626" t="s">
        <v>3621</v>
      </c>
      <c r="L1883" s="627">
        <v>810.99</v>
      </c>
      <c r="M1883" s="627">
        <v>8109.9</v>
      </c>
      <c r="N1883" s="626">
        <v>10</v>
      </c>
      <c r="O1883" s="690">
        <v>3</v>
      </c>
      <c r="P1883" s="627"/>
      <c r="Q1883" s="642">
        <v>0</v>
      </c>
      <c r="R1883" s="626"/>
      <c r="S1883" s="642">
        <v>0</v>
      </c>
      <c r="T1883" s="690"/>
      <c r="U1883" s="672">
        <v>0</v>
      </c>
    </row>
    <row r="1884" spans="1:21" ht="14.4" customHeight="1" x14ac:dyDescent="0.3">
      <c r="A1884" s="625">
        <v>4</v>
      </c>
      <c r="B1884" s="626" t="s">
        <v>551</v>
      </c>
      <c r="C1884" s="626">
        <v>89301042</v>
      </c>
      <c r="D1884" s="688" t="s">
        <v>5893</v>
      </c>
      <c r="E1884" s="689" t="s">
        <v>3833</v>
      </c>
      <c r="F1884" s="626" t="s">
        <v>3777</v>
      </c>
      <c r="G1884" s="626" t="s">
        <v>4019</v>
      </c>
      <c r="H1884" s="626" t="s">
        <v>550</v>
      </c>
      <c r="I1884" s="626" t="s">
        <v>5598</v>
      </c>
      <c r="J1884" s="626" t="s">
        <v>4365</v>
      </c>
      <c r="K1884" s="626" t="s">
        <v>5599</v>
      </c>
      <c r="L1884" s="627">
        <v>819.63</v>
      </c>
      <c r="M1884" s="627">
        <v>1639.26</v>
      </c>
      <c r="N1884" s="626">
        <v>2</v>
      </c>
      <c r="O1884" s="690">
        <v>1</v>
      </c>
      <c r="P1884" s="627">
        <v>1639.26</v>
      </c>
      <c r="Q1884" s="642">
        <v>1</v>
      </c>
      <c r="R1884" s="626">
        <v>2</v>
      </c>
      <c r="S1884" s="642">
        <v>1</v>
      </c>
      <c r="T1884" s="690">
        <v>1</v>
      </c>
      <c r="U1884" s="672">
        <v>1</v>
      </c>
    </row>
    <row r="1885" spans="1:21" ht="14.4" customHeight="1" x14ac:dyDescent="0.3">
      <c r="A1885" s="625">
        <v>4</v>
      </c>
      <c r="B1885" s="626" t="s">
        <v>551</v>
      </c>
      <c r="C1885" s="626">
        <v>89301042</v>
      </c>
      <c r="D1885" s="688" t="s">
        <v>5893</v>
      </c>
      <c r="E1885" s="689" t="s">
        <v>3833</v>
      </c>
      <c r="F1885" s="626" t="s">
        <v>3777</v>
      </c>
      <c r="G1885" s="626" t="s">
        <v>3909</v>
      </c>
      <c r="H1885" s="626" t="s">
        <v>550</v>
      </c>
      <c r="I1885" s="626" t="s">
        <v>1900</v>
      </c>
      <c r="J1885" s="626" t="s">
        <v>1901</v>
      </c>
      <c r="K1885" s="626" t="s">
        <v>3910</v>
      </c>
      <c r="L1885" s="627">
        <v>400.53</v>
      </c>
      <c r="M1885" s="627">
        <v>14419.079999999994</v>
      </c>
      <c r="N1885" s="626">
        <v>36</v>
      </c>
      <c r="O1885" s="690">
        <v>9</v>
      </c>
      <c r="P1885" s="627"/>
      <c r="Q1885" s="642">
        <v>0</v>
      </c>
      <c r="R1885" s="626"/>
      <c r="S1885" s="642">
        <v>0</v>
      </c>
      <c r="T1885" s="690"/>
      <c r="U1885" s="672">
        <v>0</v>
      </c>
    </row>
    <row r="1886" spans="1:21" ht="14.4" customHeight="1" x14ac:dyDescent="0.3">
      <c r="A1886" s="625">
        <v>4</v>
      </c>
      <c r="B1886" s="626" t="s">
        <v>551</v>
      </c>
      <c r="C1886" s="626">
        <v>89301042</v>
      </c>
      <c r="D1886" s="688" t="s">
        <v>5893</v>
      </c>
      <c r="E1886" s="689" t="s">
        <v>3833</v>
      </c>
      <c r="F1886" s="626" t="s">
        <v>3777</v>
      </c>
      <c r="G1886" s="626" t="s">
        <v>3909</v>
      </c>
      <c r="H1886" s="626" t="s">
        <v>550</v>
      </c>
      <c r="I1886" s="626" t="s">
        <v>3997</v>
      </c>
      <c r="J1886" s="626" t="s">
        <v>1901</v>
      </c>
      <c r="K1886" s="626" t="s">
        <v>3998</v>
      </c>
      <c r="L1886" s="627">
        <v>0</v>
      </c>
      <c r="M1886" s="627">
        <v>0</v>
      </c>
      <c r="N1886" s="626">
        <v>4</v>
      </c>
      <c r="O1886" s="690">
        <v>1</v>
      </c>
      <c r="P1886" s="627"/>
      <c r="Q1886" s="642"/>
      <c r="R1886" s="626"/>
      <c r="S1886" s="642">
        <v>0</v>
      </c>
      <c r="T1886" s="690"/>
      <c r="U1886" s="672">
        <v>0</v>
      </c>
    </row>
    <row r="1887" spans="1:21" ht="14.4" customHeight="1" x14ac:dyDescent="0.3">
      <c r="A1887" s="625">
        <v>4</v>
      </c>
      <c r="B1887" s="626" t="s">
        <v>551</v>
      </c>
      <c r="C1887" s="626">
        <v>89301042</v>
      </c>
      <c r="D1887" s="688" t="s">
        <v>5893</v>
      </c>
      <c r="E1887" s="689" t="s">
        <v>3833</v>
      </c>
      <c r="F1887" s="626" t="s">
        <v>3777</v>
      </c>
      <c r="G1887" s="626" t="s">
        <v>3909</v>
      </c>
      <c r="H1887" s="626" t="s">
        <v>550</v>
      </c>
      <c r="I1887" s="626" t="s">
        <v>5176</v>
      </c>
      <c r="J1887" s="626" t="s">
        <v>1901</v>
      </c>
      <c r="K1887" s="626" t="s">
        <v>3910</v>
      </c>
      <c r="L1887" s="627">
        <v>400.53</v>
      </c>
      <c r="M1887" s="627">
        <v>3204.24</v>
      </c>
      <c r="N1887" s="626">
        <v>8</v>
      </c>
      <c r="O1887" s="690">
        <v>2</v>
      </c>
      <c r="P1887" s="627"/>
      <c r="Q1887" s="642">
        <v>0</v>
      </c>
      <c r="R1887" s="626"/>
      <c r="S1887" s="642">
        <v>0</v>
      </c>
      <c r="T1887" s="690"/>
      <c r="U1887" s="672">
        <v>0</v>
      </c>
    </row>
    <row r="1888" spans="1:21" ht="14.4" customHeight="1" x14ac:dyDescent="0.3">
      <c r="A1888" s="625">
        <v>4</v>
      </c>
      <c r="B1888" s="626" t="s">
        <v>551</v>
      </c>
      <c r="C1888" s="626">
        <v>89301042</v>
      </c>
      <c r="D1888" s="688" t="s">
        <v>5893</v>
      </c>
      <c r="E1888" s="689" t="s">
        <v>3833</v>
      </c>
      <c r="F1888" s="626" t="s">
        <v>3777</v>
      </c>
      <c r="G1888" s="626" t="s">
        <v>3999</v>
      </c>
      <c r="H1888" s="626" t="s">
        <v>1399</v>
      </c>
      <c r="I1888" s="626" t="s">
        <v>1411</v>
      </c>
      <c r="J1888" s="626" t="s">
        <v>1412</v>
      </c>
      <c r="K1888" s="626" t="s">
        <v>3610</v>
      </c>
      <c r="L1888" s="627">
        <v>96.63</v>
      </c>
      <c r="M1888" s="627">
        <v>96.63</v>
      </c>
      <c r="N1888" s="626">
        <v>1</v>
      </c>
      <c r="O1888" s="690">
        <v>1</v>
      </c>
      <c r="P1888" s="627">
        <v>96.63</v>
      </c>
      <c r="Q1888" s="642">
        <v>1</v>
      </c>
      <c r="R1888" s="626">
        <v>1</v>
      </c>
      <c r="S1888" s="642">
        <v>1</v>
      </c>
      <c r="T1888" s="690">
        <v>1</v>
      </c>
      <c r="U1888" s="672">
        <v>1</v>
      </c>
    </row>
    <row r="1889" spans="1:21" ht="14.4" customHeight="1" x14ac:dyDescent="0.3">
      <c r="A1889" s="625">
        <v>4</v>
      </c>
      <c r="B1889" s="626" t="s">
        <v>551</v>
      </c>
      <c r="C1889" s="626">
        <v>89301042</v>
      </c>
      <c r="D1889" s="688" t="s">
        <v>5893</v>
      </c>
      <c r="E1889" s="689" t="s">
        <v>3833</v>
      </c>
      <c r="F1889" s="626" t="s">
        <v>3777</v>
      </c>
      <c r="G1889" s="626" t="s">
        <v>3848</v>
      </c>
      <c r="H1889" s="626" t="s">
        <v>550</v>
      </c>
      <c r="I1889" s="626" t="s">
        <v>3883</v>
      </c>
      <c r="J1889" s="626" t="s">
        <v>754</v>
      </c>
      <c r="K1889" s="626" t="s">
        <v>758</v>
      </c>
      <c r="L1889" s="627">
        <v>0</v>
      </c>
      <c r="M1889" s="627">
        <v>0</v>
      </c>
      <c r="N1889" s="626">
        <v>25</v>
      </c>
      <c r="O1889" s="690">
        <v>9</v>
      </c>
      <c r="P1889" s="627">
        <v>0</v>
      </c>
      <c r="Q1889" s="642"/>
      <c r="R1889" s="626">
        <v>6</v>
      </c>
      <c r="S1889" s="642">
        <v>0.24</v>
      </c>
      <c r="T1889" s="690">
        <v>3</v>
      </c>
      <c r="U1889" s="672">
        <v>0.33333333333333331</v>
      </c>
    </row>
    <row r="1890" spans="1:21" ht="14.4" customHeight="1" x14ac:dyDescent="0.3">
      <c r="A1890" s="625">
        <v>4</v>
      </c>
      <c r="B1890" s="626" t="s">
        <v>551</v>
      </c>
      <c r="C1890" s="626">
        <v>89301042</v>
      </c>
      <c r="D1890" s="688" t="s">
        <v>5893</v>
      </c>
      <c r="E1890" s="689" t="s">
        <v>3833</v>
      </c>
      <c r="F1890" s="626" t="s">
        <v>3777</v>
      </c>
      <c r="G1890" s="626" t="s">
        <v>3848</v>
      </c>
      <c r="H1890" s="626" t="s">
        <v>550</v>
      </c>
      <c r="I1890" s="626" t="s">
        <v>753</v>
      </c>
      <c r="J1890" s="626" t="s">
        <v>754</v>
      </c>
      <c r="K1890" s="626" t="s">
        <v>755</v>
      </c>
      <c r="L1890" s="627">
        <v>190.48</v>
      </c>
      <c r="M1890" s="627">
        <v>190.48</v>
      </c>
      <c r="N1890" s="626">
        <v>1</v>
      </c>
      <c r="O1890" s="690">
        <v>1</v>
      </c>
      <c r="P1890" s="627">
        <v>190.48</v>
      </c>
      <c r="Q1890" s="642">
        <v>1</v>
      </c>
      <c r="R1890" s="626">
        <v>1</v>
      </c>
      <c r="S1890" s="642">
        <v>1</v>
      </c>
      <c r="T1890" s="690">
        <v>1</v>
      </c>
      <c r="U1890" s="672">
        <v>1</v>
      </c>
    </row>
    <row r="1891" spans="1:21" ht="14.4" customHeight="1" x14ac:dyDescent="0.3">
      <c r="A1891" s="625">
        <v>4</v>
      </c>
      <c r="B1891" s="626" t="s">
        <v>551</v>
      </c>
      <c r="C1891" s="626">
        <v>89301042</v>
      </c>
      <c r="D1891" s="688" t="s">
        <v>5893</v>
      </c>
      <c r="E1891" s="689" t="s">
        <v>3833</v>
      </c>
      <c r="F1891" s="626" t="s">
        <v>3777</v>
      </c>
      <c r="G1891" s="626" t="s">
        <v>3848</v>
      </c>
      <c r="H1891" s="626" t="s">
        <v>550</v>
      </c>
      <c r="I1891" s="626" t="s">
        <v>757</v>
      </c>
      <c r="J1891" s="626" t="s">
        <v>754</v>
      </c>
      <c r="K1891" s="626" t="s">
        <v>758</v>
      </c>
      <c r="L1891" s="627">
        <v>397.65</v>
      </c>
      <c r="M1891" s="627">
        <v>4771.8</v>
      </c>
      <c r="N1891" s="626">
        <v>12</v>
      </c>
      <c r="O1891" s="690">
        <v>3</v>
      </c>
      <c r="P1891" s="627"/>
      <c r="Q1891" s="642">
        <v>0</v>
      </c>
      <c r="R1891" s="626"/>
      <c r="S1891" s="642">
        <v>0</v>
      </c>
      <c r="T1891" s="690"/>
      <c r="U1891" s="672">
        <v>0</v>
      </c>
    </row>
    <row r="1892" spans="1:21" ht="14.4" customHeight="1" x14ac:dyDescent="0.3">
      <c r="A1892" s="625">
        <v>4</v>
      </c>
      <c r="B1892" s="626" t="s">
        <v>551</v>
      </c>
      <c r="C1892" s="626">
        <v>89301042</v>
      </c>
      <c r="D1892" s="688" t="s">
        <v>5893</v>
      </c>
      <c r="E1892" s="689" t="s">
        <v>3833</v>
      </c>
      <c r="F1892" s="626" t="s">
        <v>3777</v>
      </c>
      <c r="G1892" s="626" t="s">
        <v>3848</v>
      </c>
      <c r="H1892" s="626" t="s">
        <v>550</v>
      </c>
      <c r="I1892" s="626" t="s">
        <v>757</v>
      </c>
      <c r="J1892" s="626" t="s">
        <v>754</v>
      </c>
      <c r="K1892" s="626" t="s">
        <v>758</v>
      </c>
      <c r="L1892" s="627">
        <v>612.26</v>
      </c>
      <c r="M1892" s="627">
        <v>42858.19999999999</v>
      </c>
      <c r="N1892" s="626">
        <v>70</v>
      </c>
      <c r="O1892" s="690">
        <v>19</v>
      </c>
      <c r="P1892" s="627">
        <v>3673.56</v>
      </c>
      <c r="Q1892" s="642">
        <v>8.5714285714285729E-2</v>
      </c>
      <c r="R1892" s="626">
        <v>6</v>
      </c>
      <c r="S1892" s="642">
        <v>8.5714285714285715E-2</v>
      </c>
      <c r="T1892" s="690">
        <v>2.5</v>
      </c>
      <c r="U1892" s="672">
        <v>0.13157894736842105</v>
      </c>
    </row>
    <row r="1893" spans="1:21" ht="14.4" customHeight="1" x14ac:dyDescent="0.3">
      <c r="A1893" s="625">
        <v>4</v>
      </c>
      <c r="B1893" s="626" t="s">
        <v>551</v>
      </c>
      <c r="C1893" s="626">
        <v>89301042</v>
      </c>
      <c r="D1893" s="688" t="s">
        <v>5893</v>
      </c>
      <c r="E1893" s="689" t="s">
        <v>3833</v>
      </c>
      <c r="F1893" s="626" t="s">
        <v>3777</v>
      </c>
      <c r="G1893" s="626" t="s">
        <v>3916</v>
      </c>
      <c r="H1893" s="626" t="s">
        <v>1399</v>
      </c>
      <c r="I1893" s="626" t="s">
        <v>5183</v>
      </c>
      <c r="J1893" s="626" t="s">
        <v>3918</v>
      </c>
      <c r="K1893" s="626" t="s">
        <v>5184</v>
      </c>
      <c r="L1893" s="627">
        <v>441.82</v>
      </c>
      <c r="M1893" s="627">
        <v>441.82</v>
      </c>
      <c r="N1893" s="626">
        <v>1</v>
      </c>
      <c r="O1893" s="690">
        <v>1</v>
      </c>
      <c r="P1893" s="627"/>
      <c r="Q1893" s="642">
        <v>0</v>
      </c>
      <c r="R1893" s="626"/>
      <c r="S1893" s="642">
        <v>0</v>
      </c>
      <c r="T1893" s="690"/>
      <c r="U1893" s="672">
        <v>0</v>
      </c>
    </row>
    <row r="1894" spans="1:21" ht="14.4" customHeight="1" x14ac:dyDescent="0.3">
      <c r="A1894" s="625">
        <v>4</v>
      </c>
      <c r="B1894" s="626" t="s">
        <v>551</v>
      </c>
      <c r="C1894" s="626">
        <v>89301042</v>
      </c>
      <c r="D1894" s="688" t="s">
        <v>5893</v>
      </c>
      <c r="E1894" s="689" t="s">
        <v>3833</v>
      </c>
      <c r="F1894" s="626" t="s">
        <v>3777</v>
      </c>
      <c r="G1894" s="626" t="s">
        <v>3886</v>
      </c>
      <c r="H1894" s="626" t="s">
        <v>550</v>
      </c>
      <c r="I1894" s="626" t="s">
        <v>806</v>
      </c>
      <c r="J1894" s="626" t="s">
        <v>807</v>
      </c>
      <c r="K1894" s="626" t="s">
        <v>808</v>
      </c>
      <c r="L1894" s="627">
        <v>56.69</v>
      </c>
      <c r="M1894" s="627">
        <v>283.45</v>
      </c>
      <c r="N1894" s="626">
        <v>5</v>
      </c>
      <c r="O1894" s="690">
        <v>1</v>
      </c>
      <c r="P1894" s="627">
        <v>283.45</v>
      </c>
      <c r="Q1894" s="642">
        <v>1</v>
      </c>
      <c r="R1894" s="626">
        <v>5</v>
      </c>
      <c r="S1894" s="642">
        <v>1</v>
      </c>
      <c r="T1894" s="690">
        <v>1</v>
      </c>
      <c r="U1894" s="672">
        <v>1</v>
      </c>
    </row>
    <row r="1895" spans="1:21" ht="14.4" customHeight="1" x14ac:dyDescent="0.3">
      <c r="A1895" s="625">
        <v>4</v>
      </c>
      <c r="B1895" s="626" t="s">
        <v>551</v>
      </c>
      <c r="C1895" s="626">
        <v>89301042</v>
      </c>
      <c r="D1895" s="688" t="s">
        <v>5893</v>
      </c>
      <c r="E1895" s="689" t="s">
        <v>3833</v>
      </c>
      <c r="F1895" s="626" t="s">
        <v>3777</v>
      </c>
      <c r="G1895" s="626" t="s">
        <v>3906</v>
      </c>
      <c r="H1895" s="626" t="s">
        <v>1399</v>
      </c>
      <c r="I1895" s="626" t="s">
        <v>3321</v>
      </c>
      <c r="J1895" s="626" t="s">
        <v>5600</v>
      </c>
      <c r="K1895" s="626" t="s">
        <v>1632</v>
      </c>
      <c r="L1895" s="627">
        <v>26.33</v>
      </c>
      <c r="M1895" s="627">
        <v>263.29999999999995</v>
      </c>
      <c r="N1895" s="626">
        <v>10</v>
      </c>
      <c r="O1895" s="690">
        <v>1</v>
      </c>
      <c r="P1895" s="627">
        <v>263.29999999999995</v>
      </c>
      <c r="Q1895" s="642">
        <v>1</v>
      </c>
      <c r="R1895" s="626">
        <v>10</v>
      </c>
      <c r="S1895" s="642">
        <v>1</v>
      </c>
      <c r="T1895" s="690">
        <v>1</v>
      </c>
      <c r="U1895" s="672">
        <v>1</v>
      </c>
    </row>
    <row r="1896" spans="1:21" ht="14.4" customHeight="1" x14ac:dyDescent="0.3">
      <c r="A1896" s="625">
        <v>4</v>
      </c>
      <c r="B1896" s="626" t="s">
        <v>551</v>
      </c>
      <c r="C1896" s="626">
        <v>89301042</v>
      </c>
      <c r="D1896" s="688" t="s">
        <v>5893</v>
      </c>
      <c r="E1896" s="689" t="s">
        <v>3833</v>
      </c>
      <c r="F1896" s="626" t="s">
        <v>3777</v>
      </c>
      <c r="G1896" s="626" t="s">
        <v>3920</v>
      </c>
      <c r="H1896" s="626" t="s">
        <v>1399</v>
      </c>
      <c r="I1896" s="626" t="s">
        <v>1596</v>
      </c>
      <c r="J1896" s="626" t="s">
        <v>1597</v>
      </c>
      <c r="K1896" s="626" t="s">
        <v>1598</v>
      </c>
      <c r="L1896" s="627">
        <v>140.03</v>
      </c>
      <c r="M1896" s="627">
        <v>3920.8399999999997</v>
      </c>
      <c r="N1896" s="626">
        <v>28</v>
      </c>
      <c r="O1896" s="690">
        <v>7.5</v>
      </c>
      <c r="P1896" s="627"/>
      <c r="Q1896" s="642">
        <v>0</v>
      </c>
      <c r="R1896" s="626"/>
      <c r="S1896" s="642">
        <v>0</v>
      </c>
      <c r="T1896" s="690"/>
      <c r="U1896" s="672">
        <v>0</v>
      </c>
    </row>
    <row r="1897" spans="1:21" ht="14.4" customHeight="1" x14ac:dyDescent="0.3">
      <c r="A1897" s="625">
        <v>4</v>
      </c>
      <c r="B1897" s="626" t="s">
        <v>551</v>
      </c>
      <c r="C1897" s="626">
        <v>89301042</v>
      </c>
      <c r="D1897" s="688" t="s">
        <v>5893</v>
      </c>
      <c r="E1897" s="689" t="s">
        <v>3833</v>
      </c>
      <c r="F1897" s="626" t="s">
        <v>3777</v>
      </c>
      <c r="G1897" s="626" t="s">
        <v>3961</v>
      </c>
      <c r="H1897" s="626" t="s">
        <v>550</v>
      </c>
      <c r="I1897" s="626" t="s">
        <v>2926</v>
      </c>
      <c r="J1897" s="626" t="s">
        <v>2927</v>
      </c>
      <c r="K1897" s="626" t="s">
        <v>2277</v>
      </c>
      <c r="L1897" s="627">
        <v>0</v>
      </c>
      <c r="M1897" s="627">
        <v>0</v>
      </c>
      <c r="N1897" s="626">
        <v>119</v>
      </c>
      <c r="O1897" s="690">
        <v>50</v>
      </c>
      <c r="P1897" s="627">
        <v>0</v>
      </c>
      <c r="Q1897" s="642"/>
      <c r="R1897" s="626">
        <v>63</v>
      </c>
      <c r="S1897" s="642">
        <v>0.52941176470588236</v>
      </c>
      <c r="T1897" s="690">
        <v>26.5</v>
      </c>
      <c r="U1897" s="672">
        <v>0.53</v>
      </c>
    </row>
    <row r="1898" spans="1:21" ht="14.4" customHeight="1" x14ac:dyDescent="0.3">
      <c r="A1898" s="625">
        <v>4</v>
      </c>
      <c r="B1898" s="626" t="s">
        <v>551</v>
      </c>
      <c r="C1898" s="626">
        <v>89301042</v>
      </c>
      <c r="D1898" s="688" t="s">
        <v>5893</v>
      </c>
      <c r="E1898" s="689" t="s">
        <v>3833</v>
      </c>
      <c r="F1898" s="626" t="s">
        <v>3777</v>
      </c>
      <c r="G1898" s="626" t="s">
        <v>4006</v>
      </c>
      <c r="H1898" s="626" t="s">
        <v>550</v>
      </c>
      <c r="I1898" s="626" t="s">
        <v>1315</v>
      </c>
      <c r="J1898" s="626" t="s">
        <v>1316</v>
      </c>
      <c r="K1898" s="626" t="s">
        <v>1317</v>
      </c>
      <c r="L1898" s="627">
        <v>92.91</v>
      </c>
      <c r="M1898" s="627">
        <v>185.82</v>
      </c>
      <c r="N1898" s="626">
        <v>2</v>
      </c>
      <c r="O1898" s="690">
        <v>1</v>
      </c>
      <c r="P1898" s="627"/>
      <c r="Q1898" s="642">
        <v>0</v>
      </c>
      <c r="R1898" s="626"/>
      <c r="S1898" s="642">
        <v>0</v>
      </c>
      <c r="T1898" s="690"/>
      <c r="U1898" s="672">
        <v>0</v>
      </c>
    </row>
    <row r="1899" spans="1:21" ht="14.4" customHeight="1" x14ac:dyDescent="0.3">
      <c r="A1899" s="625">
        <v>4</v>
      </c>
      <c r="B1899" s="626" t="s">
        <v>551</v>
      </c>
      <c r="C1899" s="626">
        <v>89301042</v>
      </c>
      <c r="D1899" s="688" t="s">
        <v>5893</v>
      </c>
      <c r="E1899" s="689" t="s">
        <v>3833</v>
      </c>
      <c r="F1899" s="626" t="s">
        <v>3777</v>
      </c>
      <c r="G1899" s="626" t="s">
        <v>4006</v>
      </c>
      <c r="H1899" s="626" t="s">
        <v>550</v>
      </c>
      <c r="I1899" s="626" t="s">
        <v>5601</v>
      </c>
      <c r="J1899" s="626" t="s">
        <v>1316</v>
      </c>
      <c r="K1899" s="626" t="s">
        <v>5602</v>
      </c>
      <c r="L1899" s="627">
        <v>0</v>
      </c>
      <c r="M1899" s="627">
        <v>0</v>
      </c>
      <c r="N1899" s="626">
        <v>1</v>
      </c>
      <c r="O1899" s="690">
        <v>1</v>
      </c>
      <c r="P1899" s="627"/>
      <c r="Q1899" s="642"/>
      <c r="R1899" s="626"/>
      <c r="S1899" s="642">
        <v>0</v>
      </c>
      <c r="T1899" s="690"/>
      <c r="U1899" s="672">
        <v>0</v>
      </c>
    </row>
    <row r="1900" spans="1:21" ht="14.4" customHeight="1" x14ac:dyDescent="0.3">
      <c r="A1900" s="625">
        <v>4</v>
      </c>
      <c r="B1900" s="626" t="s">
        <v>551</v>
      </c>
      <c r="C1900" s="626">
        <v>89301042</v>
      </c>
      <c r="D1900" s="688" t="s">
        <v>5893</v>
      </c>
      <c r="E1900" s="689" t="s">
        <v>3833</v>
      </c>
      <c r="F1900" s="626" t="s">
        <v>3777</v>
      </c>
      <c r="G1900" s="626" t="s">
        <v>3852</v>
      </c>
      <c r="H1900" s="626" t="s">
        <v>550</v>
      </c>
      <c r="I1900" s="626" t="s">
        <v>3352</v>
      </c>
      <c r="J1900" s="626" t="s">
        <v>1207</v>
      </c>
      <c r="K1900" s="626" t="s">
        <v>3911</v>
      </c>
      <c r="L1900" s="627">
        <v>127.5</v>
      </c>
      <c r="M1900" s="627">
        <v>16065</v>
      </c>
      <c r="N1900" s="626">
        <v>126</v>
      </c>
      <c r="O1900" s="690">
        <v>109</v>
      </c>
      <c r="P1900" s="627">
        <v>6757.5</v>
      </c>
      <c r="Q1900" s="642">
        <v>0.42063492063492064</v>
      </c>
      <c r="R1900" s="626">
        <v>53</v>
      </c>
      <c r="S1900" s="642">
        <v>0.42063492063492064</v>
      </c>
      <c r="T1900" s="690">
        <v>46.5</v>
      </c>
      <c r="U1900" s="672">
        <v>0.42660550458715596</v>
      </c>
    </row>
    <row r="1901" spans="1:21" ht="14.4" customHeight="1" x14ac:dyDescent="0.3">
      <c r="A1901" s="625">
        <v>4</v>
      </c>
      <c r="B1901" s="626" t="s">
        <v>551</v>
      </c>
      <c r="C1901" s="626">
        <v>89301042</v>
      </c>
      <c r="D1901" s="688" t="s">
        <v>5893</v>
      </c>
      <c r="E1901" s="689" t="s">
        <v>3833</v>
      </c>
      <c r="F1901" s="626" t="s">
        <v>3777</v>
      </c>
      <c r="G1901" s="626" t="s">
        <v>3852</v>
      </c>
      <c r="H1901" s="626" t="s">
        <v>550</v>
      </c>
      <c r="I1901" s="626" t="s">
        <v>1206</v>
      </c>
      <c r="J1901" s="626" t="s">
        <v>1207</v>
      </c>
      <c r="K1901" s="626" t="s">
        <v>3853</v>
      </c>
      <c r="L1901" s="627">
        <v>637.5</v>
      </c>
      <c r="M1901" s="627">
        <v>5737.5</v>
      </c>
      <c r="N1901" s="626">
        <v>9</v>
      </c>
      <c r="O1901" s="690">
        <v>3.5</v>
      </c>
      <c r="P1901" s="627"/>
      <c r="Q1901" s="642">
        <v>0</v>
      </c>
      <c r="R1901" s="626"/>
      <c r="S1901" s="642">
        <v>0</v>
      </c>
      <c r="T1901" s="690"/>
      <c r="U1901" s="672">
        <v>0</v>
      </c>
    </row>
    <row r="1902" spans="1:21" ht="14.4" customHeight="1" x14ac:dyDescent="0.3">
      <c r="A1902" s="625">
        <v>4</v>
      </c>
      <c r="B1902" s="626" t="s">
        <v>551</v>
      </c>
      <c r="C1902" s="626">
        <v>89301042</v>
      </c>
      <c r="D1902" s="688" t="s">
        <v>5893</v>
      </c>
      <c r="E1902" s="689" t="s">
        <v>3833</v>
      </c>
      <c r="F1902" s="626" t="s">
        <v>3777</v>
      </c>
      <c r="G1902" s="626" t="s">
        <v>3854</v>
      </c>
      <c r="H1902" s="626" t="s">
        <v>550</v>
      </c>
      <c r="I1902" s="626" t="s">
        <v>818</v>
      </c>
      <c r="J1902" s="626" t="s">
        <v>3855</v>
      </c>
      <c r="K1902" s="626" t="s">
        <v>3856</v>
      </c>
      <c r="L1902" s="627">
        <v>0</v>
      </c>
      <c r="M1902" s="627">
        <v>0</v>
      </c>
      <c r="N1902" s="626">
        <v>1</v>
      </c>
      <c r="O1902" s="690">
        <v>1</v>
      </c>
      <c r="P1902" s="627">
        <v>0</v>
      </c>
      <c r="Q1902" s="642"/>
      <c r="R1902" s="626">
        <v>1</v>
      </c>
      <c r="S1902" s="642">
        <v>1</v>
      </c>
      <c r="T1902" s="690">
        <v>1</v>
      </c>
      <c r="U1902" s="672">
        <v>1</v>
      </c>
    </row>
    <row r="1903" spans="1:21" ht="14.4" customHeight="1" x14ac:dyDescent="0.3">
      <c r="A1903" s="625">
        <v>4</v>
      </c>
      <c r="B1903" s="626" t="s">
        <v>551</v>
      </c>
      <c r="C1903" s="626">
        <v>89301042</v>
      </c>
      <c r="D1903" s="688" t="s">
        <v>5893</v>
      </c>
      <c r="E1903" s="689" t="s">
        <v>3833</v>
      </c>
      <c r="F1903" s="626" t="s">
        <v>3777</v>
      </c>
      <c r="G1903" s="626" t="s">
        <v>3895</v>
      </c>
      <c r="H1903" s="626" t="s">
        <v>550</v>
      </c>
      <c r="I1903" s="626" t="s">
        <v>3051</v>
      </c>
      <c r="J1903" s="626" t="s">
        <v>1714</v>
      </c>
      <c r="K1903" s="626" t="s">
        <v>3896</v>
      </c>
      <c r="L1903" s="627">
        <v>38.99</v>
      </c>
      <c r="M1903" s="627">
        <v>38.99</v>
      </c>
      <c r="N1903" s="626">
        <v>1</v>
      </c>
      <c r="O1903" s="690">
        <v>0.5</v>
      </c>
      <c r="P1903" s="627">
        <v>38.99</v>
      </c>
      <c r="Q1903" s="642">
        <v>1</v>
      </c>
      <c r="R1903" s="626">
        <v>1</v>
      </c>
      <c r="S1903" s="642">
        <v>1</v>
      </c>
      <c r="T1903" s="690">
        <v>0.5</v>
      </c>
      <c r="U1903" s="672">
        <v>1</v>
      </c>
    </row>
    <row r="1904" spans="1:21" ht="14.4" customHeight="1" x14ac:dyDescent="0.3">
      <c r="A1904" s="625">
        <v>4</v>
      </c>
      <c r="B1904" s="626" t="s">
        <v>551</v>
      </c>
      <c r="C1904" s="626">
        <v>89301042</v>
      </c>
      <c r="D1904" s="688" t="s">
        <v>5893</v>
      </c>
      <c r="E1904" s="689" t="s">
        <v>3833</v>
      </c>
      <c r="F1904" s="626" t="s">
        <v>3777</v>
      </c>
      <c r="G1904" s="626" t="s">
        <v>3923</v>
      </c>
      <c r="H1904" s="626" t="s">
        <v>1399</v>
      </c>
      <c r="I1904" s="626" t="s">
        <v>2483</v>
      </c>
      <c r="J1904" s="626" t="s">
        <v>2484</v>
      </c>
      <c r="K1904" s="626" t="s">
        <v>3698</v>
      </c>
      <c r="L1904" s="627">
        <v>32.74</v>
      </c>
      <c r="M1904" s="627">
        <v>32.74</v>
      </c>
      <c r="N1904" s="626">
        <v>1</v>
      </c>
      <c r="O1904" s="690">
        <v>1</v>
      </c>
      <c r="P1904" s="627">
        <v>32.74</v>
      </c>
      <c r="Q1904" s="642">
        <v>1</v>
      </c>
      <c r="R1904" s="626">
        <v>1</v>
      </c>
      <c r="S1904" s="642">
        <v>1</v>
      </c>
      <c r="T1904" s="690">
        <v>1</v>
      </c>
      <c r="U1904" s="672">
        <v>1</v>
      </c>
    </row>
    <row r="1905" spans="1:21" ht="14.4" customHeight="1" x14ac:dyDescent="0.3">
      <c r="A1905" s="625">
        <v>4</v>
      </c>
      <c r="B1905" s="626" t="s">
        <v>551</v>
      </c>
      <c r="C1905" s="626">
        <v>89301042</v>
      </c>
      <c r="D1905" s="688" t="s">
        <v>5893</v>
      </c>
      <c r="E1905" s="689" t="s">
        <v>3833</v>
      </c>
      <c r="F1905" s="626" t="s">
        <v>3777</v>
      </c>
      <c r="G1905" s="626" t="s">
        <v>3923</v>
      </c>
      <c r="H1905" s="626" t="s">
        <v>1399</v>
      </c>
      <c r="I1905" s="626" t="s">
        <v>1474</v>
      </c>
      <c r="J1905" s="626" t="s">
        <v>1475</v>
      </c>
      <c r="K1905" s="626" t="s">
        <v>3618</v>
      </c>
      <c r="L1905" s="627">
        <v>98.23</v>
      </c>
      <c r="M1905" s="627">
        <v>98.23</v>
      </c>
      <c r="N1905" s="626">
        <v>1</v>
      </c>
      <c r="O1905" s="690">
        <v>1</v>
      </c>
      <c r="P1905" s="627">
        <v>98.23</v>
      </c>
      <c r="Q1905" s="642">
        <v>1</v>
      </c>
      <c r="R1905" s="626">
        <v>1</v>
      </c>
      <c r="S1905" s="642">
        <v>1</v>
      </c>
      <c r="T1905" s="690">
        <v>1</v>
      </c>
      <c r="U1905" s="672">
        <v>1</v>
      </c>
    </row>
    <row r="1906" spans="1:21" ht="14.4" customHeight="1" x14ac:dyDescent="0.3">
      <c r="A1906" s="625">
        <v>4</v>
      </c>
      <c r="B1906" s="626" t="s">
        <v>551</v>
      </c>
      <c r="C1906" s="626">
        <v>89301042</v>
      </c>
      <c r="D1906" s="688" t="s">
        <v>5893</v>
      </c>
      <c r="E1906" s="689" t="s">
        <v>3833</v>
      </c>
      <c r="F1906" s="626" t="s">
        <v>3777</v>
      </c>
      <c r="G1906" s="626" t="s">
        <v>3962</v>
      </c>
      <c r="H1906" s="626" t="s">
        <v>550</v>
      </c>
      <c r="I1906" s="626" t="s">
        <v>4404</v>
      </c>
      <c r="J1906" s="626" t="s">
        <v>4405</v>
      </c>
      <c r="K1906" s="626" t="s">
        <v>920</v>
      </c>
      <c r="L1906" s="627">
        <v>0</v>
      </c>
      <c r="M1906" s="627">
        <v>0</v>
      </c>
      <c r="N1906" s="626">
        <v>2</v>
      </c>
      <c r="O1906" s="690">
        <v>0.5</v>
      </c>
      <c r="P1906" s="627"/>
      <c r="Q1906" s="642"/>
      <c r="R1906" s="626"/>
      <c r="S1906" s="642">
        <v>0</v>
      </c>
      <c r="T1906" s="690"/>
      <c r="U1906" s="672">
        <v>0</v>
      </c>
    </row>
    <row r="1907" spans="1:21" ht="14.4" customHeight="1" x14ac:dyDescent="0.3">
      <c r="A1907" s="625">
        <v>4</v>
      </c>
      <c r="B1907" s="626" t="s">
        <v>551</v>
      </c>
      <c r="C1907" s="626">
        <v>89301042</v>
      </c>
      <c r="D1907" s="688" t="s">
        <v>5893</v>
      </c>
      <c r="E1907" s="689" t="s">
        <v>3833</v>
      </c>
      <c r="F1907" s="626" t="s">
        <v>3778</v>
      </c>
      <c r="G1907" s="626" t="s">
        <v>3904</v>
      </c>
      <c r="H1907" s="626" t="s">
        <v>550</v>
      </c>
      <c r="I1907" s="626" t="s">
        <v>3966</v>
      </c>
      <c r="J1907" s="626" t="s">
        <v>3806</v>
      </c>
      <c r="K1907" s="626"/>
      <c r="L1907" s="627">
        <v>0</v>
      </c>
      <c r="M1907" s="627">
        <v>0</v>
      </c>
      <c r="N1907" s="626">
        <v>8</v>
      </c>
      <c r="O1907" s="690">
        <v>8</v>
      </c>
      <c r="P1907" s="627">
        <v>0</v>
      </c>
      <c r="Q1907" s="642"/>
      <c r="R1907" s="626">
        <v>3</v>
      </c>
      <c r="S1907" s="642">
        <v>0.375</v>
      </c>
      <c r="T1907" s="690">
        <v>3</v>
      </c>
      <c r="U1907" s="672">
        <v>0.375</v>
      </c>
    </row>
    <row r="1908" spans="1:21" ht="14.4" customHeight="1" x14ac:dyDescent="0.3">
      <c r="A1908" s="625">
        <v>4</v>
      </c>
      <c r="B1908" s="626" t="s">
        <v>551</v>
      </c>
      <c r="C1908" s="626">
        <v>89301042</v>
      </c>
      <c r="D1908" s="688" t="s">
        <v>5893</v>
      </c>
      <c r="E1908" s="689" t="s">
        <v>3833</v>
      </c>
      <c r="F1908" s="626" t="s">
        <v>3778</v>
      </c>
      <c r="G1908" s="626" t="s">
        <v>3904</v>
      </c>
      <c r="H1908" s="626" t="s">
        <v>550</v>
      </c>
      <c r="I1908" s="626" t="s">
        <v>4026</v>
      </c>
      <c r="J1908" s="626" t="s">
        <v>3806</v>
      </c>
      <c r="K1908" s="626"/>
      <c r="L1908" s="627">
        <v>0</v>
      </c>
      <c r="M1908" s="627">
        <v>0</v>
      </c>
      <c r="N1908" s="626">
        <v>84</v>
      </c>
      <c r="O1908" s="690">
        <v>82</v>
      </c>
      <c r="P1908" s="627">
        <v>0</v>
      </c>
      <c r="Q1908" s="642"/>
      <c r="R1908" s="626">
        <v>57</v>
      </c>
      <c r="S1908" s="642">
        <v>0.6785714285714286</v>
      </c>
      <c r="T1908" s="690">
        <v>55</v>
      </c>
      <c r="U1908" s="672">
        <v>0.67073170731707321</v>
      </c>
    </row>
    <row r="1909" spans="1:21" ht="14.4" customHeight="1" x14ac:dyDescent="0.3">
      <c r="A1909" s="625">
        <v>4</v>
      </c>
      <c r="B1909" s="626" t="s">
        <v>551</v>
      </c>
      <c r="C1909" s="626">
        <v>89301042</v>
      </c>
      <c r="D1909" s="688" t="s">
        <v>5893</v>
      </c>
      <c r="E1909" s="689" t="s">
        <v>3833</v>
      </c>
      <c r="F1909" s="626" t="s">
        <v>3779</v>
      </c>
      <c r="G1909" s="626" t="s">
        <v>4152</v>
      </c>
      <c r="H1909" s="626" t="s">
        <v>550</v>
      </c>
      <c r="I1909" s="626" t="s">
        <v>4153</v>
      </c>
      <c r="J1909" s="626" t="s">
        <v>4154</v>
      </c>
      <c r="K1909" s="626" t="s">
        <v>4155</v>
      </c>
      <c r="L1909" s="627">
        <v>410</v>
      </c>
      <c r="M1909" s="627">
        <v>6150</v>
      </c>
      <c r="N1909" s="626">
        <v>15</v>
      </c>
      <c r="O1909" s="690">
        <v>15</v>
      </c>
      <c r="P1909" s="627">
        <v>4920</v>
      </c>
      <c r="Q1909" s="642">
        <v>0.8</v>
      </c>
      <c r="R1909" s="626">
        <v>12</v>
      </c>
      <c r="S1909" s="642">
        <v>0.8</v>
      </c>
      <c r="T1909" s="690">
        <v>12</v>
      </c>
      <c r="U1909" s="672">
        <v>0.8</v>
      </c>
    </row>
    <row r="1910" spans="1:21" ht="14.4" customHeight="1" x14ac:dyDescent="0.3">
      <c r="A1910" s="625">
        <v>4</v>
      </c>
      <c r="B1910" s="626" t="s">
        <v>551</v>
      </c>
      <c r="C1910" s="626">
        <v>89301042</v>
      </c>
      <c r="D1910" s="688" t="s">
        <v>5893</v>
      </c>
      <c r="E1910" s="689" t="s">
        <v>3833</v>
      </c>
      <c r="F1910" s="626" t="s">
        <v>3779</v>
      </c>
      <c r="G1910" s="626" t="s">
        <v>4152</v>
      </c>
      <c r="H1910" s="626" t="s">
        <v>550</v>
      </c>
      <c r="I1910" s="626" t="s">
        <v>5603</v>
      </c>
      <c r="J1910" s="626" t="s">
        <v>4154</v>
      </c>
      <c r="K1910" s="626" t="s">
        <v>5604</v>
      </c>
      <c r="L1910" s="627">
        <v>410</v>
      </c>
      <c r="M1910" s="627">
        <v>24600</v>
      </c>
      <c r="N1910" s="626">
        <v>60</v>
      </c>
      <c r="O1910" s="690">
        <v>60</v>
      </c>
      <c r="P1910" s="627">
        <v>9020</v>
      </c>
      <c r="Q1910" s="642">
        <v>0.36666666666666664</v>
      </c>
      <c r="R1910" s="626">
        <v>22</v>
      </c>
      <c r="S1910" s="642">
        <v>0.36666666666666664</v>
      </c>
      <c r="T1910" s="690">
        <v>22</v>
      </c>
      <c r="U1910" s="672">
        <v>0.36666666666666664</v>
      </c>
    </row>
    <row r="1911" spans="1:21" ht="14.4" customHeight="1" x14ac:dyDescent="0.3">
      <c r="A1911" s="625">
        <v>4</v>
      </c>
      <c r="B1911" s="626" t="s">
        <v>551</v>
      </c>
      <c r="C1911" s="626">
        <v>89301042</v>
      </c>
      <c r="D1911" s="688" t="s">
        <v>5893</v>
      </c>
      <c r="E1911" s="689" t="s">
        <v>3833</v>
      </c>
      <c r="F1911" s="626" t="s">
        <v>3779</v>
      </c>
      <c r="G1911" s="626" t="s">
        <v>4215</v>
      </c>
      <c r="H1911" s="626" t="s">
        <v>550</v>
      </c>
      <c r="I1911" s="626" t="s">
        <v>5605</v>
      </c>
      <c r="J1911" s="626" t="s">
        <v>5606</v>
      </c>
      <c r="K1911" s="626" t="s">
        <v>5607</v>
      </c>
      <c r="L1911" s="627">
        <v>1021.02</v>
      </c>
      <c r="M1911" s="627">
        <v>2042.04</v>
      </c>
      <c r="N1911" s="626">
        <v>2</v>
      </c>
      <c r="O1911" s="690">
        <v>1</v>
      </c>
      <c r="P1911" s="627"/>
      <c r="Q1911" s="642">
        <v>0</v>
      </c>
      <c r="R1911" s="626"/>
      <c r="S1911" s="642">
        <v>0</v>
      </c>
      <c r="T1911" s="690"/>
      <c r="U1911" s="672">
        <v>0</v>
      </c>
    </row>
    <row r="1912" spans="1:21" ht="14.4" customHeight="1" x14ac:dyDescent="0.3">
      <c r="A1912" s="625">
        <v>4</v>
      </c>
      <c r="B1912" s="626" t="s">
        <v>551</v>
      </c>
      <c r="C1912" s="626">
        <v>89301042</v>
      </c>
      <c r="D1912" s="688" t="s">
        <v>5893</v>
      </c>
      <c r="E1912" s="689" t="s">
        <v>3833</v>
      </c>
      <c r="F1912" s="626" t="s">
        <v>3779</v>
      </c>
      <c r="G1912" s="626" t="s">
        <v>4215</v>
      </c>
      <c r="H1912" s="626" t="s">
        <v>550</v>
      </c>
      <c r="I1912" s="626" t="s">
        <v>4251</v>
      </c>
      <c r="J1912" s="626" t="s">
        <v>4252</v>
      </c>
      <c r="K1912" s="626" t="s">
        <v>4253</v>
      </c>
      <c r="L1912" s="627">
        <v>173.96</v>
      </c>
      <c r="M1912" s="627">
        <v>1043.76</v>
      </c>
      <c r="N1912" s="626">
        <v>6</v>
      </c>
      <c r="O1912" s="690">
        <v>1</v>
      </c>
      <c r="P1912" s="627"/>
      <c r="Q1912" s="642">
        <v>0</v>
      </c>
      <c r="R1912" s="626"/>
      <c r="S1912" s="642">
        <v>0</v>
      </c>
      <c r="T1912" s="690"/>
      <c r="U1912" s="672">
        <v>0</v>
      </c>
    </row>
    <row r="1913" spans="1:21" ht="14.4" customHeight="1" x14ac:dyDescent="0.3">
      <c r="A1913" s="625">
        <v>4</v>
      </c>
      <c r="B1913" s="626" t="s">
        <v>551</v>
      </c>
      <c r="C1913" s="626">
        <v>89301042</v>
      </c>
      <c r="D1913" s="688" t="s">
        <v>5893</v>
      </c>
      <c r="E1913" s="689" t="s">
        <v>3833</v>
      </c>
      <c r="F1913" s="626" t="s">
        <v>3779</v>
      </c>
      <c r="G1913" s="626" t="s">
        <v>3967</v>
      </c>
      <c r="H1913" s="626" t="s">
        <v>550</v>
      </c>
      <c r="I1913" s="626" t="s">
        <v>4419</v>
      </c>
      <c r="J1913" s="626" t="s">
        <v>4420</v>
      </c>
      <c r="K1913" s="626" t="s">
        <v>4421</v>
      </c>
      <c r="L1913" s="627">
        <v>600</v>
      </c>
      <c r="M1913" s="627">
        <v>600</v>
      </c>
      <c r="N1913" s="626">
        <v>1</v>
      </c>
      <c r="O1913" s="690">
        <v>1</v>
      </c>
      <c r="P1913" s="627">
        <v>600</v>
      </c>
      <c r="Q1913" s="642">
        <v>1</v>
      </c>
      <c r="R1913" s="626">
        <v>1</v>
      </c>
      <c r="S1913" s="642">
        <v>1</v>
      </c>
      <c r="T1913" s="690">
        <v>1</v>
      </c>
      <c r="U1913" s="672">
        <v>1</v>
      </c>
    </row>
    <row r="1914" spans="1:21" ht="14.4" customHeight="1" x14ac:dyDescent="0.3">
      <c r="A1914" s="625">
        <v>4</v>
      </c>
      <c r="B1914" s="626" t="s">
        <v>551</v>
      </c>
      <c r="C1914" s="626">
        <v>89301042</v>
      </c>
      <c r="D1914" s="688" t="s">
        <v>5893</v>
      </c>
      <c r="E1914" s="689" t="s">
        <v>3833</v>
      </c>
      <c r="F1914" s="626" t="s">
        <v>3779</v>
      </c>
      <c r="G1914" s="626" t="s">
        <v>3967</v>
      </c>
      <c r="H1914" s="626" t="s">
        <v>550</v>
      </c>
      <c r="I1914" s="626" t="s">
        <v>4422</v>
      </c>
      <c r="J1914" s="626" t="s">
        <v>4423</v>
      </c>
      <c r="K1914" s="626" t="s">
        <v>4421</v>
      </c>
      <c r="L1914" s="627">
        <v>576</v>
      </c>
      <c r="M1914" s="627">
        <v>2304</v>
      </c>
      <c r="N1914" s="626">
        <v>4</v>
      </c>
      <c r="O1914" s="690">
        <v>4</v>
      </c>
      <c r="P1914" s="627">
        <v>1728</v>
      </c>
      <c r="Q1914" s="642">
        <v>0.75</v>
      </c>
      <c r="R1914" s="626">
        <v>3</v>
      </c>
      <c r="S1914" s="642">
        <v>0.75</v>
      </c>
      <c r="T1914" s="690">
        <v>3</v>
      </c>
      <c r="U1914" s="672">
        <v>0.75</v>
      </c>
    </row>
    <row r="1915" spans="1:21" ht="14.4" customHeight="1" x14ac:dyDescent="0.3">
      <c r="A1915" s="625">
        <v>4</v>
      </c>
      <c r="B1915" s="626" t="s">
        <v>551</v>
      </c>
      <c r="C1915" s="626">
        <v>89301042</v>
      </c>
      <c r="D1915" s="688" t="s">
        <v>5893</v>
      </c>
      <c r="E1915" s="689" t="s">
        <v>3833</v>
      </c>
      <c r="F1915" s="626" t="s">
        <v>3779</v>
      </c>
      <c r="G1915" s="626" t="s">
        <v>3967</v>
      </c>
      <c r="H1915" s="626" t="s">
        <v>550</v>
      </c>
      <c r="I1915" s="626" t="s">
        <v>4427</v>
      </c>
      <c r="J1915" s="626" t="s">
        <v>4428</v>
      </c>
      <c r="K1915" s="626" t="s">
        <v>4429</v>
      </c>
      <c r="L1915" s="627">
        <v>319</v>
      </c>
      <c r="M1915" s="627">
        <v>1276</v>
      </c>
      <c r="N1915" s="626">
        <v>4</v>
      </c>
      <c r="O1915" s="690">
        <v>3</v>
      </c>
      <c r="P1915" s="627">
        <v>1276</v>
      </c>
      <c r="Q1915" s="642">
        <v>1</v>
      </c>
      <c r="R1915" s="626">
        <v>4</v>
      </c>
      <c r="S1915" s="642">
        <v>1</v>
      </c>
      <c r="T1915" s="690">
        <v>3</v>
      </c>
      <c r="U1915" s="672">
        <v>1</v>
      </c>
    </row>
    <row r="1916" spans="1:21" ht="14.4" customHeight="1" x14ac:dyDescent="0.3">
      <c r="A1916" s="625">
        <v>4</v>
      </c>
      <c r="B1916" s="626" t="s">
        <v>551</v>
      </c>
      <c r="C1916" s="626">
        <v>89301042</v>
      </c>
      <c r="D1916" s="688" t="s">
        <v>5893</v>
      </c>
      <c r="E1916" s="689" t="s">
        <v>3833</v>
      </c>
      <c r="F1916" s="626" t="s">
        <v>3779</v>
      </c>
      <c r="G1916" s="626" t="s">
        <v>3967</v>
      </c>
      <c r="H1916" s="626" t="s">
        <v>550</v>
      </c>
      <c r="I1916" s="626" t="s">
        <v>2478</v>
      </c>
      <c r="J1916" s="626" t="s">
        <v>4284</v>
      </c>
      <c r="K1916" s="626" t="s">
        <v>4285</v>
      </c>
      <c r="L1916" s="627">
        <v>287</v>
      </c>
      <c r="M1916" s="627">
        <v>5166</v>
      </c>
      <c r="N1916" s="626">
        <v>18</v>
      </c>
      <c r="O1916" s="690">
        <v>13</v>
      </c>
      <c r="P1916" s="627">
        <v>4305</v>
      </c>
      <c r="Q1916" s="642">
        <v>0.83333333333333337</v>
      </c>
      <c r="R1916" s="626">
        <v>15</v>
      </c>
      <c r="S1916" s="642">
        <v>0.83333333333333337</v>
      </c>
      <c r="T1916" s="690">
        <v>11</v>
      </c>
      <c r="U1916" s="672">
        <v>0.84615384615384615</v>
      </c>
    </row>
    <row r="1917" spans="1:21" ht="14.4" customHeight="1" x14ac:dyDescent="0.3">
      <c r="A1917" s="625">
        <v>4</v>
      </c>
      <c r="B1917" s="626" t="s">
        <v>551</v>
      </c>
      <c r="C1917" s="626">
        <v>89301042</v>
      </c>
      <c r="D1917" s="688" t="s">
        <v>5893</v>
      </c>
      <c r="E1917" s="689" t="s">
        <v>3833</v>
      </c>
      <c r="F1917" s="626" t="s">
        <v>3779</v>
      </c>
      <c r="G1917" s="626" t="s">
        <v>3967</v>
      </c>
      <c r="H1917" s="626" t="s">
        <v>550</v>
      </c>
      <c r="I1917" s="626" t="s">
        <v>4433</v>
      </c>
      <c r="J1917" s="626" t="s">
        <v>4434</v>
      </c>
      <c r="K1917" s="626" t="s">
        <v>4435</v>
      </c>
      <c r="L1917" s="627">
        <v>253</v>
      </c>
      <c r="M1917" s="627">
        <v>506</v>
      </c>
      <c r="N1917" s="626">
        <v>2</v>
      </c>
      <c r="O1917" s="690">
        <v>2</v>
      </c>
      <c r="P1917" s="627">
        <v>506</v>
      </c>
      <c r="Q1917" s="642">
        <v>1</v>
      </c>
      <c r="R1917" s="626">
        <v>2</v>
      </c>
      <c r="S1917" s="642">
        <v>1</v>
      </c>
      <c r="T1917" s="690">
        <v>2</v>
      </c>
      <c r="U1917" s="672">
        <v>1</v>
      </c>
    </row>
    <row r="1918" spans="1:21" ht="14.4" customHeight="1" x14ac:dyDescent="0.3">
      <c r="A1918" s="625">
        <v>4</v>
      </c>
      <c r="B1918" s="626" t="s">
        <v>551</v>
      </c>
      <c r="C1918" s="626">
        <v>89301042</v>
      </c>
      <c r="D1918" s="688" t="s">
        <v>5893</v>
      </c>
      <c r="E1918" s="689" t="s">
        <v>3833</v>
      </c>
      <c r="F1918" s="626" t="s">
        <v>3779</v>
      </c>
      <c r="G1918" s="626" t="s">
        <v>3967</v>
      </c>
      <c r="H1918" s="626" t="s">
        <v>550</v>
      </c>
      <c r="I1918" s="626" t="s">
        <v>4439</v>
      </c>
      <c r="J1918" s="626" t="s">
        <v>4440</v>
      </c>
      <c r="K1918" s="626" t="s">
        <v>4441</v>
      </c>
      <c r="L1918" s="627">
        <v>124</v>
      </c>
      <c r="M1918" s="627">
        <v>496</v>
      </c>
      <c r="N1918" s="626">
        <v>4</v>
      </c>
      <c r="O1918" s="690">
        <v>2</v>
      </c>
      <c r="P1918" s="627">
        <v>496</v>
      </c>
      <c r="Q1918" s="642">
        <v>1</v>
      </c>
      <c r="R1918" s="626">
        <v>4</v>
      </c>
      <c r="S1918" s="642">
        <v>1</v>
      </c>
      <c r="T1918" s="690">
        <v>2</v>
      </c>
      <c r="U1918" s="672">
        <v>1</v>
      </c>
    </row>
    <row r="1919" spans="1:21" ht="14.4" customHeight="1" x14ac:dyDescent="0.3">
      <c r="A1919" s="625">
        <v>4</v>
      </c>
      <c r="B1919" s="626" t="s">
        <v>551</v>
      </c>
      <c r="C1919" s="626">
        <v>89301042</v>
      </c>
      <c r="D1919" s="688" t="s">
        <v>5893</v>
      </c>
      <c r="E1919" s="689" t="s">
        <v>3833</v>
      </c>
      <c r="F1919" s="626" t="s">
        <v>3779</v>
      </c>
      <c r="G1919" s="626" t="s">
        <v>3967</v>
      </c>
      <c r="H1919" s="626" t="s">
        <v>550</v>
      </c>
      <c r="I1919" s="626" t="s">
        <v>4450</v>
      </c>
      <c r="J1919" s="626" t="s">
        <v>4451</v>
      </c>
      <c r="K1919" s="626" t="s">
        <v>4452</v>
      </c>
      <c r="L1919" s="627">
        <v>556.53</v>
      </c>
      <c r="M1919" s="627">
        <v>1113.06</v>
      </c>
      <c r="N1919" s="626">
        <v>2</v>
      </c>
      <c r="O1919" s="690">
        <v>2</v>
      </c>
      <c r="P1919" s="627">
        <v>1113.06</v>
      </c>
      <c r="Q1919" s="642">
        <v>1</v>
      </c>
      <c r="R1919" s="626">
        <v>2</v>
      </c>
      <c r="S1919" s="642">
        <v>1</v>
      </c>
      <c r="T1919" s="690">
        <v>2</v>
      </c>
      <c r="U1919" s="672">
        <v>1</v>
      </c>
    </row>
    <row r="1920" spans="1:21" ht="14.4" customHeight="1" x14ac:dyDescent="0.3">
      <c r="A1920" s="625">
        <v>4</v>
      </c>
      <c r="B1920" s="626" t="s">
        <v>551</v>
      </c>
      <c r="C1920" s="626">
        <v>89301042</v>
      </c>
      <c r="D1920" s="688" t="s">
        <v>5893</v>
      </c>
      <c r="E1920" s="689" t="s">
        <v>3833</v>
      </c>
      <c r="F1920" s="626" t="s">
        <v>3779</v>
      </c>
      <c r="G1920" s="626" t="s">
        <v>3967</v>
      </c>
      <c r="H1920" s="626" t="s">
        <v>550</v>
      </c>
      <c r="I1920" s="626" t="s">
        <v>4459</v>
      </c>
      <c r="J1920" s="626" t="s">
        <v>4460</v>
      </c>
      <c r="K1920" s="626" t="s">
        <v>4461</v>
      </c>
      <c r="L1920" s="627">
        <v>315.5</v>
      </c>
      <c r="M1920" s="627">
        <v>631</v>
      </c>
      <c r="N1920" s="626">
        <v>2</v>
      </c>
      <c r="O1920" s="690">
        <v>1</v>
      </c>
      <c r="P1920" s="627">
        <v>631</v>
      </c>
      <c r="Q1920" s="642">
        <v>1</v>
      </c>
      <c r="R1920" s="626">
        <v>2</v>
      </c>
      <c r="S1920" s="642">
        <v>1</v>
      </c>
      <c r="T1920" s="690">
        <v>1</v>
      </c>
      <c r="U1920" s="672">
        <v>1</v>
      </c>
    </row>
    <row r="1921" spans="1:21" ht="14.4" customHeight="1" x14ac:dyDescent="0.3">
      <c r="A1921" s="625">
        <v>4</v>
      </c>
      <c r="B1921" s="626" t="s">
        <v>551</v>
      </c>
      <c r="C1921" s="626">
        <v>89301042</v>
      </c>
      <c r="D1921" s="688" t="s">
        <v>5893</v>
      </c>
      <c r="E1921" s="689" t="s">
        <v>3833</v>
      </c>
      <c r="F1921" s="626" t="s">
        <v>3779</v>
      </c>
      <c r="G1921" s="626" t="s">
        <v>3967</v>
      </c>
      <c r="H1921" s="626" t="s">
        <v>550</v>
      </c>
      <c r="I1921" s="626" t="s">
        <v>4464</v>
      </c>
      <c r="J1921" s="626" t="s">
        <v>4465</v>
      </c>
      <c r="K1921" s="626" t="s">
        <v>4466</v>
      </c>
      <c r="L1921" s="627">
        <v>484.6</v>
      </c>
      <c r="M1921" s="627">
        <v>484.6</v>
      </c>
      <c r="N1921" s="626">
        <v>1</v>
      </c>
      <c r="O1921" s="690">
        <v>1</v>
      </c>
      <c r="P1921" s="627">
        <v>484.6</v>
      </c>
      <c r="Q1921" s="642">
        <v>1</v>
      </c>
      <c r="R1921" s="626">
        <v>1</v>
      </c>
      <c r="S1921" s="642">
        <v>1</v>
      </c>
      <c r="T1921" s="690">
        <v>1</v>
      </c>
      <c r="U1921" s="672">
        <v>1</v>
      </c>
    </row>
    <row r="1922" spans="1:21" ht="14.4" customHeight="1" x14ac:dyDescent="0.3">
      <c r="A1922" s="625">
        <v>4</v>
      </c>
      <c r="B1922" s="626" t="s">
        <v>551</v>
      </c>
      <c r="C1922" s="626">
        <v>89301042</v>
      </c>
      <c r="D1922" s="688" t="s">
        <v>5893</v>
      </c>
      <c r="E1922" s="689" t="s">
        <v>3833</v>
      </c>
      <c r="F1922" s="626" t="s">
        <v>3779</v>
      </c>
      <c r="G1922" s="626" t="s">
        <v>3967</v>
      </c>
      <c r="H1922" s="626" t="s">
        <v>550</v>
      </c>
      <c r="I1922" s="626" t="s">
        <v>4467</v>
      </c>
      <c r="J1922" s="626" t="s">
        <v>4468</v>
      </c>
      <c r="K1922" s="626" t="s">
        <v>4466</v>
      </c>
      <c r="L1922" s="627">
        <v>291.2</v>
      </c>
      <c r="M1922" s="627">
        <v>291.2</v>
      </c>
      <c r="N1922" s="626">
        <v>1</v>
      </c>
      <c r="O1922" s="690">
        <v>1</v>
      </c>
      <c r="P1922" s="627">
        <v>291.2</v>
      </c>
      <c r="Q1922" s="642">
        <v>1</v>
      </c>
      <c r="R1922" s="626">
        <v>1</v>
      </c>
      <c r="S1922" s="642">
        <v>1</v>
      </c>
      <c r="T1922" s="690">
        <v>1</v>
      </c>
      <c r="U1922" s="672">
        <v>1</v>
      </c>
    </row>
    <row r="1923" spans="1:21" ht="14.4" customHeight="1" x14ac:dyDescent="0.3">
      <c r="A1923" s="625">
        <v>4</v>
      </c>
      <c r="B1923" s="626" t="s">
        <v>551</v>
      </c>
      <c r="C1923" s="626">
        <v>89301042</v>
      </c>
      <c r="D1923" s="688" t="s">
        <v>5893</v>
      </c>
      <c r="E1923" s="689" t="s">
        <v>3833</v>
      </c>
      <c r="F1923" s="626" t="s">
        <v>3779</v>
      </c>
      <c r="G1923" s="626" t="s">
        <v>3967</v>
      </c>
      <c r="H1923" s="626" t="s">
        <v>550</v>
      </c>
      <c r="I1923" s="626" t="s">
        <v>5608</v>
      </c>
      <c r="J1923" s="626" t="s">
        <v>5609</v>
      </c>
      <c r="K1923" s="626" t="s">
        <v>5610</v>
      </c>
      <c r="L1923" s="627">
        <v>1613</v>
      </c>
      <c r="M1923" s="627">
        <v>4839</v>
      </c>
      <c r="N1923" s="626">
        <v>3</v>
      </c>
      <c r="O1923" s="690">
        <v>1</v>
      </c>
      <c r="P1923" s="627">
        <v>4839</v>
      </c>
      <c r="Q1923" s="642">
        <v>1</v>
      </c>
      <c r="R1923" s="626">
        <v>3</v>
      </c>
      <c r="S1923" s="642">
        <v>1</v>
      </c>
      <c r="T1923" s="690">
        <v>1</v>
      </c>
      <c r="U1923" s="672">
        <v>1</v>
      </c>
    </row>
    <row r="1924" spans="1:21" ht="14.4" customHeight="1" x14ac:dyDescent="0.3">
      <c r="A1924" s="625">
        <v>4</v>
      </c>
      <c r="B1924" s="626" t="s">
        <v>551</v>
      </c>
      <c r="C1924" s="626">
        <v>89301042</v>
      </c>
      <c r="D1924" s="688" t="s">
        <v>5893</v>
      </c>
      <c r="E1924" s="689" t="s">
        <v>3833</v>
      </c>
      <c r="F1924" s="626" t="s">
        <v>3779</v>
      </c>
      <c r="G1924" s="626" t="s">
        <v>3967</v>
      </c>
      <c r="H1924" s="626" t="s">
        <v>550</v>
      </c>
      <c r="I1924" s="626" t="s">
        <v>4469</v>
      </c>
      <c r="J1924" s="626" t="s">
        <v>4470</v>
      </c>
      <c r="K1924" s="626" t="s">
        <v>4224</v>
      </c>
      <c r="L1924" s="627">
        <v>560</v>
      </c>
      <c r="M1924" s="627">
        <v>1120</v>
      </c>
      <c r="N1924" s="626">
        <v>2</v>
      </c>
      <c r="O1924" s="690">
        <v>1</v>
      </c>
      <c r="P1924" s="627">
        <v>1120</v>
      </c>
      <c r="Q1924" s="642">
        <v>1</v>
      </c>
      <c r="R1924" s="626">
        <v>2</v>
      </c>
      <c r="S1924" s="642">
        <v>1</v>
      </c>
      <c r="T1924" s="690">
        <v>1</v>
      </c>
      <c r="U1924" s="672">
        <v>1</v>
      </c>
    </row>
    <row r="1925" spans="1:21" ht="14.4" customHeight="1" x14ac:dyDescent="0.3">
      <c r="A1925" s="625">
        <v>4</v>
      </c>
      <c r="B1925" s="626" t="s">
        <v>551</v>
      </c>
      <c r="C1925" s="626">
        <v>89301042</v>
      </c>
      <c r="D1925" s="688" t="s">
        <v>5893</v>
      </c>
      <c r="E1925" s="689" t="s">
        <v>3833</v>
      </c>
      <c r="F1925" s="626" t="s">
        <v>3779</v>
      </c>
      <c r="G1925" s="626" t="s">
        <v>3967</v>
      </c>
      <c r="H1925" s="626" t="s">
        <v>550</v>
      </c>
      <c r="I1925" s="626" t="s">
        <v>4477</v>
      </c>
      <c r="J1925" s="626" t="s">
        <v>4478</v>
      </c>
      <c r="K1925" s="626" t="s">
        <v>4479</v>
      </c>
      <c r="L1925" s="627">
        <v>220.68</v>
      </c>
      <c r="M1925" s="627">
        <v>1986.12</v>
      </c>
      <c r="N1925" s="626">
        <v>9</v>
      </c>
      <c r="O1925" s="690">
        <v>2</v>
      </c>
      <c r="P1925" s="627">
        <v>1986.12</v>
      </c>
      <c r="Q1925" s="642">
        <v>1</v>
      </c>
      <c r="R1925" s="626">
        <v>9</v>
      </c>
      <c r="S1925" s="642">
        <v>1</v>
      </c>
      <c r="T1925" s="690">
        <v>2</v>
      </c>
      <c r="U1925" s="672">
        <v>1</v>
      </c>
    </row>
    <row r="1926" spans="1:21" ht="14.4" customHeight="1" x14ac:dyDescent="0.3">
      <c r="A1926" s="625">
        <v>4</v>
      </c>
      <c r="B1926" s="626" t="s">
        <v>551</v>
      </c>
      <c r="C1926" s="626">
        <v>89301042</v>
      </c>
      <c r="D1926" s="688" t="s">
        <v>5893</v>
      </c>
      <c r="E1926" s="689" t="s">
        <v>3833</v>
      </c>
      <c r="F1926" s="626" t="s">
        <v>3779</v>
      </c>
      <c r="G1926" s="626" t="s">
        <v>3967</v>
      </c>
      <c r="H1926" s="626" t="s">
        <v>550</v>
      </c>
      <c r="I1926" s="626" t="s">
        <v>5611</v>
      </c>
      <c r="J1926" s="626" t="s">
        <v>5612</v>
      </c>
      <c r="K1926" s="626" t="s">
        <v>5613</v>
      </c>
      <c r="L1926" s="627">
        <v>595.1</v>
      </c>
      <c r="M1926" s="627">
        <v>2380.4</v>
      </c>
      <c r="N1926" s="626">
        <v>4</v>
      </c>
      <c r="O1926" s="690">
        <v>1</v>
      </c>
      <c r="P1926" s="627">
        <v>2380.4</v>
      </c>
      <c r="Q1926" s="642">
        <v>1</v>
      </c>
      <c r="R1926" s="626">
        <v>4</v>
      </c>
      <c r="S1926" s="642">
        <v>1</v>
      </c>
      <c r="T1926" s="690">
        <v>1</v>
      </c>
      <c r="U1926" s="672">
        <v>1</v>
      </c>
    </row>
    <row r="1927" spans="1:21" ht="14.4" customHeight="1" x14ac:dyDescent="0.3">
      <c r="A1927" s="625">
        <v>4</v>
      </c>
      <c r="B1927" s="626" t="s">
        <v>551</v>
      </c>
      <c r="C1927" s="626">
        <v>89301042</v>
      </c>
      <c r="D1927" s="688" t="s">
        <v>5893</v>
      </c>
      <c r="E1927" s="689" t="s">
        <v>3833</v>
      </c>
      <c r="F1927" s="626" t="s">
        <v>3779</v>
      </c>
      <c r="G1927" s="626" t="s">
        <v>3967</v>
      </c>
      <c r="H1927" s="626" t="s">
        <v>550</v>
      </c>
      <c r="I1927" s="626" t="s">
        <v>4931</v>
      </c>
      <c r="J1927" s="626" t="s">
        <v>4932</v>
      </c>
      <c r="K1927" s="626" t="s">
        <v>4933</v>
      </c>
      <c r="L1927" s="627">
        <v>1000</v>
      </c>
      <c r="M1927" s="627">
        <v>1000</v>
      </c>
      <c r="N1927" s="626">
        <v>1</v>
      </c>
      <c r="O1927" s="690">
        <v>1</v>
      </c>
      <c r="P1927" s="627">
        <v>1000</v>
      </c>
      <c r="Q1927" s="642">
        <v>1</v>
      </c>
      <c r="R1927" s="626">
        <v>1</v>
      </c>
      <c r="S1927" s="642">
        <v>1</v>
      </c>
      <c r="T1927" s="690">
        <v>1</v>
      </c>
      <c r="U1927" s="672">
        <v>1</v>
      </c>
    </row>
    <row r="1928" spans="1:21" ht="14.4" customHeight="1" x14ac:dyDescent="0.3">
      <c r="A1928" s="625">
        <v>4</v>
      </c>
      <c r="B1928" s="626" t="s">
        <v>551</v>
      </c>
      <c r="C1928" s="626">
        <v>89301042</v>
      </c>
      <c r="D1928" s="688" t="s">
        <v>5893</v>
      </c>
      <c r="E1928" s="689" t="s">
        <v>3833</v>
      </c>
      <c r="F1928" s="626" t="s">
        <v>3779</v>
      </c>
      <c r="G1928" s="626" t="s">
        <v>3967</v>
      </c>
      <c r="H1928" s="626" t="s">
        <v>550</v>
      </c>
      <c r="I1928" s="626" t="s">
        <v>4480</v>
      </c>
      <c r="J1928" s="626" t="s">
        <v>4481</v>
      </c>
      <c r="K1928" s="626" t="s">
        <v>4482</v>
      </c>
      <c r="L1928" s="627">
        <v>180.25</v>
      </c>
      <c r="M1928" s="627">
        <v>180.25</v>
      </c>
      <c r="N1928" s="626">
        <v>1</v>
      </c>
      <c r="O1928" s="690">
        <v>1</v>
      </c>
      <c r="P1928" s="627">
        <v>180.25</v>
      </c>
      <c r="Q1928" s="642">
        <v>1</v>
      </c>
      <c r="R1928" s="626">
        <v>1</v>
      </c>
      <c r="S1928" s="642">
        <v>1</v>
      </c>
      <c r="T1928" s="690">
        <v>1</v>
      </c>
      <c r="U1928" s="672">
        <v>1</v>
      </c>
    </row>
    <row r="1929" spans="1:21" ht="14.4" customHeight="1" x14ac:dyDescent="0.3">
      <c r="A1929" s="625">
        <v>4</v>
      </c>
      <c r="B1929" s="626" t="s">
        <v>551</v>
      </c>
      <c r="C1929" s="626">
        <v>89301042</v>
      </c>
      <c r="D1929" s="688" t="s">
        <v>5893</v>
      </c>
      <c r="E1929" s="689" t="s">
        <v>3833</v>
      </c>
      <c r="F1929" s="626" t="s">
        <v>3779</v>
      </c>
      <c r="G1929" s="626" t="s">
        <v>3967</v>
      </c>
      <c r="H1929" s="626" t="s">
        <v>550</v>
      </c>
      <c r="I1929" s="626" t="s">
        <v>4483</v>
      </c>
      <c r="J1929" s="626" t="s">
        <v>4484</v>
      </c>
      <c r="K1929" s="626" t="s">
        <v>4485</v>
      </c>
      <c r="L1929" s="627">
        <v>600</v>
      </c>
      <c r="M1929" s="627">
        <v>600</v>
      </c>
      <c r="N1929" s="626">
        <v>1</v>
      </c>
      <c r="O1929" s="690">
        <v>1</v>
      </c>
      <c r="P1929" s="627"/>
      <c r="Q1929" s="642">
        <v>0</v>
      </c>
      <c r="R1929" s="626"/>
      <c r="S1929" s="642">
        <v>0</v>
      </c>
      <c r="T1929" s="690"/>
      <c r="U1929" s="672">
        <v>0</v>
      </c>
    </row>
    <row r="1930" spans="1:21" ht="14.4" customHeight="1" x14ac:dyDescent="0.3">
      <c r="A1930" s="625">
        <v>4</v>
      </c>
      <c r="B1930" s="626" t="s">
        <v>551</v>
      </c>
      <c r="C1930" s="626">
        <v>89301042</v>
      </c>
      <c r="D1930" s="688" t="s">
        <v>5893</v>
      </c>
      <c r="E1930" s="689" t="s">
        <v>3833</v>
      </c>
      <c r="F1930" s="626" t="s">
        <v>3779</v>
      </c>
      <c r="G1930" s="626" t="s">
        <v>3967</v>
      </c>
      <c r="H1930" s="626" t="s">
        <v>550</v>
      </c>
      <c r="I1930" s="626" t="s">
        <v>4486</v>
      </c>
      <c r="J1930" s="626" t="s">
        <v>4487</v>
      </c>
      <c r="K1930" s="626" t="s">
        <v>4488</v>
      </c>
      <c r="L1930" s="627">
        <v>5343.9</v>
      </c>
      <c r="M1930" s="627">
        <v>32063.399999999998</v>
      </c>
      <c r="N1930" s="626">
        <v>6</v>
      </c>
      <c r="O1930" s="690">
        <v>2</v>
      </c>
      <c r="P1930" s="627">
        <v>32063.399999999998</v>
      </c>
      <c r="Q1930" s="642">
        <v>1</v>
      </c>
      <c r="R1930" s="626">
        <v>6</v>
      </c>
      <c r="S1930" s="642">
        <v>1</v>
      </c>
      <c r="T1930" s="690">
        <v>2</v>
      </c>
      <c r="U1930" s="672">
        <v>1</v>
      </c>
    </row>
    <row r="1931" spans="1:21" ht="14.4" customHeight="1" x14ac:dyDescent="0.3">
      <c r="A1931" s="625">
        <v>4</v>
      </c>
      <c r="B1931" s="626" t="s">
        <v>551</v>
      </c>
      <c r="C1931" s="626">
        <v>89301042</v>
      </c>
      <c r="D1931" s="688" t="s">
        <v>5893</v>
      </c>
      <c r="E1931" s="689" t="s">
        <v>3833</v>
      </c>
      <c r="F1931" s="626" t="s">
        <v>3779</v>
      </c>
      <c r="G1931" s="626" t="s">
        <v>3967</v>
      </c>
      <c r="H1931" s="626" t="s">
        <v>550</v>
      </c>
      <c r="I1931" s="626" t="s">
        <v>5614</v>
      </c>
      <c r="J1931" s="626" t="s">
        <v>4938</v>
      </c>
      <c r="K1931" s="626" t="s">
        <v>4943</v>
      </c>
      <c r="L1931" s="627">
        <v>1249.73</v>
      </c>
      <c r="M1931" s="627">
        <v>2499.46</v>
      </c>
      <c r="N1931" s="626">
        <v>2</v>
      </c>
      <c r="O1931" s="690">
        <v>1</v>
      </c>
      <c r="P1931" s="627">
        <v>2499.46</v>
      </c>
      <c r="Q1931" s="642">
        <v>1</v>
      </c>
      <c r="R1931" s="626">
        <v>2</v>
      </c>
      <c r="S1931" s="642">
        <v>1</v>
      </c>
      <c r="T1931" s="690">
        <v>1</v>
      </c>
      <c r="U1931" s="672">
        <v>1</v>
      </c>
    </row>
    <row r="1932" spans="1:21" ht="14.4" customHeight="1" x14ac:dyDescent="0.3">
      <c r="A1932" s="625">
        <v>4</v>
      </c>
      <c r="B1932" s="626" t="s">
        <v>551</v>
      </c>
      <c r="C1932" s="626">
        <v>89301042</v>
      </c>
      <c r="D1932" s="688" t="s">
        <v>5893</v>
      </c>
      <c r="E1932" s="689" t="s">
        <v>3833</v>
      </c>
      <c r="F1932" s="626" t="s">
        <v>3779</v>
      </c>
      <c r="G1932" s="626" t="s">
        <v>3967</v>
      </c>
      <c r="H1932" s="626" t="s">
        <v>550</v>
      </c>
      <c r="I1932" s="626" t="s">
        <v>4937</v>
      </c>
      <c r="J1932" s="626" t="s">
        <v>4938</v>
      </c>
      <c r="K1932" s="626" t="s">
        <v>4500</v>
      </c>
      <c r="L1932" s="627">
        <v>1249.73</v>
      </c>
      <c r="M1932" s="627">
        <v>1249.73</v>
      </c>
      <c r="N1932" s="626">
        <v>1</v>
      </c>
      <c r="O1932" s="690">
        <v>1</v>
      </c>
      <c r="P1932" s="627">
        <v>1249.73</v>
      </c>
      <c r="Q1932" s="642">
        <v>1</v>
      </c>
      <c r="R1932" s="626">
        <v>1</v>
      </c>
      <c r="S1932" s="642">
        <v>1</v>
      </c>
      <c r="T1932" s="690">
        <v>1</v>
      </c>
      <c r="U1932" s="672">
        <v>1</v>
      </c>
    </row>
    <row r="1933" spans="1:21" ht="14.4" customHeight="1" x14ac:dyDescent="0.3">
      <c r="A1933" s="625">
        <v>4</v>
      </c>
      <c r="B1933" s="626" t="s">
        <v>551</v>
      </c>
      <c r="C1933" s="626">
        <v>89301042</v>
      </c>
      <c r="D1933" s="688" t="s">
        <v>5893</v>
      </c>
      <c r="E1933" s="689" t="s">
        <v>3833</v>
      </c>
      <c r="F1933" s="626" t="s">
        <v>3779</v>
      </c>
      <c r="G1933" s="626" t="s">
        <v>3967</v>
      </c>
      <c r="H1933" s="626" t="s">
        <v>550</v>
      </c>
      <c r="I1933" s="626" t="s">
        <v>4495</v>
      </c>
      <c r="J1933" s="626" t="s">
        <v>4496</v>
      </c>
      <c r="K1933" s="626" t="s">
        <v>4497</v>
      </c>
      <c r="L1933" s="627">
        <v>5343.9</v>
      </c>
      <c r="M1933" s="627">
        <v>32063.4</v>
      </c>
      <c r="N1933" s="626">
        <v>6</v>
      </c>
      <c r="O1933" s="690">
        <v>4</v>
      </c>
      <c r="P1933" s="627">
        <v>32063.4</v>
      </c>
      <c r="Q1933" s="642">
        <v>1</v>
      </c>
      <c r="R1933" s="626">
        <v>6</v>
      </c>
      <c r="S1933" s="642">
        <v>1</v>
      </c>
      <c r="T1933" s="690">
        <v>4</v>
      </c>
      <c r="U1933" s="672">
        <v>1</v>
      </c>
    </row>
    <row r="1934" spans="1:21" ht="14.4" customHeight="1" x14ac:dyDescent="0.3">
      <c r="A1934" s="625">
        <v>4</v>
      </c>
      <c r="B1934" s="626" t="s">
        <v>551</v>
      </c>
      <c r="C1934" s="626">
        <v>89301042</v>
      </c>
      <c r="D1934" s="688" t="s">
        <v>5893</v>
      </c>
      <c r="E1934" s="689" t="s">
        <v>3833</v>
      </c>
      <c r="F1934" s="626" t="s">
        <v>3779</v>
      </c>
      <c r="G1934" s="626" t="s">
        <v>3967</v>
      </c>
      <c r="H1934" s="626" t="s">
        <v>550</v>
      </c>
      <c r="I1934" s="626" t="s">
        <v>4939</v>
      </c>
      <c r="J1934" s="626" t="s">
        <v>4940</v>
      </c>
      <c r="K1934" s="626" t="s">
        <v>4941</v>
      </c>
      <c r="L1934" s="627">
        <v>5343.79</v>
      </c>
      <c r="M1934" s="627">
        <v>16031.369999999999</v>
      </c>
      <c r="N1934" s="626">
        <v>3</v>
      </c>
      <c r="O1934" s="690">
        <v>2</v>
      </c>
      <c r="P1934" s="627">
        <v>16031.369999999999</v>
      </c>
      <c r="Q1934" s="642">
        <v>1</v>
      </c>
      <c r="R1934" s="626">
        <v>3</v>
      </c>
      <c r="S1934" s="642">
        <v>1</v>
      </c>
      <c r="T1934" s="690">
        <v>2</v>
      </c>
      <c r="U1934" s="672">
        <v>1</v>
      </c>
    </row>
    <row r="1935" spans="1:21" ht="14.4" customHeight="1" x14ac:dyDescent="0.3">
      <c r="A1935" s="625">
        <v>4</v>
      </c>
      <c r="B1935" s="626" t="s">
        <v>551</v>
      </c>
      <c r="C1935" s="626">
        <v>89301042</v>
      </c>
      <c r="D1935" s="688" t="s">
        <v>5893</v>
      </c>
      <c r="E1935" s="689" t="s">
        <v>3833</v>
      </c>
      <c r="F1935" s="626" t="s">
        <v>3779</v>
      </c>
      <c r="G1935" s="626" t="s">
        <v>3967</v>
      </c>
      <c r="H1935" s="626" t="s">
        <v>550</v>
      </c>
      <c r="I1935" s="626" t="s">
        <v>5615</v>
      </c>
      <c r="J1935" s="626" t="s">
        <v>4499</v>
      </c>
      <c r="K1935" s="626" t="s">
        <v>5616</v>
      </c>
      <c r="L1935" s="627">
        <v>2816</v>
      </c>
      <c r="M1935" s="627">
        <v>16896</v>
      </c>
      <c r="N1935" s="626">
        <v>6</v>
      </c>
      <c r="O1935" s="690">
        <v>1</v>
      </c>
      <c r="P1935" s="627">
        <v>16896</v>
      </c>
      <c r="Q1935" s="642">
        <v>1</v>
      </c>
      <c r="R1935" s="626">
        <v>6</v>
      </c>
      <c r="S1935" s="642">
        <v>1</v>
      </c>
      <c r="T1935" s="690">
        <v>1</v>
      </c>
      <c r="U1935" s="672">
        <v>1</v>
      </c>
    </row>
    <row r="1936" spans="1:21" ht="14.4" customHeight="1" x14ac:dyDescent="0.3">
      <c r="A1936" s="625">
        <v>4</v>
      </c>
      <c r="B1936" s="626" t="s">
        <v>551</v>
      </c>
      <c r="C1936" s="626">
        <v>89301042</v>
      </c>
      <c r="D1936" s="688" t="s">
        <v>5893</v>
      </c>
      <c r="E1936" s="689" t="s">
        <v>3833</v>
      </c>
      <c r="F1936" s="626" t="s">
        <v>3779</v>
      </c>
      <c r="G1936" s="626" t="s">
        <v>3967</v>
      </c>
      <c r="H1936" s="626" t="s">
        <v>550</v>
      </c>
      <c r="I1936" s="626" t="s">
        <v>4501</v>
      </c>
      <c r="J1936" s="626" t="s">
        <v>4502</v>
      </c>
      <c r="K1936" s="626" t="s">
        <v>4503</v>
      </c>
      <c r="L1936" s="627">
        <v>1526.74</v>
      </c>
      <c r="M1936" s="627">
        <v>3053.48</v>
      </c>
      <c r="N1936" s="626">
        <v>2</v>
      </c>
      <c r="O1936" s="690">
        <v>1</v>
      </c>
      <c r="P1936" s="627">
        <v>3053.48</v>
      </c>
      <c r="Q1936" s="642">
        <v>1</v>
      </c>
      <c r="R1936" s="626">
        <v>2</v>
      </c>
      <c r="S1936" s="642">
        <v>1</v>
      </c>
      <c r="T1936" s="690">
        <v>1</v>
      </c>
      <c r="U1936" s="672">
        <v>1</v>
      </c>
    </row>
    <row r="1937" spans="1:21" ht="14.4" customHeight="1" x14ac:dyDescent="0.3">
      <c r="A1937" s="625">
        <v>4</v>
      </c>
      <c r="B1937" s="626" t="s">
        <v>551</v>
      </c>
      <c r="C1937" s="626">
        <v>89301042</v>
      </c>
      <c r="D1937" s="688" t="s">
        <v>5893</v>
      </c>
      <c r="E1937" s="689" t="s">
        <v>3833</v>
      </c>
      <c r="F1937" s="626" t="s">
        <v>3779</v>
      </c>
      <c r="G1937" s="626" t="s">
        <v>3967</v>
      </c>
      <c r="H1937" s="626" t="s">
        <v>550</v>
      </c>
      <c r="I1937" s="626" t="s">
        <v>4504</v>
      </c>
      <c r="J1937" s="626" t="s">
        <v>4505</v>
      </c>
      <c r="K1937" s="626" t="s">
        <v>4503</v>
      </c>
      <c r="L1937" s="627">
        <v>1832.09</v>
      </c>
      <c r="M1937" s="627">
        <v>12824.63</v>
      </c>
      <c r="N1937" s="626">
        <v>7</v>
      </c>
      <c r="O1937" s="690">
        <v>4</v>
      </c>
      <c r="P1937" s="627">
        <v>12824.63</v>
      </c>
      <c r="Q1937" s="642">
        <v>1</v>
      </c>
      <c r="R1937" s="626">
        <v>7</v>
      </c>
      <c r="S1937" s="642">
        <v>1</v>
      </c>
      <c r="T1937" s="690">
        <v>4</v>
      </c>
      <c r="U1937" s="672">
        <v>1</v>
      </c>
    </row>
    <row r="1938" spans="1:21" ht="14.4" customHeight="1" x14ac:dyDescent="0.3">
      <c r="A1938" s="625">
        <v>4</v>
      </c>
      <c r="B1938" s="626" t="s">
        <v>551</v>
      </c>
      <c r="C1938" s="626">
        <v>89301042</v>
      </c>
      <c r="D1938" s="688" t="s">
        <v>5893</v>
      </c>
      <c r="E1938" s="689" t="s">
        <v>3833</v>
      </c>
      <c r="F1938" s="626" t="s">
        <v>3779</v>
      </c>
      <c r="G1938" s="626" t="s">
        <v>3967</v>
      </c>
      <c r="H1938" s="626" t="s">
        <v>550</v>
      </c>
      <c r="I1938" s="626" t="s">
        <v>4506</v>
      </c>
      <c r="J1938" s="626" t="s">
        <v>4507</v>
      </c>
      <c r="K1938" s="626" t="s">
        <v>4508</v>
      </c>
      <c r="L1938" s="627">
        <v>2473.21</v>
      </c>
      <c r="M1938" s="627">
        <v>2473.21</v>
      </c>
      <c r="N1938" s="626">
        <v>1</v>
      </c>
      <c r="O1938" s="690">
        <v>1</v>
      </c>
      <c r="P1938" s="627">
        <v>2473.21</v>
      </c>
      <c r="Q1938" s="642">
        <v>1</v>
      </c>
      <c r="R1938" s="626">
        <v>1</v>
      </c>
      <c r="S1938" s="642">
        <v>1</v>
      </c>
      <c r="T1938" s="690">
        <v>1</v>
      </c>
      <c r="U1938" s="672">
        <v>1</v>
      </c>
    </row>
    <row r="1939" spans="1:21" ht="14.4" customHeight="1" x14ac:dyDescent="0.3">
      <c r="A1939" s="625">
        <v>4</v>
      </c>
      <c r="B1939" s="626" t="s">
        <v>551</v>
      </c>
      <c r="C1939" s="626">
        <v>89301042</v>
      </c>
      <c r="D1939" s="688" t="s">
        <v>5893</v>
      </c>
      <c r="E1939" s="689" t="s">
        <v>3833</v>
      </c>
      <c r="F1939" s="626" t="s">
        <v>3779</v>
      </c>
      <c r="G1939" s="626" t="s">
        <v>3967</v>
      </c>
      <c r="H1939" s="626" t="s">
        <v>550</v>
      </c>
      <c r="I1939" s="626" t="s">
        <v>4509</v>
      </c>
      <c r="J1939" s="626" t="s">
        <v>4507</v>
      </c>
      <c r="K1939" s="626" t="s">
        <v>4510</v>
      </c>
      <c r="L1939" s="627">
        <v>2473.21</v>
      </c>
      <c r="M1939" s="627">
        <v>9892.84</v>
      </c>
      <c r="N1939" s="626">
        <v>4</v>
      </c>
      <c r="O1939" s="690">
        <v>4</v>
      </c>
      <c r="P1939" s="627">
        <v>9892.84</v>
      </c>
      <c r="Q1939" s="642">
        <v>1</v>
      </c>
      <c r="R1939" s="626">
        <v>4</v>
      </c>
      <c r="S1939" s="642">
        <v>1</v>
      </c>
      <c r="T1939" s="690">
        <v>4</v>
      </c>
      <c r="U1939" s="672">
        <v>1</v>
      </c>
    </row>
    <row r="1940" spans="1:21" ht="14.4" customHeight="1" x14ac:dyDescent="0.3">
      <c r="A1940" s="625">
        <v>4</v>
      </c>
      <c r="B1940" s="626" t="s">
        <v>551</v>
      </c>
      <c r="C1940" s="626">
        <v>89301042</v>
      </c>
      <c r="D1940" s="688" t="s">
        <v>5893</v>
      </c>
      <c r="E1940" s="689" t="s">
        <v>3833</v>
      </c>
      <c r="F1940" s="626" t="s">
        <v>3779</v>
      </c>
      <c r="G1940" s="626" t="s">
        <v>3967</v>
      </c>
      <c r="H1940" s="626" t="s">
        <v>550</v>
      </c>
      <c r="I1940" s="626" t="s">
        <v>4511</v>
      </c>
      <c r="J1940" s="626" t="s">
        <v>4507</v>
      </c>
      <c r="K1940" s="626" t="s">
        <v>4512</v>
      </c>
      <c r="L1940" s="627">
        <v>1221.4000000000001</v>
      </c>
      <c r="M1940" s="627">
        <v>4885.6000000000004</v>
      </c>
      <c r="N1940" s="626">
        <v>4</v>
      </c>
      <c r="O1940" s="690">
        <v>2</v>
      </c>
      <c r="P1940" s="627">
        <v>4885.6000000000004</v>
      </c>
      <c r="Q1940" s="642">
        <v>1</v>
      </c>
      <c r="R1940" s="626">
        <v>4</v>
      </c>
      <c r="S1940" s="642">
        <v>1</v>
      </c>
      <c r="T1940" s="690">
        <v>2</v>
      </c>
      <c r="U1940" s="672">
        <v>1</v>
      </c>
    </row>
    <row r="1941" spans="1:21" ht="14.4" customHeight="1" x14ac:dyDescent="0.3">
      <c r="A1941" s="625">
        <v>4</v>
      </c>
      <c r="B1941" s="626" t="s">
        <v>551</v>
      </c>
      <c r="C1941" s="626">
        <v>89301042</v>
      </c>
      <c r="D1941" s="688" t="s">
        <v>5893</v>
      </c>
      <c r="E1941" s="689" t="s">
        <v>3833</v>
      </c>
      <c r="F1941" s="626" t="s">
        <v>3779</v>
      </c>
      <c r="G1941" s="626" t="s">
        <v>3967</v>
      </c>
      <c r="H1941" s="626" t="s">
        <v>550</v>
      </c>
      <c r="I1941" s="626" t="s">
        <v>5617</v>
      </c>
      <c r="J1941" s="626" t="s">
        <v>4737</v>
      </c>
      <c r="K1941" s="626" t="s">
        <v>5618</v>
      </c>
      <c r="L1941" s="627">
        <v>1000</v>
      </c>
      <c r="M1941" s="627">
        <v>1000</v>
      </c>
      <c r="N1941" s="626">
        <v>1</v>
      </c>
      <c r="O1941" s="690">
        <v>1</v>
      </c>
      <c r="P1941" s="627">
        <v>1000</v>
      </c>
      <c r="Q1941" s="642">
        <v>1</v>
      </c>
      <c r="R1941" s="626">
        <v>1</v>
      </c>
      <c r="S1941" s="642">
        <v>1</v>
      </c>
      <c r="T1941" s="690">
        <v>1</v>
      </c>
      <c r="U1941" s="672">
        <v>1</v>
      </c>
    </row>
    <row r="1942" spans="1:21" ht="14.4" customHeight="1" x14ac:dyDescent="0.3">
      <c r="A1942" s="625">
        <v>4</v>
      </c>
      <c r="B1942" s="626" t="s">
        <v>551</v>
      </c>
      <c r="C1942" s="626">
        <v>89301042</v>
      </c>
      <c r="D1942" s="688" t="s">
        <v>5893</v>
      </c>
      <c r="E1942" s="689" t="s">
        <v>3833</v>
      </c>
      <c r="F1942" s="626" t="s">
        <v>3779</v>
      </c>
      <c r="G1942" s="626" t="s">
        <v>3967</v>
      </c>
      <c r="H1942" s="626" t="s">
        <v>550</v>
      </c>
      <c r="I1942" s="626" t="s">
        <v>4513</v>
      </c>
      <c r="J1942" s="626" t="s">
        <v>4514</v>
      </c>
      <c r="K1942" s="626" t="s">
        <v>4503</v>
      </c>
      <c r="L1942" s="627">
        <v>485.63</v>
      </c>
      <c r="M1942" s="627">
        <v>971.26</v>
      </c>
      <c r="N1942" s="626">
        <v>2</v>
      </c>
      <c r="O1942" s="690">
        <v>2</v>
      </c>
      <c r="P1942" s="627">
        <v>971.26</v>
      </c>
      <c r="Q1942" s="642">
        <v>1</v>
      </c>
      <c r="R1942" s="626">
        <v>2</v>
      </c>
      <c r="S1942" s="642">
        <v>1</v>
      </c>
      <c r="T1942" s="690">
        <v>2</v>
      </c>
      <c r="U1942" s="672">
        <v>1</v>
      </c>
    </row>
    <row r="1943" spans="1:21" ht="14.4" customHeight="1" x14ac:dyDescent="0.3">
      <c r="A1943" s="625">
        <v>4</v>
      </c>
      <c r="B1943" s="626" t="s">
        <v>551</v>
      </c>
      <c r="C1943" s="626">
        <v>89301042</v>
      </c>
      <c r="D1943" s="688" t="s">
        <v>5893</v>
      </c>
      <c r="E1943" s="689" t="s">
        <v>3833</v>
      </c>
      <c r="F1943" s="626" t="s">
        <v>3779</v>
      </c>
      <c r="G1943" s="626" t="s">
        <v>3967</v>
      </c>
      <c r="H1943" s="626" t="s">
        <v>550</v>
      </c>
      <c r="I1943" s="626" t="s">
        <v>4515</v>
      </c>
      <c r="J1943" s="626" t="s">
        <v>4516</v>
      </c>
      <c r="K1943" s="626" t="s">
        <v>4503</v>
      </c>
      <c r="L1943" s="627">
        <v>300</v>
      </c>
      <c r="M1943" s="627">
        <v>900</v>
      </c>
      <c r="N1943" s="626">
        <v>3</v>
      </c>
      <c r="O1943" s="690">
        <v>3</v>
      </c>
      <c r="P1943" s="627">
        <v>900</v>
      </c>
      <c r="Q1943" s="642">
        <v>1</v>
      </c>
      <c r="R1943" s="626">
        <v>3</v>
      </c>
      <c r="S1943" s="642">
        <v>1</v>
      </c>
      <c r="T1943" s="690">
        <v>3</v>
      </c>
      <c r="U1943" s="672">
        <v>1</v>
      </c>
    </row>
    <row r="1944" spans="1:21" ht="14.4" customHeight="1" x14ac:dyDescent="0.3">
      <c r="A1944" s="625">
        <v>4</v>
      </c>
      <c r="B1944" s="626" t="s">
        <v>551</v>
      </c>
      <c r="C1944" s="626">
        <v>89301042</v>
      </c>
      <c r="D1944" s="688" t="s">
        <v>5893</v>
      </c>
      <c r="E1944" s="689" t="s">
        <v>3833</v>
      </c>
      <c r="F1944" s="626" t="s">
        <v>3779</v>
      </c>
      <c r="G1944" s="626" t="s">
        <v>3967</v>
      </c>
      <c r="H1944" s="626" t="s">
        <v>550</v>
      </c>
      <c r="I1944" s="626" t="s">
        <v>4517</v>
      </c>
      <c r="J1944" s="626" t="s">
        <v>4518</v>
      </c>
      <c r="K1944" s="626" t="s">
        <v>4519</v>
      </c>
      <c r="L1944" s="627">
        <v>196.43</v>
      </c>
      <c r="M1944" s="627">
        <v>589.29</v>
      </c>
      <c r="N1944" s="626">
        <v>3</v>
      </c>
      <c r="O1944" s="690">
        <v>3</v>
      </c>
      <c r="P1944" s="627">
        <v>589.29</v>
      </c>
      <c r="Q1944" s="642">
        <v>1</v>
      </c>
      <c r="R1944" s="626">
        <v>3</v>
      </c>
      <c r="S1944" s="642">
        <v>1</v>
      </c>
      <c r="T1944" s="690">
        <v>3</v>
      </c>
      <c r="U1944" s="672">
        <v>1</v>
      </c>
    </row>
    <row r="1945" spans="1:21" ht="14.4" customHeight="1" x14ac:dyDescent="0.3">
      <c r="A1945" s="625">
        <v>4</v>
      </c>
      <c r="B1945" s="626" t="s">
        <v>551</v>
      </c>
      <c r="C1945" s="626">
        <v>89301042</v>
      </c>
      <c r="D1945" s="688" t="s">
        <v>5893</v>
      </c>
      <c r="E1945" s="689" t="s">
        <v>3833</v>
      </c>
      <c r="F1945" s="626" t="s">
        <v>3779</v>
      </c>
      <c r="G1945" s="626" t="s">
        <v>3967</v>
      </c>
      <c r="H1945" s="626" t="s">
        <v>550</v>
      </c>
      <c r="I1945" s="626" t="s">
        <v>4520</v>
      </c>
      <c r="J1945" s="626" t="s">
        <v>4521</v>
      </c>
      <c r="K1945" s="626" t="s">
        <v>4522</v>
      </c>
      <c r="L1945" s="627">
        <v>210.33</v>
      </c>
      <c r="M1945" s="627">
        <v>630.99</v>
      </c>
      <c r="N1945" s="626">
        <v>3</v>
      </c>
      <c r="O1945" s="690">
        <v>3</v>
      </c>
      <c r="P1945" s="627">
        <v>630.99</v>
      </c>
      <c r="Q1945" s="642">
        <v>1</v>
      </c>
      <c r="R1945" s="626">
        <v>3</v>
      </c>
      <c r="S1945" s="642">
        <v>1</v>
      </c>
      <c r="T1945" s="690">
        <v>3</v>
      </c>
      <c r="U1945" s="672">
        <v>1</v>
      </c>
    </row>
    <row r="1946" spans="1:21" ht="14.4" customHeight="1" x14ac:dyDescent="0.3">
      <c r="A1946" s="625">
        <v>4</v>
      </c>
      <c r="B1946" s="626" t="s">
        <v>551</v>
      </c>
      <c r="C1946" s="626">
        <v>89301042</v>
      </c>
      <c r="D1946" s="688" t="s">
        <v>5893</v>
      </c>
      <c r="E1946" s="689" t="s">
        <v>3833</v>
      </c>
      <c r="F1946" s="626" t="s">
        <v>3779</v>
      </c>
      <c r="G1946" s="626" t="s">
        <v>3967</v>
      </c>
      <c r="H1946" s="626" t="s">
        <v>550</v>
      </c>
      <c r="I1946" s="626" t="s">
        <v>4523</v>
      </c>
      <c r="J1946" s="626" t="s">
        <v>4524</v>
      </c>
      <c r="K1946" s="626" t="s">
        <v>4525</v>
      </c>
      <c r="L1946" s="627">
        <v>299</v>
      </c>
      <c r="M1946" s="627">
        <v>897</v>
      </c>
      <c r="N1946" s="626">
        <v>3</v>
      </c>
      <c r="O1946" s="690">
        <v>3</v>
      </c>
      <c r="P1946" s="627">
        <v>897</v>
      </c>
      <c r="Q1946" s="642">
        <v>1</v>
      </c>
      <c r="R1946" s="626">
        <v>3</v>
      </c>
      <c r="S1946" s="642">
        <v>1</v>
      </c>
      <c r="T1946" s="690">
        <v>3</v>
      </c>
      <c r="U1946" s="672">
        <v>1</v>
      </c>
    </row>
    <row r="1947" spans="1:21" ht="14.4" customHeight="1" x14ac:dyDescent="0.3">
      <c r="A1947" s="625">
        <v>4</v>
      </c>
      <c r="B1947" s="626" t="s">
        <v>551</v>
      </c>
      <c r="C1947" s="626">
        <v>89301042</v>
      </c>
      <c r="D1947" s="688" t="s">
        <v>5893</v>
      </c>
      <c r="E1947" s="689" t="s">
        <v>3833</v>
      </c>
      <c r="F1947" s="626" t="s">
        <v>3779</v>
      </c>
      <c r="G1947" s="626" t="s">
        <v>3967</v>
      </c>
      <c r="H1947" s="626" t="s">
        <v>550</v>
      </c>
      <c r="I1947" s="626" t="s">
        <v>4944</v>
      </c>
      <c r="J1947" s="626" t="s">
        <v>4945</v>
      </c>
      <c r="K1947" s="626" t="s">
        <v>4946</v>
      </c>
      <c r="L1947" s="627">
        <v>2412.9</v>
      </c>
      <c r="M1947" s="627">
        <v>12064.5</v>
      </c>
      <c r="N1947" s="626">
        <v>5</v>
      </c>
      <c r="O1947" s="690">
        <v>1</v>
      </c>
      <c r="P1947" s="627">
        <v>12064.5</v>
      </c>
      <c r="Q1947" s="642">
        <v>1</v>
      </c>
      <c r="R1947" s="626">
        <v>5</v>
      </c>
      <c r="S1947" s="642">
        <v>1</v>
      </c>
      <c r="T1947" s="690">
        <v>1</v>
      </c>
      <c r="U1947" s="672">
        <v>1</v>
      </c>
    </row>
    <row r="1948" spans="1:21" ht="14.4" customHeight="1" x14ac:dyDescent="0.3">
      <c r="A1948" s="625">
        <v>4</v>
      </c>
      <c r="B1948" s="626" t="s">
        <v>551</v>
      </c>
      <c r="C1948" s="626">
        <v>89301042</v>
      </c>
      <c r="D1948" s="688" t="s">
        <v>5893</v>
      </c>
      <c r="E1948" s="689" t="s">
        <v>3833</v>
      </c>
      <c r="F1948" s="626" t="s">
        <v>3779</v>
      </c>
      <c r="G1948" s="626" t="s">
        <v>3967</v>
      </c>
      <c r="H1948" s="626" t="s">
        <v>550</v>
      </c>
      <c r="I1948" s="626" t="s">
        <v>4286</v>
      </c>
      <c r="J1948" s="626" t="s">
        <v>4287</v>
      </c>
      <c r="K1948" s="626" t="s">
        <v>4288</v>
      </c>
      <c r="L1948" s="627">
        <v>320</v>
      </c>
      <c r="M1948" s="627">
        <v>320</v>
      </c>
      <c r="N1948" s="626">
        <v>1</v>
      </c>
      <c r="O1948" s="690">
        <v>1</v>
      </c>
      <c r="P1948" s="627">
        <v>320</v>
      </c>
      <c r="Q1948" s="642">
        <v>1</v>
      </c>
      <c r="R1948" s="626">
        <v>1</v>
      </c>
      <c r="S1948" s="642">
        <v>1</v>
      </c>
      <c r="T1948" s="690">
        <v>1</v>
      </c>
      <c r="U1948" s="672">
        <v>1</v>
      </c>
    </row>
    <row r="1949" spans="1:21" ht="14.4" customHeight="1" x14ac:dyDescent="0.3">
      <c r="A1949" s="625">
        <v>4</v>
      </c>
      <c r="B1949" s="626" t="s">
        <v>551</v>
      </c>
      <c r="C1949" s="626">
        <v>89301042</v>
      </c>
      <c r="D1949" s="688" t="s">
        <v>5893</v>
      </c>
      <c r="E1949" s="689" t="s">
        <v>3833</v>
      </c>
      <c r="F1949" s="626" t="s">
        <v>3779</v>
      </c>
      <c r="G1949" s="626" t="s">
        <v>3967</v>
      </c>
      <c r="H1949" s="626" t="s">
        <v>550</v>
      </c>
      <c r="I1949" s="626" t="s">
        <v>4538</v>
      </c>
      <c r="J1949" s="626" t="s">
        <v>4539</v>
      </c>
      <c r="K1949" s="626" t="s">
        <v>4540</v>
      </c>
      <c r="L1949" s="627">
        <v>498</v>
      </c>
      <c r="M1949" s="627">
        <v>498</v>
      </c>
      <c r="N1949" s="626">
        <v>1</v>
      </c>
      <c r="O1949" s="690">
        <v>1</v>
      </c>
      <c r="P1949" s="627">
        <v>498</v>
      </c>
      <c r="Q1949" s="642">
        <v>1</v>
      </c>
      <c r="R1949" s="626">
        <v>1</v>
      </c>
      <c r="S1949" s="642">
        <v>1</v>
      </c>
      <c r="T1949" s="690">
        <v>1</v>
      </c>
      <c r="U1949" s="672">
        <v>1</v>
      </c>
    </row>
    <row r="1950" spans="1:21" ht="14.4" customHeight="1" x14ac:dyDescent="0.3">
      <c r="A1950" s="625">
        <v>4</v>
      </c>
      <c r="B1950" s="626" t="s">
        <v>551</v>
      </c>
      <c r="C1950" s="626">
        <v>89301042</v>
      </c>
      <c r="D1950" s="688" t="s">
        <v>5893</v>
      </c>
      <c r="E1950" s="689" t="s">
        <v>3833</v>
      </c>
      <c r="F1950" s="626" t="s">
        <v>3779</v>
      </c>
      <c r="G1950" s="626" t="s">
        <v>3967</v>
      </c>
      <c r="H1950" s="626" t="s">
        <v>550</v>
      </c>
      <c r="I1950" s="626" t="s">
        <v>4947</v>
      </c>
      <c r="J1950" s="626" t="s">
        <v>4948</v>
      </c>
      <c r="K1950" s="626" t="s">
        <v>4949</v>
      </c>
      <c r="L1950" s="627">
        <v>1249.73</v>
      </c>
      <c r="M1950" s="627">
        <v>3749.19</v>
      </c>
      <c r="N1950" s="626">
        <v>3</v>
      </c>
      <c r="O1950" s="690">
        <v>1</v>
      </c>
      <c r="P1950" s="627"/>
      <c r="Q1950" s="642">
        <v>0</v>
      </c>
      <c r="R1950" s="626"/>
      <c r="S1950" s="642">
        <v>0</v>
      </c>
      <c r="T1950" s="690"/>
      <c r="U1950" s="672">
        <v>0</v>
      </c>
    </row>
    <row r="1951" spans="1:21" ht="14.4" customHeight="1" x14ac:dyDescent="0.3">
      <c r="A1951" s="625">
        <v>4</v>
      </c>
      <c r="B1951" s="626" t="s">
        <v>551</v>
      </c>
      <c r="C1951" s="626">
        <v>89301042</v>
      </c>
      <c r="D1951" s="688" t="s">
        <v>5893</v>
      </c>
      <c r="E1951" s="689" t="s">
        <v>3833</v>
      </c>
      <c r="F1951" s="626" t="s">
        <v>3779</v>
      </c>
      <c r="G1951" s="626" t="s">
        <v>3967</v>
      </c>
      <c r="H1951" s="626" t="s">
        <v>550</v>
      </c>
      <c r="I1951" s="626" t="s">
        <v>5619</v>
      </c>
      <c r="J1951" s="626" t="s">
        <v>5620</v>
      </c>
      <c r="K1951" s="626" t="s">
        <v>5621</v>
      </c>
      <c r="L1951" s="627">
        <v>1249.73</v>
      </c>
      <c r="M1951" s="627">
        <v>1249.73</v>
      </c>
      <c r="N1951" s="626">
        <v>1</v>
      </c>
      <c r="O1951" s="690">
        <v>1</v>
      </c>
      <c r="P1951" s="627"/>
      <c r="Q1951" s="642">
        <v>0</v>
      </c>
      <c r="R1951" s="626"/>
      <c r="S1951" s="642">
        <v>0</v>
      </c>
      <c r="T1951" s="690"/>
      <c r="U1951" s="672">
        <v>0</v>
      </c>
    </row>
    <row r="1952" spans="1:21" ht="14.4" customHeight="1" x14ac:dyDescent="0.3">
      <c r="A1952" s="625">
        <v>4</v>
      </c>
      <c r="B1952" s="626" t="s">
        <v>551</v>
      </c>
      <c r="C1952" s="626">
        <v>89301042</v>
      </c>
      <c r="D1952" s="688" t="s">
        <v>5893</v>
      </c>
      <c r="E1952" s="689" t="s">
        <v>3833</v>
      </c>
      <c r="F1952" s="626" t="s">
        <v>3779</v>
      </c>
      <c r="G1952" s="626" t="s">
        <v>3967</v>
      </c>
      <c r="H1952" s="626" t="s">
        <v>550</v>
      </c>
      <c r="I1952" s="626" t="s">
        <v>4541</v>
      </c>
      <c r="J1952" s="626" t="s">
        <v>4542</v>
      </c>
      <c r="K1952" s="626" t="s">
        <v>4543</v>
      </c>
      <c r="L1952" s="627">
        <v>2816</v>
      </c>
      <c r="M1952" s="627">
        <v>8448</v>
      </c>
      <c r="N1952" s="626">
        <v>3</v>
      </c>
      <c r="O1952" s="690">
        <v>1</v>
      </c>
      <c r="P1952" s="627">
        <v>8448</v>
      </c>
      <c r="Q1952" s="642">
        <v>1</v>
      </c>
      <c r="R1952" s="626">
        <v>3</v>
      </c>
      <c r="S1952" s="642">
        <v>1</v>
      </c>
      <c r="T1952" s="690">
        <v>1</v>
      </c>
      <c r="U1952" s="672">
        <v>1</v>
      </c>
    </row>
    <row r="1953" spans="1:21" ht="14.4" customHeight="1" x14ac:dyDescent="0.3">
      <c r="A1953" s="625">
        <v>4</v>
      </c>
      <c r="B1953" s="626" t="s">
        <v>551</v>
      </c>
      <c r="C1953" s="626">
        <v>89301042</v>
      </c>
      <c r="D1953" s="688" t="s">
        <v>5893</v>
      </c>
      <c r="E1953" s="689" t="s">
        <v>3833</v>
      </c>
      <c r="F1953" s="626" t="s">
        <v>3779</v>
      </c>
      <c r="G1953" s="626" t="s">
        <v>3967</v>
      </c>
      <c r="H1953" s="626" t="s">
        <v>550</v>
      </c>
      <c r="I1953" s="626" t="s">
        <v>4552</v>
      </c>
      <c r="J1953" s="626" t="s">
        <v>4553</v>
      </c>
      <c r="K1953" s="626" t="s">
        <v>4554</v>
      </c>
      <c r="L1953" s="627">
        <v>1500.3</v>
      </c>
      <c r="M1953" s="627">
        <v>27005.399999999998</v>
      </c>
      <c r="N1953" s="626">
        <v>18</v>
      </c>
      <c r="O1953" s="690">
        <v>3</v>
      </c>
      <c r="P1953" s="627">
        <v>27005.399999999998</v>
      </c>
      <c r="Q1953" s="642">
        <v>1</v>
      </c>
      <c r="R1953" s="626">
        <v>18</v>
      </c>
      <c r="S1953" s="642">
        <v>1</v>
      </c>
      <c r="T1953" s="690">
        <v>3</v>
      </c>
      <c r="U1953" s="672">
        <v>1</v>
      </c>
    </row>
    <row r="1954" spans="1:21" ht="14.4" customHeight="1" x14ac:dyDescent="0.3">
      <c r="A1954" s="625">
        <v>4</v>
      </c>
      <c r="B1954" s="626" t="s">
        <v>551</v>
      </c>
      <c r="C1954" s="626">
        <v>89301042</v>
      </c>
      <c r="D1954" s="688" t="s">
        <v>5893</v>
      </c>
      <c r="E1954" s="689" t="s">
        <v>3833</v>
      </c>
      <c r="F1954" s="626" t="s">
        <v>3779</v>
      </c>
      <c r="G1954" s="626" t="s">
        <v>3967</v>
      </c>
      <c r="H1954" s="626" t="s">
        <v>550</v>
      </c>
      <c r="I1954" s="626" t="s">
        <v>4555</v>
      </c>
      <c r="J1954" s="626" t="s">
        <v>4553</v>
      </c>
      <c r="K1954" s="626" t="s">
        <v>4556</v>
      </c>
      <c r="L1954" s="627">
        <v>1500.3</v>
      </c>
      <c r="M1954" s="627">
        <v>27005.399999999998</v>
      </c>
      <c r="N1954" s="626">
        <v>18</v>
      </c>
      <c r="O1954" s="690">
        <v>3</v>
      </c>
      <c r="P1954" s="627">
        <v>18003.599999999999</v>
      </c>
      <c r="Q1954" s="642">
        <v>0.66666666666666663</v>
      </c>
      <c r="R1954" s="626">
        <v>12</v>
      </c>
      <c r="S1954" s="642">
        <v>0.66666666666666663</v>
      </c>
      <c r="T1954" s="690">
        <v>2</v>
      </c>
      <c r="U1954" s="672">
        <v>0.66666666666666663</v>
      </c>
    </row>
    <row r="1955" spans="1:21" ht="14.4" customHeight="1" x14ac:dyDescent="0.3">
      <c r="A1955" s="625">
        <v>4</v>
      </c>
      <c r="B1955" s="626" t="s">
        <v>551</v>
      </c>
      <c r="C1955" s="626">
        <v>89301042</v>
      </c>
      <c r="D1955" s="688" t="s">
        <v>5893</v>
      </c>
      <c r="E1955" s="689" t="s">
        <v>3833</v>
      </c>
      <c r="F1955" s="626" t="s">
        <v>3779</v>
      </c>
      <c r="G1955" s="626" t="s">
        <v>3967</v>
      </c>
      <c r="H1955" s="626" t="s">
        <v>550</v>
      </c>
      <c r="I1955" s="626" t="s">
        <v>4557</v>
      </c>
      <c r="J1955" s="626" t="s">
        <v>4558</v>
      </c>
      <c r="K1955" s="626" t="s">
        <v>4559</v>
      </c>
      <c r="L1955" s="627">
        <v>761.3</v>
      </c>
      <c r="M1955" s="627">
        <v>2283.8999999999996</v>
      </c>
      <c r="N1955" s="626">
        <v>3</v>
      </c>
      <c r="O1955" s="690">
        <v>1</v>
      </c>
      <c r="P1955" s="627">
        <v>2283.8999999999996</v>
      </c>
      <c r="Q1955" s="642">
        <v>1</v>
      </c>
      <c r="R1955" s="626">
        <v>3</v>
      </c>
      <c r="S1955" s="642">
        <v>1</v>
      </c>
      <c r="T1955" s="690">
        <v>1</v>
      </c>
      <c r="U1955" s="672">
        <v>1</v>
      </c>
    </row>
    <row r="1956" spans="1:21" ht="14.4" customHeight="1" x14ac:dyDescent="0.3">
      <c r="A1956" s="625">
        <v>4</v>
      </c>
      <c r="B1956" s="626" t="s">
        <v>551</v>
      </c>
      <c r="C1956" s="626">
        <v>89301042</v>
      </c>
      <c r="D1956" s="688" t="s">
        <v>5893</v>
      </c>
      <c r="E1956" s="689" t="s">
        <v>3833</v>
      </c>
      <c r="F1956" s="626" t="s">
        <v>3779</v>
      </c>
      <c r="G1956" s="626" t="s">
        <v>3967</v>
      </c>
      <c r="H1956" s="626" t="s">
        <v>550</v>
      </c>
      <c r="I1956" s="626" t="s">
        <v>4560</v>
      </c>
      <c r="J1956" s="626" t="s">
        <v>4558</v>
      </c>
      <c r="K1956" s="626" t="s">
        <v>4561</v>
      </c>
      <c r="L1956" s="627">
        <v>761.3</v>
      </c>
      <c r="M1956" s="627">
        <v>4567.7999999999993</v>
      </c>
      <c r="N1956" s="626">
        <v>6</v>
      </c>
      <c r="O1956" s="690">
        <v>1</v>
      </c>
      <c r="P1956" s="627"/>
      <c r="Q1956" s="642">
        <v>0</v>
      </c>
      <c r="R1956" s="626"/>
      <c r="S1956" s="642">
        <v>0</v>
      </c>
      <c r="T1956" s="690"/>
      <c r="U1956" s="672">
        <v>0</v>
      </c>
    </row>
    <row r="1957" spans="1:21" ht="14.4" customHeight="1" x14ac:dyDescent="0.3">
      <c r="A1957" s="625">
        <v>4</v>
      </c>
      <c r="B1957" s="626" t="s">
        <v>551</v>
      </c>
      <c r="C1957" s="626">
        <v>89301042</v>
      </c>
      <c r="D1957" s="688" t="s">
        <v>5893</v>
      </c>
      <c r="E1957" s="689" t="s">
        <v>3833</v>
      </c>
      <c r="F1957" s="626" t="s">
        <v>3779</v>
      </c>
      <c r="G1957" s="626" t="s">
        <v>3967</v>
      </c>
      <c r="H1957" s="626" t="s">
        <v>550</v>
      </c>
      <c r="I1957" s="626" t="s">
        <v>5622</v>
      </c>
      <c r="J1957" s="626" t="s">
        <v>4558</v>
      </c>
      <c r="K1957" s="626" t="s">
        <v>4735</v>
      </c>
      <c r="L1957" s="627">
        <v>1954.7</v>
      </c>
      <c r="M1957" s="627">
        <v>29320.5</v>
      </c>
      <c r="N1957" s="626">
        <v>15</v>
      </c>
      <c r="O1957" s="690">
        <v>2</v>
      </c>
      <c r="P1957" s="627">
        <v>29320.5</v>
      </c>
      <c r="Q1957" s="642">
        <v>1</v>
      </c>
      <c r="R1957" s="626">
        <v>15</v>
      </c>
      <c r="S1957" s="642">
        <v>1</v>
      </c>
      <c r="T1957" s="690">
        <v>2</v>
      </c>
      <c r="U1957" s="672">
        <v>1</v>
      </c>
    </row>
    <row r="1958" spans="1:21" ht="14.4" customHeight="1" x14ac:dyDescent="0.3">
      <c r="A1958" s="625">
        <v>4</v>
      </c>
      <c r="B1958" s="626" t="s">
        <v>551</v>
      </c>
      <c r="C1958" s="626">
        <v>89301042</v>
      </c>
      <c r="D1958" s="688" t="s">
        <v>5893</v>
      </c>
      <c r="E1958" s="689" t="s">
        <v>3833</v>
      </c>
      <c r="F1958" s="626" t="s">
        <v>3779</v>
      </c>
      <c r="G1958" s="626" t="s">
        <v>3967</v>
      </c>
      <c r="H1958" s="626" t="s">
        <v>550</v>
      </c>
      <c r="I1958" s="626" t="s">
        <v>4568</v>
      </c>
      <c r="J1958" s="626" t="s">
        <v>4569</v>
      </c>
      <c r="K1958" s="626" t="s">
        <v>4570</v>
      </c>
      <c r="L1958" s="627">
        <v>1500.3</v>
      </c>
      <c r="M1958" s="627">
        <v>15003</v>
      </c>
      <c r="N1958" s="626">
        <v>10</v>
      </c>
      <c r="O1958" s="690">
        <v>2</v>
      </c>
      <c r="P1958" s="627">
        <v>15003</v>
      </c>
      <c r="Q1958" s="642">
        <v>1</v>
      </c>
      <c r="R1958" s="626">
        <v>10</v>
      </c>
      <c r="S1958" s="642">
        <v>1</v>
      </c>
      <c r="T1958" s="690">
        <v>2</v>
      </c>
      <c r="U1958" s="672">
        <v>1</v>
      </c>
    </row>
    <row r="1959" spans="1:21" ht="14.4" customHeight="1" x14ac:dyDescent="0.3">
      <c r="A1959" s="625">
        <v>4</v>
      </c>
      <c r="B1959" s="626" t="s">
        <v>551</v>
      </c>
      <c r="C1959" s="626">
        <v>89301042</v>
      </c>
      <c r="D1959" s="688" t="s">
        <v>5893</v>
      </c>
      <c r="E1959" s="689" t="s">
        <v>3833</v>
      </c>
      <c r="F1959" s="626" t="s">
        <v>3779</v>
      </c>
      <c r="G1959" s="626" t="s">
        <v>3967</v>
      </c>
      <c r="H1959" s="626" t="s">
        <v>550</v>
      </c>
      <c r="I1959" s="626" t="s">
        <v>4972</v>
      </c>
      <c r="J1959" s="626" t="s">
        <v>4569</v>
      </c>
      <c r="K1959" s="626" t="s">
        <v>4974</v>
      </c>
      <c r="L1959" s="627">
        <v>1500.3</v>
      </c>
      <c r="M1959" s="627">
        <v>6001.2</v>
      </c>
      <c r="N1959" s="626">
        <v>4</v>
      </c>
      <c r="O1959" s="690">
        <v>2</v>
      </c>
      <c r="P1959" s="627">
        <v>6001.2</v>
      </c>
      <c r="Q1959" s="642">
        <v>1</v>
      </c>
      <c r="R1959" s="626">
        <v>4</v>
      </c>
      <c r="S1959" s="642">
        <v>1</v>
      </c>
      <c r="T1959" s="690">
        <v>2</v>
      </c>
      <c r="U1959" s="672">
        <v>1</v>
      </c>
    </row>
    <row r="1960" spans="1:21" ht="14.4" customHeight="1" x14ac:dyDescent="0.3">
      <c r="A1960" s="625">
        <v>4</v>
      </c>
      <c r="B1960" s="626" t="s">
        <v>551</v>
      </c>
      <c r="C1960" s="626">
        <v>89301042</v>
      </c>
      <c r="D1960" s="688" t="s">
        <v>5893</v>
      </c>
      <c r="E1960" s="689" t="s">
        <v>3833</v>
      </c>
      <c r="F1960" s="626" t="s">
        <v>3779</v>
      </c>
      <c r="G1960" s="626" t="s">
        <v>3967</v>
      </c>
      <c r="H1960" s="626" t="s">
        <v>550</v>
      </c>
      <c r="I1960" s="626" t="s">
        <v>4574</v>
      </c>
      <c r="J1960" s="626" t="s">
        <v>4572</v>
      </c>
      <c r="K1960" s="626" t="s">
        <v>4576</v>
      </c>
      <c r="L1960" s="627">
        <v>1987.45</v>
      </c>
      <c r="M1960" s="627">
        <v>1987.45</v>
      </c>
      <c r="N1960" s="626">
        <v>1</v>
      </c>
      <c r="O1960" s="690">
        <v>1</v>
      </c>
      <c r="P1960" s="627">
        <v>1987.45</v>
      </c>
      <c r="Q1960" s="642">
        <v>1</v>
      </c>
      <c r="R1960" s="626">
        <v>1</v>
      </c>
      <c r="S1960" s="642">
        <v>1</v>
      </c>
      <c r="T1960" s="690">
        <v>1</v>
      </c>
      <c r="U1960" s="672">
        <v>1</v>
      </c>
    </row>
    <row r="1961" spans="1:21" ht="14.4" customHeight="1" x14ac:dyDescent="0.3">
      <c r="A1961" s="625">
        <v>4</v>
      </c>
      <c r="B1961" s="626" t="s">
        <v>551</v>
      </c>
      <c r="C1961" s="626">
        <v>89301042</v>
      </c>
      <c r="D1961" s="688" t="s">
        <v>5893</v>
      </c>
      <c r="E1961" s="689" t="s">
        <v>3833</v>
      </c>
      <c r="F1961" s="626" t="s">
        <v>3779</v>
      </c>
      <c r="G1961" s="626" t="s">
        <v>3967</v>
      </c>
      <c r="H1961" s="626" t="s">
        <v>550</v>
      </c>
      <c r="I1961" s="626" t="s">
        <v>4577</v>
      </c>
      <c r="J1961" s="626" t="s">
        <v>4572</v>
      </c>
      <c r="K1961" s="626" t="s">
        <v>4578</v>
      </c>
      <c r="L1961" s="627">
        <v>1987.45</v>
      </c>
      <c r="M1961" s="627">
        <v>1987.45</v>
      </c>
      <c r="N1961" s="626">
        <v>1</v>
      </c>
      <c r="O1961" s="690">
        <v>1</v>
      </c>
      <c r="P1961" s="627">
        <v>1987.45</v>
      </c>
      <c r="Q1961" s="642">
        <v>1</v>
      </c>
      <c r="R1961" s="626">
        <v>1</v>
      </c>
      <c r="S1961" s="642">
        <v>1</v>
      </c>
      <c r="T1961" s="690">
        <v>1</v>
      </c>
      <c r="U1961" s="672">
        <v>1</v>
      </c>
    </row>
    <row r="1962" spans="1:21" ht="14.4" customHeight="1" x14ac:dyDescent="0.3">
      <c r="A1962" s="625">
        <v>4</v>
      </c>
      <c r="B1962" s="626" t="s">
        <v>551</v>
      </c>
      <c r="C1962" s="626">
        <v>89301042</v>
      </c>
      <c r="D1962" s="688" t="s">
        <v>5893</v>
      </c>
      <c r="E1962" s="689" t="s">
        <v>3833</v>
      </c>
      <c r="F1962" s="626" t="s">
        <v>3779</v>
      </c>
      <c r="G1962" s="626" t="s">
        <v>3967</v>
      </c>
      <c r="H1962" s="626" t="s">
        <v>550</v>
      </c>
      <c r="I1962" s="626" t="s">
        <v>4975</v>
      </c>
      <c r="J1962" s="626" t="s">
        <v>4580</v>
      </c>
      <c r="K1962" s="626" t="s">
        <v>4976</v>
      </c>
      <c r="L1962" s="627">
        <v>711.08</v>
      </c>
      <c r="M1962" s="627">
        <v>2844.32</v>
      </c>
      <c r="N1962" s="626">
        <v>4</v>
      </c>
      <c r="O1962" s="690">
        <v>1</v>
      </c>
      <c r="P1962" s="627">
        <v>2844.32</v>
      </c>
      <c r="Q1962" s="642">
        <v>1</v>
      </c>
      <c r="R1962" s="626">
        <v>4</v>
      </c>
      <c r="S1962" s="642">
        <v>1</v>
      </c>
      <c r="T1962" s="690">
        <v>1</v>
      </c>
      <c r="U1962" s="672">
        <v>1</v>
      </c>
    </row>
    <row r="1963" spans="1:21" ht="14.4" customHeight="1" x14ac:dyDescent="0.3">
      <c r="A1963" s="625">
        <v>4</v>
      </c>
      <c r="B1963" s="626" t="s">
        <v>551</v>
      </c>
      <c r="C1963" s="626">
        <v>89301042</v>
      </c>
      <c r="D1963" s="688" t="s">
        <v>5893</v>
      </c>
      <c r="E1963" s="689" t="s">
        <v>3833</v>
      </c>
      <c r="F1963" s="626" t="s">
        <v>3779</v>
      </c>
      <c r="G1963" s="626" t="s">
        <v>3967</v>
      </c>
      <c r="H1963" s="626" t="s">
        <v>550</v>
      </c>
      <c r="I1963" s="626" t="s">
        <v>4584</v>
      </c>
      <c r="J1963" s="626" t="s">
        <v>4585</v>
      </c>
      <c r="K1963" s="626" t="s">
        <v>4586</v>
      </c>
      <c r="L1963" s="627">
        <v>1074.31</v>
      </c>
      <c r="M1963" s="627">
        <v>12891.72</v>
      </c>
      <c r="N1963" s="626">
        <v>12</v>
      </c>
      <c r="O1963" s="690">
        <v>2</v>
      </c>
      <c r="P1963" s="627">
        <v>12891.72</v>
      </c>
      <c r="Q1963" s="642">
        <v>1</v>
      </c>
      <c r="R1963" s="626">
        <v>12</v>
      </c>
      <c r="S1963" s="642">
        <v>1</v>
      </c>
      <c r="T1963" s="690">
        <v>2</v>
      </c>
      <c r="U1963" s="672">
        <v>1</v>
      </c>
    </row>
    <row r="1964" spans="1:21" ht="14.4" customHeight="1" x14ac:dyDescent="0.3">
      <c r="A1964" s="625">
        <v>4</v>
      </c>
      <c r="B1964" s="626" t="s">
        <v>551</v>
      </c>
      <c r="C1964" s="626">
        <v>89301042</v>
      </c>
      <c r="D1964" s="688" t="s">
        <v>5893</v>
      </c>
      <c r="E1964" s="689" t="s">
        <v>3833</v>
      </c>
      <c r="F1964" s="626" t="s">
        <v>3779</v>
      </c>
      <c r="G1964" s="626" t="s">
        <v>3967</v>
      </c>
      <c r="H1964" s="626" t="s">
        <v>550</v>
      </c>
      <c r="I1964" s="626" t="s">
        <v>4589</v>
      </c>
      <c r="J1964" s="626" t="s">
        <v>4590</v>
      </c>
      <c r="K1964" s="626" t="s">
        <v>4591</v>
      </c>
      <c r="L1964" s="627">
        <v>369.69</v>
      </c>
      <c r="M1964" s="627">
        <v>739.38</v>
      </c>
      <c r="N1964" s="626">
        <v>2</v>
      </c>
      <c r="O1964" s="690">
        <v>2</v>
      </c>
      <c r="P1964" s="627">
        <v>739.38</v>
      </c>
      <c r="Q1964" s="642">
        <v>1</v>
      </c>
      <c r="R1964" s="626">
        <v>2</v>
      </c>
      <c r="S1964" s="642">
        <v>1</v>
      </c>
      <c r="T1964" s="690">
        <v>2</v>
      </c>
      <c r="U1964" s="672">
        <v>1</v>
      </c>
    </row>
    <row r="1965" spans="1:21" ht="14.4" customHeight="1" x14ac:dyDescent="0.3">
      <c r="A1965" s="625">
        <v>4</v>
      </c>
      <c r="B1965" s="626" t="s">
        <v>551</v>
      </c>
      <c r="C1965" s="626">
        <v>89301042</v>
      </c>
      <c r="D1965" s="688" t="s">
        <v>5893</v>
      </c>
      <c r="E1965" s="689" t="s">
        <v>3833</v>
      </c>
      <c r="F1965" s="626" t="s">
        <v>3779</v>
      </c>
      <c r="G1965" s="626" t="s">
        <v>3967</v>
      </c>
      <c r="H1965" s="626" t="s">
        <v>550</v>
      </c>
      <c r="I1965" s="626" t="s">
        <v>5623</v>
      </c>
      <c r="J1965" s="626" t="s">
        <v>5624</v>
      </c>
      <c r="K1965" s="626" t="s">
        <v>4224</v>
      </c>
      <c r="L1965" s="627">
        <v>556.46</v>
      </c>
      <c r="M1965" s="627">
        <v>1112.92</v>
      </c>
      <c r="N1965" s="626">
        <v>2</v>
      </c>
      <c r="O1965" s="690">
        <v>1</v>
      </c>
      <c r="P1965" s="627">
        <v>1112.92</v>
      </c>
      <c r="Q1965" s="642">
        <v>1</v>
      </c>
      <c r="R1965" s="626">
        <v>2</v>
      </c>
      <c r="S1965" s="642">
        <v>1</v>
      </c>
      <c r="T1965" s="690">
        <v>1</v>
      </c>
      <c r="U1965" s="672">
        <v>1</v>
      </c>
    </row>
    <row r="1966" spans="1:21" ht="14.4" customHeight="1" x14ac:dyDescent="0.3">
      <c r="A1966" s="625">
        <v>4</v>
      </c>
      <c r="B1966" s="626" t="s">
        <v>551</v>
      </c>
      <c r="C1966" s="626">
        <v>89301042</v>
      </c>
      <c r="D1966" s="688" t="s">
        <v>5893</v>
      </c>
      <c r="E1966" s="689" t="s">
        <v>3833</v>
      </c>
      <c r="F1966" s="626" t="s">
        <v>3779</v>
      </c>
      <c r="G1966" s="626" t="s">
        <v>3967</v>
      </c>
      <c r="H1966" s="626" t="s">
        <v>550</v>
      </c>
      <c r="I1966" s="626" t="s">
        <v>4595</v>
      </c>
      <c r="J1966" s="626" t="s">
        <v>4596</v>
      </c>
      <c r="K1966" s="626" t="s">
        <v>4461</v>
      </c>
      <c r="L1966" s="627">
        <v>500</v>
      </c>
      <c r="M1966" s="627">
        <v>2500</v>
      </c>
      <c r="N1966" s="626">
        <v>5</v>
      </c>
      <c r="O1966" s="690">
        <v>3</v>
      </c>
      <c r="P1966" s="627">
        <v>2500</v>
      </c>
      <c r="Q1966" s="642">
        <v>1</v>
      </c>
      <c r="R1966" s="626">
        <v>5</v>
      </c>
      <c r="S1966" s="642">
        <v>1</v>
      </c>
      <c r="T1966" s="690">
        <v>3</v>
      </c>
      <c r="U1966" s="672">
        <v>1</v>
      </c>
    </row>
    <row r="1967" spans="1:21" ht="14.4" customHeight="1" x14ac:dyDescent="0.3">
      <c r="A1967" s="625">
        <v>4</v>
      </c>
      <c r="B1967" s="626" t="s">
        <v>551</v>
      </c>
      <c r="C1967" s="626">
        <v>89301042</v>
      </c>
      <c r="D1967" s="688" t="s">
        <v>5893</v>
      </c>
      <c r="E1967" s="689" t="s">
        <v>3833</v>
      </c>
      <c r="F1967" s="626" t="s">
        <v>3779</v>
      </c>
      <c r="G1967" s="626" t="s">
        <v>3967</v>
      </c>
      <c r="H1967" s="626" t="s">
        <v>550</v>
      </c>
      <c r="I1967" s="626" t="s">
        <v>5625</v>
      </c>
      <c r="J1967" s="626" t="s">
        <v>4569</v>
      </c>
      <c r="K1967" s="626" t="s">
        <v>5626</v>
      </c>
      <c r="L1967" s="627">
        <v>1500.3</v>
      </c>
      <c r="M1967" s="627">
        <v>9001.7999999999993</v>
      </c>
      <c r="N1967" s="626">
        <v>6</v>
      </c>
      <c r="O1967" s="690">
        <v>1</v>
      </c>
      <c r="P1967" s="627">
        <v>9001.7999999999993</v>
      </c>
      <c r="Q1967" s="642">
        <v>1</v>
      </c>
      <c r="R1967" s="626">
        <v>6</v>
      </c>
      <c r="S1967" s="642">
        <v>1</v>
      </c>
      <c r="T1967" s="690">
        <v>1</v>
      </c>
      <c r="U1967" s="672">
        <v>1</v>
      </c>
    </row>
    <row r="1968" spans="1:21" ht="14.4" customHeight="1" x14ac:dyDescent="0.3">
      <c r="A1968" s="625">
        <v>4</v>
      </c>
      <c r="B1968" s="626" t="s">
        <v>551</v>
      </c>
      <c r="C1968" s="626">
        <v>89301042</v>
      </c>
      <c r="D1968" s="688" t="s">
        <v>5893</v>
      </c>
      <c r="E1968" s="689" t="s">
        <v>3833</v>
      </c>
      <c r="F1968" s="626" t="s">
        <v>3779</v>
      </c>
      <c r="G1968" s="626" t="s">
        <v>3967</v>
      </c>
      <c r="H1968" s="626" t="s">
        <v>550</v>
      </c>
      <c r="I1968" s="626" t="s">
        <v>5627</v>
      </c>
      <c r="J1968" s="626" t="s">
        <v>5628</v>
      </c>
      <c r="K1968" s="626" t="s">
        <v>5629</v>
      </c>
      <c r="L1968" s="627">
        <v>740.15</v>
      </c>
      <c r="M1968" s="627">
        <v>4440.8999999999996</v>
      </c>
      <c r="N1968" s="626">
        <v>6</v>
      </c>
      <c r="O1968" s="690">
        <v>1</v>
      </c>
      <c r="P1968" s="627">
        <v>4440.8999999999996</v>
      </c>
      <c r="Q1968" s="642">
        <v>1</v>
      </c>
      <c r="R1968" s="626">
        <v>6</v>
      </c>
      <c r="S1968" s="642">
        <v>1</v>
      </c>
      <c r="T1968" s="690">
        <v>1</v>
      </c>
      <c r="U1968" s="672">
        <v>1</v>
      </c>
    </row>
    <row r="1969" spans="1:21" ht="14.4" customHeight="1" x14ac:dyDescent="0.3">
      <c r="A1969" s="625">
        <v>4</v>
      </c>
      <c r="B1969" s="626" t="s">
        <v>551</v>
      </c>
      <c r="C1969" s="626">
        <v>89301042</v>
      </c>
      <c r="D1969" s="688" t="s">
        <v>5893</v>
      </c>
      <c r="E1969" s="689" t="s">
        <v>3833</v>
      </c>
      <c r="F1969" s="626" t="s">
        <v>3779</v>
      </c>
      <c r="G1969" s="626" t="s">
        <v>3967</v>
      </c>
      <c r="H1969" s="626" t="s">
        <v>550</v>
      </c>
      <c r="I1969" s="626" t="s">
        <v>4597</v>
      </c>
      <c r="J1969" s="626" t="s">
        <v>4598</v>
      </c>
      <c r="K1969" s="626" t="s">
        <v>4599</v>
      </c>
      <c r="L1969" s="627">
        <v>556</v>
      </c>
      <c r="M1969" s="627">
        <v>2224</v>
      </c>
      <c r="N1969" s="626">
        <v>4</v>
      </c>
      <c r="O1969" s="690">
        <v>2</v>
      </c>
      <c r="P1969" s="627">
        <v>2224</v>
      </c>
      <c r="Q1969" s="642">
        <v>1</v>
      </c>
      <c r="R1969" s="626">
        <v>4</v>
      </c>
      <c r="S1969" s="642">
        <v>1</v>
      </c>
      <c r="T1969" s="690">
        <v>2</v>
      </c>
      <c r="U1969" s="672">
        <v>1</v>
      </c>
    </row>
    <row r="1970" spans="1:21" ht="14.4" customHeight="1" x14ac:dyDescent="0.3">
      <c r="A1970" s="625">
        <v>4</v>
      </c>
      <c r="B1970" s="626" t="s">
        <v>551</v>
      </c>
      <c r="C1970" s="626">
        <v>89301042</v>
      </c>
      <c r="D1970" s="688" t="s">
        <v>5893</v>
      </c>
      <c r="E1970" s="689" t="s">
        <v>3833</v>
      </c>
      <c r="F1970" s="626" t="s">
        <v>3779</v>
      </c>
      <c r="G1970" s="626" t="s">
        <v>3967</v>
      </c>
      <c r="H1970" s="626" t="s">
        <v>550</v>
      </c>
      <c r="I1970" s="626" t="s">
        <v>4600</v>
      </c>
      <c r="J1970" s="626" t="s">
        <v>4603</v>
      </c>
      <c r="K1970" s="626" t="s">
        <v>4602</v>
      </c>
      <c r="L1970" s="627">
        <v>2939</v>
      </c>
      <c r="M1970" s="627">
        <v>38207</v>
      </c>
      <c r="N1970" s="626">
        <v>13</v>
      </c>
      <c r="O1970" s="690">
        <v>5</v>
      </c>
      <c r="P1970" s="627">
        <v>38207</v>
      </c>
      <c r="Q1970" s="642">
        <v>1</v>
      </c>
      <c r="R1970" s="626">
        <v>13</v>
      </c>
      <c r="S1970" s="642">
        <v>1</v>
      </c>
      <c r="T1970" s="690">
        <v>5</v>
      </c>
      <c r="U1970" s="672">
        <v>1</v>
      </c>
    </row>
    <row r="1971" spans="1:21" ht="14.4" customHeight="1" x14ac:dyDescent="0.3">
      <c r="A1971" s="625">
        <v>4</v>
      </c>
      <c r="B1971" s="626" t="s">
        <v>551</v>
      </c>
      <c r="C1971" s="626">
        <v>89301042</v>
      </c>
      <c r="D1971" s="688" t="s">
        <v>5893</v>
      </c>
      <c r="E1971" s="689" t="s">
        <v>3833</v>
      </c>
      <c r="F1971" s="626" t="s">
        <v>3779</v>
      </c>
      <c r="G1971" s="626" t="s">
        <v>3967</v>
      </c>
      <c r="H1971" s="626" t="s">
        <v>550</v>
      </c>
      <c r="I1971" s="626" t="s">
        <v>4604</v>
      </c>
      <c r="J1971" s="626" t="s">
        <v>4605</v>
      </c>
      <c r="K1971" s="626" t="s">
        <v>4606</v>
      </c>
      <c r="L1971" s="627">
        <v>5343.9</v>
      </c>
      <c r="M1971" s="627">
        <v>5343.9</v>
      </c>
      <c r="N1971" s="626">
        <v>1</v>
      </c>
      <c r="O1971" s="690">
        <v>1</v>
      </c>
      <c r="P1971" s="627">
        <v>5343.9</v>
      </c>
      <c r="Q1971" s="642">
        <v>1</v>
      </c>
      <c r="R1971" s="626">
        <v>1</v>
      </c>
      <c r="S1971" s="642">
        <v>1</v>
      </c>
      <c r="T1971" s="690">
        <v>1</v>
      </c>
      <c r="U1971" s="672">
        <v>1</v>
      </c>
    </row>
    <row r="1972" spans="1:21" ht="14.4" customHeight="1" x14ac:dyDescent="0.3">
      <c r="A1972" s="625">
        <v>4</v>
      </c>
      <c r="B1972" s="626" t="s">
        <v>551</v>
      </c>
      <c r="C1972" s="626">
        <v>89301042</v>
      </c>
      <c r="D1972" s="688" t="s">
        <v>5893</v>
      </c>
      <c r="E1972" s="689" t="s">
        <v>3833</v>
      </c>
      <c r="F1972" s="626" t="s">
        <v>3779</v>
      </c>
      <c r="G1972" s="626" t="s">
        <v>3967</v>
      </c>
      <c r="H1972" s="626" t="s">
        <v>550</v>
      </c>
      <c r="I1972" s="626" t="s">
        <v>4607</v>
      </c>
      <c r="J1972" s="626" t="s">
        <v>4608</v>
      </c>
      <c r="K1972" s="626" t="s">
        <v>4606</v>
      </c>
      <c r="L1972" s="627">
        <v>5343.9</v>
      </c>
      <c r="M1972" s="627">
        <v>5343.9</v>
      </c>
      <c r="N1972" s="626">
        <v>1</v>
      </c>
      <c r="O1972" s="690">
        <v>1</v>
      </c>
      <c r="P1972" s="627">
        <v>5343.9</v>
      </c>
      <c r="Q1972" s="642">
        <v>1</v>
      </c>
      <c r="R1972" s="626">
        <v>1</v>
      </c>
      <c r="S1972" s="642">
        <v>1</v>
      </c>
      <c r="T1972" s="690">
        <v>1</v>
      </c>
      <c r="U1972" s="672">
        <v>1</v>
      </c>
    </row>
    <row r="1973" spans="1:21" ht="14.4" customHeight="1" x14ac:dyDescent="0.3">
      <c r="A1973" s="625">
        <v>4</v>
      </c>
      <c r="B1973" s="626" t="s">
        <v>551</v>
      </c>
      <c r="C1973" s="626">
        <v>89301042</v>
      </c>
      <c r="D1973" s="688" t="s">
        <v>5893</v>
      </c>
      <c r="E1973" s="689" t="s">
        <v>3833</v>
      </c>
      <c r="F1973" s="626" t="s">
        <v>3779</v>
      </c>
      <c r="G1973" s="626" t="s">
        <v>3967</v>
      </c>
      <c r="H1973" s="626" t="s">
        <v>550</v>
      </c>
      <c r="I1973" s="626" t="s">
        <v>4988</v>
      </c>
      <c r="J1973" s="626" t="s">
        <v>4989</v>
      </c>
      <c r="K1973" s="626" t="s">
        <v>4990</v>
      </c>
      <c r="L1973" s="627">
        <v>2816</v>
      </c>
      <c r="M1973" s="627">
        <v>25344</v>
      </c>
      <c r="N1973" s="626">
        <v>9</v>
      </c>
      <c r="O1973" s="690">
        <v>1</v>
      </c>
      <c r="P1973" s="627">
        <v>25344</v>
      </c>
      <c r="Q1973" s="642">
        <v>1</v>
      </c>
      <c r="R1973" s="626">
        <v>9</v>
      </c>
      <c r="S1973" s="642">
        <v>1</v>
      </c>
      <c r="T1973" s="690">
        <v>1</v>
      </c>
      <c r="U1973" s="672">
        <v>1</v>
      </c>
    </row>
    <row r="1974" spans="1:21" ht="14.4" customHeight="1" x14ac:dyDescent="0.3">
      <c r="A1974" s="625">
        <v>4</v>
      </c>
      <c r="B1974" s="626" t="s">
        <v>551</v>
      </c>
      <c r="C1974" s="626">
        <v>89301042</v>
      </c>
      <c r="D1974" s="688" t="s">
        <v>5893</v>
      </c>
      <c r="E1974" s="689" t="s">
        <v>3833</v>
      </c>
      <c r="F1974" s="626" t="s">
        <v>3779</v>
      </c>
      <c r="G1974" s="626" t="s">
        <v>3967</v>
      </c>
      <c r="H1974" s="626" t="s">
        <v>550</v>
      </c>
      <c r="I1974" s="626" t="s">
        <v>4609</v>
      </c>
      <c r="J1974" s="626" t="s">
        <v>4610</v>
      </c>
      <c r="K1974" s="626" t="s">
        <v>4611</v>
      </c>
      <c r="L1974" s="627">
        <v>1249.73</v>
      </c>
      <c r="M1974" s="627">
        <v>26244.329999999998</v>
      </c>
      <c r="N1974" s="626">
        <v>21</v>
      </c>
      <c r="O1974" s="690">
        <v>3</v>
      </c>
      <c r="P1974" s="627">
        <v>22495.14</v>
      </c>
      <c r="Q1974" s="642">
        <v>0.85714285714285721</v>
      </c>
      <c r="R1974" s="626">
        <v>18</v>
      </c>
      <c r="S1974" s="642">
        <v>0.8571428571428571</v>
      </c>
      <c r="T1974" s="690">
        <v>2</v>
      </c>
      <c r="U1974" s="672">
        <v>0.66666666666666663</v>
      </c>
    </row>
    <row r="1975" spans="1:21" ht="14.4" customHeight="1" x14ac:dyDescent="0.3">
      <c r="A1975" s="625">
        <v>4</v>
      </c>
      <c r="B1975" s="626" t="s">
        <v>551</v>
      </c>
      <c r="C1975" s="626">
        <v>89301042</v>
      </c>
      <c r="D1975" s="688" t="s">
        <v>5893</v>
      </c>
      <c r="E1975" s="689" t="s">
        <v>3833</v>
      </c>
      <c r="F1975" s="626" t="s">
        <v>3779</v>
      </c>
      <c r="G1975" s="626" t="s">
        <v>3967</v>
      </c>
      <c r="H1975" s="626" t="s">
        <v>550</v>
      </c>
      <c r="I1975" s="626" t="s">
        <v>4612</v>
      </c>
      <c r="J1975" s="626" t="s">
        <v>4613</v>
      </c>
      <c r="K1975" s="626" t="s">
        <v>4614</v>
      </c>
      <c r="L1975" s="627">
        <v>1080</v>
      </c>
      <c r="M1975" s="627">
        <v>7560</v>
      </c>
      <c r="N1975" s="626">
        <v>7</v>
      </c>
      <c r="O1975" s="690">
        <v>7</v>
      </c>
      <c r="P1975" s="627">
        <v>6480</v>
      </c>
      <c r="Q1975" s="642">
        <v>0.8571428571428571</v>
      </c>
      <c r="R1975" s="626">
        <v>6</v>
      </c>
      <c r="S1975" s="642">
        <v>0.8571428571428571</v>
      </c>
      <c r="T1975" s="690">
        <v>6</v>
      </c>
      <c r="U1975" s="672">
        <v>0.8571428571428571</v>
      </c>
    </row>
    <row r="1976" spans="1:21" ht="14.4" customHeight="1" x14ac:dyDescent="0.3">
      <c r="A1976" s="625">
        <v>4</v>
      </c>
      <c r="B1976" s="626" t="s">
        <v>551</v>
      </c>
      <c r="C1976" s="626">
        <v>89301042</v>
      </c>
      <c r="D1976" s="688" t="s">
        <v>5893</v>
      </c>
      <c r="E1976" s="689" t="s">
        <v>3833</v>
      </c>
      <c r="F1976" s="626" t="s">
        <v>3779</v>
      </c>
      <c r="G1976" s="626" t="s">
        <v>3967</v>
      </c>
      <c r="H1976" s="626" t="s">
        <v>550</v>
      </c>
      <c r="I1976" s="626" t="s">
        <v>4615</v>
      </c>
      <c r="J1976" s="626" t="s">
        <v>4616</v>
      </c>
      <c r="K1976" s="626" t="s">
        <v>4617</v>
      </c>
      <c r="L1976" s="627">
        <v>600</v>
      </c>
      <c r="M1976" s="627">
        <v>7200</v>
      </c>
      <c r="N1976" s="626">
        <v>12</v>
      </c>
      <c r="O1976" s="690">
        <v>11</v>
      </c>
      <c r="P1976" s="627">
        <v>6600</v>
      </c>
      <c r="Q1976" s="642">
        <v>0.91666666666666663</v>
      </c>
      <c r="R1976" s="626">
        <v>11</v>
      </c>
      <c r="S1976" s="642">
        <v>0.91666666666666663</v>
      </c>
      <c r="T1976" s="690">
        <v>10</v>
      </c>
      <c r="U1976" s="672">
        <v>0.90909090909090906</v>
      </c>
    </row>
    <row r="1977" spans="1:21" ht="14.4" customHeight="1" x14ac:dyDescent="0.3">
      <c r="A1977" s="625">
        <v>4</v>
      </c>
      <c r="B1977" s="626" t="s">
        <v>551</v>
      </c>
      <c r="C1977" s="626">
        <v>89301042</v>
      </c>
      <c r="D1977" s="688" t="s">
        <v>5893</v>
      </c>
      <c r="E1977" s="689" t="s">
        <v>3833</v>
      </c>
      <c r="F1977" s="626" t="s">
        <v>3779</v>
      </c>
      <c r="G1977" s="626" t="s">
        <v>3967</v>
      </c>
      <c r="H1977" s="626" t="s">
        <v>550</v>
      </c>
      <c r="I1977" s="626" t="s">
        <v>4618</v>
      </c>
      <c r="J1977" s="626" t="s">
        <v>4619</v>
      </c>
      <c r="K1977" s="626" t="s">
        <v>4525</v>
      </c>
      <c r="L1977" s="627">
        <v>500</v>
      </c>
      <c r="M1977" s="627">
        <v>6000</v>
      </c>
      <c r="N1977" s="626">
        <v>12</v>
      </c>
      <c r="O1977" s="690">
        <v>6</v>
      </c>
      <c r="P1977" s="627">
        <v>4500</v>
      </c>
      <c r="Q1977" s="642">
        <v>0.75</v>
      </c>
      <c r="R1977" s="626">
        <v>9</v>
      </c>
      <c r="S1977" s="642">
        <v>0.75</v>
      </c>
      <c r="T1977" s="690">
        <v>4</v>
      </c>
      <c r="U1977" s="672">
        <v>0.66666666666666663</v>
      </c>
    </row>
    <row r="1978" spans="1:21" ht="14.4" customHeight="1" x14ac:dyDescent="0.3">
      <c r="A1978" s="625">
        <v>4</v>
      </c>
      <c r="B1978" s="626" t="s">
        <v>551</v>
      </c>
      <c r="C1978" s="626">
        <v>89301042</v>
      </c>
      <c r="D1978" s="688" t="s">
        <v>5893</v>
      </c>
      <c r="E1978" s="689" t="s">
        <v>3833</v>
      </c>
      <c r="F1978" s="626" t="s">
        <v>3779</v>
      </c>
      <c r="G1978" s="626" t="s">
        <v>3967</v>
      </c>
      <c r="H1978" s="626" t="s">
        <v>550</v>
      </c>
      <c r="I1978" s="626" t="s">
        <v>4618</v>
      </c>
      <c r="J1978" s="626" t="s">
        <v>4619</v>
      </c>
      <c r="K1978" s="626" t="s">
        <v>4525</v>
      </c>
      <c r="L1978" s="627">
        <v>550.95000000000005</v>
      </c>
      <c r="M1978" s="627">
        <v>1101.9000000000001</v>
      </c>
      <c r="N1978" s="626">
        <v>2</v>
      </c>
      <c r="O1978" s="690">
        <v>1</v>
      </c>
      <c r="P1978" s="627">
        <v>1101.9000000000001</v>
      </c>
      <c r="Q1978" s="642">
        <v>1</v>
      </c>
      <c r="R1978" s="626">
        <v>2</v>
      </c>
      <c r="S1978" s="642">
        <v>1</v>
      </c>
      <c r="T1978" s="690">
        <v>1</v>
      </c>
      <c r="U1978" s="672">
        <v>1</v>
      </c>
    </row>
    <row r="1979" spans="1:21" ht="14.4" customHeight="1" x14ac:dyDescent="0.3">
      <c r="A1979" s="625">
        <v>4</v>
      </c>
      <c r="B1979" s="626" t="s">
        <v>551</v>
      </c>
      <c r="C1979" s="626">
        <v>89301042</v>
      </c>
      <c r="D1979" s="688" t="s">
        <v>5893</v>
      </c>
      <c r="E1979" s="689" t="s">
        <v>3833</v>
      </c>
      <c r="F1979" s="626" t="s">
        <v>3779</v>
      </c>
      <c r="G1979" s="626" t="s">
        <v>3967</v>
      </c>
      <c r="H1979" s="626" t="s">
        <v>550</v>
      </c>
      <c r="I1979" s="626" t="s">
        <v>4618</v>
      </c>
      <c r="J1979" s="626" t="s">
        <v>4992</v>
      </c>
      <c r="K1979" s="626" t="s">
        <v>4525</v>
      </c>
      <c r="L1979" s="627">
        <v>550.95000000000005</v>
      </c>
      <c r="M1979" s="627">
        <v>1101.9000000000001</v>
      </c>
      <c r="N1979" s="626">
        <v>2</v>
      </c>
      <c r="O1979" s="690">
        <v>1</v>
      </c>
      <c r="P1979" s="627">
        <v>1101.9000000000001</v>
      </c>
      <c r="Q1979" s="642">
        <v>1</v>
      </c>
      <c r="R1979" s="626">
        <v>2</v>
      </c>
      <c r="S1979" s="642">
        <v>1</v>
      </c>
      <c r="T1979" s="690">
        <v>1</v>
      </c>
      <c r="U1979" s="672">
        <v>1</v>
      </c>
    </row>
    <row r="1980" spans="1:21" ht="14.4" customHeight="1" x14ac:dyDescent="0.3">
      <c r="A1980" s="625">
        <v>4</v>
      </c>
      <c r="B1980" s="626" t="s">
        <v>551</v>
      </c>
      <c r="C1980" s="626">
        <v>89301042</v>
      </c>
      <c r="D1980" s="688" t="s">
        <v>5893</v>
      </c>
      <c r="E1980" s="689" t="s">
        <v>3833</v>
      </c>
      <c r="F1980" s="626" t="s">
        <v>3779</v>
      </c>
      <c r="G1980" s="626" t="s">
        <v>3967</v>
      </c>
      <c r="H1980" s="626" t="s">
        <v>550</v>
      </c>
      <c r="I1980" s="626" t="s">
        <v>4620</v>
      </c>
      <c r="J1980" s="626" t="s">
        <v>4621</v>
      </c>
      <c r="K1980" s="626" t="s">
        <v>4617</v>
      </c>
      <c r="L1980" s="627">
        <v>1000</v>
      </c>
      <c r="M1980" s="627">
        <v>14000</v>
      </c>
      <c r="N1980" s="626">
        <v>14</v>
      </c>
      <c r="O1980" s="690">
        <v>12</v>
      </c>
      <c r="P1980" s="627">
        <v>13000</v>
      </c>
      <c r="Q1980" s="642">
        <v>0.9285714285714286</v>
      </c>
      <c r="R1980" s="626">
        <v>13</v>
      </c>
      <c r="S1980" s="642">
        <v>0.9285714285714286</v>
      </c>
      <c r="T1980" s="690">
        <v>11</v>
      </c>
      <c r="U1980" s="672">
        <v>0.91666666666666663</v>
      </c>
    </row>
    <row r="1981" spans="1:21" ht="14.4" customHeight="1" x14ac:dyDescent="0.3">
      <c r="A1981" s="625">
        <v>4</v>
      </c>
      <c r="B1981" s="626" t="s">
        <v>551</v>
      </c>
      <c r="C1981" s="626">
        <v>89301042</v>
      </c>
      <c r="D1981" s="688" t="s">
        <v>5893</v>
      </c>
      <c r="E1981" s="689" t="s">
        <v>3833</v>
      </c>
      <c r="F1981" s="626" t="s">
        <v>3779</v>
      </c>
      <c r="G1981" s="626" t="s">
        <v>3967</v>
      </c>
      <c r="H1981" s="626" t="s">
        <v>550</v>
      </c>
      <c r="I1981" s="626" t="s">
        <v>4622</v>
      </c>
      <c r="J1981" s="626" t="s">
        <v>4623</v>
      </c>
      <c r="K1981" s="626" t="s">
        <v>4624</v>
      </c>
      <c r="L1981" s="627">
        <v>3000</v>
      </c>
      <c r="M1981" s="627">
        <v>18000</v>
      </c>
      <c r="N1981" s="626">
        <v>6</v>
      </c>
      <c r="O1981" s="690">
        <v>2</v>
      </c>
      <c r="P1981" s="627">
        <v>18000</v>
      </c>
      <c r="Q1981" s="642">
        <v>1</v>
      </c>
      <c r="R1981" s="626">
        <v>6</v>
      </c>
      <c r="S1981" s="642">
        <v>1</v>
      </c>
      <c r="T1981" s="690">
        <v>2</v>
      </c>
      <c r="U1981" s="672">
        <v>1</v>
      </c>
    </row>
    <row r="1982" spans="1:21" ht="14.4" customHeight="1" x14ac:dyDescent="0.3">
      <c r="A1982" s="625">
        <v>4</v>
      </c>
      <c r="B1982" s="626" t="s">
        <v>551</v>
      </c>
      <c r="C1982" s="626">
        <v>89301042</v>
      </c>
      <c r="D1982" s="688" t="s">
        <v>5893</v>
      </c>
      <c r="E1982" s="689" t="s">
        <v>3833</v>
      </c>
      <c r="F1982" s="626" t="s">
        <v>3779</v>
      </c>
      <c r="G1982" s="626" t="s">
        <v>3967</v>
      </c>
      <c r="H1982" s="626" t="s">
        <v>550</v>
      </c>
      <c r="I1982" s="626" t="s">
        <v>4625</v>
      </c>
      <c r="J1982" s="626" t="s">
        <v>4623</v>
      </c>
      <c r="K1982" s="626" t="s">
        <v>4626</v>
      </c>
      <c r="L1982" s="627">
        <v>3000</v>
      </c>
      <c r="M1982" s="627">
        <v>18000</v>
      </c>
      <c r="N1982" s="626">
        <v>6</v>
      </c>
      <c r="O1982" s="690">
        <v>2</v>
      </c>
      <c r="P1982" s="627">
        <v>18000</v>
      </c>
      <c r="Q1982" s="642">
        <v>1</v>
      </c>
      <c r="R1982" s="626">
        <v>6</v>
      </c>
      <c r="S1982" s="642">
        <v>1</v>
      </c>
      <c r="T1982" s="690">
        <v>2</v>
      </c>
      <c r="U1982" s="672">
        <v>1</v>
      </c>
    </row>
    <row r="1983" spans="1:21" ht="14.4" customHeight="1" x14ac:dyDescent="0.3">
      <c r="A1983" s="625">
        <v>4</v>
      </c>
      <c r="B1983" s="626" t="s">
        <v>551</v>
      </c>
      <c r="C1983" s="626">
        <v>89301042</v>
      </c>
      <c r="D1983" s="688" t="s">
        <v>5893</v>
      </c>
      <c r="E1983" s="689" t="s">
        <v>3833</v>
      </c>
      <c r="F1983" s="626" t="s">
        <v>3779</v>
      </c>
      <c r="G1983" s="626" t="s">
        <v>3967</v>
      </c>
      <c r="H1983" s="626" t="s">
        <v>550</v>
      </c>
      <c r="I1983" s="626" t="s">
        <v>4627</v>
      </c>
      <c r="J1983" s="626" t="s">
        <v>4628</v>
      </c>
      <c r="K1983" s="626" t="s">
        <v>4629</v>
      </c>
      <c r="L1983" s="627">
        <v>233.18</v>
      </c>
      <c r="M1983" s="627">
        <v>932.72</v>
      </c>
      <c r="N1983" s="626">
        <v>4</v>
      </c>
      <c r="O1983" s="690">
        <v>2</v>
      </c>
      <c r="P1983" s="627"/>
      <c r="Q1983" s="642">
        <v>0</v>
      </c>
      <c r="R1983" s="626"/>
      <c r="S1983" s="642">
        <v>0</v>
      </c>
      <c r="T1983" s="690"/>
      <c r="U1983" s="672">
        <v>0</v>
      </c>
    </row>
    <row r="1984" spans="1:21" ht="14.4" customHeight="1" x14ac:dyDescent="0.3">
      <c r="A1984" s="625">
        <v>4</v>
      </c>
      <c r="B1984" s="626" t="s">
        <v>551</v>
      </c>
      <c r="C1984" s="626">
        <v>89301042</v>
      </c>
      <c r="D1984" s="688" t="s">
        <v>5893</v>
      </c>
      <c r="E1984" s="689" t="s">
        <v>3833</v>
      </c>
      <c r="F1984" s="626" t="s">
        <v>3779</v>
      </c>
      <c r="G1984" s="626" t="s">
        <v>3967</v>
      </c>
      <c r="H1984" s="626" t="s">
        <v>550</v>
      </c>
      <c r="I1984" s="626" t="s">
        <v>4633</v>
      </c>
      <c r="J1984" s="626" t="s">
        <v>4634</v>
      </c>
      <c r="K1984" s="626" t="s">
        <v>4525</v>
      </c>
      <c r="L1984" s="627">
        <v>300</v>
      </c>
      <c r="M1984" s="627">
        <v>6900</v>
      </c>
      <c r="N1984" s="626">
        <v>23</v>
      </c>
      <c r="O1984" s="690">
        <v>12</v>
      </c>
      <c r="P1984" s="627">
        <v>6600</v>
      </c>
      <c r="Q1984" s="642">
        <v>0.95652173913043481</v>
      </c>
      <c r="R1984" s="626">
        <v>22</v>
      </c>
      <c r="S1984" s="642">
        <v>0.95652173913043481</v>
      </c>
      <c r="T1984" s="690">
        <v>11</v>
      </c>
      <c r="U1984" s="672">
        <v>0.91666666666666663</v>
      </c>
    </row>
    <row r="1985" spans="1:21" ht="14.4" customHeight="1" x14ac:dyDescent="0.3">
      <c r="A1985" s="625">
        <v>4</v>
      </c>
      <c r="B1985" s="626" t="s">
        <v>551</v>
      </c>
      <c r="C1985" s="626">
        <v>89301042</v>
      </c>
      <c r="D1985" s="688" t="s">
        <v>5893</v>
      </c>
      <c r="E1985" s="689" t="s">
        <v>3833</v>
      </c>
      <c r="F1985" s="626" t="s">
        <v>3779</v>
      </c>
      <c r="G1985" s="626" t="s">
        <v>3967</v>
      </c>
      <c r="H1985" s="626" t="s">
        <v>550</v>
      </c>
      <c r="I1985" s="626" t="s">
        <v>5001</v>
      </c>
      <c r="J1985" s="626" t="s">
        <v>5002</v>
      </c>
      <c r="K1985" s="626" t="s">
        <v>5003</v>
      </c>
      <c r="L1985" s="627">
        <v>856.97</v>
      </c>
      <c r="M1985" s="627">
        <v>8569.7000000000007</v>
      </c>
      <c r="N1985" s="626">
        <v>10</v>
      </c>
      <c r="O1985" s="690">
        <v>2</v>
      </c>
      <c r="P1985" s="627">
        <v>8569.7000000000007</v>
      </c>
      <c r="Q1985" s="642">
        <v>1</v>
      </c>
      <c r="R1985" s="626">
        <v>10</v>
      </c>
      <c r="S1985" s="642">
        <v>1</v>
      </c>
      <c r="T1985" s="690">
        <v>2</v>
      </c>
      <c r="U1985" s="672">
        <v>1</v>
      </c>
    </row>
    <row r="1986" spans="1:21" ht="14.4" customHeight="1" x14ac:dyDescent="0.3">
      <c r="A1986" s="625">
        <v>4</v>
      </c>
      <c r="B1986" s="626" t="s">
        <v>551</v>
      </c>
      <c r="C1986" s="626">
        <v>89301042</v>
      </c>
      <c r="D1986" s="688" t="s">
        <v>5893</v>
      </c>
      <c r="E1986" s="689" t="s">
        <v>3833</v>
      </c>
      <c r="F1986" s="626" t="s">
        <v>3779</v>
      </c>
      <c r="G1986" s="626" t="s">
        <v>3967</v>
      </c>
      <c r="H1986" s="626" t="s">
        <v>550</v>
      </c>
      <c r="I1986" s="626" t="s">
        <v>4656</v>
      </c>
      <c r="J1986" s="626" t="s">
        <v>4657</v>
      </c>
      <c r="K1986" s="626" t="s">
        <v>4658</v>
      </c>
      <c r="L1986" s="627">
        <v>370.4</v>
      </c>
      <c r="M1986" s="627">
        <v>740.8</v>
      </c>
      <c r="N1986" s="626">
        <v>2</v>
      </c>
      <c r="O1986" s="690">
        <v>2</v>
      </c>
      <c r="P1986" s="627">
        <v>740.8</v>
      </c>
      <c r="Q1986" s="642">
        <v>1</v>
      </c>
      <c r="R1986" s="626">
        <v>2</v>
      </c>
      <c r="S1986" s="642">
        <v>1</v>
      </c>
      <c r="T1986" s="690">
        <v>2</v>
      </c>
      <c r="U1986" s="672">
        <v>1</v>
      </c>
    </row>
    <row r="1987" spans="1:21" ht="14.4" customHeight="1" x14ac:dyDescent="0.3">
      <c r="A1987" s="625">
        <v>4</v>
      </c>
      <c r="B1987" s="626" t="s">
        <v>551</v>
      </c>
      <c r="C1987" s="626">
        <v>89301042</v>
      </c>
      <c r="D1987" s="688" t="s">
        <v>5893</v>
      </c>
      <c r="E1987" s="689" t="s">
        <v>3833</v>
      </c>
      <c r="F1987" s="626" t="s">
        <v>3779</v>
      </c>
      <c r="G1987" s="626" t="s">
        <v>3967</v>
      </c>
      <c r="H1987" s="626" t="s">
        <v>550</v>
      </c>
      <c r="I1987" s="626" t="s">
        <v>4659</v>
      </c>
      <c r="J1987" s="626" t="s">
        <v>4660</v>
      </c>
      <c r="K1987" s="626" t="s">
        <v>4661</v>
      </c>
      <c r="L1987" s="627">
        <v>453.2</v>
      </c>
      <c r="M1987" s="627">
        <v>1812.8</v>
      </c>
      <c r="N1987" s="626">
        <v>4</v>
      </c>
      <c r="O1987" s="690">
        <v>3</v>
      </c>
      <c r="P1987" s="627">
        <v>1812.8</v>
      </c>
      <c r="Q1987" s="642">
        <v>1</v>
      </c>
      <c r="R1987" s="626">
        <v>4</v>
      </c>
      <c r="S1987" s="642">
        <v>1</v>
      </c>
      <c r="T1987" s="690">
        <v>3</v>
      </c>
      <c r="U1987" s="672">
        <v>1</v>
      </c>
    </row>
    <row r="1988" spans="1:21" ht="14.4" customHeight="1" x14ac:dyDescent="0.3">
      <c r="A1988" s="625">
        <v>4</v>
      </c>
      <c r="B1988" s="626" t="s">
        <v>551</v>
      </c>
      <c r="C1988" s="626">
        <v>89301042</v>
      </c>
      <c r="D1988" s="688" t="s">
        <v>5893</v>
      </c>
      <c r="E1988" s="689" t="s">
        <v>3833</v>
      </c>
      <c r="F1988" s="626" t="s">
        <v>3779</v>
      </c>
      <c r="G1988" s="626" t="s">
        <v>3967</v>
      </c>
      <c r="H1988" s="626" t="s">
        <v>550</v>
      </c>
      <c r="I1988" s="626" t="s">
        <v>4662</v>
      </c>
      <c r="J1988" s="626" t="s">
        <v>4663</v>
      </c>
      <c r="K1988" s="626" t="s">
        <v>4664</v>
      </c>
      <c r="L1988" s="627">
        <v>2158.12</v>
      </c>
      <c r="M1988" s="627">
        <v>8632.48</v>
      </c>
      <c r="N1988" s="626">
        <v>4</v>
      </c>
      <c r="O1988" s="690">
        <v>1</v>
      </c>
      <c r="P1988" s="627">
        <v>8632.48</v>
      </c>
      <c r="Q1988" s="642">
        <v>1</v>
      </c>
      <c r="R1988" s="626">
        <v>4</v>
      </c>
      <c r="S1988" s="642">
        <v>1</v>
      </c>
      <c r="T1988" s="690">
        <v>1</v>
      </c>
      <c r="U1988" s="672">
        <v>1</v>
      </c>
    </row>
    <row r="1989" spans="1:21" ht="14.4" customHeight="1" x14ac:dyDescent="0.3">
      <c r="A1989" s="625">
        <v>4</v>
      </c>
      <c r="B1989" s="626" t="s">
        <v>551</v>
      </c>
      <c r="C1989" s="626">
        <v>89301042</v>
      </c>
      <c r="D1989" s="688" t="s">
        <v>5893</v>
      </c>
      <c r="E1989" s="689" t="s">
        <v>3833</v>
      </c>
      <c r="F1989" s="626" t="s">
        <v>3779</v>
      </c>
      <c r="G1989" s="626" t="s">
        <v>3967</v>
      </c>
      <c r="H1989" s="626" t="s">
        <v>550</v>
      </c>
      <c r="I1989" s="626" t="s">
        <v>4665</v>
      </c>
      <c r="J1989" s="626" t="s">
        <v>5630</v>
      </c>
      <c r="K1989" s="626" t="s">
        <v>4667</v>
      </c>
      <c r="L1989" s="627">
        <v>5343.9</v>
      </c>
      <c r="M1989" s="627">
        <v>16031.699999999999</v>
      </c>
      <c r="N1989" s="626">
        <v>3</v>
      </c>
      <c r="O1989" s="690">
        <v>1</v>
      </c>
      <c r="P1989" s="627">
        <v>16031.699999999999</v>
      </c>
      <c r="Q1989" s="642">
        <v>1</v>
      </c>
      <c r="R1989" s="626">
        <v>3</v>
      </c>
      <c r="S1989" s="642">
        <v>1</v>
      </c>
      <c r="T1989" s="690">
        <v>1</v>
      </c>
      <c r="U1989" s="672">
        <v>1</v>
      </c>
    </row>
    <row r="1990" spans="1:21" ht="14.4" customHeight="1" x14ac:dyDescent="0.3">
      <c r="A1990" s="625">
        <v>4</v>
      </c>
      <c r="B1990" s="626" t="s">
        <v>551</v>
      </c>
      <c r="C1990" s="626">
        <v>89301042</v>
      </c>
      <c r="D1990" s="688" t="s">
        <v>5893</v>
      </c>
      <c r="E1990" s="689" t="s">
        <v>3833</v>
      </c>
      <c r="F1990" s="626" t="s">
        <v>3779</v>
      </c>
      <c r="G1990" s="626" t="s">
        <v>3967</v>
      </c>
      <c r="H1990" s="626" t="s">
        <v>550</v>
      </c>
      <c r="I1990" s="626" t="s">
        <v>4665</v>
      </c>
      <c r="J1990" s="626" t="s">
        <v>4666</v>
      </c>
      <c r="K1990" s="626" t="s">
        <v>4667</v>
      </c>
      <c r="L1990" s="627">
        <v>5343.9</v>
      </c>
      <c r="M1990" s="627">
        <v>42751.199999999997</v>
      </c>
      <c r="N1990" s="626">
        <v>8</v>
      </c>
      <c r="O1990" s="690">
        <v>4</v>
      </c>
      <c r="P1990" s="627">
        <v>32063.399999999998</v>
      </c>
      <c r="Q1990" s="642">
        <v>0.75</v>
      </c>
      <c r="R1990" s="626">
        <v>6</v>
      </c>
      <c r="S1990" s="642">
        <v>0.75</v>
      </c>
      <c r="T1990" s="690">
        <v>3</v>
      </c>
      <c r="U1990" s="672">
        <v>0.75</v>
      </c>
    </row>
    <row r="1991" spans="1:21" ht="14.4" customHeight="1" x14ac:dyDescent="0.3">
      <c r="A1991" s="625">
        <v>4</v>
      </c>
      <c r="B1991" s="626" t="s">
        <v>551</v>
      </c>
      <c r="C1991" s="626">
        <v>89301042</v>
      </c>
      <c r="D1991" s="688" t="s">
        <v>5893</v>
      </c>
      <c r="E1991" s="689" t="s">
        <v>3833</v>
      </c>
      <c r="F1991" s="626" t="s">
        <v>3779</v>
      </c>
      <c r="G1991" s="626" t="s">
        <v>3967</v>
      </c>
      <c r="H1991" s="626" t="s">
        <v>550</v>
      </c>
      <c r="I1991" s="626" t="s">
        <v>5007</v>
      </c>
      <c r="J1991" s="626" t="s">
        <v>5008</v>
      </c>
      <c r="K1991" s="626" t="s">
        <v>5009</v>
      </c>
      <c r="L1991" s="627">
        <v>2412.9</v>
      </c>
      <c r="M1991" s="627">
        <v>14477.400000000001</v>
      </c>
      <c r="N1991" s="626">
        <v>6</v>
      </c>
      <c r="O1991" s="690">
        <v>1</v>
      </c>
      <c r="P1991" s="627">
        <v>14477.400000000001</v>
      </c>
      <c r="Q1991" s="642">
        <v>1</v>
      </c>
      <c r="R1991" s="626">
        <v>6</v>
      </c>
      <c r="S1991" s="642">
        <v>1</v>
      </c>
      <c r="T1991" s="690">
        <v>1</v>
      </c>
      <c r="U1991" s="672">
        <v>1</v>
      </c>
    </row>
    <row r="1992" spans="1:21" ht="14.4" customHeight="1" x14ac:dyDescent="0.3">
      <c r="A1992" s="625">
        <v>4</v>
      </c>
      <c r="B1992" s="626" t="s">
        <v>551</v>
      </c>
      <c r="C1992" s="626">
        <v>89301042</v>
      </c>
      <c r="D1992" s="688" t="s">
        <v>5893</v>
      </c>
      <c r="E1992" s="689" t="s">
        <v>3833</v>
      </c>
      <c r="F1992" s="626" t="s">
        <v>3779</v>
      </c>
      <c r="G1992" s="626" t="s">
        <v>3967</v>
      </c>
      <c r="H1992" s="626" t="s">
        <v>550</v>
      </c>
      <c r="I1992" s="626" t="s">
        <v>4668</v>
      </c>
      <c r="J1992" s="626" t="s">
        <v>4669</v>
      </c>
      <c r="K1992" s="626" t="s">
        <v>4670</v>
      </c>
      <c r="L1992" s="627">
        <v>5343.9</v>
      </c>
      <c r="M1992" s="627">
        <v>16031.699999999999</v>
      </c>
      <c r="N1992" s="626">
        <v>3</v>
      </c>
      <c r="O1992" s="690">
        <v>1</v>
      </c>
      <c r="P1992" s="627">
        <v>16031.699999999999</v>
      </c>
      <c r="Q1992" s="642">
        <v>1</v>
      </c>
      <c r="R1992" s="626">
        <v>3</v>
      </c>
      <c r="S1992" s="642">
        <v>1</v>
      </c>
      <c r="T1992" s="690">
        <v>1</v>
      </c>
      <c r="U1992" s="672">
        <v>1</v>
      </c>
    </row>
    <row r="1993" spans="1:21" ht="14.4" customHeight="1" x14ac:dyDescent="0.3">
      <c r="A1993" s="625">
        <v>4</v>
      </c>
      <c r="B1993" s="626" t="s">
        <v>551</v>
      </c>
      <c r="C1993" s="626">
        <v>89301042</v>
      </c>
      <c r="D1993" s="688" t="s">
        <v>5893</v>
      </c>
      <c r="E1993" s="689" t="s">
        <v>3833</v>
      </c>
      <c r="F1993" s="626" t="s">
        <v>3779</v>
      </c>
      <c r="G1993" s="626" t="s">
        <v>3967</v>
      </c>
      <c r="H1993" s="626" t="s">
        <v>550</v>
      </c>
      <c r="I1993" s="626" t="s">
        <v>4671</v>
      </c>
      <c r="J1993" s="626" t="s">
        <v>4672</v>
      </c>
      <c r="K1993" s="626" t="s">
        <v>4673</v>
      </c>
      <c r="L1993" s="627">
        <v>1500.3</v>
      </c>
      <c r="M1993" s="627">
        <v>3000.6</v>
      </c>
      <c r="N1993" s="626">
        <v>2</v>
      </c>
      <c r="O1993" s="690">
        <v>1</v>
      </c>
      <c r="P1993" s="627">
        <v>3000.6</v>
      </c>
      <c r="Q1993" s="642">
        <v>1</v>
      </c>
      <c r="R1993" s="626">
        <v>2</v>
      </c>
      <c r="S1993" s="642">
        <v>1</v>
      </c>
      <c r="T1993" s="690">
        <v>1</v>
      </c>
      <c r="U1993" s="672">
        <v>1</v>
      </c>
    </row>
    <row r="1994" spans="1:21" ht="14.4" customHeight="1" x14ac:dyDescent="0.3">
      <c r="A1994" s="625">
        <v>4</v>
      </c>
      <c r="B1994" s="626" t="s">
        <v>551</v>
      </c>
      <c r="C1994" s="626">
        <v>89301042</v>
      </c>
      <c r="D1994" s="688" t="s">
        <v>5893</v>
      </c>
      <c r="E1994" s="689" t="s">
        <v>3833</v>
      </c>
      <c r="F1994" s="626" t="s">
        <v>3779</v>
      </c>
      <c r="G1994" s="626" t="s">
        <v>3967</v>
      </c>
      <c r="H1994" s="626" t="s">
        <v>550</v>
      </c>
      <c r="I1994" s="626" t="s">
        <v>4677</v>
      </c>
      <c r="J1994" s="626" t="s">
        <v>4292</v>
      </c>
      <c r="K1994" s="626" t="s">
        <v>4678</v>
      </c>
      <c r="L1994" s="627">
        <v>2284</v>
      </c>
      <c r="M1994" s="627">
        <v>6852</v>
      </c>
      <c r="N1994" s="626">
        <v>3</v>
      </c>
      <c r="O1994" s="690">
        <v>2</v>
      </c>
      <c r="P1994" s="627">
        <v>6852</v>
      </c>
      <c r="Q1994" s="642">
        <v>1</v>
      </c>
      <c r="R1994" s="626">
        <v>3</v>
      </c>
      <c r="S1994" s="642">
        <v>1</v>
      </c>
      <c r="T1994" s="690">
        <v>2</v>
      </c>
      <c r="U1994" s="672">
        <v>1</v>
      </c>
    </row>
    <row r="1995" spans="1:21" ht="14.4" customHeight="1" x14ac:dyDescent="0.3">
      <c r="A1995" s="625">
        <v>4</v>
      </c>
      <c r="B1995" s="626" t="s">
        <v>551</v>
      </c>
      <c r="C1995" s="626">
        <v>89301042</v>
      </c>
      <c r="D1995" s="688" t="s">
        <v>5893</v>
      </c>
      <c r="E1995" s="689" t="s">
        <v>3833</v>
      </c>
      <c r="F1995" s="626" t="s">
        <v>3779</v>
      </c>
      <c r="G1995" s="626" t="s">
        <v>3967</v>
      </c>
      <c r="H1995" s="626" t="s">
        <v>550</v>
      </c>
      <c r="I1995" s="626" t="s">
        <v>4291</v>
      </c>
      <c r="J1995" s="626" t="s">
        <v>4292</v>
      </c>
      <c r="K1995" s="626" t="s">
        <v>4293</v>
      </c>
      <c r="L1995" s="627">
        <v>2284</v>
      </c>
      <c r="M1995" s="627">
        <v>6852</v>
      </c>
      <c r="N1995" s="626">
        <v>3</v>
      </c>
      <c r="O1995" s="690">
        <v>1</v>
      </c>
      <c r="P1995" s="627">
        <v>6852</v>
      </c>
      <c r="Q1995" s="642">
        <v>1</v>
      </c>
      <c r="R1995" s="626">
        <v>3</v>
      </c>
      <c r="S1995" s="642">
        <v>1</v>
      </c>
      <c r="T1995" s="690">
        <v>1</v>
      </c>
      <c r="U1995" s="672">
        <v>1</v>
      </c>
    </row>
    <row r="1996" spans="1:21" ht="14.4" customHeight="1" x14ac:dyDescent="0.3">
      <c r="A1996" s="625">
        <v>4</v>
      </c>
      <c r="B1996" s="626" t="s">
        <v>551</v>
      </c>
      <c r="C1996" s="626">
        <v>89301042</v>
      </c>
      <c r="D1996" s="688" t="s">
        <v>5893</v>
      </c>
      <c r="E1996" s="689" t="s">
        <v>3833</v>
      </c>
      <c r="F1996" s="626" t="s">
        <v>3779</v>
      </c>
      <c r="G1996" s="626" t="s">
        <v>3967</v>
      </c>
      <c r="H1996" s="626" t="s">
        <v>550</v>
      </c>
      <c r="I1996" s="626" t="s">
        <v>4679</v>
      </c>
      <c r="J1996" s="626" t="s">
        <v>4680</v>
      </c>
      <c r="K1996" s="626" t="s">
        <v>4681</v>
      </c>
      <c r="L1996" s="627">
        <v>3000</v>
      </c>
      <c r="M1996" s="627">
        <v>12000</v>
      </c>
      <c r="N1996" s="626">
        <v>4</v>
      </c>
      <c r="O1996" s="690">
        <v>2</v>
      </c>
      <c r="P1996" s="627">
        <v>6000</v>
      </c>
      <c r="Q1996" s="642">
        <v>0.5</v>
      </c>
      <c r="R1996" s="626">
        <v>2</v>
      </c>
      <c r="S1996" s="642">
        <v>0.5</v>
      </c>
      <c r="T1996" s="690">
        <v>1</v>
      </c>
      <c r="U1996" s="672">
        <v>0.5</v>
      </c>
    </row>
    <row r="1997" spans="1:21" ht="14.4" customHeight="1" x14ac:dyDescent="0.3">
      <c r="A1997" s="625">
        <v>4</v>
      </c>
      <c r="B1997" s="626" t="s">
        <v>551</v>
      </c>
      <c r="C1997" s="626">
        <v>89301042</v>
      </c>
      <c r="D1997" s="688" t="s">
        <v>5893</v>
      </c>
      <c r="E1997" s="689" t="s">
        <v>3833</v>
      </c>
      <c r="F1997" s="626" t="s">
        <v>3779</v>
      </c>
      <c r="G1997" s="626" t="s">
        <v>3967</v>
      </c>
      <c r="H1997" s="626" t="s">
        <v>550</v>
      </c>
      <c r="I1997" s="626" t="s">
        <v>4294</v>
      </c>
      <c r="J1997" s="626" t="s">
        <v>4295</v>
      </c>
      <c r="K1997" s="626" t="s">
        <v>4296</v>
      </c>
      <c r="L1997" s="627">
        <v>3000</v>
      </c>
      <c r="M1997" s="627">
        <v>6000</v>
      </c>
      <c r="N1997" s="626">
        <v>2</v>
      </c>
      <c r="O1997" s="690">
        <v>1</v>
      </c>
      <c r="P1997" s="627">
        <v>6000</v>
      </c>
      <c r="Q1997" s="642">
        <v>1</v>
      </c>
      <c r="R1997" s="626">
        <v>2</v>
      </c>
      <c r="S1997" s="642">
        <v>1</v>
      </c>
      <c r="T1997" s="690">
        <v>1</v>
      </c>
      <c r="U1997" s="672">
        <v>1</v>
      </c>
    </row>
    <row r="1998" spans="1:21" ht="14.4" customHeight="1" x14ac:dyDescent="0.3">
      <c r="A1998" s="625">
        <v>4</v>
      </c>
      <c r="B1998" s="626" t="s">
        <v>551</v>
      </c>
      <c r="C1998" s="626">
        <v>89301042</v>
      </c>
      <c r="D1998" s="688" t="s">
        <v>5893</v>
      </c>
      <c r="E1998" s="689" t="s">
        <v>3833</v>
      </c>
      <c r="F1998" s="626" t="s">
        <v>3779</v>
      </c>
      <c r="G1998" s="626" t="s">
        <v>3967</v>
      </c>
      <c r="H1998" s="626" t="s">
        <v>550</v>
      </c>
      <c r="I1998" s="626" t="s">
        <v>4682</v>
      </c>
      <c r="J1998" s="626" t="s">
        <v>4685</v>
      </c>
      <c r="K1998" s="626" t="s">
        <v>4684</v>
      </c>
      <c r="L1998" s="627">
        <v>761.3</v>
      </c>
      <c r="M1998" s="627">
        <v>10658.199999999999</v>
      </c>
      <c r="N1998" s="626">
        <v>14</v>
      </c>
      <c r="O1998" s="690">
        <v>3</v>
      </c>
      <c r="P1998" s="627">
        <v>10658.199999999999</v>
      </c>
      <c r="Q1998" s="642">
        <v>1</v>
      </c>
      <c r="R1998" s="626">
        <v>14</v>
      </c>
      <c r="S1998" s="642">
        <v>1</v>
      </c>
      <c r="T1998" s="690">
        <v>3</v>
      </c>
      <c r="U1998" s="672">
        <v>1</v>
      </c>
    </row>
    <row r="1999" spans="1:21" ht="14.4" customHeight="1" x14ac:dyDescent="0.3">
      <c r="A1999" s="625">
        <v>4</v>
      </c>
      <c r="B1999" s="626" t="s">
        <v>551</v>
      </c>
      <c r="C1999" s="626">
        <v>89301042</v>
      </c>
      <c r="D1999" s="688" t="s">
        <v>5893</v>
      </c>
      <c r="E1999" s="689" t="s">
        <v>3833</v>
      </c>
      <c r="F1999" s="626" t="s">
        <v>3779</v>
      </c>
      <c r="G1999" s="626" t="s">
        <v>3967</v>
      </c>
      <c r="H1999" s="626" t="s">
        <v>550</v>
      </c>
      <c r="I1999" s="626" t="s">
        <v>4686</v>
      </c>
      <c r="J1999" s="626" t="s">
        <v>4687</v>
      </c>
      <c r="K1999" s="626" t="s">
        <v>4688</v>
      </c>
      <c r="L1999" s="627">
        <v>761.3</v>
      </c>
      <c r="M1999" s="627">
        <v>1522.6</v>
      </c>
      <c r="N1999" s="626">
        <v>2</v>
      </c>
      <c r="O1999" s="690">
        <v>1</v>
      </c>
      <c r="P1999" s="627"/>
      <c r="Q1999" s="642">
        <v>0</v>
      </c>
      <c r="R1999" s="626"/>
      <c r="S1999" s="642">
        <v>0</v>
      </c>
      <c r="T1999" s="690"/>
      <c r="U1999" s="672">
        <v>0</v>
      </c>
    </row>
    <row r="2000" spans="1:21" ht="14.4" customHeight="1" x14ac:dyDescent="0.3">
      <c r="A2000" s="625">
        <v>4</v>
      </c>
      <c r="B2000" s="626" t="s">
        <v>551</v>
      </c>
      <c r="C2000" s="626">
        <v>89301042</v>
      </c>
      <c r="D2000" s="688" t="s">
        <v>5893</v>
      </c>
      <c r="E2000" s="689" t="s">
        <v>3833</v>
      </c>
      <c r="F2000" s="626" t="s">
        <v>3779</v>
      </c>
      <c r="G2000" s="626" t="s">
        <v>3967</v>
      </c>
      <c r="H2000" s="626" t="s">
        <v>550</v>
      </c>
      <c r="I2000" s="626" t="s">
        <v>5019</v>
      </c>
      <c r="J2000" s="626" t="s">
        <v>4690</v>
      </c>
      <c r="K2000" s="626" t="s">
        <v>5021</v>
      </c>
      <c r="L2000" s="627">
        <v>1500.3</v>
      </c>
      <c r="M2000" s="627">
        <v>6001.2</v>
      </c>
      <c r="N2000" s="626">
        <v>4</v>
      </c>
      <c r="O2000" s="690">
        <v>1</v>
      </c>
      <c r="P2000" s="627">
        <v>6001.2</v>
      </c>
      <c r="Q2000" s="642">
        <v>1</v>
      </c>
      <c r="R2000" s="626">
        <v>4</v>
      </c>
      <c r="S2000" s="642">
        <v>1</v>
      </c>
      <c r="T2000" s="690">
        <v>1</v>
      </c>
      <c r="U2000" s="672">
        <v>1</v>
      </c>
    </row>
    <row r="2001" spans="1:21" ht="14.4" customHeight="1" x14ac:dyDescent="0.3">
      <c r="A2001" s="625">
        <v>4</v>
      </c>
      <c r="B2001" s="626" t="s">
        <v>551</v>
      </c>
      <c r="C2001" s="626">
        <v>89301042</v>
      </c>
      <c r="D2001" s="688" t="s">
        <v>5893</v>
      </c>
      <c r="E2001" s="689" t="s">
        <v>3833</v>
      </c>
      <c r="F2001" s="626" t="s">
        <v>3779</v>
      </c>
      <c r="G2001" s="626" t="s">
        <v>3967</v>
      </c>
      <c r="H2001" s="626" t="s">
        <v>550</v>
      </c>
      <c r="I2001" s="626" t="s">
        <v>4689</v>
      </c>
      <c r="J2001" s="626" t="s">
        <v>4690</v>
      </c>
      <c r="K2001" s="626" t="s">
        <v>4691</v>
      </c>
      <c r="L2001" s="627">
        <v>1500.3</v>
      </c>
      <c r="M2001" s="627">
        <v>6001.2</v>
      </c>
      <c r="N2001" s="626">
        <v>4</v>
      </c>
      <c r="O2001" s="690">
        <v>1</v>
      </c>
      <c r="P2001" s="627">
        <v>6001.2</v>
      </c>
      <c r="Q2001" s="642">
        <v>1</v>
      </c>
      <c r="R2001" s="626">
        <v>4</v>
      </c>
      <c r="S2001" s="642">
        <v>1</v>
      </c>
      <c r="T2001" s="690">
        <v>1</v>
      </c>
      <c r="U2001" s="672">
        <v>1</v>
      </c>
    </row>
    <row r="2002" spans="1:21" ht="14.4" customHeight="1" x14ac:dyDescent="0.3">
      <c r="A2002" s="625">
        <v>4</v>
      </c>
      <c r="B2002" s="626" t="s">
        <v>551</v>
      </c>
      <c r="C2002" s="626">
        <v>89301042</v>
      </c>
      <c r="D2002" s="688" t="s">
        <v>5893</v>
      </c>
      <c r="E2002" s="689" t="s">
        <v>3833</v>
      </c>
      <c r="F2002" s="626" t="s">
        <v>3779</v>
      </c>
      <c r="G2002" s="626" t="s">
        <v>3967</v>
      </c>
      <c r="H2002" s="626" t="s">
        <v>550</v>
      </c>
      <c r="I2002" s="626" t="s">
        <v>5022</v>
      </c>
      <c r="J2002" s="626" t="s">
        <v>4690</v>
      </c>
      <c r="K2002" s="626" t="s">
        <v>5023</v>
      </c>
      <c r="L2002" s="627">
        <v>1500.3</v>
      </c>
      <c r="M2002" s="627">
        <v>15003</v>
      </c>
      <c r="N2002" s="626">
        <v>10</v>
      </c>
      <c r="O2002" s="690">
        <v>2</v>
      </c>
      <c r="P2002" s="627">
        <v>15003</v>
      </c>
      <c r="Q2002" s="642">
        <v>1</v>
      </c>
      <c r="R2002" s="626">
        <v>10</v>
      </c>
      <c r="S2002" s="642">
        <v>1</v>
      </c>
      <c r="T2002" s="690">
        <v>2</v>
      </c>
      <c r="U2002" s="672">
        <v>1</v>
      </c>
    </row>
    <row r="2003" spans="1:21" ht="14.4" customHeight="1" x14ac:dyDescent="0.3">
      <c r="A2003" s="625">
        <v>4</v>
      </c>
      <c r="B2003" s="626" t="s">
        <v>551</v>
      </c>
      <c r="C2003" s="626">
        <v>89301042</v>
      </c>
      <c r="D2003" s="688" t="s">
        <v>5893</v>
      </c>
      <c r="E2003" s="689" t="s">
        <v>3833</v>
      </c>
      <c r="F2003" s="626" t="s">
        <v>3779</v>
      </c>
      <c r="G2003" s="626" t="s">
        <v>3967</v>
      </c>
      <c r="H2003" s="626" t="s">
        <v>550</v>
      </c>
      <c r="I2003" s="626" t="s">
        <v>4695</v>
      </c>
      <c r="J2003" s="626" t="s">
        <v>4696</v>
      </c>
      <c r="K2003" s="626" t="s">
        <v>4697</v>
      </c>
      <c r="L2003" s="627">
        <v>835.78</v>
      </c>
      <c r="M2003" s="627">
        <v>3343.12</v>
      </c>
      <c r="N2003" s="626">
        <v>4</v>
      </c>
      <c r="O2003" s="690">
        <v>1</v>
      </c>
      <c r="P2003" s="627"/>
      <c r="Q2003" s="642">
        <v>0</v>
      </c>
      <c r="R2003" s="626"/>
      <c r="S2003" s="642">
        <v>0</v>
      </c>
      <c r="T2003" s="690"/>
      <c r="U2003" s="672">
        <v>0</v>
      </c>
    </row>
    <row r="2004" spans="1:21" ht="14.4" customHeight="1" x14ac:dyDescent="0.3">
      <c r="A2004" s="625">
        <v>4</v>
      </c>
      <c r="B2004" s="626" t="s">
        <v>551</v>
      </c>
      <c r="C2004" s="626">
        <v>89301042</v>
      </c>
      <c r="D2004" s="688" t="s">
        <v>5893</v>
      </c>
      <c r="E2004" s="689" t="s">
        <v>3833</v>
      </c>
      <c r="F2004" s="626" t="s">
        <v>3779</v>
      </c>
      <c r="G2004" s="626" t="s">
        <v>3967</v>
      </c>
      <c r="H2004" s="626" t="s">
        <v>550</v>
      </c>
      <c r="I2004" s="626" t="s">
        <v>4702</v>
      </c>
      <c r="J2004" s="626" t="s">
        <v>4703</v>
      </c>
      <c r="K2004" s="626" t="s">
        <v>4704</v>
      </c>
      <c r="L2004" s="627">
        <v>3053.49</v>
      </c>
      <c r="M2004" s="627">
        <v>6106.98</v>
      </c>
      <c r="N2004" s="626">
        <v>2</v>
      </c>
      <c r="O2004" s="690">
        <v>1</v>
      </c>
      <c r="P2004" s="627"/>
      <c r="Q2004" s="642">
        <v>0</v>
      </c>
      <c r="R2004" s="626"/>
      <c r="S2004" s="642">
        <v>0</v>
      </c>
      <c r="T2004" s="690"/>
      <c r="U2004" s="672">
        <v>0</v>
      </c>
    </row>
    <row r="2005" spans="1:21" ht="14.4" customHeight="1" x14ac:dyDescent="0.3">
      <c r="A2005" s="625">
        <v>4</v>
      </c>
      <c r="B2005" s="626" t="s">
        <v>551</v>
      </c>
      <c r="C2005" s="626">
        <v>89301042</v>
      </c>
      <c r="D2005" s="688" t="s">
        <v>5893</v>
      </c>
      <c r="E2005" s="689" t="s">
        <v>3833</v>
      </c>
      <c r="F2005" s="626" t="s">
        <v>3779</v>
      </c>
      <c r="G2005" s="626" t="s">
        <v>3967</v>
      </c>
      <c r="H2005" s="626" t="s">
        <v>550</v>
      </c>
      <c r="I2005" s="626" t="s">
        <v>5631</v>
      </c>
      <c r="J2005" s="626" t="s">
        <v>4706</v>
      </c>
      <c r="K2005" s="626" t="s">
        <v>5632</v>
      </c>
      <c r="L2005" s="627">
        <v>871</v>
      </c>
      <c r="M2005" s="627">
        <v>5226</v>
      </c>
      <c r="N2005" s="626">
        <v>6</v>
      </c>
      <c r="O2005" s="690">
        <v>1</v>
      </c>
      <c r="P2005" s="627">
        <v>5226</v>
      </c>
      <c r="Q2005" s="642">
        <v>1</v>
      </c>
      <c r="R2005" s="626">
        <v>6</v>
      </c>
      <c r="S2005" s="642">
        <v>1</v>
      </c>
      <c r="T2005" s="690">
        <v>1</v>
      </c>
      <c r="U2005" s="672">
        <v>1</v>
      </c>
    </row>
    <row r="2006" spans="1:21" ht="14.4" customHeight="1" x14ac:dyDescent="0.3">
      <c r="A2006" s="625">
        <v>4</v>
      </c>
      <c r="B2006" s="626" t="s">
        <v>551</v>
      </c>
      <c r="C2006" s="626">
        <v>89301042</v>
      </c>
      <c r="D2006" s="688" t="s">
        <v>5893</v>
      </c>
      <c r="E2006" s="689" t="s">
        <v>3833</v>
      </c>
      <c r="F2006" s="626" t="s">
        <v>3779</v>
      </c>
      <c r="G2006" s="626" t="s">
        <v>3967</v>
      </c>
      <c r="H2006" s="626" t="s">
        <v>550</v>
      </c>
      <c r="I2006" s="626" t="s">
        <v>5633</v>
      </c>
      <c r="J2006" s="626" t="s">
        <v>4709</v>
      </c>
      <c r="K2006" s="626" t="s">
        <v>5634</v>
      </c>
      <c r="L2006" s="627">
        <v>1450</v>
      </c>
      <c r="M2006" s="627">
        <v>14500</v>
      </c>
      <c r="N2006" s="626">
        <v>10</v>
      </c>
      <c r="O2006" s="690">
        <v>2</v>
      </c>
      <c r="P2006" s="627">
        <v>14500</v>
      </c>
      <c r="Q2006" s="642">
        <v>1</v>
      </c>
      <c r="R2006" s="626">
        <v>10</v>
      </c>
      <c r="S2006" s="642">
        <v>1</v>
      </c>
      <c r="T2006" s="690">
        <v>2</v>
      </c>
      <c r="U2006" s="672">
        <v>1</v>
      </c>
    </row>
    <row r="2007" spans="1:21" ht="14.4" customHeight="1" x14ac:dyDescent="0.3">
      <c r="A2007" s="625">
        <v>4</v>
      </c>
      <c r="B2007" s="626" t="s">
        <v>551</v>
      </c>
      <c r="C2007" s="626">
        <v>89301042</v>
      </c>
      <c r="D2007" s="688" t="s">
        <v>5893</v>
      </c>
      <c r="E2007" s="689" t="s">
        <v>3833</v>
      </c>
      <c r="F2007" s="626" t="s">
        <v>3779</v>
      </c>
      <c r="G2007" s="626" t="s">
        <v>3967</v>
      </c>
      <c r="H2007" s="626" t="s">
        <v>550</v>
      </c>
      <c r="I2007" s="626" t="s">
        <v>5024</v>
      </c>
      <c r="J2007" s="626" t="s">
        <v>5025</v>
      </c>
      <c r="K2007" s="626" t="s">
        <v>5026</v>
      </c>
      <c r="L2007" s="627">
        <v>3000</v>
      </c>
      <c r="M2007" s="627">
        <v>9000</v>
      </c>
      <c r="N2007" s="626">
        <v>3</v>
      </c>
      <c r="O2007" s="690">
        <v>1</v>
      </c>
      <c r="P2007" s="627">
        <v>9000</v>
      </c>
      <c r="Q2007" s="642">
        <v>1</v>
      </c>
      <c r="R2007" s="626">
        <v>3</v>
      </c>
      <c r="S2007" s="642">
        <v>1</v>
      </c>
      <c r="T2007" s="690">
        <v>1</v>
      </c>
      <c r="U2007" s="672">
        <v>1</v>
      </c>
    </row>
    <row r="2008" spans="1:21" ht="14.4" customHeight="1" x14ac:dyDescent="0.3">
      <c r="A2008" s="625">
        <v>4</v>
      </c>
      <c r="B2008" s="626" t="s">
        <v>551</v>
      </c>
      <c r="C2008" s="626">
        <v>89301042</v>
      </c>
      <c r="D2008" s="688" t="s">
        <v>5893</v>
      </c>
      <c r="E2008" s="689" t="s">
        <v>3833</v>
      </c>
      <c r="F2008" s="626" t="s">
        <v>3779</v>
      </c>
      <c r="G2008" s="626" t="s">
        <v>3967</v>
      </c>
      <c r="H2008" s="626" t="s">
        <v>550</v>
      </c>
      <c r="I2008" s="626" t="s">
        <v>5027</v>
      </c>
      <c r="J2008" s="626" t="s">
        <v>5025</v>
      </c>
      <c r="K2008" s="626" t="s">
        <v>5028</v>
      </c>
      <c r="L2008" s="627">
        <v>3000</v>
      </c>
      <c r="M2008" s="627">
        <v>9000</v>
      </c>
      <c r="N2008" s="626">
        <v>3</v>
      </c>
      <c r="O2008" s="690">
        <v>1</v>
      </c>
      <c r="P2008" s="627"/>
      <c r="Q2008" s="642">
        <v>0</v>
      </c>
      <c r="R2008" s="626"/>
      <c r="S2008" s="642">
        <v>0</v>
      </c>
      <c r="T2008" s="690"/>
      <c r="U2008" s="672">
        <v>0</v>
      </c>
    </row>
    <row r="2009" spans="1:21" ht="14.4" customHeight="1" x14ac:dyDescent="0.3">
      <c r="A2009" s="625">
        <v>4</v>
      </c>
      <c r="B2009" s="626" t="s">
        <v>551</v>
      </c>
      <c r="C2009" s="626">
        <v>89301042</v>
      </c>
      <c r="D2009" s="688" t="s">
        <v>5893</v>
      </c>
      <c r="E2009" s="689" t="s">
        <v>3833</v>
      </c>
      <c r="F2009" s="626" t="s">
        <v>3779</v>
      </c>
      <c r="G2009" s="626" t="s">
        <v>3967</v>
      </c>
      <c r="H2009" s="626" t="s">
        <v>550</v>
      </c>
      <c r="I2009" s="626" t="s">
        <v>4714</v>
      </c>
      <c r="J2009" s="626" t="s">
        <v>4712</v>
      </c>
      <c r="K2009" s="626" t="s">
        <v>4715</v>
      </c>
      <c r="L2009" s="627">
        <v>1454</v>
      </c>
      <c r="M2009" s="627">
        <v>8724</v>
      </c>
      <c r="N2009" s="626">
        <v>6</v>
      </c>
      <c r="O2009" s="690">
        <v>1</v>
      </c>
      <c r="P2009" s="627"/>
      <c r="Q2009" s="642">
        <v>0</v>
      </c>
      <c r="R2009" s="626"/>
      <c r="S2009" s="642">
        <v>0</v>
      </c>
      <c r="T2009" s="690"/>
      <c r="U2009" s="672">
        <v>0</v>
      </c>
    </row>
    <row r="2010" spans="1:21" ht="14.4" customHeight="1" x14ac:dyDescent="0.3">
      <c r="A2010" s="625">
        <v>4</v>
      </c>
      <c r="B2010" s="626" t="s">
        <v>551</v>
      </c>
      <c r="C2010" s="626">
        <v>89301042</v>
      </c>
      <c r="D2010" s="688" t="s">
        <v>5893</v>
      </c>
      <c r="E2010" s="689" t="s">
        <v>3833</v>
      </c>
      <c r="F2010" s="626" t="s">
        <v>3779</v>
      </c>
      <c r="G2010" s="626" t="s">
        <v>3967</v>
      </c>
      <c r="H2010" s="626" t="s">
        <v>550</v>
      </c>
      <c r="I2010" s="626" t="s">
        <v>4716</v>
      </c>
      <c r="J2010" s="626" t="s">
        <v>4717</v>
      </c>
      <c r="K2010" s="626" t="s">
        <v>4718</v>
      </c>
      <c r="L2010" s="627">
        <v>198.08</v>
      </c>
      <c r="M2010" s="627">
        <v>990.40000000000009</v>
      </c>
      <c r="N2010" s="626">
        <v>5</v>
      </c>
      <c r="O2010" s="690">
        <v>4</v>
      </c>
      <c r="P2010" s="627">
        <v>990.40000000000009</v>
      </c>
      <c r="Q2010" s="642">
        <v>1</v>
      </c>
      <c r="R2010" s="626">
        <v>5</v>
      </c>
      <c r="S2010" s="642">
        <v>1</v>
      </c>
      <c r="T2010" s="690">
        <v>4</v>
      </c>
      <c r="U2010" s="672">
        <v>1</v>
      </c>
    </row>
    <row r="2011" spans="1:21" ht="14.4" customHeight="1" x14ac:dyDescent="0.3">
      <c r="A2011" s="625">
        <v>4</v>
      </c>
      <c r="B2011" s="626" t="s">
        <v>551</v>
      </c>
      <c r="C2011" s="626">
        <v>89301042</v>
      </c>
      <c r="D2011" s="688" t="s">
        <v>5893</v>
      </c>
      <c r="E2011" s="689" t="s">
        <v>3833</v>
      </c>
      <c r="F2011" s="626" t="s">
        <v>3779</v>
      </c>
      <c r="G2011" s="626" t="s">
        <v>3967</v>
      </c>
      <c r="H2011" s="626" t="s">
        <v>550</v>
      </c>
      <c r="I2011" s="626" t="s">
        <v>4719</v>
      </c>
      <c r="J2011" s="626" t="s">
        <v>4720</v>
      </c>
      <c r="K2011" s="626" t="s">
        <v>4721</v>
      </c>
      <c r="L2011" s="627">
        <v>1500</v>
      </c>
      <c r="M2011" s="627">
        <v>46500</v>
      </c>
      <c r="N2011" s="626">
        <v>31</v>
      </c>
      <c r="O2011" s="690">
        <v>4</v>
      </c>
      <c r="P2011" s="627">
        <v>46500</v>
      </c>
      <c r="Q2011" s="642">
        <v>1</v>
      </c>
      <c r="R2011" s="626">
        <v>31</v>
      </c>
      <c r="S2011" s="642">
        <v>1</v>
      </c>
      <c r="T2011" s="690">
        <v>4</v>
      </c>
      <c r="U2011" s="672">
        <v>1</v>
      </c>
    </row>
    <row r="2012" spans="1:21" ht="14.4" customHeight="1" x14ac:dyDescent="0.3">
      <c r="A2012" s="625">
        <v>4</v>
      </c>
      <c r="B2012" s="626" t="s">
        <v>551</v>
      </c>
      <c r="C2012" s="626">
        <v>89301042</v>
      </c>
      <c r="D2012" s="688" t="s">
        <v>5893</v>
      </c>
      <c r="E2012" s="689" t="s">
        <v>3833</v>
      </c>
      <c r="F2012" s="626" t="s">
        <v>3779</v>
      </c>
      <c r="G2012" s="626" t="s">
        <v>3967</v>
      </c>
      <c r="H2012" s="626" t="s">
        <v>550</v>
      </c>
      <c r="I2012" s="626" t="s">
        <v>4722</v>
      </c>
      <c r="J2012" s="626" t="s">
        <v>4720</v>
      </c>
      <c r="K2012" s="626" t="s">
        <v>4723</v>
      </c>
      <c r="L2012" s="627">
        <v>1500</v>
      </c>
      <c r="M2012" s="627">
        <v>21000</v>
      </c>
      <c r="N2012" s="626">
        <v>14</v>
      </c>
      <c r="O2012" s="690">
        <v>2</v>
      </c>
      <c r="P2012" s="627">
        <v>21000</v>
      </c>
      <c r="Q2012" s="642">
        <v>1</v>
      </c>
      <c r="R2012" s="626">
        <v>14</v>
      </c>
      <c r="S2012" s="642">
        <v>1</v>
      </c>
      <c r="T2012" s="690">
        <v>2</v>
      </c>
      <c r="U2012" s="672">
        <v>1</v>
      </c>
    </row>
    <row r="2013" spans="1:21" ht="14.4" customHeight="1" x14ac:dyDescent="0.3">
      <c r="A2013" s="625">
        <v>4</v>
      </c>
      <c r="B2013" s="626" t="s">
        <v>551</v>
      </c>
      <c r="C2013" s="626">
        <v>89301042</v>
      </c>
      <c r="D2013" s="688" t="s">
        <v>5893</v>
      </c>
      <c r="E2013" s="689" t="s">
        <v>3833</v>
      </c>
      <c r="F2013" s="626" t="s">
        <v>3779</v>
      </c>
      <c r="G2013" s="626" t="s">
        <v>3967</v>
      </c>
      <c r="H2013" s="626" t="s">
        <v>550</v>
      </c>
      <c r="I2013" s="626" t="s">
        <v>4728</v>
      </c>
      <c r="J2013" s="626" t="s">
        <v>4729</v>
      </c>
      <c r="K2013" s="626" t="s">
        <v>4730</v>
      </c>
      <c r="L2013" s="627">
        <v>159.5</v>
      </c>
      <c r="M2013" s="627">
        <v>2233</v>
      </c>
      <c r="N2013" s="626">
        <v>14</v>
      </c>
      <c r="O2013" s="690">
        <v>6</v>
      </c>
      <c r="P2013" s="627">
        <v>638</v>
      </c>
      <c r="Q2013" s="642">
        <v>0.2857142857142857</v>
      </c>
      <c r="R2013" s="626">
        <v>4</v>
      </c>
      <c r="S2013" s="642">
        <v>0.2857142857142857</v>
      </c>
      <c r="T2013" s="690">
        <v>2</v>
      </c>
      <c r="U2013" s="672">
        <v>0.33333333333333331</v>
      </c>
    </row>
    <row r="2014" spans="1:21" ht="14.4" customHeight="1" x14ac:dyDescent="0.3">
      <c r="A2014" s="625">
        <v>4</v>
      </c>
      <c r="B2014" s="626" t="s">
        <v>551</v>
      </c>
      <c r="C2014" s="626">
        <v>89301042</v>
      </c>
      <c r="D2014" s="688" t="s">
        <v>5893</v>
      </c>
      <c r="E2014" s="689" t="s">
        <v>3833</v>
      </c>
      <c r="F2014" s="626" t="s">
        <v>3779</v>
      </c>
      <c r="G2014" s="626" t="s">
        <v>3967</v>
      </c>
      <c r="H2014" s="626" t="s">
        <v>550</v>
      </c>
      <c r="I2014" s="626" t="s">
        <v>4731</v>
      </c>
      <c r="J2014" s="626" t="s">
        <v>4732</v>
      </c>
      <c r="K2014" s="626" t="s">
        <v>4733</v>
      </c>
      <c r="L2014" s="627">
        <v>153.5</v>
      </c>
      <c r="M2014" s="627">
        <v>153.5</v>
      </c>
      <c r="N2014" s="626">
        <v>1</v>
      </c>
      <c r="O2014" s="690">
        <v>1</v>
      </c>
      <c r="P2014" s="627">
        <v>153.5</v>
      </c>
      <c r="Q2014" s="642">
        <v>1</v>
      </c>
      <c r="R2014" s="626">
        <v>1</v>
      </c>
      <c r="S2014" s="642">
        <v>1</v>
      </c>
      <c r="T2014" s="690">
        <v>1</v>
      </c>
      <c r="U2014" s="672">
        <v>1</v>
      </c>
    </row>
    <row r="2015" spans="1:21" ht="14.4" customHeight="1" x14ac:dyDescent="0.3">
      <c r="A2015" s="625">
        <v>4</v>
      </c>
      <c r="B2015" s="626" t="s">
        <v>551</v>
      </c>
      <c r="C2015" s="626">
        <v>89301042</v>
      </c>
      <c r="D2015" s="688" t="s">
        <v>5893</v>
      </c>
      <c r="E2015" s="689" t="s">
        <v>3833</v>
      </c>
      <c r="F2015" s="626" t="s">
        <v>3779</v>
      </c>
      <c r="G2015" s="626" t="s">
        <v>3967</v>
      </c>
      <c r="H2015" s="626" t="s">
        <v>550</v>
      </c>
      <c r="I2015" s="626" t="s">
        <v>5428</v>
      </c>
      <c r="J2015" s="626" t="s">
        <v>5429</v>
      </c>
      <c r="K2015" s="626" t="s">
        <v>5430</v>
      </c>
      <c r="L2015" s="627">
        <v>2830</v>
      </c>
      <c r="M2015" s="627">
        <v>2830</v>
      </c>
      <c r="N2015" s="626">
        <v>1</v>
      </c>
      <c r="O2015" s="690">
        <v>1</v>
      </c>
      <c r="P2015" s="627"/>
      <c r="Q2015" s="642">
        <v>0</v>
      </c>
      <c r="R2015" s="626"/>
      <c r="S2015" s="642">
        <v>0</v>
      </c>
      <c r="T2015" s="690"/>
      <c r="U2015" s="672">
        <v>0</v>
      </c>
    </row>
    <row r="2016" spans="1:21" ht="14.4" customHeight="1" x14ac:dyDescent="0.3">
      <c r="A2016" s="625">
        <v>4</v>
      </c>
      <c r="B2016" s="626" t="s">
        <v>551</v>
      </c>
      <c r="C2016" s="626">
        <v>89301042</v>
      </c>
      <c r="D2016" s="688" t="s">
        <v>5893</v>
      </c>
      <c r="E2016" s="689" t="s">
        <v>3833</v>
      </c>
      <c r="F2016" s="626" t="s">
        <v>3779</v>
      </c>
      <c r="G2016" s="626" t="s">
        <v>3967</v>
      </c>
      <c r="H2016" s="626" t="s">
        <v>550</v>
      </c>
      <c r="I2016" s="626" t="s">
        <v>4734</v>
      </c>
      <c r="J2016" s="626" t="s">
        <v>4548</v>
      </c>
      <c r="K2016" s="626" t="s">
        <v>4735</v>
      </c>
      <c r="L2016" s="627">
        <v>2304</v>
      </c>
      <c r="M2016" s="627">
        <v>2304</v>
      </c>
      <c r="N2016" s="626">
        <v>1</v>
      </c>
      <c r="O2016" s="690">
        <v>1</v>
      </c>
      <c r="P2016" s="627">
        <v>2304</v>
      </c>
      <c r="Q2016" s="642">
        <v>1</v>
      </c>
      <c r="R2016" s="626">
        <v>1</v>
      </c>
      <c r="S2016" s="642">
        <v>1</v>
      </c>
      <c r="T2016" s="690">
        <v>1</v>
      </c>
      <c r="U2016" s="672">
        <v>1</v>
      </c>
    </row>
    <row r="2017" spans="1:21" ht="14.4" customHeight="1" x14ac:dyDescent="0.3">
      <c r="A2017" s="625">
        <v>4</v>
      </c>
      <c r="B2017" s="626" t="s">
        <v>551</v>
      </c>
      <c r="C2017" s="626">
        <v>89301042</v>
      </c>
      <c r="D2017" s="688" t="s">
        <v>5893</v>
      </c>
      <c r="E2017" s="689" t="s">
        <v>3833</v>
      </c>
      <c r="F2017" s="626" t="s">
        <v>3779</v>
      </c>
      <c r="G2017" s="626" t="s">
        <v>3967</v>
      </c>
      <c r="H2017" s="626" t="s">
        <v>550</v>
      </c>
      <c r="I2017" s="626" t="s">
        <v>5635</v>
      </c>
      <c r="J2017" s="626" t="s">
        <v>5636</v>
      </c>
      <c r="K2017" s="626" t="s">
        <v>5637</v>
      </c>
      <c r="L2017" s="627">
        <v>600</v>
      </c>
      <c r="M2017" s="627">
        <v>600</v>
      </c>
      <c r="N2017" s="626">
        <v>1</v>
      </c>
      <c r="O2017" s="690">
        <v>1</v>
      </c>
      <c r="P2017" s="627"/>
      <c r="Q2017" s="642">
        <v>0</v>
      </c>
      <c r="R2017" s="626"/>
      <c r="S2017" s="642">
        <v>0</v>
      </c>
      <c r="T2017" s="690"/>
      <c r="U2017" s="672">
        <v>0</v>
      </c>
    </row>
    <row r="2018" spans="1:21" ht="14.4" customHeight="1" x14ac:dyDescent="0.3">
      <c r="A2018" s="625">
        <v>4</v>
      </c>
      <c r="B2018" s="626" t="s">
        <v>551</v>
      </c>
      <c r="C2018" s="626">
        <v>89301042</v>
      </c>
      <c r="D2018" s="688" t="s">
        <v>5893</v>
      </c>
      <c r="E2018" s="689" t="s">
        <v>3833</v>
      </c>
      <c r="F2018" s="626" t="s">
        <v>3779</v>
      </c>
      <c r="G2018" s="626" t="s">
        <v>3967</v>
      </c>
      <c r="H2018" s="626" t="s">
        <v>550</v>
      </c>
      <c r="I2018" s="626" t="s">
        <v>4736</v>
      </c>
      <c r="J2018" s="626" t="s">
        <v>4737</v>
      </c>
      <c r="K2018" s="626" t="s">
        <v>4738</v>
      </c>
      <c r="L2018" s="627">
        <v>1000</v>
      </c>
      <c r="M2018" s="627">
        <v>2000</v>
      </c>
      <c r="N2018" s="626">
        <v>2</v>
      </c>
      <c r="O2018" s="690">
        <v>2</v>
      </c>
      <c r="P2018" s="627">
        <v>2000</v>
      </c>
      <c r="Q2018" s="642">
        <v>1</v>
      </c>
      <c r="R2018" s="626">
        <v>2</v>
      </c>
      <c r="S2018" s="642">
        <v>1</v>
      </c>
      <c r="T2018" s="690">
        <v>2</v>
      </c>
      <c r="U2018" s="672">
        <v>1</v>
      </c>
    </row>
    <row r="2019" spans="1:21" ht="14.4" customHeight="1" x14ac:dyDescent="0.3">
      <c r="A2019" s="625">
        <v>4</v>
      </c>
      <c r="B2019" s="626" t="s">
        <v>551</v>
      </c>
      <c r="C2019" s="626">
        <v>89301042</v>
      </c>
      <c r="D2019" s="688" t="s">
        <v>5893</v>
      </c>
      <c r="E2019" s="689" t="s">
        <v>3833</v>
      </c>
      <c r="F2019" s="626" t="s">
        <v>3779</v>
      </c>
      <c r="G2019" s="626" t="s">
        <v>3967</v>
      </c>
      <c r="H2019" s="626" t="s">
        <v>550</v>
      </c>
      <c r="I2019" s="626" t="s">
        <v>5638</v>
      </c>
      <c r="J2019" s="626" t="s">
        <v>4553</v>
      </c>
      <c r="K2019" s="626" t="s">
        <v>5639</v>
      </c>
      <c r="L2019" s="627">
        <v>1500.3</v>
      </c>
      <c r="M2019" s="627">
        <v>1500.3</v>
      </c>
      <c r="N2019" s="626">
        <v>1</v>
      </c>
      <c r="O2019" s="690">
        <v>1</v>
      </c>
      <c r="P2019" s="627"/>
      <c r="Q2019" s="642">
        <v>0</v>
      </c>
      <c r="R2019" s="626"/>
      <c r="S2019" s="642">
        <v>0</v>
      </c>
      <c r="T2019" s="690"/>
      <c r="U2019" s="672">
        <v>0</v>
      </c>
    </row>
    <row r="2020" spans="1:21" ht="14.4" customHeight="1" x14ac:dyDescent="0.3">
      <c r="A2020" s="625">
        <v>4</v>
      </c>
      <c r="B2020" s="626" t="s">
        <v>551</v>
      </c>
      <c r="C2020" s="626">
        <v>89301042</v>
      </c>
      <c r="D2020" s="688" t="s">
        <v>5893</v>
      </c>
      <c r="E2020" s="689" t="s">
        <v>3833</v>
      </c>
      <c r="F2020" s="626" t="s">
        <v>3779</v>
      </c>
      <c r="G2020" s="626" t="s">
        <v>4747</v>
      </c>
      <c r="H2020" s="626" t="s">
        <v>550</v>
      </c>
      <c r="I2020" s="626" t="s">
        <v>5640</v>
      </c>
      <c r="J2020" s="626" t="s">
        <v>5641</v>
      </c>
      <c r="K2020" s="626" t="s">
        <v>5642</v>
      </c>
      <c r="L2020" s="627">
        <v>394.54</v>
      </c>
      <c r="M2020" s="627">
        <v>1183.6200000000001</v>
      </c>
      <c r="N2020" s="626">
        <v>3</v>
      </c>
      <c r="O2020" s="690">
        <v>1</v>
      </c>
      <c r="P2020" s="627">
        <v>1183.6200000000001</v>
      </c>
      <c r="Q2020" s="642">
        <v>1</v>
      </c>
      <c r="R2020" s="626">
        <v>3</v>
      </c>
      <c r="S2020" s="642">
        <v>1</v>
      </c>
      <c r="T2020" s="690">
        <v>1</v>
      </c>
      <c r="U2020" s="672">
        <v>1</v>
      </c>
    </row>
    <row r="2021" spans="1:21" ht="14.4" customHeight="1" x14ac:dyDescent="0.3">
      <c r="A2021" s="625">
        <v>4</v>
      </c>
      <c r="B2021" s="626" t="s">
        <v>551</v>
      </c>
      <c r="C2021" s="626">
        <v>89301042</v>
      </c>
      <c r="D2021" s="688" t="s">
        <v>5893</v>
      </c>
      <c r="E2021" s="689" t="s">
        <v>3834</v>
      </c>
      <c r="F2021" s="626" t="s">
        <v>3777</v>
      </c>
      <c r="G2021" s="626" t="s">
        <v>5215</v>
      </c>
      <c r="H2021" s="626" t="s">
        <v>550</v>
      </c>
      <c r="I2021" s="626" t="s">
        <v>5643</v>
      </c>
      <c r="J2021" s="626" t="s">
        <v>5644</v>
      </c>
      <c r="K2021" s="626" t="s">
        <v>1457</v>
      </c>
      <c r="L2021" s="627">
        <v>196.76</v>
      </c>
      <c r="M2021" s="627">
        <v>196.76</v>
      </c>
      <c r="N2021" s="626">
        <v>1</v>
      </c>
      <c r="O2021" s="690">
        <v>0.5</v>
      </c>
      <c r="P2021" s="627"/>
      <c r="Q2021" s="642">
        <v>0</v>
      </c>
      <c r="R2021" s="626"/>
      <c r="S2021" s="642">
        <v>0</v>
      </c>
      <c r="T2021" s="690"/>
      <c r="U2021" s="672">
        <v>0</v>
      </c>
    </row>
    <row r="2022" spans="1:21" ht="14.4" customHeight="1" x14ac:dyDescent="0.3">
      <c r="A2022" s="625">
        <v>4</v>
      </c>
      <c r="B2022" s="626" t="s">
        <v>551</v>
      </c>
      <c r="C2022" s="626">
        <v>89301042</v>
      </c>
      <c r="D2022" s="688" t="s">
        <v>5893</v>
      </c>
      <c r="E2022" s="689" t="s">
        <v>3834</v>
      </c>
      <c r="F2022" s="626" t="s">
        <v>3777</v>
      </c>
      <c r="G2022" s="626" t="s">
        <v>5215</v>
      </c>
      <c r="H2022" s="626" t="s">
        <v>550</v>
      </c>
      <c r="I2022" s="626" t="s">
        <v>5645</v>
      </c>
      <c r="J2022" s="626" t="s">
        <v>5646</v>
      </c>
      <c r="K2022" s="626" t="s">
        <v>5368</v>
      </c>
      <c r="L2022" s="627">
        <v>716.43</v>
      </c>
      <c r="M2022" s="627">
        <v>716.43</v>
      </c>
      <c r="N2022" s="626">
        <v>1</v>
      </c>
      <c r="O2022" s="690">
        <v>0.5</v>
      </c>
      <c r="P2022" s="627"/>
      <c r="Q2022" s="642">
        <v>0</v>
      </c>
      <c r="R2022" s="626"/>
      <c r="S2022" s="642">
        <v>0</v>
      </c>
      <c r="T2022" s="690"/>
      <c r="U2022" s="672">
        <v>0</v>
      </c>
    </row>
    <row r="2023" spans="1:21" ht="14.4" customHeight="1" x14ac:dyDescent="0.3">
      <c r="A2023" s="625">
        <v>4</v>
      </c>
      <c r="B2023" s="626" t="s">
        <v>551</v>
      </c>
      <c r="C2023" s="626">
        <v>89301042</v>
      </c>
      <c r="D2023" s="688" t="s">
        <v>5893</v>
      </c>
      <c r="E2023" s="689" t="s">
        <v>3834</v>
      </c>
      <c r="F2023" s="626" t="s">
        <v>3777</v>
      </c>
      <c r="G2023" s="626" t="s">
        <v>5215</v>
      </c>
      <c r="H2023" s="626" t="s">
        <v>550</v>
      </c>
      <c r="I2023" s="626" t="s">
        <v>5647</v>
      </c>
      <c r="J2023" s="626" t="s">
        <v>5646</v>
      </c>
      <c r="K2023" s="626" t="s">
        <v>5648</v>
      </c>
      <c r="L2023" s="627">
        <v>0</v>
      </c>
      <c r="M2023" s="627">
        <v>0</v>
      </c>
      <c r="N2023" s="626">
        <v>1</v>
      </c>
      <c r="O2023" s="690">
        <v>0.5</v>
      </c>
      <c r="P2023" s="627"/>
      <c r="Q2023" s="642"/>
      <c r="R2023" s="626"/>
      <c r="S2023" s="642">
        <v>0</v>
      </c>
      <c r="T2023" s="690"/>
      <c r="U2023" s="672">
        <v>0</v>
      </c>
    </row>
    <row r="2024" spans="1:21" ht="14.4" customHeight="1" x14ac:dyDescent="0.3">
      <c r="A2024" s="625">
        <v>4</v>
      </c>
      <c r="B2024" s="626" t="s">
        <v>551</v>
      </c>
      <c r="C2024" s="626">
        <v>89301042</v>
      </c>
      <c r="D2024" s="688" t="s">
        <v>5893</v>
      </c>
      <c r="E2024" s="689" t="s">
        <v>3834</v>
      </c>
      <c r="F2024" s="626" t="s">
        <v>3777</v>
      </c>
      <c r="G2024" s="626" t="s">
        <v>3931</v>
      </c>
      <c r="H2024" s="626" t="s">
        <v>550</v>
      </c>
      <c r="I2024" s="626" t="s">
        <v>5649</v>
      </c>
      <c r="J2024" s="626" t="s">
        <v>5650</v>
      </c>
      <c r="K2024" s="626" t="s">
        <v>5648</v>
      </c>
      <c r="L2024" s="627">
        <v>89.77</v>
      </c>
      <c r="M2024" s="627">
        <v>179.54</v>
      </c>
      <c r="N2024" s="626">
        <v>2</v>
      </c>
      <c r="O2024" s="690">
        <v>1</v>
      </c>
      <c r="P2024" s="627"/>
      <c r="Q2024" s="642">
        <v>0</v>
      </c>
      <c r="R2024" s="626"/>
      <c r="S2024" s="642">
        <v>0</v>
      </c>
      <c r="T2024" s="690"/>
      <c r="U2024" s="672">
        <v>0</v>
      </c>
    </row>
    <row r="2025" spans="1:21" ht="14.4" customHeight="1" x14ac:dyDescent="0.3">
      <c r="A2025" s="625">
        <v>4</v>
      </c>
      <c r="B2025" s="626" t="s">
        <v>551</v>
      </c>
      <c r="C2025" s="626">
        <v>89301042</v>
      </c>
      <c r="D2025" s="688" t="s">
        <v>5893</v>
      </c>
      <c r="E2025" s="689" t="s">
        <v>3834</v>
      </c>
      <c r="F2025" s="626" t="s">
        <v>3777</v>
      </c>
      <c r="G2025" s="626" t="s">
        <v>4126</v>
      </c>
      <c r="H2025" s="626" t="s">
        <v>550</v>
      </c>
      <c r="I2025" s="626" t="s">
        <v>5290</v>
      </c>
      <c r="J2025" s="626" t="s">
        <v>4166</v>
      </c>
      <c r="K2025" s="626" t="s">
        <v>3600</v>
      </c>
      <c r="L2025" s="627">
        <v>69.86</v>
      </c>
      <c r="M2025" s="627">
        <v>279.44</v>
      </c>
      <c r="N2025" s="626">
        <v>4</v>
      </c>
      <c r="O2025" s="690">
        <v>3</v>
      </c>
      <c r="P2025" s="627">
        <v>139.72</v>
      </c>
      <c r="Q2025" s="642">
        <v>0.5</v>
      </c>
      <c r="R2025" s="626">
        <v>2</v>
      </c>
      <c r="S2025" s="642">
        <v>0.5</v>
      </c>
      <c r="T2025" s="690">
        <v>1</v>
      </c>
      <c r="U2025" s="672">
        <v>0.33333333333333331</v>
      </c>
    </row>
    <row r="2026" spans="1:21" ht="14.4" customHeight="1" x14ac:dyDescent="0.3">
      <c r="A2026" s="625">
        <v>4</v>
      </c>
      <c r="B2026" s="626" t="s">
        <v>551</v>
      </c>
      <c r="C2026" s="626">
        <v>89301042</v>
      </c>
      <c r="D2026" s="688" t="s">
        <v>5893</v>
      </c>
      <c r="E2026" s="689" t="s">
        <v>3834</v>
      </c>
      <c r="F2026" s="626" t="s">
        <v>3777</v>
      </c>
      <c r="G2026" s="626" t="s">
        <v>4331</v>
      </c>
      <c r="H2026" s="626" t="s">
        <v>550</v>
      </c>
      <c r="I2026" s="626" t="s">
        <v>930</v>
      </c>
      <c r="J2026" s="626" t="s">
        <v>731</v>
      </c>
      <c r="K2026" s="626" t="s">
        <v>1009</v>
      </c>
      <c r="L2026" s="627">
        <v>69.31</v>
      </c>
      <c r="M2026" s="627">
        <v>69.31</v>
      </c>
      <c r="N2026" s="626">
        <v>1</v>
      </c>
      <c r="O2026" s="690">
        <v>1</v>
      </c>
      <c r="P2026" s="627">
        <v>69.31</v>
      </c>
      <c r="Q2026" s="642">
        <v>1</v>
      </c>
      <c r="R2026" s="626">
        <v>1</v>
      </c>
      <c r="S2026" s="642">
        <v>1</v>
      </c>
      <c r="T2026" s="690">
        <v>1</v>
      </c>
      <c r="U2026" s="672">
        <v>1</v>
      </c>
    </row>
    <row r="2027" spans="1:21" ht="14.4" customHeight="1" x14ac:dyDescent="0.3">
      <c r="A2027" s="625">
        <v>4</v>
      </c>
      <c r="B2027" s="626" t="s">
        <v>551</v>
      </c>
      <c r="C2027" s="626">
        <v>89301042</v>
      </c>
      <c r="D2027" s="688" t="s">
        <v>5893</v>
      </c>
      <c r="E2027" s="689" t="s">
        <v>3834</v>
      </c>
      <c r="F2027" s="626" t="s">
        <v>3777</v>
      </c>
      <c r="G2027" s="626" t="s">
        <v>4110</v>
      </c>
      <c r="H2027" s="626" t="s">
        <v>550</v>
      </c>
      <c r="I2027" s="626" t="s">
        <v>5651</v>
      </c>
      <c r="J2027" s="626" t="s">
        <v>3144</v>
      </c>
      <c r="K2027" s="626" t="s">
        <v>5652</v>
      </c>
      <c r="L2027" s="627">
        <v>0</v>
      </c>
      <c r="M2027" s="627">
        <v>0</v>
      </c>
      <c r="N2027" s="626">
        <v>2</v>
      </c>
      <c r="O2027" s="690">
        <v>1</v>
      </c>
      <c r="P2027" s="627"/>
      <c r="Q2027" s="642"/>
      <c r="R2027" s="626"/>
      <c r="S2027" s="642">
        <v>0</v>
      </c>
      <c r="T2027" s="690"/>
      <c r="U2027" s="672">
        <v>0</v>
      </c>
    </row>
    <row r="2028" spans="1:21" ht="14.4" customHeight="1" x14ac:dyDescent="0.3">
      <c r="A2028" s="625">
        <v>4</v>
      </c>
      <c r="B2028" s="626" t="s">
        <v>551</v>
      </c>
      <c r="C2028" s="626">
        <v>89301042</v>
      </c>
      <c r="D2028" s="688" t="s">
        <v>5893</v>
      </c>
      <c r="E2028" s="689" t="s">
        <v>3834</v>
      </c>
      <c r="F2028" s="626" t="s">
        <v>3777</v>
      </c>
      <c r="G2028" s="626" t="s">
        <v>4110</v>
      </c>
      <c r="H2028" s="626" t="s">
        <v>550</v>
      </c>
      <c r="I2028" s="626" t="s">
        <v>5653</v>
      </c>
      <c r="J2028" s="626" t="s">
        <v>3144</v>
      </c>
      <c r="K2028" s="626" t="s">
        <v>5654</v>
      </c>
      <c r="L2028" s="627">
        <v>0</v>
      </c>
      <c r="M2028" s="627">
        <v>0</v>
      </c>
      <c r="N2028" s="626">
        <v>2</v>
      </c>
      <c r="O2028" s="690">
        <v>1.5</v>
      </c>
      <c r="P2028" s="627"/>
      <c r="Q2028" s="642"/>
      <c r="R2028" s="626"/>
      <c r="S2028" s="642">
        <v>0</v>
      </c>
      <c r="T2028" s="690"/>
      <c r="U2028" s="672">
        <v>0</v>
      </c>
    </row>
    <row r="2029" spans="1:21" ht="14.4" customHeight="1" x14ac:dyDescent="0.3">
      <c r="A2029" s="625">
        <v>4</v>
      </c>
      <c r="B2029" s="626" t="s">
        <v>551</v>
      </c>
      <c r="C2029" s="626">
        <v>89301042</v>
      </c>
      <c r="D2029" s="688" t="s">
        <v>5893</v>
      </c>
      <c r="E2029" s="689" t="s">
        <v>3834</v>
      </c>
      <c r="F2029" s="626" t="s">
        <v>3777</v>
      </c>
      <c r="G2029" s="626" t="s">
        <v>3904</v>
      </c>
      <c r="H2029" s="626" t="s">
        <v>550</v>
      </c>
      <c r="I2029" s="626" t="s">
        <v>5655</v>
      </c>
      <c r="J2029" s="626" t="s">
        <v>3806</v>
      </c>
      <c r="K2029" s="626"/>
      <c r="L2029" s="627">
        <v>0</v>
      </c>
      <c r="M2029" s="627">
        <v>0</v>
      </c>
      <c r="N2029" s="626">
        <v>1</v>
      </c>
      <c r="O2029" s="690">
        <v>0.5</v>
      </c>
      <c r="P2029" s="627"/>
      <c r="Q2029" s="642"/>
      <c r="R2029" s="626"/>
      <c r="S2029" s="642">
        <v>0</v>
      </c>
      <c r="T2029" s="690"/>
      <c r="U2029" s="672">
        <v>0</v>
      </c>
    </row>
    <row r="2030" spans="1:21" ht="14.4" customHeight="1" x14ac:dyDescent="0.3">
      <c r="A2030" s="625">
        <v>4</v>
      </c>
      <c r="B2030" s="626" t="s">
        <v>551</v>
      </c>
      <c r="C2030" s="626">
        <v>89301042</v>
      </c>
      <c r="D2030" s="688" t="s">
        <v>5893</v>
      </c>
      <c r="E2030" s="689" t="s">
        <v>3834</v>
      </c>
      <c r="F2030" s="626" t="s">
        <v>3777</v>
      </c>
      <c r="G2030" s="626" t="s">
        <v>5656</v>
      </c>
      <c r="H2030" s="626" t="s">
        <v>1399</v>
      </c>
      <c r="I2030" s="626" t="s">
        <v>5657</v>
      </c>
      <c r="J2030" s="626" t="s">
        <v>5658</v>
      </c>
      <c r="K2030" s="626" t="s">
        <v>5659</v>
      </c>
      <c r="L2030" s="627">
        <v>91.07</v>
      </c>
      <c r="M2030" s="627">
        <v>182.14</v>
      </c>
      <c r="N2030" s="626">
        <v>2</v>
      </c>
      <c r="O2030" s="690">
        <v>1</v>
      </c>
      <c r="P2030" s="627"/>
      <c r="Q2030" s="642">
        <v>0</v>
      </c>
      <c r="R2030" s="626"/>
      <c r="S2030" s="642">
        <v>0</v>
      </c>
      <c r="T2030" s="690"/>
      <c r="U2030" s="672">
        <v>0</v>
      </c>
    </row>
    <row r="2031" spans="1:21" ht="14.4" customHeight="1" x14ac:dyDescent="0.3">
      <c r="A2031" s="625">
        <v>4</v>
      </c>
      <c r="B2031" s="626" t="s">
        <v>551</v>
      </c>
      <c r="C2031" s="626">
        <v>89301042</v>
      </c>
      <c r="D2031" s="688" t="s">
        <v>5893</v>
      </c>
      <c r="E2031" s="689" t="s">
        <v>3834</v>
      </c>
      <c r="F2031" s="626" t="s">
        <v>3777</v>
      </c>
      <c r="G2031" s="626" t="s">
        <v>5660</v>
      </c>
      <c r="H2031" s="626" t="s">
        <v>550</v>
      </c>
      <c r="I2031" s="626" t="s">
        <v>5661</v>
      </c>
      <c r="J2031" s="626" t="s">
        <v>5662</v>
      </c>
      <c r="K2031" s="626" t="s">
        <v>1591</v>
      </c>
      <c r="L2031" s="627">
        <v>5058.3999999999996</v>
      </c>
      <c r="M2031" s="627">
        <v>10116.799999999999</v>
      </c>
      <c r="N2031" s="626">
        <v>2</v>
      </c>
      <c r="O2031" s="690">
        <v>1</v>
      </c>
      <c r="P2031" s="627">
        <v>5058.3999999999996</v>
      </c>
      <c r="Q2031" s="642">
        <v>0.5</v>
      </c>
      <c r="R2031" s="626">
        <v>1</v>
      </c>
      <c r="S2031" s="642">
        <v>0.5</v>
      </c>
      <c r="T2031" s="690">
        <v>0.5</v>
      </c>
      <c r="U2031" s="672">
        <v>0.5</v>
      </c>
    </row>
    <row r="2032" spans="1:21" ht="14.4" customHeight="1" x14ac:dyDescent="0.3">
      <c r="A2032" s="625">
        <v>4</v>
      </c>
      <c r="B2032" s="626" t="s">
        <v>551</v>
      </c>
      <c r="C2032" s="626">
        <v>89301042</v>
      </c>
      <c r="D2032" s="688" t="s">
        <v>5893</v>
      </c>
      <c r="E2032" s="689" t="s">
        <v>3834</v>
      </c>
      <c r="F2032" s="626" t="s">
        <v>3777</v>
      </c>
      <c r="G2032" s="626" t="s">
        <v>5660</v>
      </c>
      <c r="H2032" s="626" t="s">
        <v>550</v>
      </c>
      <c r="I2032" s="626" t="s">
        <v>5663</v>
      </c>
      <c r="J2032" s="626" t="s">
        <v>5662</v>
      </c>
      <c r="K2032" s="626" t="s">
        <v>1591</v>
      </c>
      <c r="L2032" s="627">
        <v>5058.3999999999996</v>
      </c>
      <c r="M2032" s="627">
        <v>10116.799999999999</v>
      </c>
      <c r="N2032" s="626">
        <v>2</v>
      </c>
      <c r="O2032" s="690">
        <v>1</v>
      </c>
      <c r="P2032" s="627"/>
      <c r="Q2032" s="642">
        <v>0</v>
      </c>
      <c r="R2032" s="626"/>
      <c r="S2032" s="642">
        <v>0</v>
      </c>
      <c r="T2032" s="690"/>
      <c r="U2032" s="672">
        <v>0</v>
      </c>
    </row>
    <row r="2033" spans="1:21" ht="14.4" customHeight="1" x14ac:dyDescent="0.3">
      <c r="A2033" s="625">
        <v>4</v>
      </c>
      <c r="B2033" s="626" t="s">
        <v>551</v>
      </c>
      <c r="C2033" s="626">
        <v>89301042</v>
      </c>
      <c r="D2033" s="688" t="s">
        <v>5893</v>
      </c>
      <c r="E2033" s="689" t="s">
        <v>3834</v>
      </c>
      <c r="F2033" s="626" t="s">
        <v>3777</v>
      </c>
      <c r="G2033" s="626" t="s">
        <v>4781</v>
      </c>
      <c r="H2033" s="626" t="s">
        <v>550</v>
      </c>
      <c r="I2033" s="626" t="s">
        <v>5664</v>
      </c>
      <c r="J2033" s="626" t="s">
        <v>4826</v>
      </c>
      <c r="K2033" s="626" t="s">
        <v>5665</v>
      </c>
      <c r="L2033" s="627">
        <v>0</v>
      </c>
      <c r="M2033" s="627">
        <v>0</v>
      </c>
      <c r="N2033" s="626">
        <v>2</v>
      </c>
      <c r="O2033" s="690">
        <v>0.5</v>
      </c>
      <c r="P2033" s="627"/>
      <c r="Q2033" s="642"/>
      <c r="R2033" s="626"/>
      <c r="S2033" s="642">
        <v>0</v>
      </c>
      <c r="T2033" s="690"/>
      <c r="U2033" s="672">
        <v>0</v>
      </c>
    </row>
    <row r="2034" spans="1:21" ht="14.4" customHeight="1" x14ac:dyDescent="0.3">
      <c r="A2034" s="625">
        <v>4</v>
      </c>
      <c r="B2034" s="626" t="s">
        <v>551</v>
      </c>
      <c r="C2034" s="626">
        <v>89301042</v>
      </c>
      <c r="D2034" s="688" t="s">
        <v>5893</v>
      </c>
      <c r="E2034" s="689" t="s">
        <v>3834</v>
      </c>
      <c r="F2034" s="626" t="s">
        <v>3777</v>
      </c>
      <c r="G2034" s="626" t="s">
        <v>4781</v>
      </c>
      <c r="H2034" s="626" t="s">
        <v>550</v>
      </c>
      <c r="I2034" s="626" t="s">
        <v>5666</v>
      </c>
      <c r="J2034" s="626" t="s">
        <v>4826</v>
      </c>
      <c r="K2034" s="626" t="s">
        <v>5667</v>
      </c>
      <c r="L2034" s="627">
        <v>0</v>
      </c>
      <c r="M2034" s="627">
        <v>0</v>
      </c>
      <c r="N2034" s="626">
        <v>1</v>
      </c>
      <c r="O2034" s="690">
        <v>0.5</v>
      </c>
      <c r="P2034" s="627"/>
      <c r="Q2034" s="642"/>
      <c r="R2034" s="626"/>
      <c r="S2034" s="642">
        <v>0</v>
      </c>
      <c r="T2034" s="690"/>
      <c r="U2034" s="672">
        <v>0</v>
      </c>
    </row>
    <row r="2035" spans="1:21" ht="14.4" customHeight="1" x14ac:dyDescent="0.3">
      <c r="A2035" s="625">
        <v>4</v>
      </c>
      <c r="B2035" s="626" t="s">
        <v>551</v>
      </c>
      <c r="C2035" s="626">
        <v>89301042</v>
      </c>
      <c r="D2035" s="688" t="s">
        <v>5893</v>
      </c>
      <c r="E2035" s="689" t="s">
        <v>3834</v>
      </c>
      <c r="F2035" s="626" t="s">
        <v>3777</v>
      </c>
      <c r="G2035" s="626" t="s">
        <v>4781</v>
      </c>
      <c r="H2035" s="626" t="s">
        <v>550</v>
      </c>
      <c r="I2035" s="626" t="s">
        <v>4825</v>
      </c>
      <c r="J2035" s="626" t="s">
        <v>4826</v>
      </c>
      <c r="K2035" s="626" t="s">
        <v>4827</v>
      </c>
      <c r="L2035" s="627">
        <v>0</v>
      </c>
      <c r="M2035" s="627">
        <v>0</v>
      </c>
      <c r="N2035" s="626">
        <v>1</v>
      </c>
      <c r="O2035" s="690">
        <v>0.5</v>
      </c>
      <c r="P2035" s="627"/>
      <c r="Q2035" s="642"/>
      <c r="R2035" s="626"/>
      <c r="S2035" s="642">
        <v>0</v>
      </c>
      <c r="T2035" s="690"/>
      <c r="U2035" s="672">
        <v>0</v>
      </c>
    </row>
    <row r="2036" spans="1:21" ht="14.4" customHeight="1" x14ac:dyDescent="0.3">
      <c r="A2036" s="625">
        <v>4</v>
      </c>
      <c r="B2036" s="626" t="s">
        <v>551</v>
      </c>
      <c r="C2036" s="626">
        <v>89301042</v>
      </c>
      <c r="D2036" s="688" t="s">
        <v>5893</v>
      </c>
      <c r="E2036" s="689" t="s">
        <v>3834</v>
      </c>
      <c r="F2036" s="626" t="s">
        <v>3777</v>
      </c>
      <c r="G2036" s="626" t="s">
        <v>4781</v>
      </c>
      <c r="H2036" s="626" t="s">
        <v>550</v>
      </c>
      <c r="I2036" s="626" t="s">
        <v>5668</v>
      </c>
      <c r="J2036" s="626" t="s">
        <v>4826</v>
      </c>
      <c r="K2036" s="626" t="s">
        <v>5669</v>
      </c>
      <c r="L2036" s="627">
        <v>0</v>
      </c>
      <c r="M2036" s="627">
        <v>0</v>
      </c>
      <c r="N2036" s="626">
        <v>2</v>
      </c>
      <c r="O2036" s="690">
        <v>1</v>
      </c>
      <c r="P2036" s="627"/>
      <c r="Q2036" s="642"/>
      <c r="R2036" s="626"/>
      <c r="S2036" s="642">
        <v>0</v>
      </c>
      <c r="T2036" s="690"/>
      <c r="U2036" s="672">
        <v>0</v>
      </c>
    </row>
    <row r="2037" spans="1:21" ht="14.4" customHeight="1" x14ac:dyDescent="0.3">
      <c r="A2037" s="625">
        <v>4</v>
      </c>
      <c r="B2037" s="626" t="s">
        <v>551</v>
      </c>
      <c r="C2037" s="626">
        <v>89301042</v>
      </c>
      <c r="D2037" s="688" t="s">
        <v>5893</v>
      </c>
      <c r="E2037" s="689" t="s">
        <v>3834</v>
      </c>
      <c r="F2037" s="626" t="s">
        <v>3777</v>
      </c>
      <c r="G2037" s="626" t="s">
        <v>5329</v>
      </c>
      <c r="H2037" s="626" t="s">
        <v>1399</v>
      </c>
      <c r="I2037" s="626" t="s">
        <v>5330</v>
      </c>
      <c r="J2037" s="626" t="s">
        <v>1427</v>
      </c>
      <c r="K2037" s="626" t="s">
        <v>4905</v>
      </c>
      <c r="L2037" s="627">
        <v>250.62</v>
      </c>
      <c r="M2037" s="627">
        <v>250.62</v>
      </c>
      <c r="N2037" s="626">
        <v>1</v>
      </c>
      <c r="O2037" s="690">
        <v>1</v>
      </c>
      <c r="P2037" s="627"/>
      <c r="Q2037" s="642">
        <v>0</v>
      </c>
      <c r="R2037" s="626"/>
      <c r="S2037" s="642">
        <v>0</v>
      </c>
      <c r="T2037" s="690"/>
      <c r="U2037" s="672">
        <v>0</v>
      </c>
    </row>
    <row r="2038" spans="1:21" ht="14.4" customHeight="1" x14ac:dyDescent="0.3">
      <c r="A2038" s="625">
        <v>4</v>
      </c>
      <c r="B2038" s="626" t="s">
        <v>551</v>
      </c>
      <c r="C2038" s="626">
        <v>89301042</v>
      </c>
      <c r="D2038" s="688" t="s">
        <v>5893</v>
      </c>
      <c r="E2038" s="689" t="s">
        <v>3834</v>
      </c>
      <c r="F2038" s="626" t="s">
        <v>3777</v>
      </c>
      <c r="G2038" s="626" t="s">
        <v>4366</v>
      </c>
      <c r="H2038" s="626" t="s">
        <v>1399</v>
      </c>
      <c r="I2038" s="626" t="s">
        <v>2975</v>
      </c>
      <c r="J2038" s="626" t="s">
        <v>2976</v>
      </c>
      <c r="K2038" s="626" t="s">
        <v>1285</v>
      </c>
      <c r="L2038" s="627">
        <v>38.130000000000003</v>
      </c>
      <c r="M2038" s="627">
        <v>190.65000000000003</v>
      </c>
      <c r="N2038" s="626">
        <v>5</v>
      </c>
      <c r="O2038" s="690">
        <v>1</v>
      </c>
      <c r="P2038" s="627">
        <v>190.65000000000003</v>
      </c>
      <c r="Q2038" s="642">
        <v>1</v>
      </c>
      <c r="R2038" s="626">
        <v>5</v>
      </c>
      <c r="S2038" s="642">
        <v>1</v>
      </c>
      <c r="T2038" s="690">
        <v>1</v>
      </c>
      <c r="U2038" s="672">
        <v>1</v>
      </c>
    </row>
    <row r="2039" spans="1:21" ht="14.4" customHeight="1" x14ac:dyDescent="0.3">
      <c r="A2039" s="625">
        <v>4</v>
      </c>
      <c r="B2039" s="626" t="s">
        <v>551</v>
      </c>
      <c r="C2039" s="626">
        <v>89301042</v>
      </c>
      <c r="D2039" s="688" t="s">
        <v>5893</v>
      </c>
      <c r="E2039" s="689" t="s">
        <v>3834</v>
      </c>
      <c r="F2039" s="626" t="s">
        <v>3777</v>
      </c>
      <c r="G2039" s="626" t="s">
        <v>4366</v>
      </c>
      <c r="H2039" s="626" t="s">
        <v>550</v>
      </c>
      <c r="I2039" s="626" t="s">
        <v>5670</v>
      </c>
      <c r="J2039" s="626" t="s">
        <v>2976</v>
      </c>
      <c r="K2039" s="626" t="s">
        <v>5579</v>
      </c>
      <c r="L2039" s="627">
        <v>0</v>
      </c>
      <c r="M2039" s="627">
        <v>0</v>
      </c>
      <c r="N2039" s="626">
        <v>2</v>
      </c>
      <c r="O2039" s="690">
        <v>1</v>
      </c>
      <c r="P2039" s="627"/>
      <c r="Q2039" s="642"/>
      <c r="R2039" s="626"/>
      <c r="S2039" s="642">
        <v>0</v>
      </c>
      <c r="T2039" s="690"/>
      <c r="U2039" s="672">
        <v>0</v>
      </c>
    </row>
    <row r="2040" spans="1:21" ht="14.4" customHeight="1" x14ac:dyDescent="0.3">
      <c r="A2040" s="625">
        <v>4</v>
      </c>
      <c r="B2040" s="626" t="s">
        <v>551</v>
      </c>
      <c r="C2040" s="626">
        <v>89301042</v>
      </c>
      <c r="D2040" s="688" t="s">
        <v>5893</v>
      </c>
      <c r="E2040" s="689" t="s">
        <v>3834</v>
      </c>
      <c r="F2040" s="626" t="s">
        <v>3777</v>
      </c>
      <c r="G2040" s="626" t="s">
        <v>3971</v>
      </c>
      <c r="H2040" s="626" t="s">
        <v>550</v>
      </c>
      <c r="I2040" s="626" t="s">
        <v>5671</v>
      </c>
      <c r="J2040" s="626" t="s">
        <v>768</v>
      </c>
      <c r="K2040" s="626" t="s">
        <v>5672</v>
      </c>
      <c r="L2040" s="627">
        <v>83.56</v>
      </c>
      <c r="M2040" s="627">
        <v>334.24</v>
      </c>
      <c r="N2040" s="626">
        <v>4</v>
      </c>
      <c r="O2040" s="690">
        <v>2.5</v>
      </c>
      <c r="P2040" s="627">
        <v>83.56</v>
      </c>
      <c r="Q2040" s="642">
        <v>0.25</v>
      </c>
      <c r="R2040" s="626">
        <v>1</v>
      </c>
      <c r="S2040" s="642">
        <v>0.25</v>
      </c>
      <c r="T2040" s="690">
        <v>0.5</v>
      </c>
      <c r="U2040" s="672">
        <v>0.2</v>
      </c>
    </row>
    <row r="2041" spans="1:21" ht="14.4" customHeight="1" x14ac:dyDescent="0.3">
      <c r="A2041" s="625">
        <v>4</v>
      </c>
      <c r="B2041" s="626" t="s">
        <v>551</v>
      </c>
      <c r="C2041" s="626">
        <v>89301042</v>
      </c>
      <c r="D2041" s="688" t="s">
        <v>5893</v>
      </c>
      <c r="E2041" s="689" t="s">
        <v>3834</v>
      </c>
      <c r="F2041" s="626" t="s">
        <v>3777</v>
      </c>
      <c r="G2041" s="626" t="s">
        <v>3971</v>
      </c>
      <c r="H2041" s="626" t="s">
        <v>550</v>
      </c>
      <c r="I2041" s="626" t="s">
        <v>5673</v>
      </c>
      <c r="J2041" s="626" t="s">
        <v>768</v>
      </c>
      <c r="K2041" s="626" t="s">
        <v>5674</v>
      </c>
      <c r="L2041" s="627">
        <v>0</v>
      </c>
      <c r="M2041" s="627">
        <v>0</v>
      </c>
      <c r="N2041" s="626">
        <v>1</v>
      </c>
      <c r="O2041" s="690">
        <v>0.5</v>
      </c>
      <c r="P2041" s="627"/>
      <c r="Q2041" s="642"/>
      <c r="R2041" s="626"/>
      <c r="S2041" s="642">
        <v>0</v>
      </c>
      <c r="T2041" s="690"/>
      <c r="U2041" s="672">
        <v>0</v>
      </c>
    </row>
    <row r="2042" spans="1:21" ht="14.4" customHeight="1" x14ac:dyDescent="0.3">
      <c r="A2042" s="625">
        <v>4</v>
      </c>
      <c r="B2042" s="626" t="s">
        <v>551</v>
      </c>
      <c r="C2042" s="626">
        <v>89301042</v>
      </c>
      <c r="D2042" s="688" t="s">
        <v>5893</v>
      </c>
      <c r="E2042" s="689" t="s">
        <v>3834</v>
      </c>
      <c r="F2042" s="626" t="s">
        <v>3777</v>
      </c>
      <c r="G2042" s="626" t="s">
        <v>5515</v>
      </c>
      <c r="H2042" s="626" t="s">
        <v>550</v>
      </c>
      <c r="I2042" s="626" t="s">
        <v>5675</v>
      </c>
      <c r="J2042" s="626" t="s">
        <v>5676</v>
      </c>
      <c r="K2042" s="626" t="s">
        <v>5677</v>
      </c>
      <c r="L2042" s="627">
        <v>0</v>
      </c>
      <c r="M2042" s="627">
        <v>0</v>
      </c>
      <c r="N2042" s="626">
        <v>2</v>
      </c>
      <c r="O2042" s="690">
        <v>1.5</v>
      </c>
      <c r="P2042" s="627"/>
      <c r="Q2042" s="642"/>
      <c r="R2042" s="626"/>
      <c r="S2042" s="642">
        <v>0</v>
      </c>
      <c r="T2042" s="690"/>
      <c r="U2042" s="672">
        <v>0</v>
      </c>
    </row>
    <row r="2043" spans="1:21" ht="14.4" customHeight="1" x14ac:dyDescent="0.3">
      <c r="A2043" s="625">
        <v>4</v>
      </c>
      <c r="B2043" s="626" t="s">
        <v>551</v>
      </c>
      <c r="C2043" s="626">
        <v>89301042</v>
      </c>
      <c r="D2043" s="688" t="s">
        <v>5893</v>
      </c>
      <c r="E2043" s="689" t="s">
        <v>3834</v>
      </c>
      <c r="F2043" s="626" t="s">
        <v>3777</v>
      </c>
      <c r="G2043" s="626" t="s">
        <v>5515</v>
      </c>
      <c r="H2043" s="626" t="s">
        <v>550</v>
      </c>
      <c r="I2043" s="626" t="s">
        <v>5678</v>
      </c>
      <c r="J2043" s="626" t="s">
        <v>5676</v>
      </c>
      <c r="K2043" s="626" t="s">
        <v>5679</v>
      </c>
      <c r="L2043" s="627">
        <v>347.08</v>
      </c>
      <c r="M2043" s="627">
        <v>694.16</v>
      </c>
      <c r="N2043" s="626">
        <v>2</v>
      </c>
      <c r="O2043" s="690">
        <v>1.5</v>
      </c>
      <c r="P2043" s="627"/>
      <c r="Q2043" s="642">
        <v>0</v>
      </c>
      <c r="R2043" s="626"/>
      <c r="S2043" s="642">
        <v>0</v>
      </c>
      <c r="T2043" s="690"/>
      <c r="U2043" s="672">
        <v>0</v>
      </c>
    </row>
    <row r="2044" spans="1:21" ht="14.4" customHeight="1" x14ac:dyDescent="0.3">
      <c r="A2044" s="625">
        <v>4</v>
      </c>
      <c r="B2044" s="626" t="s">
        <v>551</v>
      </c>
      <c r="C2044" s="626">
        <v>89301042</v>
      </c>
      <c r="D2044" s="688" t="s">
        <v>5893</v>
      </c>
      <c r="E2044" s="689" t="s">
        <v>3834</v>
      </c>
      <c r="F2044" s="626" t="s">
        <v>3777</v>
      </c>
      <c r="G2044" s="626" t="s">
        <v>4369</v>
      </c>
      <c r="H2044" s="626" t="s">
        <v>550</v>
      </c>
      <c r="I2044" s="626" t="s">
        <v>5680</v>
      </c>
      <c r="J2044" s="626" t="s">
        <v>5681</v>
      </c>
      <c r="K2044" s="626" t="s">
        <v>5682</v>
      </c>
      <c r="L2044" s="627">
        <v>1866.4</v>
      </c>
      <c r="M2044" s="627">
        <v>1866.4</v>
      </c>
      <c r="N2044" s="626">
        <v>1</v>
      </c>
      <c r="O2044" s="690">
        <v>0.5</v>
      </c>
      <c r="P2044" s="627"/>
      <c r="Q2044" s="642">
        <v>0</v>
      </c>
      <c r="R2044" s="626"/>
      <c r="S2044" s="642">
        <v>0</v>
      </c>
      <c r="T2044" s="690"/>
      <c r="U2044" s="672">
        <v>0</v>
      </c>
    </row>
    <row r="2045" spans="1:21" ht="14.4" customHeight="1" x14ac:dyDescent="0.3">
      <c r="A2045" s="625">
        <v>4</v>
      </c>
      <c r="B2045" s="626" t="s">
        <v>551</v>
      </c>
      <c r="C2045" s="626">
        <v>89301042</v>
      </c>
      <c r="D2045" s="688" t="s">
        <v>5893</v>
      </c>
      <c r="E2045" s="689" t="s">
        <v>3834</v>
      </c>
      <c r="F2045" s="626" t="s">
        <v>3777</v>
      </c>
      <c r="G2045" s="626" t="s">
        <v>4369</v>
      </c>
      <c r="H2045" s="626" t="s">
        <v>550</v>
      </c>
      <c r="I2045" s="626" t="s">
        <v>5683</v>
      </c>
      <c r="J2045" s="626" t="s">
        <v>5681</v>
      </c>
      <c r="K2045" s="626" t="s">
        <v>3145</v>
      </c>
      <c r="L2045" s="627">
        <v>533.26</v>
      </c>
      <c r="M2045" s="627">
        <v>1599.78</v>
      </c>
      <c r="N2045" s="626">
        <v>3</v>
      </c>
      <c r="O2045" s="690">
        <v>1.5</v>
      </c>
      <c r="P2045" s="627"/>
      <c r="Q2045" s="642">
        <v>0</v>
      </c>
      <c r="R2045" s="626"/>
      <c r="S2045" s="642">
        <v>0</v>
      </c>
      <c r="T2045" s="690"/>
      <c r="U2045" s="672">
        <v>0</v>
      </c>
    </row>
    <row r="2046" spans="1:21" ht="14.4" customHeight="1" x14ac:dyDescent="0.3">
      <c r="A2046" s="625">
        <v>4</v>
      </c>
      <c r="B2046" s="626" t="s">
        <v>551</v>
      </c>
      <c r="C2046" s="626">
        <v>89301042</v>
      </c>
      <c r="D2046" s="688" t="s">
        <v>5893</v>
      </c>
      <c r="E2046" s="689" t="s">
        <v>3834</v>
      </c>
      <c r="F2046" s="626" t="s">
        <v>3777</v>
      </c>
      <c r="G2046" s="626" t="s">
        <v>3909</v>
      </c>
      <c r="H2046" s="626" t="s">
        <v>550</v>
      </c>
      <c r="I2046" s="626" t="s">
        <v>3913</v>
      </c>
      <c r="J2046" s="626" t="s">
        <v>3914</v>
      </c>
      <c r="K2046" s="626" t="s">
        <v>3910</v>
      </c>
      <c r="L2046" s="627">
        <v>231.69</v>
      </c>
      <c r="M2046" s="627">
        <v>231.69</v>
      </c>
      <c r="N2046" s="626">
        <v>1</v>
      </c>
      <c r="O2046" s="690">
        <v>0.5</v>
      </c>
      <c r="P2046" s="627"/>
      <c r="Q2046" s="642">
        <v>0</v>
      </c>
      <c r="R2046" s="626"/>
      <c r="S2046" s="642">
        <v>0</v>
      </c>
      <c r="T2046" s="690"/>
      <c r="U2046" s="672">
        <v>0</v>
      </c>
    </row>
    <row r="2047" spans="1:21" ht="14.4" customHeight="1" x14ac:dyDescent="0.3">
      <c r="A2047" s="625">
        <v>4</v>
      </c>
      <c r="B2047" s="626" t="s">
        <v>551</v>
      </c>
      <c r="C2047" s="626">
        <v>89301042</v>
      </c>
      <c r="D2047" s="688" t="s">
        <v>5893</v>
      </c>
      <c r="E2047" s="689" t="s">
        <v>3834</v>
      </c>
      <c r="F2047" s="626" t="s">
        <v>3777</v>
      </c>
      <c r="G2047" s="626" t="s">
        <v>3909</v>
      </c>
      <c r="H2047" s="626" t="s">
        <v>550</v>
      </c>
      <c r="I2047" s="626" t="s">
        <v>3913</v>
      </c>
      <c r="J2047" s="626" t="s">
        <v>3914</v>
      </c>
      <c r="K2047" s="626" t="s">
        <v>3910</v>
      </c>
      <c r="L2047" s="627">
        <v>250.87</v>
      </c>
      <c r="M2047" s="627">
        <v>501.74</v>
      </c>
      <c r="N2047" s="626">
        <v>2</v>
      </c>
      <c r="O2047" s="690">
        <v>1.5</v>
      </c>
      <c r="P2047" s="627"/>
      <c r="Q2047" s="642">
        <v>0</v>
      </c>
      <c r="R2047" s="626"/>
      <c r="S2047" s="642">
        <v>0</v>
      </c>
      <c r="T2047" s="690"/>
      <c r="U2047" s="672">
        <v>0</v>
      </c>
    </row>
    <row r="2048" spans="1:21" ht="14.4" customHeight="1" x14ac:dyDescent="0.3">
      <c r="A2048" s="625">
        <v>4</v>
      </c>
      <c r="B2048" s="626" t="s">
        <v>551</v>
      </c>
      <c r="C2048" s="626">
        <v>89301042</v>
      </c>
      <c r="D2048" s="688" t="s">
        <v>5893</v>
      </c>
      <c r="E2048" s="689" t="s">
        <v>3834</v>
      </c>
      <c r="F2048" s="626" t="s">
        <v>3777</v>
      </c>
      <c r="G2048" s="626" t="s">
        <v>3909</v>
      </c>
      <c r="H2048" s="626" t="s">
        <v>550</v>
      </c>
      <c r="I2048" s="626" t="s">
        <v>5684</v>
      </c>
      <c r="J2048" s="626" t="s">
        <v>3914</v>
      </c>
      <c r="K2048" s="626" t="s">
        <v>3998</v>
      </c>
      <c r="L2048" s="627">
        <v>0</v>
      </c>
      <c r="M2048" s="627">
        <v>0</v>
      </c>
      <c r="N2048" s="626">
        <v>2</v>
      </c>
      <c r="O2048" s="690">
        <v>1</v>
      </c>
      <c r="P2048" s="627"/>
      <c r="Q2048" s="642"/>
      <c r="R2048" s="626"/>
      <c r="S2048" s="642">
        <v>0</v>
      </c>
      <c r="T2048" s="690"/>
      <c r="U2048" s="672">
        <v>0</v>
      </c>
    </row>
    <row r="2049" spans="1:21" ht="14.4" customHeight="1" x14ac:dyDescent="0.3">
      <c r="A2049" s="625">
        <v>4</v>
      </c>
      <c r="B2049" s="626" t="s">
        <v>551</v>
      </c>
      <c r="C2049" s="626">
        <v>89301042</v>
      </c>
      <c r="D2049" s="688" t="s">
        <v>5893</v>
      </c>
      <c r="E2049" s="689" t="s">
        <v>3834</v>
      </c>
      <c r="F2049" s="626" t="s">
        <v>3777</v>
      </c>
      <c r="G2049" s="626" t="s">
        <v>3909</v>
      </c>
      <c r="H2049" s="626" t="s">
        <v>550</v>
      </c>
      <c r="I2049" s="626" t="s">
        <v>5345</v>
      </c>
      <c r="J2049" s="626" t="s">
        <v>1864</v>
      </c>
      <c r="K2049" s="626" t="s">
        <v>5346</v>
      </c>
      <c r="L2049" s="627">
        <v>0</v>
      </c>
      <c r="M2049" s="627">
        <v>0</v>
      </c>
      <c r="N2049" s="626">
        <v>1</v>
      </c>
      <c r="O2049" s="690">
        <v>0.5</v>
      </c>
      <c r="P2049" s="627"/>
      <c r="Q2049" s="642"/>
      <c r="R2049" s="626"/>
      <c r="S2049" s="642">
        <v>0</v>
      </c>
      <c r="T2049" s="690"/>
      <c r="U2049" s="672">
        <v>0</v>
      </c>
    </row>
    <row r="2050" spans="1:21" ht="14.4" customHeight="1" x14ac:dyDescent="0.3">
      <c r="A2050" s="625">
        <v>4</v>
      </c>
      <c r="B2050" s="626" t="s">
        <v>551</v>
      </c>
      <c r="C2050" s="626">
        <v>89301042</v>
      </c>
      <c r="D2050" s="688" t="s">
        <v>5893</v>
      </c>
      <c r="E2050" s="689" t="s">
        <v>3834</v>
      </c>
      <c r="F2050" s="626" t="s">
        <v>3777</v>
      </c>
      <c r="G2050" s="626" t="s">
        <v>3909</v>
      </c>
      <c r="H2050" s="626" t="s">
        <v>550</v>
      </c>
      <c r="I2050" s="626" t="s">
        <v>5685</v>
      </c>
      <c r="J2050" s="626" t="s">
        <v>3914</v>
      </c>
      <c r="K2050" s="626" t="s">
        <v>3910</v>
      </c>
      <c r="L2050" s="627">
        <v>250.87</v>
      </c>
      <c r="M2050" s="627">
        <v>250.87</v>
      </c>
      <c r="N2050" s="626">
        <v>1</v>
      </c>
      <c r="O2050" s="690">
        <v>0.5</v>
      </c>
      <c r="P2050" s="627"/>
      <c r="Q2050" s="642">
        <v>0</v>
      </c>
      <c r="R2050" s="626"/>
      <c r="S2050" s="642">
        <v>0</v>
      </c>
      <c r="T2050" s="690"/>
      <c r="U2050" s="672">
        <v>0</v>
      </c>
    </row>
    <row r="2051" spans="1:21" ht="14.4" customHeight="1" x14ac:dyDescent="0.3">
      <c r="A2051" s="625">
        <v>4</v>
      </c>
      <c r="B2051" s="626" t="s">
        <v>551</v>
      </c>
      <c r="C2051" s="626">
        <v>89301042</v>
      </c>
      <c r="D2051" s="688" t="s">
        <v>5893</v>
      </c>
      <c r="E2051" s="689" t="s">
        <v>3834</v>
      </c>
      <c r="F2051" s="626" t="s">
        <v>3777</v>
      </c>
      <c r="G2051" s="626" t="s">
        <v>3882</v>
      </c>
      <c r="H2051" s="626" t="s">
        <v>1399</v>
      </c>
      <c r="I2051" s="626" t="s">
        <v>1576</v>
      </c>
      <c r="J2051" s="626" t="s">
        <v>1441</v>
      </c>
      <c r="K2051" s="626" t="s">
        <v>1577</v>
      </c>
      <c r="L2051" s="627">
        <v>625.29</v>
      </c>
      <c r="M2051" s="627">
        <v>625.29</v>
      </c>
      <c r="N2051" s="626">
        <v>1</v>
      </c>
      <c r="O2051" s="690">
        <v>1</v>
      </c>
      <c r="P2051" s="627">
        <v>625.29</v>
      </c>
      <c r="Q2051" s="642">
        <v>1</v>
      </c>
      <c r="R2051" s="626">
        <v>1</v>
      </c>
      <c r="S2051" s="642">
        <v>1</v>
      </c>
      <c r="T2051" s="690">
        <v>1</v>
      </c>
      <c r="U2051" s="672">
        <v>1</v>
      </c>
    </row>
    <row r="2052" spans="1:21" ht="14.4" customHeight="1" x14ac:dyDescent="0.3">
      <c r="A2052" s="625">
        <v>4</v>
      </c>
      <c r="B2052" s="626" t="s">
        <v>551</v>
      </c>
      <c r="C2052" s="626">
        <v>89301042</v>
      </c>
      <c r="D2052" s="688" t="s">
        <v>5893</v>
      </c>
      <c r="E2052" s="689" t="s">
        <v>3834</v>
      </c>
      <c r="F2052" s="626" t="s">
        <v>3777</v>
      </c>
      <c r="G2052" s="626" t="s">
        <v>3882</v>
      </c>
      <c r="H2052" s="626" t="s">
        <v>1399</v>
      </c>
      <c r="I2052" s="626" t="s">
        <v>1440</v>
      </c>
      <c r="J2052" s="626" t="s">
        <v>1441</v>
      </c>
      <c r="K2052" s="626" t="s">
        <v>1442</v>
      </c>
      <c r="L2052" s="627">
        <v>937.93</v>
      </c>
      <c r="M2052" s="627">
        <v>1875.86</v>
      </c>
      <c r="N2052" s="626">
        <v>2</v>
      </c>
      <c r="O2052" s="690">
        <v>1.5</v>
      </c>
      <c r="P2052" s="627">
        <v>937.93</v>
      </c>
      <c r="Q2052" s="642">
        <v>0.5</v>
      </c>
      <c r="R2052" s="626">
        <v>1</v>
      </c>
      <c r="S2052" s="642">
        <v>0.5</v>
      </c>
      <c r="T2052" s="690">
        <v>1</v>
      </c>
      <c r="U2052" s="672">
        <v>0.66666666666666663</v>
      </c>
    </row>
    <row r="2053" spans="1:21" ht="14.4" customHeight="1" x14ac:dyDescent="0.3">
      <c r="A2053" s="625">
        <v>4</v>
      </c>
      <c r="B2053" s="626" t="s">
        <v>551</v>
      </c>
      <c r="C2053" s="626">
        <v>89301042</v>
      </c>
      <c r="D2053" s="688" t="s">
        <v>5893</v>
      </c>
      <c r="E2053" s="689" t="s">
        <v>3834</v>
      </c>
      <c r="F2053" s="626" t="s">
        <v>3777</v>
      </c>
      <c r="G2053" s="626" t="s">
        <v>3999</v>
      </c>
      <c r="H2053" s="626" t="s">
        <v>1399</v>
      </c>
      <c r="I2053" s="626" t="s">
        <v>5204</v>
      </c>
      <c r="J2053" s="626" t="s">
        <v>1412</v>
      </c>
      <c r="K2053" s="626" t="s">
        <v>4348</v>
      </c>
      <c r="L2053" s="627">
        <v>193.26</v>
      </c>
      <c r="M2053" s="627">
        <v>193.26</v>
      </c>
      <c r="N2053" s="626">
        <v>1</v>
      </c>
      <c r="O2053" s="690">
        <v>1</v>
      </c>
      <c r="P2053" s="627">
        <v>193.26</v>
      </c>
      <c r="Q2053" s="642">
        <v>1</v>
      </c>
      <c r="R2053" s="626">
        <v>1</v>
      </c>
      <c r="S2053" s="642">
        <v>1</v>
      </c>
      <c r="T2053" s="690">
        <v>1</v>
      </c>
      <c r="U2053" s="672">
        <v>1</v>
      </c>
    </row>
    <row r="2054" spans="1:21" ht="14.4" customHeight="1" x14ac:dyDescent="0.3">
      <c r="A2054" s="625">
        <v>4</v>
      </c>
      <c r="B2054" s="626" t="s">
        <v>551</v>
      </c>
      <c r="C2054" s="626">
        <v>89301042</v>
      </c>
      <c r="D2054" s="688" t="s">
        <v>5893</v>
      </c>
      <c r="E2054" s="689" t="s">
        <v>3834</v>
      </c>
      <c r="F2054" s="626" t="s">
        <v>3777</v>
      </c>
      <c r="G2054" s="626" t="s">
        <v>4194</v>
      </c>
      <c r="H2054" s="626" t="s">
        <v>1399</v>
      </c>
      <c r="I2054" s="626" t="s">
        <v>2600</v>
      </c>
      <c r="J2054" s="626" t="s">
        <v>2601</v>
      </c>
      <c r="K2054" s="626" t="s">
        <v>3691</v>
      </c>
      <c r="L2054" s="627">
        <v>69.86</v>
      </c>
      <c r="M2054" s="627">
        <v>69.86</v>
      </c>
      <c r="N2054" s="626">
        <v>1</v>
      </c>
      <c r="O2054" s="690">
        <v>1</v>
      </c>
      <c r="P2054" s="627"/>
      <c r="Q2054" s="642">
        <v>0</v>
      </c>
      <c r="R2054" s="626"/>
      <c r="S2054" s="642">
        <v>0</v>
      </c>
      <c r="T2054" s="690"/>
      <c r="U2054" s="672">
        <v>0</v>
      </c>
    </row>
    <row r="2055" spans="1:21" ht="14.4" customHeight="1" x14ac:dyDescent="0.3">
      <c r="A2055" s="625">
        <v>4</v>
      </c>
      <c r="B2055" s="626" t="s">
        <v>551</v>
      </c>
      <c r="C2055" s="626">
        <v>89301042</v>
      </c>
      <c r="D2055" s="688" t="s">
        <v>5893</v>
      </c>
      <c r="E2055" s="689" t="s">
        <v>3834</v>
      </c>
      <c r="F2055" s="626" t="s">
        <v>3777</v>
      </c>
      <c r="G2055" s="626" t="s">
        <v>5361</v>
      </c>
      <c r="H2055" s="626" t="s">
        <v>550</v>
      </c>
      <c r="I2055" s="626" t="s">
        <v>5686</v>
      </c>
      <c r="J2055" s="626" t="s">
        <v>878</v>
      </c>
      <c r="K2055" s="626" t="s">
        <v>5687</v>
      </c>
      <c r="L2055" s="627">
        <v>391.32</v>
      </c>
      <c r="M2055" s="627">
        <v>391.32</v>
      </c>
      <c r="N2055" s="626">
        <v>1</v>
      </c>
      <c r="O2055" s="690">
        <v>1</v>
      </c>
      <c r="P2055" s="627">
        <v>391.32</v>
      </c>
      <c r="Q2055" s="642">
        <v>1</v>
      </c>
      <c r="R2055" s="626">
        <v>1</v>
      </c>
      <c r="S2055" s="642">
        <v>1</v>
      </c>
      <c r="T2055" s="690">
        <v>1</v>
      </c>
      <c r="U2055" s="672">
        <v>1</v>
      </c>
    </row>
    <row r="2056" spans="1:21" ht="14.4" customHeight="1" x14ac:dyDescent="0.3">
      <c r="A2056" s="625">
        <v>4</v>
      </c>
      <c r="B2056" s="626" t="s">
        <v>551</v>
      </c>
      <c r="C2056" s="626">
        <v>89301042</v>
      </c>
      <c r="D2056" s="688" t="s">
        <v>5893</v>
      </c>
      <c r="E2056" s="689" t="s">
        <v>3834</v>
      </c>
      <c r="F2056" s="626" t="s">
        <v>3777</v>
      </c>
      <c r="G2056" s="626" t="s">
        <v>5361</v>
      </c>
      <c r="H2056" s="626" t="s">
        <v>550</v>
      </c>
      <c r="I2056" s="626" t="s">
        <v>877</v>
      </c>
      <c r="J2056" s="626" t="s">
        <v>878</v>
      </c>
      <c r="K2056" s="626" t="s">
        <v>3709</v>
      </c>
      <c r="L2056" s="627">
        <v>130.44</v>
      </c>
      <c r="M2056" s="627">
        <v>260.88</v>
      </c>
      <c r="N2056" s="626">
        <v>2</v>
      </c>
      <c r="O2056" s="690">
        <v>2</v>
      </c>
      <c r="P2056" s="627"/>
      <c r="Q2056" s="642">
        <v>0</v>
      </c>
      <c r="R2056" s="626"/>
      <c r="S2056" s="642">
        <v>0</v>
      </c>
      <c r="T2056" s="690"/>
      <c r="U2056" s="672">
        <v>0</v>
      </c>
    </row>
    <row r="2057" spans="1:21" ht="14.4" customHeight="1" x14ac:dyDescent="0.3">
      <c r="A2057" s="625">
        <v>4</v>
      </c>
      <c r="B2057" s="626" t="s">
        <v>551</v>
      </c>
      <c r="C2057" s="626">
        <v>89301042</v>
      </c>
      <c r="D2057" s="688" t="s">
        <v>5893</v>
      </c>
      <c r="E2057" s="689" t="s">
        <v>3834</v>
      </c>
      <c r="F2057" s="626" t="s">
        <v>3777</v>
      </c>
      <c r="G2057" s="626" t="s">
        <v>5212</v>
      </c>
      <c r="H2057" s="626" t="s">
        <v>1399</v>
      </c>
      <c r="I2057" s="626" t="s">
        <v>5367</v>
      </c>
      <c r="J2057" s="626" t="s">
        <v>1526</v>
      </c>
      <c r="K2057" s="626" t="s">
        <v>5368</v>
      </c>
      <c r="L2057" s="627">
        <v>1049.31</v>
      </c>
      <c r="M2057" s="627">
        <v>1049.31</v>
      </c>
      <c r="N2057" s="626">
        <v>1</v>
      </c>
      <c r="O2057" s="690">
        <v>1</v>
      </c>
      <c r="P2057" s="627"/>
      <c r="Q2057" s="642">
        <v>0</v>
      </c>
      <c r="R2057" s="626"/>
      <c r="S2057" s="642">
        <v>0</v>
      </c>
      <c r="T2057" s="690"/>
      <c r="U2057" s="672">
        <v>0</v>
      </c>
    </row>
    <row r="2058" spans="1:21" ht="14.4" customHeight="1" x14ac:dyDescent="0.3">
      <c r="A2058" s="625">
        <v>4</v>
      </c>
      <c r="B2058" s="626" t="s">
        <v>551</v>
      </c>
      <c r="C2058" s="626">
        <v>89301042</v>
      </c>
      <c r="D2058" s="688" t="s">
        <v>5893</v>
      </c>
      <c r="E2058" s="689" t="s">
        <v>3834</v>
      </c>
      <c r="F2058" s="626" t="s">
        <v>3777</v>
      </c>
      <c r="G2058" s="626" t="s">
        <v>5212</v>
      </c>
      <c r="H2058" s="626" t="s">
        <v>1399</v>
      </c>
      <c r="I2058" s="626" t="s">
        <v>5367</v>
      </c>
      <c r="J2058" s="626" t="s">
        <v>1526</v>
      </c>
      <c r="K2058" s="626" t="s">
        <v>5368</v>
      </c>
      <c r="L2058" s="627">
        <v>1102.2</v>
      </c>
      <c r="M2058" s="627">
        <v>2204.4</v>
      </c>
      <c r="N2058" s="626">
        <v>2</v>
      </c>
      <c r="O2058" s="690">
        <v>2</v>
      </c>
      <c r="P2058" s="627">
        <v>2204.4</v>
      </c>
      <c r="Q2058" s="642">
        <v>1</v>
      </c>
      <c r="R2058" s="626">
        <v>2</v>
      </c>
      <c r="S2058" s="642">
        <v>1</v>
      </c>
      <c r="T2058" s="690">
        <v>2</v>
      </c>
      <c r="U2058" s="672">
        <v>1</v>
      </c>
    </row>
    <row r="2059" spans="1:21" ht="14.4" customHeight="1" x14ac:dyDescent="0.3">
      <c r="A2059" s="625">
        <v>4</v>
      </c>
      <c r="B2059" s="626" t="s">
        <v>551</v>
      </c>
      <c r="C2059" s="626">
        <v>89301042</v>
      </c>
      <c r="D2059" s="688" t="s">
        <v>5893</v>
      </c>
      <c r="E2059" s="689" t="s">
        <v>3834</v>
      </c>
      <c r="F2059" s="626" t="s">
        <v>3777</v>
      </c>
      <c r="G2059" s="626" t="s">
        <v>5688</v>
      </c>
      <c r="H2059" s="626" t="s">
        <v>550</v>
      </c>
      <c r="I2059" s="626" t="s">
        <v>5689</v>
      </c>
      <c r="J2059" s="626" t="s">
        <v>5690</v>
      </c>
      <c r="K2059" s="626" t="s">
        <v>5691</v>
      </c>
      <c r="L2059" s="627">
        <v>323.43</v>
      </c>
      <c r="M2059" s="627">
        <v>323.43</v>
      </c>
      <c r="N2059" s="626">
        <v>1</v>
      </c>
      <c r="O2059" s="690">
        <v>0.5</v>
      </c>
      <c r="P2059" s="627"/>
      <c r="Q2059" s="642">
        <v>0</v>
      </c>
      <c r="R2059" s="626"/>
      <c r="S2059" s="642">
        <v>0</v>
      </c>
      <c r="T2059" s="690"/>
      <c r="U2059" s="672">
        <v>0</v>
      </c>
    </row>
    <row r="2060" spans="1:21" ht="14.4" customHeight="1" x14ac:dyDescent="0.3">
      <c r="A2060" s="625">
        <v>4</v>
      </c>
      <c r="B2060" s="626" t="s">
        <v>551</v>
      </c>
      <c r="C2060" s="626">
        <v>89301042</v>
      </c>
      <c r="D2060" s="688" t="s">
        <v>5893</v>
      </c>
      <c r="E2060" s="689" t="s">
        <v>3834</v>
      </c>
      <c r="F2060" s="626" t="s">
        <v>3777</v>
      </c>
      <c r="G2060" s="626" t="s">
        <v>5688</v>
      </c>
      <c r="H2060" s="626" t="s">
        <v>550</v>
      </c>
      <c r="I2060" s="626" t="s">
        <v>5692</v>
      </c>
      <c r="J2060" s="626" t="s">
        <v>5690</v>
      </c>
      <c r="K2060" s="626" t="s">
        <v>5693</v>
      </c>
      <c r="L2060" s="627">
        <v>352.18</v>
      </c>
      <c r="M2060" s="627">
        <v>352.18</v>
      </c>
      <c r="N2060" s="626">
        <v>1</v>
      </c>
      <c r="O2060" s="690">
        <v>1</v>
      </c>
      <c r="P2060" s="627"/>
      <c r="Q2060" s="642">
        <v>0</v>
      </c>
      <c r="R2060" s="626"/>
      <c r="S2060" s="642">
        <v>0</v>
      </c>
      <c r="T2060" s="690"/>
      <c r="U2060" s="672">
        <v>0</v>
      </c>
    </row>
    <row r="2061" spans="1:21" ht="14.4" customHeight="1" x14ac:dyDescent="0.3">
      <c r="A2061" s="625">
        <v>4</v>
      </c>
      <c r="B2061" s="626" t="s">
        <v>551</v>
      </c>
      <c r="C2061" s="626">
        <v>89301042</v>
      </c>
      <c r="D2061" s="688" t="s">
        <v>5893</v>
      </c>
      <c r="E2061" s="689" t="s">
        <v>3834</v>
      </c>
      <c r="F2061" s="626" t="s">
        <v>3777</v>
      </c>
      <c r="G2061" s="626" t="s">
        <v>5688</v>
      </c>
      <c r="H2061" s="626" t="s">
        <v>550</v>
      </c>
      <c r="I2061" s="626" t="s">
        <v>5694</v>
      </c>
      <c r="J2061" s="626" t="s">
        <v>5695</v>
      </c>
      <c r="K2061" s="626" t="s">
        <v>1564</v>
      </c>
      <c r="L2061" s="627">
        <v>143.71</v>
      </c>
      <c r="M2061" s="627">
        <v>287.42</v>
      </c>
      <c r="N2061" s="626">
        <v>2</v>
      </c>
      <c r="O2061" s="690">
        <v>1</v>
      </c>
      <c r="P2061" s="627"/>
      <c r="Q2061" s="642">
        <v>0</v>
      </c>
      <c r="R2061" s="626"/>
      <c r="S2061" s="642">
        <v>0</v>
      </c>
      <c r="T2061" s="690"/>
      <c r="U2061" s="672">
        <v>0</v>
      </c>
    </row>
    <row r="2062" spans="1:21" ht="14.4" customHeight="1" x14ac:dyDescent="0.3">
      <c r="A2062" s="625">
        <v>4</v>
      </c>
      <c r="B2062" s="626" t="s">
        <v>551</v>
      </c>
      <c r="C2062" s="626">
        <v>89301042</v>
      </c>
      <c r="D2062" s="688" t="s">
        <v>5893</v>
      </c>
      <c r="E2062" s="689" t="s">
        <v>3834</v>
      </c>
      <c r="F2062" s="626" t="s">
        <v>3777</v>
      </c>
      <c r="G2062" s="626" t="s">
        <v>5688</v>
      </c>
      <c r="H2062" s="626" t="s">
        <v>550</v>
      </c>
      <c r="I2062" s="626" t="s">
        <v>5696</v>
      </c>
      <c r="J2062" s="626" t="s">
        <v>5695</v>
      </c>
      <c r="K2062" s="626" t="s">
        <v>5697</v>
      </c>
      <c r="L2062" s="627">
        <v>268.26</v>
      </c>
      <c r="M2062" s="627">
        <v>268.26</v>
      </c>
      <c r="N2062" s="626">
        <v>1</v>
      </c>
      <c r="O2062" s="690">
        <v>0.5</v>
      </c>
      <c r="P2062" s="627">
        <v>268.26</v>
      </c>
      <c r="Q2062" s="642">
        <v>1</v>
      </c>
      <c r="R2062" s="626">
        <v>1</v>
      </c>
      <c r="S2062" s="642">
        <v>1</v>
      </c>
      <c r="T2062" s="690">
        <v>0.5</v>
      </c>
      <c r="U2062" s="672">
        <v>1</v>
      </c>
    </row>
    <row r="2063" spans="1:21" ht="14.4" customHeight="1" x14ac:dyDescent="0.3">
      <c r="A2063" s="625">
        <v>4</v>
      </c>
      <c r="B2063" s="626" t="s">
        <v>551</v>
      </c>
      <c r="C2063" s="626">
        <v>89301042</v>
      </c>
      <c r="D2063" s="688" t="s">
        <v>5893</v>
      </c>
      <c r="E2063" s="689" t="s">
        <v>3834</v>
      </c>
      <c r="F2063" s="626" t="s">
        <v>3777</v>
      </c>
      <c r="G2063" s="626" t="s">
        <v>5698</v>
      </c>
      <c r="H2063" s="626" t="s">
        <v>550</v>
      </c>
      <c r="I2063" s="626" t="s">
        <v>2727</v>
      </c>
      <c r="J2063" s="626" t="s">
        <v>2728</v>
      </c>
      <c r="K2063" s="626" t="s">
        <v>1925</v>
      </c>
      <c r="L2063" s="627">
        <v>199.71</v>
      </c>
      <c r="M2063" s="627">
        <v>599.13</v>
      </c>
      <c r="N2063" s="626">
        <v>3</v>
      </c>
      <c r="O2063" s="690">
        <v>1.5</v>
      </c>
      <c r="P2063" s="627"/>
      <c r="Q2063" s="642">
        <v>0</v>
      </c>
      <c r="R2063" s="626"/>
      <c r="S2063" s="642">
        <v>0</v>
      </c>
      <c r="T2063" s="690"/>
      <c r="U2063" s="672">
        <v>0</v>
      </c>
    </row>
    <row r="2064" spans="1:21" ht="14.4" customHeight="1" x14ac:dyDescent="0.3">
      <c r="A2064" s="625">
        <v>4</v>
      </c>
      <c r="B2064" s="626" t="s">
        <v>551</v>
      </c>
      <c r="C2064" s="626">
        <v>89301042</v>
      </c>
      <c r="D2064" s="688" t="s">
        <v>5893</v>
      </c>
      <c r="E2064" s="689" t="s">
        <v>3834</v>
      </c>
      <c r="F2064" s="626" t="s">
        <v>3777</v>
      </c>
      <c r="G2064" s="626" t="s">
        <v>5698</v>
      </c>
      <c r="H2064" s="626" t="s">
        <v>550</v>
      </c>
      <c r="I2064" s="626" t="s">
        <v>2727</v>
      </c>
      <c r="J2064" s="626" t="s">
        <v>2728</v>
      </c>
      <c r="K2064" s="626" t="s">
        <v>1925</v>
      </c>
      <c r="L2064" s="627">
        <v>314.95999999999998</v>
      </c>
      <c r="M2064" s="627">
        <v>629.91999999999996</v>
      </c>
      <c r="N2064" s="626">
        <v>2</v>
      </c>
      <c r="O2064" s="690">
        <v>1.5</v>
      </c>
      <c r="P2064" s="627"/>
      <c r="Q2064" s="642">
        <v>0</v>
      </c>
      <c r="R2064" s="626"/>
      <c r="S2064" s="642">
        <v>0</v>
      </c>
      <c r="T2064" s="690"/>
      <c r="U2064" s="672">
        <v>0</v>
      </c>
    </row>
    <row r="2065" spans="1:21" ht="14.4" customHeight="1" x14ac:dyDescent="0.3">
      <c r="A2065" s="625">
        <v>4</v>
      </c>
      <c r="B2065" s="626" t="s">
        <v>551</v>
      </c>
      <c r="C2065" s="626">
        <v>89301042</v>
      </c>
      <c r="D2065" s="688" t="s">
        <v>5893</v>
      </c>
      <c r="E2065" s="689" t="s">
        <v>3834</v>
      </c>
      <c r="F2065" s="626" t="s">
        <v>3777</v>
      </c>
      <c r="G2065" s="626" t="s">
        <v>5698</v>
      </c>
      <c r="H2065" s="626" t="s">
        <v>550</v>
      </c>
      <c r="I2065" s="626" t="s">
        <v>5699</v>
      </c>
      <c r="J2065" s="626" t="s">
        <v>5700</v>
      </c>
      <c r="K2065" s="626" t="s">
        <v>5701</v>
      </c>
      <c r="L2065" s="627">
        <v>0</v>
      </c>
      <c r="M2065" s="627">
        <v>0</v>
      </c>
      <c r="N2065" s="626">
        <v>1</v>
      </c>
      <c r="O2065" s="690">
        <v>1</v>
      </c>
      <c r="P2065" s="627"/>
      <c r="Q2065" s="642"/>
      <c r="R2065" s="626"/>
      <c r="S2065" s="642">
        <v>0</v>
      </c>
      <c r="T2065" s="690"/>
      <c r="U2065" s="672">
        <v>0</v>
      </c>
    </row>
    <row r="2066" spans="1:21" ht="14.4" customHeight="1" x14ac:dyDescent="0.3">
      <c r="A2066" s="625">
        <v>4</v>
      </c>
      <c r="B2066" s="626" t="s">
        <v>551</v>
      </c>
      <c r="C2066" s="626">
        <v>89301042</v>
      </c>
      <c r="D2066" s="688" t="s">
        <v>5893</v>
      </c>
      <c r="E2066" s="689" t="s">
        <v>3834</v>
      </c>
      <c r="F2066" s="626" t="s">
        <v>3777</v>
      </c>
      <c r="G2066" s="626" t="s">
        <v>4077</v>
      </c>
      <c r="H2066" s="626" t="s">
        <v>1399</v>
      </c>
      <c r="I2066" s="626" t="s">
        <v>4078</v>
      </c>
      <c r="J2066" s="626" t="s">
        <v>4079</v>
      </c>
      <c r="K2066" s="626" t="s">
        <v>4080</v>
      </c>
      <c r="L2066" s="627">
        <v>156.25</v>
      </c>
      <c r="M2066" s="627">
        <v>156.25</v>
      </c>
      <c r="N2066" s="626">
        <v>1</v>
      </c>
      <c r="O2066" s="690">
        <v>0.5</v>
      </c>
      <c r="P2066" s="627">
        <v>156.25</v>
      </c>
      <c r="Q2066" s="642">
        <v>1</v>
      </c>
      <c r="R2066" s="626">
        <v>1</v>
      </c>
      <c r="S2066" s="642">
        <v>1</v>
      </c>
      <c r="T2066" s="690">
        <v>0.5</v>
      </c>
      <c r="U2066" s="672">
        <v>1</v>
      </c>
    </row>
    <row r="2067" spans="1:21" ht="14.4" customHeight="1" x14ac:dyDescent="0.3">
      <c r="A2067" s="625">
        <v>4</v>
      </c>
      <c r="B2067" s="626" t="s">
        <v>551</v>
      </c>
      <c r="C2067" s="626">
        <v>89301042</v>
      </c>
      <c r="D2067" s="688" t="s">
        <v>5893</v>
      </c>
      <c r="E2067" s="689" t="s">
        <v>3834</v>
      </c>
      <c r="F2067" s="626" t="s">
        <v>3777</v>
      </c>
      <c r="G2067" s="626" t="s">
        <v>3962</v>
      </c>
      <c r="H2067" s="626" t="s">
        <v>550</v>
      </c>
      <c r="I2067" s="626" t="s">
        <v>4404</v>
      </c>
      <c r="J2067" s="626" t="s">
        <v>4405</v>
      </c>
      <c r="K2067" s="626" t="s">
        <v>920</v>
      </c>
      <c r="L2067" s="627">
        <v>0</v>
      </c>
      <c r="M2067" s="627">
        <v>0</v>
      </c>
      <c r="N2067" s="626">
        <v>1</v>
      </c>
      <c r="O2067" s="690">
        <v>1</v>
      </c>
      <c r="P2067" s="627">
        <v>0</v>
      </c>
      <c r="Q2067" s="642"/>
      <c r="R2067" s="626">
        <v>1</v>
      </c>
      <c r="S2067" s="642">
        <v>1</v>
      </c>
      <c r="T2067" s="690">
        <v>1</v>
      </c>
      <c r="U2067" s="672">
        <v>1</v>
      </c>
    </row>
    <row r="2068" spans="1:21" ht="14.4" customHeight="1" x14ac:dyDescent="0.3">
      <c r="A2068" s="625">
        <v>4</v>
      </c>
      <c r="B2068" s="626" t="s">
        <v>551</v>
      </c>
      <c r="C2068" s="626">
        <v>89301042</v>
      </c>
      <c r="D2068" s="688" t="s">
        <v>5893</v>
      </c>
      <c r="E2068" s="689" t="s">
        <v>3835</v>
      </c>
      <c r="F2068" s="626" t="s">
        <v>3777</v>
      </c>
      <c r="G2068" s="626" t="s">
        <v>3839</v>
      </c>
      <c r="H2068" s="626" t="s">
        <v>1399</v>
      </c>
      <c r="I2068" s="626" t="s">
        <v>1717</v>
      </c>
      <c r="J2068" s="626" t="s">
        <v>3575</v>
      </c>
      <c r="K2068" s="626" t="s">
        <v>3576</v>
      </c>
      <c r="L2068" s="627">
        <v>333.31</v>
      </c>
      <c r="M2068" s="627">
        <v>2333.17</v>
      </c>
      <c r="N2068" s="626">
        <v>7</v>
      </c>
      <c r="O2068" s="690">
        <v>6</v>
      </c>
      <c r="P2068" s="627">
        <v>1666.55</v>
      </c>
      <c r="Q2068" s="642">
        <v>0.71428571428571419</v>
      </c>
      <c r="R2068" s="626">
        <v>5</v>
      </c>
      <c r="S2068" s="642">
        <v>0.7142857142857143</v>
      </c>
      <c r="T2068" s="690">
        <v>5</v>
      </c>
      <c r="U2068" s="672">
        <v>0.83333333333333337</v>
      </c>
    </row>
    <row r="2069" spans="1:21" ht="14.4" customHeight="1" x14ac:dyDescent="0.3">
      <c r="A2069" s="625">
        <v>4</v>
      </c>
      <c r="B2069" s="626" t="s">
        <v>551</v>
      </c>
      <c r="C2069" s="626">
        <v>89301042</v>
      </c>
      <c r="D2069" s="688" t="s">
        <v>5893</v>
      </c>
      <c r="E2069" s="689" t="s">
        <v>3835</v>
      </c>
      <c r="F2069" s="626" t="s">
        <v>3777</v>
      </c>
      <c r="G2069" s="626" t="s">
        <v>4014</v>
      </c>
      <c r="H2069" s="626" t="s">
        <v>550</v>
      </c>
      <c r="I2069" s="626" t="s">
        <v>5702</v>
      </c>
      <c r="J2069" s="626" t="s">
        <v>4763</v>
      </c>
      <c r="K2069" s="626" t="s">
        <v>3742</v>
      </c>
      <c r="L2069" s="627">
        <v>0</v>
      </c>
      <c r="M2069" s="627">
        <v>0</v>
      </c>
      <c r="N2069" s="626">
        <v>2</v>
      </c>
      <c r="O2069" s="690">
        <v>2</v>
      </c>
      <c r="P2069" s="627">
        <v>0</v>
      </c>
      <c r="Q2069" s="642"/>
      <c r="R2069" s="626">
        <v>1</v>
      </c>
      <c r="S2069" s="642">
        <v>0.5</v>
      </c>
      <c r="T2069" s="690">
        <v>1</v>
      </c>
      <c r="U2069" s="672">
        <v>0.5</v>
      </c>
    </row>
    <row r="2070" spans="1:21" ht="14.4" customHeight="1" x14ac:dyDescent="0.3">
      <c r="A2070" s="625">
        <v>4</v>
      </c>
      <c r="B2070" s="626" t="s">
        <v>551</v>
      </c>
      <c r="C2070" s="626">
        <v>89301042</v>
      </c>
      <c r="D2070" s="688" t="s">
        <v>5893</v>
      </c>
      <c r="E2070" s="689" t="s">
        <v>3835</v>
      </c>
      <c r="F2070" s="626" t="s">
        <v>3777</v>
      </c>
      <c r="G2070" s="626" t="s">
        <v>4126</v>
      </c>
      <c r="H2070" s="626" t="s">
        <v>550</v>
      </c>
      <c r="I2070" s="626" t="s">
        <v>4165</v>
      </c>
      <c r="J2070" s="626" t="s">
        <v>4166</v>
      </c>
      <c r="K2070" s="626" t="s">
        <v>4016</v>
      </c>
      <c r="L2070" s="627">
        <v>349.29</v>
      </c>
      <c r="M2070" s="627">
        <v>349.29</v>
      </c>
      <c r="N2070" s="626">
        <v>1</v>
      </c>
      <c r="O2070" s="690">
        <v>1</v>
      </c>
      <c r="P2070" s="627">
        <v>349.29</v>
      </c>
      <c r="Q2070" s="642">
        <v>1</v>
      </c>
      <c r="R2070" s="626">
        <v>1</v>
      </c>
      <c r="S2070" s="642">
        <v>1</v>
      </c>
      <c r="T2070" s="690">
        <v>1</v>
      </c>
      <c r="U2070" s="672">
        <v>1</v>
      </c>
    </row>
    <row r="2071" spans="1:21" ht="14.4" customHeight="1" x14ac:dyDescent="0.3">
      <c r="A2071" s="625">
        <v>4</v>
      </c>
      <c r="B2071" s="626" t="s">
        <v>551</v>
      </c>
      <c r="C2071" s="626">
        <v>89301042</v>
      </c>
      <c r="D2071" s="688" t="s">
        <v>5893</v>
      </c>
      <c r="E2071" s="689" t="s">
        <v>3835</v>
      </c>
      <c r="F2071" s="626" t="s">
        <v>3777</v>
      </c>
      <c r="G2071" s="626" t="s">
        <v>4186</v>
      </c>
      <c r="H2071" s="626" t="s">
        <v>550</v>
      </c>
      <c r="I2071" s="626" t="s">
        <v>3053</v>
      </c>
      <c r="J2071" s="626" t="s">
        <v>1667</v>
      </c>
      <c r="K2071" s="626" t="s">
        <v>3054</v>
      </c>
      <c r="L2071" s="627">
        <v>56.48</v>
      </c>
      <c r="M2071" s="627">
        <v>112.96</v>
      </c>
      <c r="N2071" s="626">
        <v>2</v>
      </c>
      <c r="O2071" s="690">
        <v>2</v>
      </c>
      <c r="P2071" s="627"/>
      <c r="Q2071" s="642">
        <v>0</v>
      </c>
      <c r="R2071" s="626"/>
      <c r="S2071" s="642">
        <v>0</v>
      </c>
      <c r="T2071" s="690"/>
      <c r="U2071" s="672">
        <v>0</v>
      </c>
    </row>
    <row r="2072" spans="1:21" ht="14.4" customHeight="1" x14ac:dyDescent="0.3">
      <c r="A2072" s="625">
        <v>4</v>
      </c>
      <c r="B2072" s="626" t="s">
        <v>551</v>
      </c>
      <c r="C2072" s="626">
        <v>89301042</v>
      </c>
      <c r="D2072" s="688" t="s">
        <v>5893</v>
      </c>
      <c r="E2072" s="689" t="s">
        <v>3835</v>
      </c>
      <c r="F2072" s="626" t="s">
        <v>3777</v>
      </c>
      <c r="G2072" s="626" t="s">
        <v>4186</v>
      </c>
      <c r="H2072" s="626" t="s">
        <v>550</v>
      </c>
      <c r="I2072" s="626" t="s">
        <v>3053</v>
      </c>
      <c r="J2072" s="626" t="s">
        <v>1667</v>
      </c>
      <c r="K2072" s="626" t="s">
        <v>3054</v>
      </c>
      <c r="L2072" s="627">
        <v>58.1</v>
      </c>
      <c r="M2072" s="627">
        <v>116.2</v>
      </c>
      <c r="N2072" s="626">
        <v>2</v>
      </c>
      <c r="O2072" s="690">
        <v>1</v>
      </c>
      <c r="P2072" s="627">
        <v>116.2</v>
      </c>
      <c r="Q2072" s="642">
        <v>1</v>
      </c>
      <c r="R2072" s="626">
        <v>2</v>
      </c>
      <c r="S2072" s="642">
        <v>1</v>
      </c>
      <c r="T2072" s="690">
        <v>1</v>
      </c>
      <c r="U2072" s="672">
        <v>1</v>
      </c>
    </row>
    <row r="2073" spans="1:21" ht="14.4" customHeight="1" x14ac:dyDescent="0.3">
      <c r="A2073" s="625">
        <v>4</v>
      </c>
      <c r="B2073" s="626" t="s">
        <v>551</v>
      </c>
      <c r="C2073" s="626">
        <v>89301042</v>
      </c>
      <c r="D2073" s="688" t="s">
        <v>5893</v>
      </c>
      <c r="E2073" s="689" t="s">
        <v>3835</v>
      </c>
      <c r="F2073" s="626" t="s">
        <v>3777</v>
      </c>
      <c r="G2073" s="626" t="s">
        <v>4186</v>
      </c>
      <c r="H2073" s="626" t="s">
        <v>550</v>
      </c>
      <c r="I2073" s="626" t="s">
        <v>5703</v>
      </c>
      <c r="J2073" s="626" t="s">
        <v>5704</v>
      </c>
      <c r="K2073" s="626" t="s">
        <v>5705</v>
      </c>
      <c r="L2073" s="627">
        <v>246.82</v>
      </c>
      <c r="M2073" s="627">
        <v>493.64</v>
      </c>
      <c r="N2073" s="626">
        <v>2</v>
      </c>
      <c r="O2073" s="690">
        <v>2</v>
      </c>
      <c r="P2073" s="627">
        <v>246.82</v>
      </c>
      <c r="Q2073" s="642">
        <v>0.5</v>
      </c>
      <c r="R2073" s="626">
        <v>1</v>
      </c>
      <c r="S2073" s="642">
        <v>0.5</v>
      </c>
      <c r="T2073" s="690">
        <v>1</v>
      </c>
      <c r="U2073" s="672">
        <v>0.5</v>
      </c>
    </row>
    <row r="2074" spans="1:21" ht="14.4" customHeight="1" x14ac:dyDescent="0.3">
      <c r="A2074" s="625">
        <v>4</v>
      </c>
      <c r="B2074" s="626" t="s">
        <v>551</v>
      </c>
      <c r="C2074" s="626">
        <v>89301042</v>
      </c>
      <c r="D2074" s="688" t="s">
        <v>5893</v>
      </c>
      <c r="E2074" s="689" t="s">
        <v>3835</v>
      </c>
      <c r="F2074" s="626" t="s">
        <v>3777</v>
      </c>
      <c r="G2074" s="626" t="s">
        <v>4188</v>
      </c>
      <c r="H2074" s="626" t="s">
        <v>550</v>
      </c>
      <c r="I2074" s="626" t="s">
        <v>841</v>
      </c>
      <c r="J2074" s="626" t="s">
        <v>842</v>
      </c>
      <c r="K2074" s="626" t="s">
        <v>5083</v>
      </c>
      <c r="L2074" s="627">
        <v>0</v>
      </c>
      <c r="M2074" s="627">
        <v>0</v>
      </c>
      <c r="N2074" s="626">
        <v>3</v>
      </c>
      <c r="O2074" s="690">
        <v>2</v>
      </c>
      <c r="P2074" s="627">
        <v>0</v>
      </c>
      <c r="Q2074" s="642"/>
      <c r="R2074" s="626">
        <v>3</v>
      </c>
      <c r="S2074" s="642">
        <v>1</v>
      </c>
      <c r="T2074" s="690">
        <v>2</v>
      </c>
      <c r="U2074" s="672">
        <v>1</v>
      </c>
    </row>
    <row r="2075" spans="1:21" ht="14.4" customHeight="1" x14ac:dyDescent="0.3">
      <c r="A2075" s="625">
        <v>4</v>
      </c>
      <c r="B2075" s="626" t="s">
        <v>551</v>
      </c>
      <c r="C2075" s="626">
        <v>89301042</v>
      </c>
      <c r="D2075" s="688" t="s">
        <v>5893</v>
      </c>
      <c r="E2075" s="689" t="s">
        <v>3835</v>
      </c>
      <c r="F2075" s="626" t="s">
        <v>3777</v>
      </c>
      <c r="G2075" s="626" t="s">
        <v>3841</v>
      </c>
      <c r="H2075" s="626" t="s">
        <v>1399</v>
      </c>
      <c r="I2075" s="626" t="s">
        <v>1733</v>
      </c>
      <c r="J2075" s="626" t="s">
        <v>1734</v>
      </c>
      <c r="K2075" s="626" t="s">
        <v>3596</v>
      </c>
      <c r="L2075" s="627">
        <v>399.92</v>
      </c>
      <c r="M2075" s="627">
        <v>399.92</v>
      </c>
      <c r="N2075" s="626">
        <v>1</v>
      </c>
      <c r="O2075" s="690">
        <v>1</v>
      </c>
      <c r="P2075" s="627"/>
      <c r="Q2075" s="642">
        <v>0</v>
      </c>
      <c r="R2075" s="626"/>
      <c r="S2075" s="642">
        <v>0</v>
      </c>
      <c r="T2075" s="690"/>
      <c r="U2075" s="672">
        <v>0</v>
      </c>
    </row>
    <row r="2076" spans="1:21" ht="14.4" customHeight="1" x14ac:dyDescent="0.3">
      <c r="A2076" s="625">
        <v>4</v>
      </c>
      <c r="B2076" s="626" t="s">
        <v>551</v>
      </c>
      <c r="C2076" s="626">
        <v>89301042</v>
      </c>
      <c r="D2076" s="688" t="s">
        <v>5893</v>
      </c>
      <c r="E2076" s="689" t="s">
        <v>3835</v>
      </c>
      <c r="F2076" s="626" t="s">
        <v>3777</v>
      </c>
      <c r="G2076" s="626" t="s">
        <v>4091</v>
      </c>
      <c r="H2076" s="626" t="s">
        <v>1399</v>
      </c>
      <c r="I2076" s="626" t="s">
        <v>5441</v>
      </c>
      <c r="J2076" s="626" t="s">
        <v>2609</v>
      </c>
      <c r="K2076" s="626" t="s">
        <v>2610</v>
      </c>
      <c r="L2076" s="627">
        <v>143.18</v>
      </c>
      <c r="M2076" s="627">
        <v>286.36</v>
      </c>
      <c r="N2076" s="626">
        <v>2</v>
      </c>
      <c r="O2076" s="690">
        <v>1</v>
      </c>
      <c r="P2076" s="627">
        <v>286.36</v>
      </c>
      <c r="Q2076" s="642">
        <v>1</v>
      </c>
      <c r="R2076" s="626">
        <v>2</v>
      </c>
      <c r="S2076" s="642">
        <v>1</v>
      </c>
      <c r="T2076" s="690">
        <v>1</v>
      </c>
      <c r="U2076" s="672">
        <v>1</v>
      </c>
    </row>
    <row r="2077" spans="1:21" ht="14.4" customHeight="1" x14ac:dyDescent="0.3">
      <c r="A2077" s="625">
        <v>4</v>
      </c>
      <c r="B2077" s="626" t="s">
        <v>551</v>
      </c>
      <c r="C2077" s="626">
        <v>89301042</v>
      </c>
      <c r="D2077" s="688" t="s">
        <v>5893</v>
      </c>
      <c r="E2077" s="689" t="s">
        <v>3835</v>
      </c>
      <c r="F2077" s="626" t="s">
        <v>3777</v>
      </c>
      <c r="G2077" s="626" t="s">
        <v>3869</v>
      </c>
      <c r="H2077" s="626" t="s">
        <v>550</v>
      </c>
      <c r="I2077" s="626" t="s">
        <v>4119</v>
      </c>
      <c r="J2077" s="626" t="s">
        <v>3871</v>
      </c>
      <c r="K2077" s="626" t="s">
        <v>4120</v>
      </c>
      <c r="L2077" s="627">
        <v>34.31</v>
      </c>
      <c r="M2077" s="627">
        <v>34.31</v>
      </c>
      <c r="N2077" s="626">
        <v>1</v>
      </c>
      <c r="O2077" s="690">
        <v>0.5</v>
      </c>
      <c r="P2077" s="627"/>
      <c r="Q2077" s="642">
        <v>0</v>
      </c>
      <c r="R2077" s="626"/>
      <c r="S2077" s="642">
        <v>0</v>
      </c>
      <c r="T2077" s="690"/>
      <c r="U2077" s="672">
        <v>0</v>
      </c>
    </row>
    <row r="2078" spans="1:21" ht="14.4" customHeight="1" x14ac:dyDescent="0.3">
      <c r="A2078" s="625">
        <v>4</v>
      </c>
      <c r="B2078" s="626" t="s">
        <v>551</v>
      </c>
      <c r="C2078" s="626">
        <v>89301042</v>
      </c>
      <c r="D2078" s="688" t="s">
        <v>5893</v>
      </c>
      <c r="E2078" s="689" t="s">
        <v>3835</v>
      </c>
      <c r="F2078" s="626" t="s">
        <v>3777</v>
      </c>
      <c r="G2078" s="626" t="s">
        <v>4783</v>
      </c>
      <c r="H2078" s="626" t="s">
        <v>550</v>
      </c>
      <c r="I2078" s="626" t="s">
        <v>4784</v>
      </c>
      <c r="J2078" s="626" t="s">
        <v>4785</v>
      </c>
      <c r="K2078" s="626" t="s">
        <v>4786</v>
      </c>
      <c r="L2078" s="627">
        <v>0</v>
      </c>
      <c r="M2078" s="627">
        <v>0</v>
      </c>
      <c r="N2078" s="626">
        <v>1</v>
      </c>
      <c r="O2078" s="690">
        <v>0.5</v>
      </c>
      <c r="P2078" s="627">
        <v>0</v>
      </c>
      <c r="Q2078" s="642"/>
      <c r="R2078" s="626">
        <v>1</v>
      </c>
      <c r="S2078" s="642">
        <v>1</v>
      </c>
      <c r="T2078" s="690">
        <v>0.5</v>
      </c>
      <c r="U2078" s="672">
        <v>1</v>
      </c>
    </row>
    <row r="2079" spans="1:21" ht="14.4" customHeight="1" x14ac:dyDescent="0.3">
      <c r="A2079" s="625">
        <v>4</v>
      </c>
      <c r="B2079" s="626" t="s">
        <v>551</v>
      </c>
      <c r="C2079" s="626">
        <v>89301042</v>
      </c>
      <c r="D2079" s="688" t="s">
        <v>5893</v>
      </c>
      <c r="E2079" s="689" t="s">
        <v>3835</v>
      </c>
      <c r="F2079" s="626" t="s">
        <v>3777</v>
      </c>
      <c r="G2079" s="626" t="s">
        <v>4366</v>
      </c>
      <c r="H2079" s="626" t="s">
        <v>550</v>
      </c>
      <c r="I2079" s="626" t="s">
        <v>5706</v>
      </c>
      <c r="J2079" s="626" t="s">
        <v>2976</v>
      </c>
      <c r="K2079" s="626" t="s">
        <v>1285</v>
      </c>
      <c r="L2079" s="627">
        <v>0</v>
      </c>
      <c r="M2079" s="627">
        <v>0</v>
      </c>
      <c r="N2079" s="626">
        <v>2</v>
      </c>
      <c r="O2079" s="690">
        <v>0.5</v>
      </c>
      <c r="P2079" s="627"/>
      <c r="Q2079" s="642"/>
      <c r="R2079" s="626"/>
      <c r="S2079" s="642">
        <v>0</v>
      </c>
      <c r="T2079" s="690"/>
      <c r="U2079" s="672">
        <v>0</v>
      </c>
    </row>
    <row r="2080" spans="1:21" ht="14.4" customHeight="1" x14ac:dyDescent="0.3">
      <c r="A2080" s="625">
        <v>4</v>
      </c>
      <c r="B2080" s="626" t="s">
        <v>551</v>
      </c>
      <c r="C2080" s="626">
        <v>89301042</v>
      </c>
      <c r="D2080" s="688" t="s">
        <v>5893</v>
      </c>
      <c r="E2080" s="689" t="s">
        <v>3835</v>
      </c>
      <c r="F2080" s="626" t="s">
        <v>3777</v>
      </c>
      <c r="G2080" s="626" t="s">
        <v>5515</v>
      </c>
      <c r="H2080" s="626" t="s">
        <v>550</v>
      </c>
      <c r="I2080" s="626" t="s">
        <v>5707</v>
      </c>
      <c r="J2080" s="626" t="s">
        <v>5676</v>
      </c>
      <c r="K2080" s="626" t="s">
        <v>5679</v>
      </c>
      <c r="L2080" s="627">
        <v>347.08</v>
      </c>
      <c r="M2080" s="627">
        <v>347.08</v>
      </c>
      <c r="N2080" s="626">
        <v>1</v>
      </c>
      <c r="O2080" s="690">
        <v>0.5</v>
      </c>
      <c r="P2080" s="627"/>
      <c r="Q2080" s="642">
        <v>0</v>
      </c>
      <c r="R2080" s="626"/>
      <c r="S2080" s="642">
        <v>0</v>
      </c>
      <c r="T2080" s="690"/>
      <c r="U2080" s="672">
        <v>0</v>
      </c>
    </row>
    <row r="2081" spans="1:21" ht="14.4" customHeight="1" x14ac:dyDescent="0.3">
      <c r="A2081" s="625">
        <v>4</v>
      </c>
      <c r="B2081" s="626" t="s">
        <v>551</v>
      </c>
      <c r="C2081" s="626">
        <v>89301042</v>
      </c>
      <c r="D2081" s="688" t="s">
        <v>5893</v>
      </c>
      <c r="E2081" s="689" t="s">
        <v>3835</v>
      </c>
      <c r="F2081" s="626" t="s">
        <v>3777</v>
      </c>
      <c r="G2081" s="626" t="s">
        <v>5515</v>
      </c>
      <c r="H2081" s="626" t="s">
        <v>550</v>
      </c>
      <c r="I2081" s="626" t="s">
        <v>5675</v>
      </c>
      <c r="J2081" s="626" t="s">
        <v>5676</v>
      </c>
      <c r="K2081" s="626" t="s">
        <v>5677</v>
      </c>
      <c r="L2081" s="627">
        <v>0</v>
      </c>
      <c r="M2081" s="627">
        <v>0</v>
      </c>
      <c r="N2081" s="626">
        <v>2</v>
      </c>
      <c r="O2081" s="690">
        <v>1.5</v>
      </c>
      <c r="P2081" s="627">
        <v>0</v>
      </c>
      <c r="Q2081" s="642"/>
      <c r="R2081" s="626">
        <v>2</v>
      </c>
      <c r="S2081" s="642">
        <v>1</v>
      </c>
      <c r="T2081" s="690">
        <v>1.5</v>
      </c>
      <c r="U2081" s="672">
        <v>1</v>
      </c>
    </row>
    <row r="2082" spans="1:21" ht="14.4" customHeight="1" x14ac:dyDescent="0.3">
      <c r="A2082" s="625">
        <v>4</v>
      </c>
      <c r="B2082" s="626" t="s">
        <v>551</v>
      </c>
      <c r="C2082" s="626">
        <v>89301042</v>
      </c>
      <c r="D2082" s="688" t="s">
        <v>5893</v>
      </c>
      <c r="E2082" s="689" t="s">
        <v>3835</v>
      </c>
      <c r="F2082" s="626" t="s">
        <v>3777</v>
      </c>
      <c r="G2082" s="626" t="s">
        <v>5515</v>
      </c>
      <c r="H2082" s="626" t="s">
        <v>550</v>
      </c>
      <c r="I2082" s="626" t="s">
        <v>5678</v>
      </c>
      <c r="J2082" s="626" t="s">
        <v>5676</v>
      </c>
      <c r="K2082" s="626" t="s">
        <v>5679</v>
      </c>
      <c r="L2082" s="627">
        <v>347.08</v>
      </c>
      <c r="M2082" s="627">
        <v>694.16</v>
      </c>
      <c r="N2082" s="626">
        <v>2</v>
      </c>
      <c r="O2082" s="690">
        <v>2</v>
      </c>
      <c r="P2082" s="627">
        <v>347.08</v>
      </c>
      <c r="Q2082" s="642">
        <v>0.5</v>
      </c>
      <c r="R2082" s="626">
        <v>1</v>
      </c>
      <c r="S2082" s="642">
        <v>0.5</v>
      </c>
      <c r="T2082" s="690">
        <v>1</v>
      </c>
      <c r="U2082" s="672">
        <v>0.5</v>
      </c>
    </row>
    <row r="2083" spans="1:21" ht="14.4" customHeight="1" x14ac:dyDescent="0.3">
      <c r="A2083" s="625">
        <v>4</v>
      </c>
      <c r="B2083" s="626" t="s">
        <v>551</v>
      </c>
      <c r="C2083" s="626">
        <v>89301042</v>
      </c>
      <c r="D2083" s="688" t="s">
        <v>5893</v>
      </c>
      <c r="E2083" s="689" t="s">
        <v>3835</v>
      </c>
      <c r="F2083" s="626" t="s">
        <v>3777</v>
      </c>
      <c r="G2083" s="626" t="s">
        <v>3909</v>
      </c>
      <c r="H2083" s="626" t="s">
        <v>550</v>
      </c>
      <c r="I2083" s="626" t="s">
        <v>1900</v>
      </c>
      <c r="J2083" s="626" t="s">
        <v>1901</v>
      </c>
      <c r="K2083" s="626" t="s">
        <v>3910</v>
      </c>
      <c r="L2083" s="627">
        <v>400.53</v>
      </c>
      <c r="M2083" s="627">
        <v>801.06</v>
      </c>
      <c r="N2083" s="626">
        <v>2</v>
      </c>
      <c r="O2083" s="690">
        <v>0.5</v>
      </c>
      <c r="P2083" s="627"/>
      <c r="Q2083" s="642">
        <v>0</v>
      </c>
      <c r="R2083" s="626"/>
      <c r="S2083" s="642">
        <v>0</v>
      </c>
      <c r="T2083" s="690"/>
      <c r="U2083" s="672">
        <v>0</v>
      </c>
    </row>
    <row r="2084" spans="1:21" ht="14.4" customHeight="1" x14ac:dyDescent="0.3">
      <c r="A2084" s="625">
        <v>4</v>
      </c>
      <c r="B2084" s="626" t="s">
        <v>551</v>
      </c>
      <c r="C2084" s="626">
        <v>89301042</v>
      </c>
      <c r="D2084" s="688" t="s">
        <v>5893</v>
      </c>
      <c r="E2084" s="689" t="s">
        <v>3835</v>
      </c>
      <c r="F2084" s="626" t="s">
        <v>3777</v>
      </c>
      <c r="G2084" s="626" t="s">
        <v>3909</v>
      </c>
      <c r="H2084" s="626" t="s">
        <v>550</v>
      </c>
      <c r="I2084" s="626" t="s">
        <v>5684</v>
      </c>
      <c r="J2084" s="626" t="s">
        <v>3914</v>
      </c>
      <c r="K2084" s="626" t="s">
        <v>3998</v>
      </c>
      <c r="L2084" s="627">
        <v>0</v>
      </c>
      <c r="M2084" s="627">
        <v>0</v>
      </c>
      <c r="N2084" s="626">
        <v>1</v>
      </c>
      <c r="O2084" s="690">
        <v>0.5</v>
      </c>
      <c r="P2084" s="627"/>
      <c r="Q2084" s="642"/>
      <c r="R2084" s="626"/>
      <c r="S2084" s="642">
        <v>0</v>
      </c>
      <c r="T2084" s="690"/>
      <c r="U2084" s="672">
        <v>0</v>
      </c>
    </row>
    <row r="2085" spans="1:21" ht="14.4" customHeight="1" x14ac:dyDescent="0.3">
      <c r="A2085" s="625">
        <v>4</v>
      </c>
      <c r="B2085" s="626" t="s">
        <v>551</v>
      </c>
      <c r="C2085" s="626">
        <v>89301042</v>
      </c>
      <c r="D2085" s="688" t="s">
        <v>5893</v>
      </c>
      <c r="E2085" s="689" t="s">
        <v>3835</v>
      </c>
      <c r="F2085" s="626" t="s">
        <v>3777</v>
      </c>
      <c r="G2085" s="626" t="s">
        <v>3882</v>
      </c>
      <c r="H2085" s="626" t="s">
        <v>1399</v>
      </c>
      <c r="I2085" s="626" t="s">
        <v>1440</v>
      </c>
      <c r="J2085" s="626" t="s">
        <v>1441</v>
      </c>
      <c r="K2085" s="626" t="s">
        <v>1442</v>
      </c>
      <c r="L2085" s="627">
        <v>937.93</v>
      </c>
      <c r="M2085" s="627">
        <v>937.93</v>
      </c>
      <c r="N2085" s="626">
        <v>1</v>
      </c>
      <c r="O2085" s="690">
        <v>1</v>
      </c>
      <c r="P2085" s="627">
        <v>937.93</v>
      </c>
      <c r="Q2085" s="642">
        <v>1</v>
      </c>
      <c r="R2085" s="626">
        <v>1</v>
      </c>
      <c r="S2085" s="642">
        <v>1</v>
      </c>
      <c r="T2085" s="690">
        <v>1</v>
      </c>
      <c r="U2085" s="672">
        <v>1</v>
      </c>
    </row>
    <row r="2086" spans="1:21" ht="14.4" customHeight="1" x14ac:dyDescent="0.3">
      <c r="A2086" s="625">
        <v>4</v>
      </c>
      <c r="B2086" s="626" t="s">
        <v>551</v>
      </c>
      <c r="C2086" s="626">
        <v>89301042</v>
      </c>
      <c r="D2086" s="688" t="s">
        <v>5893</v>
      </c>
      <c r="E2086" s="689" t="s">
        <v>3835</v>
      </c>
      <c r="F2086" s="626" t="s">
        <v>3777</v>
      </c>
      <c r="G2086" s="626" t="s">
        <v>4190</v>
      </c>
      <c r="H2086" s="626" t="s">
        <v>550</v>
      </c>
      <c r="I2086" s="626" t="s">
        <v>4191</v>
      </c>
      <c r="J2086" s="626" t="s">
        <v>4192</v>
      </c>
      <c r="K2086" s="626" t="s">
        <v>4193</v>
      </c>
      <c r="L2086" s="627">
        <v>189.92</v>
      </c>
      <c r="M2086" s="627">
        <v>189.92</v>
      </c>
      <c r="N2086" s="626">
        <v>1</v>
      </c>
      <c r="O2086" s="690">
        <v>1</v>
      </c>
      <c r="P2086" s="627">
        <v>189.92</v>
      </c>
      <c r="Q2086" s="642">
        <v>1</v>
      </c>
      <c r="R2086" s="626">
        <v>1</v>
      </c>
      <c r="S2086" s="642">
        <v>1</v>
      </c>
      <c r="T2086" s="690">
        <v>1</v>
      </c>
      <c r="U2086" s="672">
        <v>1</v>
      </c>
    </row>
    <row r="2087" spans="1:21" ht="14.4" customHeight="1" x14ac:dyDescent="0.3">
      <c r="A2087" s="625">
        <v>4</v>
      </c>
      <c r="B2087" s="626" t="s">
        <v>551</v>
      </c>
      <c r="C2087" s="626">
        <v>89301042</v>
      </c>
      <c r="D2087" s="688" t="s">
        <v>5893</v>
      </c>
      <c r="E2087" s="689" t="s">
        <v>3835</v>
      </c>
      <c r="F2087" s="626" t="s">
        <v>3777</v>
      </c>
      <c r="G2087" s="626" t="s">
        <v>3848</v>
      </c>
      <c r="H2087" s="626" t="s">
        <v>550</v>
      </c>
      <c r="I2087" s="626" t="s">
        <v>1294</v>
      </c>
      <c r="J2087" s="626" t="s">
        <v>754</v>
      </c>
      <c r="K2087" s="626" t="s">
        <v>1295</v>
      </c>
      <c r="L2087" s="627">
        <v>95.24</v>
      </c>
      <c r="M2087" s="627">
        <v>190.48</v>
      </c>
      <c r="N2087" s="626">
        <v>2</v>
      </c>
      <c r="O2087" s="690">
        <v>1</v>
      </c>
      <c r="P2087" s="627"/>
      <c r="Q2087" s="642">
        <v>0</v>
      </c>
      <c r="R2087" s="626"/>
      <c r="S2087" s="642">
        <v>0</v>
      </c>
      <c r="T2087" s="690"/>
      <c r="U2087" s="672">
        <v>0</v>
      </c>
    </row>
    <row r="2088" spans="1:21" ht="14.4" customHeight="1" x14ac:dyDescent="0.3">
      <c r="A2088" s="625">
        <v>4</v>
      </c>
      <c r="B2088" s="626" t="s">
        <v>551</v>
      </c>
      <c r="C2088" s="626">
        <v>89301042</v>
      </c>
      <c r="D2088" s="688" t="s">
        <v>5893</v>
      </c>
      <c r="E2088" s="689" t="s">
        <v>3835</v>
      </c>
      <c r="F2088" s="626" t="s">
        <v>3777</v>
      </c>
      <c r="G2088" s="626" t="s">
        <v>3848</v>
      </c>
      <c r="H2088" s="626" t="s">
        <v>550</v>
      </c>
      <c r="I2088" s="626" t="s">
        <v>753</v>
      </c>
      <c r="J2088" s="626" t="s">
        <v>754</v>
      </c>
      <c r="K2088" s="626" t="s">
        <v>755</v>
      </c>
      <c r="L2088" s="627">
        <v>190.48</v>
      </c>
      <c r="M2088" s="627">
        <v>190.48</v>
      </c>
      <c r="N2088" s="626">
        <v>1</v>
      </c>
      <c r="O2088" s="690">
        <v>1</v>
      </c>
      <c r="P2088" s="627">
        <v>190.48</v>
      </c>
      <c r="Q2088" s="642">
        <v>1</v>
      </c>
      <c r="R2088" s="626">
        <v>1</v>
      </c>
      <c r="S2088" s="642">
        <v>1</v>
      </c>
      <c r="T2088" s="690">
        <v>1</v>
      </c>
      <c r="U2088" s="672">
        <v>1</v>
      </c>
    </row>
    <row r="2089" spans="1:21" ht="14.4" customHeight="1" x14ac:dyDescent="0.3">
      <c r="A2089" s="625">
        <v>4</v>
      </c>
      <c r="B2089" s="626" t="s">
        <v>551</v>
      </c>
      <c r="C2089" s="626">
        <v>89301042</v>
      </c>
      <c r="D2089" s="688" t="s">
        <v>5893</v>
      </c>
      <c r="E2089" s="689" t="s">
        <v>3835</v>
      </c>
      <c r="F2089" s="626" t="s">
        <v>3777</v>
      </c>
      <c r="G2089" s="626" t="s">
        <v>5177</v>
      </c>
      <c r="H2089" s="626" t="s">
        <v>550</v>
      </c>
      <c r="I2089" s="626" t="s">
        <v>707</v>
      </c>
      <c r="J2089" s="626" t="s">
        <v>5178</v>
      </c>
      <c r="K2089" s="626" t="s">
        <v>4863</v>
      </c>
      <c r="L2089" s="627">
        <v>0</v>
      </c>
      <c r="M2089" s="627">
        <v>0</v>
      </c>
      <c r="N2089" s="626">
        <v>1</v>
      </c>
      <c r="O2089" s="690">
        <v>0.5</v>
      </c>
      <c r="P2089" s="627">
        <v>0</v>
      </c>
      <c r="Q2089" s="642"/>
      <c r="R2089" s="626">
        <v>1</v>
      </c>
      <c r="S2089" s="642">
        <v>1</v>
      </c>
      <c r="T2089" s="690">
        <v>0.5</v>
      </c>
      <c r="U2089" s="672">
        <v>1</v>
      </c>
    </row>
    <row r="2090" spans="1:21" ht="14.4" customHeight="1" x14ac:dyDescent="0.3">
      <c r="A2090" s="625">
        <v>4</v>
      </c>
      <c r="B2090" s="626" t="s">
        <v>551</v>
      </c>
      <c r="C2090" s="626">
        <v>89301042</v>
      </c>
      <c r="D2090" s="688" t="s">
        <v>5893</v>
      </c>
      <c r="E2090" s="689" t="s">
        <v>3835</v>
      </c>
      <c r="F2090" s="626" t="s">
        <v>3777</v>
      </c>
      <c r="G2090" s="626" t="s">
        <v>3975</v>
      </c>
      <c r="H2090" s="626" t="s">
        <v>550</v>
      </c>
      <c r="I2090" s="626" t="s">
        <v>5708</v>
      </c>
      <c r="J2090" s="626" t="s">
        <v>1008</v>
      </c>
      <c r="K2090" s="626" t="s">
        <v>736</v>
      </c>
      <c r="L2090" s="627">
        <v>0</v>
      </c>
      <c r="M2090" s="627">
        <v>0</v>
      </c>
      <c r="N2090" s="626">
        <v>1</v>
      </c>
      <c r="O2090" s="690">
        <v>0.5</v>
      </c>
      <c r="P2090" s="627"/>
      <c r="Q2090" s="642"/>
      <c r="R2090" s="626"/>
      <c r="S2090" s="642">
        <v>0</v>
      </c>
      <c r="T2090" s="690"/>
      <c r="U2090" s="672">
        <v>0</v>
      </c>
    </row>
    <row r="2091" spans="1:21" ht="14.4" customHeight="1" x14ac:dyDescent="0.3">
      <c r="A2091" s="625">
        <v>4</v>
      </c>
      <c r="B2091" s="626" t="s">
        <v>551</v>
      </c>
      <c r="C2091" s="626">
        <v>89301042</v>
      </c>
      <c r="D2091" s="688" t="s">
        <v>5893</v>
      </c>
      <c r="E2091" s="689" t="s">
        <v>3835</v>
      </c>
      <c r="F2091" s="626" t="s">
        <v>3777</v>
      </c>
      <c r="G2091" s="626" t="s">
        <v>3886</v>
      </c>
      <c r="H2091" s="626" t="s">
        <v>550</v>
      </c>
      <c r="I2091" s="626" t="s">
        <v>5185</v>
      </c>
      <c r="J2091" s="626" t="s">
        <v>807</v>
      </c>
      <c r="K2091" s="626" t="s">
        <v>2778</v>
      </c>
      <c r="L2091" s="627">
        <v>0</v>
      </c>
      <c r="M2091" s="627">
        <v>0</v>
      </c>
      <c r="N2091" s="626">
        <v>1</v>
      </c>
      <c r="O2091" s="690">
        <v>0.5</v>
      </c>
      <c r="P2091" s="627">
        <v>0</v>
      </c>
      <c r="Q2091" s="642"/>
      <c r="R2091" s="626">
        <v>1</v>
      </c>
      <c r="S2091" s="642">
        <v>1</v>
      </c>
      <c r="T2091" s="690">
        <v>0.5</v>
      </c>
      <c r="U2091" s="672">
        <v>1</v>
      </c>
    </row>
    <row r="2092" spans="1:21" ht="14.4" customHeight="1" x14ac:dyDescent="0.3">
      <c r="A2092" s="625">
        <v>4</v>
      </c>
      <c r="B2092" s="626" t="s">
        <v>551</v>
      </c>
      <c r="C2092" s="626">
        <v>89301042</v>
      </c>
      <c r="D2092" s="688" t="s">
        <v>5893</v>
      </c>
      <c r="E2092" s="689" t="s">
        <v>3835</v>
      </c>
      <c r="F2092" s="626" t="s">
        <v>3777</v>
      </c>
      <c r="G2092" s="626" t="s">
        <v>3886</v>
      </c>
      <c r="H2092" s="626" t="s">
        <v>550</v>
      </c>
      <c r="I2092" s="626" t="s">
        <v>806</v>
      </c>
      <c r="J2092" s="626" t="s">
        <v>807</v>
      </c>
      <c r="K2092" s="626" t="s">
        <v>808</v>
      </c>
      <c r="L2092" s="627">
        <v>56.69</v>
      </c>
      <c r="M2092" s="627">
        <v>56.69</v>
      </c>
      <c r="N2092" s="626">
        <v>1</v>
      </c>
      <c r="O2092" s="690">
        <v>1</v>
      </c>
      <c r="P2092" s="627">
        <v>56.69</v>
      </c>
      <c r="Q2092" s="642">
        <v>1</v>
      </c>
      <c r="R2092" s="626">
        <v>1</v>
      </c>
      <c r="S2092" s="642">
        <v>1</v>
      </c>
      <c r="T2092" s="690">
        <v>1</v>
      </c>
      <c r="U2092" s="672">
        <v>1</v>
      </c>
    </row>
    <row r="2093" spans="1:21" ht="14.4" customHeight="1" x14ac:dyDescent="0.3">
      <c r="A2093" s="625">
        <v>4</v>
      </c>
      <c r="B2093" s="626" t="s">
        <v>551</v>
      </c>
      <c r="C2093" s="626">
        <v>89301042</v>
      </c>
      <c r="D2093" s="688" t="s">
        <v>5893</v>
      </c>
      <c r="E2093" s="689" t="s">
        <v>3835</v>
      </c>
      <c r="F2093" s="626" t="s">
        <v>3777</v>
      </c>
      <c r="G2093" s="626" t="s">
        <v>3961</v>
      </c>
      <c r="H2093" s="626" t="s">
        <v>550</v>
      </c>
      <c r="I2093" s="626" t="s">
        <v>2926</v>
      </c>
      <c r="J2093" s="626" t="s">
        <v>2927</v>
      </c>
      <c r="K2093" s="626" t="s">
        <v>2277</v>
      </c>
      <c r="L2093" s="627">
        <v>0</v>
      </c>
      <c r="M2093" s="627">
        <v>0</v>
      </c>
      <c r="N2093" s="626">
        <v>1</v>
      </c>
      <c r="O2093" s="690">
        <v>0.5</v>
      </c>
      <c r="P2093" s="627">
        <v>0</v>
      </c>
      <c r="Q2093" s="642"/>
      <c r="R2093" s="626">
        <v>1</v>
      </c>
      <c r="S2093" s="642">
        <v>1</v>
      </c>
      <c r="T2093" s="690">
        <v>0.5</v>
      </c>
      <c r="U2093" s="672">
        <v>1</v>
      </c>
    </row>
    <row r="2094" spans="1:21" ht="14.4" customHeight="1" x14ac:dyDescent="0.3">
      <c r="A2094" s="625">
        <v>4</v>
      </c>
      <c r="B2094" s="626" t="s">
        <v>551</v>
      </c>
      <c r="C2094" s="626">
        <v>89301042</v>
      </c>
      <c r="D2094" s="688" t="s">
        <v>5893</v>
      </c>
      <c r="E2094" s="689" t="s">
        <v>3835</v>
      </c>
      <c r="F2094" s="626" t="s">
        <v>3777</v>
      </c>
      <c r="G2094" s="626" t="s">
        <v>3939</v>
      </c>
      <c r="H2094" s="626" t="s">
        <v>1399</v>
      </c>
      <c r="I2094" s="626" t="s">
        <v>3940</v>
      </c>
      <c r="J2094" s="626" t="s">
        <v>3941</v>
      </c>
      <c r="K2094" s="626" t="s">
        <v>3942</v>
      </c>
      <c r="L2094" s="627">
        <v>94.8</v>
      </c>
      <c r="M2094" s="627">
        <v>379.2</v>
      </c>
      <c r="N2094" s="626">
        <v>4</v>
      </c>
      <c r="O2094" s="690">
        <v>2</v>
      </c>
      <c r="P2094" s="627">
        <v>189.6</v>
      </c>
      <c r="Q2094" s="642">
        <v>0.5</v>
      </c>
      <c r="R2094" s="626">
        <v>2</v>
      </c>
      <c r="S2094" s="642">
        <v>0.5</v>
      </c>
      <c r="T2094" s="690">
        <v>1</v>
      </c>
      <c r="U2094" s="672">
        <v>0.5</v>
      </c>
    </row>
    <row r="2095" spans="1:21" ht="14.4" customHeight="1" x14ac:dyDescent="0.3">
      <c r="A2095" s="625">
        <v>4</v>
      </c>
      <c r="B2095" s="626" t="s">
        <v>551</v>
      </c>
      <c r="C2095" s="626">
        <v>89301042</v>
      </c>
      <c r="D2095" s="688" t="s">
        <v>5893</v>
      </c>
      <c r="E2095" s="689" t="s">
        <v>3835</v>
      </c>
      <c r="F2095" s="626" t="s">
        <v>3777</v>
      </c>
      <c r="G2095" s="626" t="s">
        <v>3852</v>
      </c>
      <c r="H2095" s="626" t="s">
        <v>550</v>
      </c>
      <c r="I2095" s="626" t="s">
        <v>3352</v>
      </c>
      <c r="J2095" s="626" t="s">
        <v>1207</v>
      </c>
      <c r="K2095" s="626" t="s">
        <v>3911</v>
      </c>
      <c r="L2095" s="627">
        <v>127.5</v>
      </c>
      <c r="M2095" s="627">
        <v>127.5</v>
      </c>
      <c r="N2095" s="626">
        <v>1</v>
      </c>
      <c r="O2095" s="690">
        <v>1</v>
      </c>
      <c r="P2095" s="627">
        <v>127.5</v>
      </c>
      <c r="Q2095" s="642">
        <v>1</v>
      </c>
      <c r="R2095" s="626">
        <v>1</v>
      </c>
      <c r="S2095" s="642">
        <v>1</v>
      </c>
      <c r="T2095" s="690">
        <v>1</v>
      </c>
      <c r="U2095" s="672">
        <v>1</v>
      </c>
    </row>
    <row r="2096" spans="1:21" ht="14.4" customHeight="1" x14ac:dyDescent="0.3">
      <c r="A2096" s="625">
        <v>4</v>
      </c>
      <c r="B2096" s="626" t="s">
        <v>551</v>
      </c>
      <c r="C2096" s="626">
        <v>89301042</v>
      </c>
      <c r="D2096" s="688" t="s">
        <v>5893</v>
      </c>
      <c r="E2096" s="689" t="s">
        <v>3835</v>
      </c>
      <c r="F2096" s="626" t="s">
        <v>3777</v>
      </c>
      <c r="G2096" s="626" t="s">
        <v>3854</v>
      </c>
      <c r="H2096" s="626" t="s">
        <v>550</v>
      </c>
      <c r="I2096" s="626" t="s">
        <v>818</v>
      </c>
      <c r="J2096" s="626" t="s">
        <v>3855</v>
      </c>
      <c r="K2096" s="626" t="s">
        <v>3856</v>
      </c>
      <c r="L2096" s="627">
        <v>0</v>
      </c>
      <c r="M2096" s="627">
        <v>0</v>
      </c>
      <c r="N2096" s="626">
        <v>2</v>
      </c>
      <c r="O2096" s="690">
        <v>1</v>
      </c>
      <c r="P2096" s="627">
        <v>0</v>
      </c>
      <c r="Q2096" s="642"/>
      <c r="R2096" s="626">
        <v>2</v>
      </c>
      <c r="S2096" s="642">
        <v>1</v>
      </c>
      <c r="T2096" s="690">
        <v>1</v>
      </c>
      <c r="U2096" s="672">
        <v>1</v>
      </c>
    </row>
    <row r="2097" spans="1:21" ht="14.4" customHeight="1" x14ac:dyDescent="0.3">
      <c r="A2097" s="625">
        <v>4</v>
      </c>
      <c r="B2097" s="626" t="s">
        <v>551</v>
      </c>
      <c r="C2097" s="626">
        <v>89301042</v>
      </c>
      <c r="D2097" s="688" t="s">
        <v>5893</v>
      </c>
      <c r="E2097" s="689" t="s">
        <v>3835</v>
      </c>
      <c r="F2097" s="626" t="s">
        <v>3777</v>
      </c>
      <c r="G2097" s="626" t="s">
        <v>3893</v>
      </c>
      <c r="H2097" s="626" t="s">
        <v>550</v>
      </c>
      <c r="I2097" s="626" t="s">
        <v>5709</v>
      </c>
      <c r="J2097" s="626" t="s">
        <v>5710</v>
      </c>
      <c r="K2097" s="626" t="s">
        <v>3025</v>
      </c>
      <c r="L2097" s="627">
        <v>203.02</v>
      </c>
      <c r="M2097" s="627">
        <v>4466.4400000000005</v>
      </c>
      <c r="N2097" s="626">
        <v>22</v>
      </c>
      <c r="O2097" s="690">
        <v>7</v>
      </c>
      <c r="P2097" s="627">
        <v>3857.38</v>
      </c>
      <c r="Q2097" s="642">
        <v>0.86363636363636354</v>
      </c>
      <c r="R2097" s="626">
        <v>19</v>
      </c>
      <c r="S2097" s="642">
        <v>0.86363636363636365</v>
      </c>
      <c r="T2097" s="690">
        <v>6</v>
      </c>
      <c r="U2097" s="672">
        <v>0.8571428571428571</v>
      </c>
    </row>
    <row r="2098" spans="1:21" ht="14.4" customHeight="1" x14ac:dyDescent="0.3">
      <c r="A2098" s="625">
        <v>4</v>
      </c>
      <c r="B2098" s="626" t="s">
        <v>551</v>
      </c>
      <c r="C2098" s="626">
        <v>89301042</v>
      </c>
      <c r="D2098" s="688" t="s">
        <v>5893</v>
      </c>
      <c r="E2098" s="689" t="s">
        <v>3835</v>
      </c>
      <c r="F2098" s="626" t="s">
        <v>3777</v>
      </c>
      <c r="G2098" s="626" t="s">
        <v>5698</v>
      </c>
      <c r="H2098" s="626" t="s">
        <v>550</v>
      </c>
      <c r="I2098" s="626" t="s">
        <v>2727</v>
      </c>
      <c r="J2098" s="626" t="s">
        <v>2728</v>
      </c>
      <c r="K2098" s="626" t="s">
        <v>1925</v>
      </c>
      <c r="L2098" s="627">
        <v>314.95999999999998</v>
      </c>
      <c r="M2098" s="627">
        <v>314.95999999999998</v>
      </c>
      <c r="N2098" s="626">
        <v>1</v>
      </c>
      <c r="O2098" s="690">
        <v>0.5</v>
      </c>
      <c r="P2098" s="627"/>
      <c r="Q2098" s="642">
        <v>0</v>
      </c>
      <c r="R2098" s="626"/>
      <c r="S2098" s="642">
        <v>0</v>
      </c>
      <c r="T2098" s="690"/>
      <c r="U2098" s="672">
        <v>0</v>
      </c>
    </row>
    <row r="2099" spans="1:21" ht="14.4" customHeight="1" x14ac:dyDescent="0.3">
      <c r="A2099" s="625">
        <v>4</v>
      </c>
      <c r="B2099" s="626" t="s">
        <v>551</v>
      </c>
      <c r="C2099" s="626">
        <v>89301042</v>
      </c>
      <c r="D2099" s="688" t="s">
        <v>5893</v>
      </c>
      <c r="E2099" s="689" t="s">
        <v>3835</v>
      </c>
      <c r="F2099" s="626" t="s">
        <v>3777</v>
      </c>
      <c r="G2099" s="626" t="s">
        <v>5525</v>
      </c>
      <c r="H2099" s="626" t="s">
        <v>550</v>
      </c>
      <c r="I2099" s="626" t="s">
        <v>5711</v>
      </c>
      <c r="J2099" s="626" t="s">
        <v>5527</v>
      </c>
      <c r="K2099" s="626" t="s">
        <v>4181</v>
      </c>
      <c r="L2099" s="627">
        <v>71.95</v>
      </c>
      <c r="M2099" s="627">
        <v>143.9</v>
      </c>
      <c r="N2099" s="626">
        <v>2</v>
      </c>
      <c r="O2099" s="690">
        <v>1</v>
      </c>
      <c r="P2099" s="627">
        <v>71.95</v>
      </c>
      <c r="Q2099" s="642">
        <v>0.5</v>
      </c>
      <c r="R2099" s="626">
        <v>1</v>
      </c>
      <c r="S2099" s="642">
        <v>0.5</v>
      </c>
      <c r="T2099" s="690">
        <v>0.5</v>
      </c>
      <c r="U2099" s="672">
        <v>0.5</v>
      </c>
    </row>
    <row r="2100" spans="1:21" ht="14.4" customHeight="1" x14ac:dyDescent="0.3">
      <c r="A2100" s="625">
        <v>4</v>
      </c>
      <c r="B2100" s="626" t="s">
        <v>551</v>
      </c>
      <c r="C2100" s="626">
        <v>89301042</v>
      </c>
      <c r="D2100" s="688" t="s">
        <v>5893</v>
      </c>
      <c r="E2100" s="689" t="s">
        <v>3835</v>
      </c>
      <c r="F2100" s="626" t="s">
        <v>3777</v>
      </c>
      <c r="G2100" s="626" t="s">
        <v>5712</v>
      </c>
      <c r="H2100" s="626" t="s">
        <v>550</v>
      </c>
      <c r="I2100" s="626" t="s">
        <v>5713</v>
      </c>
      <c r="J2100" s="626" t="s">
        <v>5714</v>
      </c>
      <c r="K2100" s="626" t="s">
        <v>5082</v>
      </c>
      <c r="L2100" s="627">
        <v>0</v>
      </c>
      <c r="M2100" s="627">
        <v>0</v>
      </c>
      <c r="N2100" s="626">
        <v>1</v>
      </c>
      <c r="O2100" s="690">
        <v>1</v>
      </c>
      <c r="P2100" s="627">
        <v>0</v>
      </c>
      <c r="Q2100" s="642"/>
      <c r="R2100" s="626">
        <v>1</v>
      </c>
      <c r="S2100" s="642">
        <v>1</v>
      </c>
      <c r="T2100" s="690">
        <v>1</v>
      </c>
      <c r="U2100" s="672">
        <v>1</v>
      </c>
    </row>
    <row r="2101" spans="1:21" ht="14.4" customHeight="1" x14ac:dyDescent="0.3">
      <c r="A2101" s="625">
        <v>4</v>
      </c>
      <c r="B2101" s="626" t="s">
        <v>551</v>
      </c>
      <c r="C2101" s="626">
        <v>89301042</v>
      </c>
      <c r="D2101" s="688" t="s">
        <v>5893</v>
      </c>
      <c r="E2101" s="689" t="s">
        <v>3835</v>
      </c>
      <c r="F2101" s="626" t="s">
        <v>3777</v>
      </c>
      <c r="G2101" s="626" t="s">
        <v>3923</v>
      </c>
      <c r="H2101" s="626" t="s">
        <v>550</v>
      </c>
      <c r="I2101" s="626" t="s">
        <v>5715</v>
      </c>
      <c r="J2101" s="626" t="s">
        <v>5716</v>
      </c>
      <c r="K2101" s="626" t="s">
        <v>3618</v>
      </c>
      <c r="L2101" s="627">
        <v>186.85</v>
      </c>
      <c r="M2101" s="627">
        <v>186.85</v>
      </c>
      <c r="N2101" s="626">
        <v>1</v>
      </c>
      <c r="O2101" s="690">
        <v>0.5</v>
      </c>
      <c r="P2101" s="627"/>
      <c r="Q2101" s="642">
        <v>0</v>
      </c>
      <c r="R2101" s="626"/>
      <c r="S2101" s="642">
        <v>0</v>
      </c>
      <c r="T2101" s="690"/>
      <c r="U2101" s="672">
        <v>0</v>
      </c>
    </row>
    <row r="2102" spans="1:21" ht="14.4" customHeight="1" x14ac:dyDescent="0.3">
      <c r="A2102" s="625">
        <v>4</v>
      </c>
      <c r="B2102" s="626" t="s">
        <v>551</v>
      </c>
      <c r="C2102" s="626">
        <v>89301042</v>
      </c>
      <c r="D2102" s="688" t="s">
        <v>5893</v>
      </c>
      <c r="E2102" s="689" t="s">
        <v>3835</v>
      </c>
      <c r="F2102" s="626" t="s">
        <v>3777</v>
      </c>
      <c r="G2102" s="626" t="s">
        <v>4077</v>
      </c>
      <c r="H2102" s="626" t="s">
        <v>1399</v>
      </c>
      <c r="I2102" s="626" t="s">
        <v>4078</v>
      </c>
      <c r="J2102" s="626" t="s">
        <v>4079</v>
      </c>
      <c r="K2102" s="626" t="s">
        <v>4080</v>
      </c>
      <c r="L2102" s="627">
        <v>156.25</v>
      </c>
      <c r="M2102" s="627">
        <v>312.5</v>
      </c>
      <c r="N2102" s="626">
        <v>2</v>
      </c>
      <c r="O2102" s="690">
        <v>0.5</v>
      </c>
      <c r="P2102" s="627"/>
      <c r="Q2102" s="642">
        <v>0</v>
      </c>
      <c r="R2102" s="626"/>
      <c r="S2102" s="642">
        <v>0</v>
      </c>
      <c r="T2102" s="690"/>
      <c r="U2102" s="672">
        <v>0</v>
      </c>
    </row>
    <row r="2103" spans="1:21" ht="14.4" customHeight="1" x14ac:dyDescent="0.3">
      <c r="A2103" s="625">
        <v>4</v>
      </c>
      <c r="B2103" s="626" t="s">
        <v>551</v>
      </c>
      <c r="C2103" s="626">
        <v>89301042</v>
      </c>
      <c r="D2103" s="688" t="s">
        <v>5893</v>
      </c>
      <c r="E2103" s="689" t="s">
        <v>3835</v>
      </c>
      <c r="F2103" s="626" t="s">
        <v>3777</v>
      </c>
      <c r="G2103" s="626" t="s">
        <v>5717</v>
      </c>
      <c r="H2103" s="626" t="s">
        <v>550</v>
      </c>
      <c r="I2103" s="626" t="s">
        <v>5718</v>
      </c>
      <c r="J2103" s="626" t="s">
        <v>5719</v>
      </c>
      <c r="K2103" s="626" t="s">
        <v>5720</v>
      </c>
      <c r="L2103" s="627">
        <v>100.85</v>
      </c>
      <c r="M2103" s="627">
        <v>100.85</v>
      </c>
      <c r="N2103" s="626">
        <v>1</v>
      </c>
      <c r="O2103" s="690">
        <v>1</v>
      </c>
      <c r="P2103" s="627">
        <v>100.85</v>
      </c>
      <c r="Q2103" s="642">
        <v>1</v>
      </c>
      <c r="R2103" s="626">
        <v>1</v>
      </c>
      <c r="S2103" s="642">
        <v>1</v>
      </c>
      <c r="T2103" s="690">
        <v>1</v>
      </c>
      <c r="U2103" s="672">
        <v>1</v>
      </c>
    </row>
    <row r="2104" spans="1:21" ht="14.4" customHeight="1" x14ac:dyDescent="0.3">
      <c r="A2104" s="625">
        <v>4</v>
      </c>
      <c r="B2104" s="626" t="s">
        <v>551</v>
      </c>
      <c r="C2104" s="626">
        <v>89301042</v>
      </c>
      <c r="D2104" s="688" t="s">
        <v>5893</v>
      </c>
      <c r="E2104" s="689" t="s">
        <v>3835</v>
      </c>
      <c r="F2104" s="626" t="s">
        <v>3779</v>
      </c>
      <c r="G2104" s="626" t="s">
        <v>4152</v>
      </c>
      <c r="H2104" s="626" t="s">
        <v>550</v>
      </c>
      <c r="I2104" s="626" t="s">
        <v>4153</v>
      </c>
      <c r="J2104" s="626" t="s">
        <v>4154</v>
      </c>
      <c r="K2104" s="626" t="s">
        <v>4155</v>
      </c>
      <c r="L2104" s="627">
        <v>410</v>
      </c>
      <c r="M2104" s="627">
        <v>39770</v>
      </c>
      <c r="N2104" s="626">
        <v>97</v>
      </c>
      <c r="O2104" s="690">
        <v>97</v>
      </c>
      <c r="P2104" s="627">
        <v>39360</v>
      </c>
      <c r="Q2104" s="642">
        <v>0.98969072164948457</v>
      </c>
      <c r="R2104" s="626">
        <v>96</v>
      </c>
      <c r="S2104" s="642">
        <v>0.98969072164948457</v>
      </c>
      <c r="T2104" s="690">
        <v>96</v>
      </c>
      <c r="U2104" s="672">
        <v>0.98969072164948457</v>
      </c>
    </row>
    <row r="2105" spans="1:21" ht="14.4" customHeight="1" x14ac:dyDescent="0.3">
      <c r="A2105" s="625">
        <v>4</v>
      </c>
      <c r="B2105" s="626" t="s">
        <v>551</v>
      </c>
      <c r="C2105" s="626">
        <v>89301042</v>
      </c>
      <c r="D2105" s="688" t="s">
        <v>5893</v>
      </c>
      <c r="E2105" s="689" t="s">
        <v>3835</v>
      </c>
      <c r="F2105" s="626" t="s">
        <v>3779</v>
      </c>
      <c r="G2105" s="626" t="s">
        <v>4152</v>
      </c>
      <c r="H2105" s="626" t="s">
        <v>550</v>
      </c>
      <c r="I2105" s="626" t="s">
        <v>4212</v>
      </c>
      <c r="J2105" s="626" t="s">
        <v>4213</v>
      </c>
      <c r="K2105" s="626" t="s">
        <v>4214</v>
      </c>
      <c r="L2105" s="627">
        <v>566</v>
      </c>
      <c r="M2105" s="627">
        <v>566</v>
      </c>
      <c r="N2105" s="626">
        <v>1</v>
      </c>
      <c r="O2105" s="690">
        <v>1</v>
      </c>
      <c r="P2105" s="627"/>
      <c r="Q2105" s="642">
        <v>0</v>
      </c>
      <c r="R2105" s="626"/>
      <c r="S2105" s="642">
        <v>0</v>
      </c>
      <c r="T2105" s="690"/>
      <c r="U2105" s="672">
        <v>0</v>
      </c>
    </row>
    <row r="2106" spans="1:21" ht="14.4" customHeight="1" x14ac:dyDescent="0.3">
      <c r="A2106" s="625">
        <v>4</v>
      </c>
      <c r="B2106" s="626" t="s">
        <v>551</v>
      </c>
      <c r="C2106" s="626">
        <v>89301042</v>
      </c>
      <c r="D2106" s="688" t="s">
        <v>5893</v>
      </c>
      <c r="E2106" s="689" t="s">
        <v>3835</v>
      </c>
      <c r="F2106" s="626" t="s">
        <v>3779</v>
      </c>
      <c r="G2106" s="626" t="s">
        <v>4215</v>
      </c>
      <c r="H2106" s="626" t="s">
        <v>550</v>
      </c>
      <c r="I2106" s="626" t="s">
        <v>4219</v>
      </c>
      <c r="J2106" s="626" t="s">
        <v>4220</v>
      </c>
      <c r="K2106" s="626" t="s">
        <v>4221</v>
      </c>
      <c r="L2106" s="627">
        <v>35.130000000000003</v>
      </c>
      <c r="M2106" s="627">
        <v>70.260000000000005</v>
      </c>
      <c r="N2106" s="626">
        <v>2</v>
      </c>
      <c r="O2106" s="690">
        <v>1</v>
      </c>
      <c r="P2106" s="627">
        <v>70.260000000000005</v>
      </c>
      <c r="Q2106" s="642">
        <v>1</v>
      </c>
      <c r="R2106" s="626">
        <v>2</v>
      </c>
      <c r="S2106" s="642">
        <v>1</v>
      </c>
      <c r="T2106" s="690">
        <v>1</v>
      </c>
      <c r="U2106" s="672">
        <v>1</v>
      </c>
    </row>
    <row r="2107" spans="1:21" ht="14.4" customHeight="1" x14ac:dyDescent="0.3">
      <c r="A2107" s="625">
        <v>4</v>
      </c>
      <c r="B2107" s="626" t="s">
        <v>551</v>
      </c>
      <c r="C2107" s="626">
        <v>89301042</v>
      </c>
      <c r="D2107" s="688" t="s">
        <v>5893</v>
      </c>
      <c r="E2107" s="689" t="s">
        <v>3835</v>
      </c>
      <c r="F2107" s="626" t="s">
        <v>3779</v>
      </c>
      <c r="G2107" s="626" t="s">
        <v>4215</v>
      </c>
      <c r="H2107" s="626" t="s">
        <v>550</v>
      </c>
      <c r="I2107" s="626" t="s">
        <v>4408</v>
      </c>
      <c r="J2107" s="626" t="s">
        <v>4226</v>
      </c>
      <c r="K2107" s="626" t="s">
        <v>4409</v>
      </c>
      <c r="L2107" s="627">
        <v>175.15</v>
      </c>
      <c r="M2107" s="627">
        <v>175.15</v>
      </c>
      <c r="N2107" s="626">
        <v>1</v>
      </c>
      <c r="O2107" s="690">
        <v>1</v>
      </c>
      <c r="P2107" s="627"/>
      <c r="Q2107" s="642">
        <v>0</v>
      </c>
      <c r="R2107" s="626"/>
      <c r="S2107" s="642">
        <v>0</v>
      </c>
      <c r="T2107" s="690"/>
      <c r="U2107" s="672">
        <v>0</v>
      </c>
    </row>
    <row r="2108" spans="1:21" ht="14.4" customHeight="1" x14ac:dyDescent="0.3">
      <c r="A2108" s="625">
        <v>4</v>
      </c>
      <c r="B2108" s="626" t="s">
        <v>551</v>
      </c>
      <c r="C2108" s="626">
        <v>89301042</v>
      </c>
      <c r="D2108" s="688" t="s">
        <v>5893</v>
      </c>
      <c r="E2108" s="689" t="s">
        <v>3835</v>
      </c>
      <c r="F2108" s="626" t="s">
        <v>3779</v>
      </c>
      <c r="G2108" s="626" t="s">
        <v>4215</v>
      </c>
      <c r="H2108" s="626" t="s">
        <v>550</v>
      </c>
      <c r="I2108" s="626" t="s">
        <v>5721</v>
      </c>
      <c r="J2108" s="626" t="s">
        <v>4229</v>
      </c>
      <c r="K2108" s="626" t="s">
        <v>5722</v>
      </c>
      <c r="L2108" s="627">
        <v>40.42</v>
      </c>
      <c r="M2108" s="627">
        <v>80.84</v>
      </c>
      <c r="N2108" s="626">
        <v>2</v>
      </c>
      <c r="O2108" s="690">
        <v>2</v>
      </c>
      <c r="P2108" s="627">
        <v>80.84</v>
      </c>
      <c r="Q2108" s="642">
        <v>1</v>
      </c>
      <c r="R2108" s="626">
        <v>2</v>
      </c>
      <c r="S2108" s="642">
        <v>1</v>
      </c>
      <c r="T2108" s="690">
        <v>2</v>
      </c>
      <c r="U2108" s="672">
        <v>1</v>
      </c>
    </row>
    <row r="2109" spans="1:21" ht="14.4" customHeight="1" x14ac:dyDescent="0.3">
      <c r="A2109" s="625">
        <v>4</v>
      </c>
      <c r="B2109" s="626" t="s">
        <v>551</v>
      </c>
      <c r="C2109" s="626">
        <v>89301042</v>
      </c>
      <c r="D2109" s="688" t="s">
        <v>5893</v>
      </c>
      <c r="E2109" s="689" t="s">
        <v>3835</v>
      </c>
      <c r="F2109" s="626" t="s">
        <v>3779</v>
      </c>
      <c r="G2109" s="626" t="s">
        <v>4215</v>
      </c>
      <c r="H2109" s="626" t="s">
        <v>550</v>
      </c>
      <c r="I2109" s="626" t="s">
        <v>4410</v>
      </c>
      <c r="J2109" s="626" t="s">
        <v>4229</v>
      </c>
      <c r="K2109" s="626" t="s">
        <v>4411</v>
      </c>
      <c r="L2109" s="627">
        <v>50</v>
      </c>
      <c r="M2109" s="627">
        <v>500</v>
      </c>
      <c r="N2109" s="626">
        <v>10</v>
      </c>
      <c r="O2109" s="690">
        <v>5</v>
      </c>
      <c r="P2109" s="627">
        <v>250</v>
      </c>
      <c r="Q2109" s="642">
        <v>0.5</v>
      </c>
      <c r="R2109" s="626">
        <v>5</v>
      </c>
      <c r="S2109" s="642">
        <v>0.5</v>
      </c>
      <c r="T2109" s="690">
        <v>3</v>
      </c>
      <c r="U2109" s="672">
        <v>0.6</v>
      </c>
    </row>
    <row r="2110" spans="1:21" ht="14.4" customHeight="1" x14ac:dyDescent="0.3">
      <c r="A2110" s="625">
        <v>4</v>
      </c>
      <c r="B2110" s="626" t="s">
        <v>551</v>
      </c>
      <c r="C2110" s="626">
        <v>89301042</v>
      </c>
      <c r="D2110" s="688" t="s">
        <v>5893</v>
      </c>
      <c r="E2110" s="689" t="s">
        <v>3835</v>
      </c>
      <c r="F2110" s="626" t="s">
        <v>3779</v>
      </c>
      <c r="G2110" s="626" t="s">
        <v>4215</v>
      </c>
      <c r="H2110" s="626" t="s">
        <v>550</v>
      </c>
      <c r="I2110" s="626" t="s">
        <v>4228</v>
      </c>
      <c r="J2110" s="626" t="s">
        <v>4229</v>
      </c>
      <c r="K2110" s="626" t="s">
        <v>4230</v>
      </c>
      <c r="L2110" s="627">
        <v>50</v>
      </c>
      <c r="M2110" s="627">
        <v>1650</v>
      </c>
      <c r="N2110" s="626">
        <v>33</v>
      </c>
      <c r="O2110" s="690">
        <v>14</v>
      </c>
      <c r="P2110" s="627">
        <v>800</v>
      </c>
      <c r="Q2110" s="642">
        <v>0.48484848484848486</v>
      </c>
      <c r="R2110" s="626">
        <v>16</v>
      </c>
      <c r="S2110" s="642">
        <v>0.48484848484848486</v>
      </c>
      <c r="T2110" s="690">
        <v>7</v>
      </c>
      <c r="U2110" s="672">
        <v>0.5</v>
      </c>
    </row>
    <row r="2111" spans="1:21" ht="14.4" customHeight="1" x14ac:dyDescent="0.3">
      <c r="A2111" s="625">
        <v>4</v>
      </c>
      <c r="B2111" s="626" t="s">
        <v>551</v>
      </c>
      <c r="C2111" s="626">
        <v>89301042</v>
      </c>
      <c r="D2111" s="688" t="s">
        <v>5893</v>
      </c>
      <c r="E2111" s="689" t="s">
        <v>3835</v>
      </c>
      <c r="F2111" s="626" t="s">
        <v>3779</v>
      </c>
      <c r="G2111" s="626" t="s">
        <v>4215</v>
      </c>
      <c r="H2111" s="626" t="s">
        <v>550</v>
      </c>
      <c r="I2111" s="626" t="s">
        <v>5723</v>
      </c>
      <c r="J2111" s="626" t="s">
        <v>4801</v>
      </c>
      <c r="K2111" s="626" t="s">
        <v>5724</v>
      </c>
      <c r="L2111" s="627">
        <v>31.09</v>
      </c>
      <c r="M2111" s="627">
        <v>93.27</v>
      </c>
      <c r="N2111" s="626">
        <v>3</v>
      </c>
      <c r="O2111" s="690">
        <v>2</v>
      </c>
      <c r="P2111" s="627">
        <v>31.09</v>
      </c>
      <c r="Q2111" s="642">
        <v>0.33333333333333337</v>
      </c>
      <c r="R2111" s="626">
        <v>1</v>
      </c>
      <c r="S2111" s="642">
        <v>0.33333333333333331</v>
      </c>
      <c r="T2111" s="690">
        <v>1</v>
      </c>
      <c r="U2111" s="672">
        <v>0.5</v>
      </c>
    </row>
    <row r="2112" spans="1:21" ht="14.4" customHeight="1" x14ac:dyDescent="0.3">
      <c r="A2112" s="625">
        <v>4</v>
      </c>
      <c r="B2112" s="626" t="s">
        <v>551</v>
      </c>
      <c r="C2112" s="626">
        <v>89301042</v>
      </c>
      <c r="D2112" s="688" t="s">
        <v>5893</v>
      </c>
      <c r="E2112" s="689" t="s">
        <v>3835</v>
      </c>
      <c r="F2112" s="626" t="s">
        <v>3779</v>
      </c>
      <c r="G2112" s="626" t="s">
        <v>4215</v>
      </c>
      <c r="H2112" s="626" t="s">
        <v>550</v>
      </c>
      <c r="I2112" s="626" t="s">
        <v>4800</v>
      </c>
      <c r="J2112" s="626" t="s">
        <v>4801</v>
      </c>
      <c r="K2112" s="626" t="s">
        <v>4802</v>
      </c>
      <c r="L2112" s="627">
        <v>44.15</v>
      </c>
      <c r="M2112" s="627">
        <v>132.44999999999999</v>
      </c>
      <c r="N2112" s="626">
        <v>3</v>
      </c>
      <c r="O2112" s="690">
        <v>1</v>
      </c>
      <c r="P2112" s="627"/>
      <c r="Q2112" s="642">
        <v>0</v>
      </c>
      <c r="R2112" s="626"/>
      <c r="S2112" s="642">
        <v>0</v>
      </c>
      <c r="T2112" s="690"/>
      <c r="U2112" s="672">
        <v>0</v>
      </c>
    </row>
    <row r="2113" spans="1:21" ht="14.4" customHeight="1" x14ac:dyDescent="0.3">
      <c r="A2113" s="625">
        <v>4</v>
      </c>
      <c r="B2113" s="626" t="s">
        <v>551</v>
      </c>
      <c r="C2113" s="626">
        <v>89301042</v>
      </c>
      <c r="D2113" s="688" t="s">
        <v>5893</v>
      </c>
      <c r="E2113" s="689" t="s">
        <v>3835</v>
      </c>
      <c r="F2113" s="626" t="s">
        <v>3779</v>
      </c>
      <c r="G2113" s="626" t="s">
        <v>4215</v>
      </c>
      <c r="H2113" s="626" t="s">
        <v>550</v>
      </c>
      <c r="I2113" s="626" t="s">
        <v>5725</v>
      </c>
      <c r="J2113" s="626" t="s">
        <v>5726</v>
      </c>
      <c r="K2113" s="626" t="s">
        <v>5727</v>
      </c>
      <c r="L2113" s="627">
        <v>0</v>
      </c>
      <c r="M2113" s="627">
        <v>0</v>
      </c>
      <c r="N2113" s="626">
        <v>2</v>
      </c>
      <c r="O2113" s="690">
        <v>1</v>
      </c>
      <c r="P2113" s="627"/>
      <c r="Q2113" s="642"/>
      <c r="R2113" s="626"/>
      <c r="S2113" s="642">
        <v>0</v>
      </c>
      <c r="T2113" s="690"/>
      <c r="U2113" s="672">
        <v>0</v>
      </c>
    </row>
    <row r="2114" spans="1:21" ht="14.4" customHeight="1" x14ac:dyDescent="0.3">
      <c r="A2114" s="625">
        <v>4</v>
      </c>
      <c r="B2114" s="626" t="s">
        <v>551</v>
      </c>
      <c r="C2114" s="626">
        <v>89301042</v>
      </c>
      <c r="D2114" s="688" t="s">
        <v>5893</v>
      </c>
      <c r="E2114" s="689" t="s">
        <v>3835</v>
      </c>
      <c r="F2114" s="626" t="s">
        <v>3779</v>
      </c>
      <c r="G2114" s="626" t="s">
        <v>4027</v>
      </c>
      <c r="H2114" s="626" t="s">
        <v>550</v>
      </c>
      <c r="I2114" s="626" t="s">
        <v>4260</v>
      </c>
      <c r="J2114" s="626" t="s">
        <v>4261</v>
      </c>
      <c r="K2114" s="626" t="s">
        <v>4262</v>
      </c>
      <c r="L2114" s="627">
        <v>1800</v>
      </c>
      <c r="M2114" s="627">
        <v>1800</v>
      </c>
      <c r="N2114" s="626">
        <v>1</v>
      </c>
      <c r="O2114" s="690">
        <v>1</v>
      </c>
      <c r="P2114" s="627">
        <v>1800</v>
      </c>
      <c r="Q2114" s="642">
        <v>1</v>
      </c>
      <c r="R2114" s="626">
        <v>1</v>
      </c>
      <c r="S2114" s="642">
        <v>1</v>
      </c>
      <c r="T2114" s="690">
        <v>1</v>
      </c>
      <c r="U2114" s="672">
        <v>1</v>
      </c>
    </row>
    <row r="2115" spans="1:21" ht="14.4" customHeight="1" x14ac:dyDescent="0.3">
      <c r="A2115" s="625">
        <v>4</v>
      </c>
      <c r="B2115" s="626" t="s">
        <v>551</v>
      </c>
      <c r="C2115" s="626">
        <v>89301042</v>
      </c>
      <c r="D2115" s="688" t="s">
        <v>5893</v>
      </c>
      <c r="E2115" s="689" t="s">
        <v>3835</v>
      </c>
      <c r="F2115" s="626" t="s">
        <v>3779</v>
      </c>
      <c r="G2115" s="626" t="s">
        <v>4027</v>
      </c>
      <c r="H2115" s="626" t="s">
        <v>550</v>
      </c>
      <c r="I2115" s="626" t="s">
        <v>4263</v>
      </c>
      <c r="J2115" s="626" t="s">
        <v>4264</v>
      </c>
      <c r="K2115" s="626" t="s">
        <v>4265</v>
      </c>
      <c r="L2115" s="627">
        <v>1800</v>
      </c>
      <c r="M2115" s="627">
        <v>18000</v>
      </c>
      <c r="N2115" s="626">
        <v>10</v>
      </c>
      <c r="O2115" s="690">
        <v>10</v>
      </c>
      <c r="P2115" s="627">
        <v>5400</v>
      </c>
      <c r="Q2115" s="642">
        <v>0.3</v>
      </c>
      <c r="R2115" s="626">
        <v>3</v>
      </c>
      <c r="S2115" s="642">
        <v>0.3</v>
      </c>
      <c r="T2115" s="690">
        <v>3</v>
      </c>
      <c r="U2115" s="672">
        <v>0.3</v>
      </c>
    </row>
    <row r="2116" spans="1:21" ht="14.4" customHeight="1" x14ac:dyDescent="0.3">
      <c r="A2116" s="625">
        <v>4</v>
      </c>
      <c r="B2116" s="626" t="s">
        <v>551</v>
      </c>
      <c r="C2116" s="626">
        <v>89301042</v>
      </c>
      <c r="D2116" s="688" t="s">
        <v>5893</v>
      </c>
      <c r="E2116" s="689" t="s">
        <v>3835</v>
      </c>
      <c r="F2116" s="626" t="s">
        <v>3779</v>
      </c>
      <c r="G2116" s="626" t="s">
        <v>4027</v>
      </c>
      <c r="H2116" s="626" t="s">
        <v>550</v>
      </c>
      <c r="I2116" s="626" t="s">
        <v>4266</v>
      </c>
      <c r="J2116" s="626" t="s">
        <v>4267</v>
      </c>
      <c r="K2116" s="626" t="s">
        <v>4268</v>
      </c>
      <c r="L2116" s="627">
        <v>500</v>
      </c>
      <c r="M2116" s="627">
        <v>3000</v>
      </c>
      <c r="N2116" s="626">
        <v>6</v>
      </c>
      <c r="O2116" s="690">
        <v>6</v>
      </c>
      <c r="P2116" s="627">
        <v>2500</v>
      </c>
      <c r="Q2116" s="642">
        <v>0.83333333333333337</v>
      </c>
      <c r="R2116" s="626">
        <v>5</v>
      </c>
      <c r="S2116" s="642">
        <v>0.83333333333333337</v>
      </c>
      <c r="T2116" s="690">
        <v>5</v>
      </c>
      <c r="U2116" s="672">
        <v>0.83333333333333337</v>
      </c>
    </row>
    <row r="2117" spans="1:21" ht="14.4" customHeight="1" x14ac:dyDescent="0.3">
      <c r="A2117" s="625">
        <v>4</v>
      </c>
      <c r="B2117" s="626" t="s">
        <v>551</v>
      </c>
      <c r="C2117" s="626">
        <v>89301042</v>
      </c>
      <c r="D2117" s="688" t="s">
        <v>5893</v>
      </c>
      <c r="E2117" s="689" t="s">
        <v>3835</v>
      </c>
      <c r="F2117" s="626" t="s">
        <v>3779</v>
      </c>
      <c r="G2117" s="626" t="s">
        <v>4027</v>
      </c>
      <c r="H2117" s="626" t="s">
        <v>550</v>
      </c>
      <c r="I2117" s="626" t="s">
        <v>4028</v>
      </c>
      <c r="J2117" s="626" t="s">
        <v>4029</v>
      </c>
      <c r="K2117" s="626" t="s">
        <v>4030</v>
      </c>
      <c r="L2117" s="627">
        <v>900</v>
      </c>
      <c r="M2117" s="627">
        <v>5400</v>
      </c>
      <c r="N2117" s="626">
        <v>6</v>
      </c>
      <c r="O2117" s="690">
        <v>6</v>
      </c>
      <c r="P2117" s="627">
        <v>5400</v>
      </c>
      <c r="Q2117" s="642">
        <v>1</v>
      </c>
      <c r="R2117" s="626">
        <v>6</v>
      </c>
      <c r="S2117" s="642">
        <v>1</v>
      </c>
      <c r="T2117" s="690">
        <v>6</v>
      </c>
      <c r="U2117" s="672">
        <v>1</v>
      </c>
    </row>
    <row r="2118" spans="1:21" ht="14.4" customHeight="1" x14ac:dyDescent="0.3">
      <c r="A2118" s="625">
        <v>4</v>
      </c>
      <c r="B2118" s="626" t="s">
        <v>551</v>
      </c>
      <c r="C2118" s="626">
        <v>89301042</v>
      </c>
      <c r="D2118" s="688" t="s">
        <v>5893</v>
      </c>
      <c r="E2118" s="689" t="s">
        <v>3835</v>
      </c>
      <c r="F2118" s="626" t="s">
        <v>3779</v>
      </c>
      <c r="G2118" s="626" t="s">
        <v>4027</v>
      </c>
      <c r="H2118" s="626" t="s">
        <v>550</v>
      </c>
      <c r="I2118" s="626" t="s">
        <v>4116</v>
      </c>
      <c r="J2118" s="626" t="s">
        <v>4117</v>
      </c>
      <c r="K2118" s="626" t="s">
        <v>4118</v>
      </c>
      <c r="L2118" s="627">
        <v>378.48</v>
      </c>
      <c r="M2118" s="627">
        <v>1135.44</v>
      </c>
      <c r="N2118" s="626">
        <v>3</v>
      </c>
      <c r="O2118" s="690">
        <v>3</v>
      </c>
      <c r="P2118" s="627"/>
      <c r="Q2118" s="642">
        <v>0</v>
      </c>
      <c r="R2118" s="626"/>
      <c r="S2118" s="642">
        <v>0</v>
      </c>
      <c r="T2118" s="690"/>
      <c r="U2118" s="672">
        <v>0</v>
      </c>
    </row>
    <row r="2119" spans="1:21" ht="14.4" customHeight="1" x14ac:dyDescent="0.3">
      <c r="A2119" s="625">
        <v>4</v>
      </c>
      <c r="B2119" s="626" t="s">
        <v>551</v>
      </c>
      <c r="C2119" s="626">
        <v>89301042</v>
      </c>
      <c r="D2119" s="688" t="s">
        <v>5893</v>
      </c>
      <c r="E2119" s="689" t="s">
        <v>3835</v>
      </c>
      <c r="F2119" s="626" t="s">
        <v>3779</v>
      </c>
      <c r="G2119" s="626" t="s">
        <v>4027</v>
      </c>
      <c r="H2119" s="626" t="s">
        <v>550</v>
      </c>
      <c r="I2119" s="626" t="s">
        <v>4281</v>
      </c>
      <c r="J2119" s="626" t="s">
        <v>4282</v>
      </c>
      <c r="K2119" s="626" t="s">
        <v>4283</v>
      </c>
      <c r="L2119" s="627">
        <v>1097.25</v>
      </c>
      <c r="M2119" s="627">
        <v>1097.25</v>
      </c>
      <c r="N2119" s="626">
        <v>1</v>
      </c>
      <c r="O2119" s="690">
        <v>1</v>
      </c>
      <c r="P2119" s="627"/>
      <c r="Q2119" s="642">
        <v>0</v>
      </c>
      <c r="R2119" s="626"/>
      <c r="S2119" s="642">
        <v>0</v>
      </c>
      <c r="T2119" s="690"/>
      <c r="U2119" s="672">
        <v>0</v>
      </c>
    </row>
    <row r="2120" spans="1:21" ht="14.4" customHeight="1" x14ac:dyDescent="0.3">
      <c r="A2120" s="625">
        <v>4</v>
      </c>
      <c r="B2120" s="626" t="s">
        <v>551</v>
      </c>
      <c r="C2120" s="626">
        <v>89301042</v>
      </c>
      <c r="D2120" s="688" t="s">
        <v>5893</v>
      </c>
      <c r="E2120" s="689" t="s">
        <v>3836</v>
      </c>
      <c r="F2120" s="626" t="s">
        <v>3777</v>
      </c>
      <c r="G2120" s="626" t="s">
        <v>3839</v>
      </c>
      <c r="H2120" s="626" t="s">
        <v>1399</v>
      </c>
      <c r="I2120" s="626" t="s">
        <v>1717</v>
      </c>
      <c r="J2120" s="626" t="s">
        <v>3575</v>
      </c>
      <c r="K2120" s="626" t="s">
        <v>3576</v>
      </c>
      <c r="L2120" s="627">
        <v>333.31</v>
      </c>
      <c r="M2120" s="627">
        <v>333.31</v>
      </c>
      <c r="N2120" s="626">
        <v>1</v>
      </c>
      <c r="O2120" s="690">
        <v>1</v>
      </c>
      <c r="P2120" s="627">
        <v>333.31</v>
      </c>
      <c r="Q2120" s="642">
        <v>1</v>
      </c>
      <c r="R2120" s="626">
        <v>1</v>
      </c>
      <c r="S2120" s="642">
        <v>1</v>
      </c>
      <c r="T2120" s="690">
        <v>1</v>
      </c>
      <c r="U2120" s="672">
        <v>1</v>
      </c>
    </row>
    <row r="2121" spans="1:21" ht="14.4" customHeight="1" x14ac:dyDescent="0.3">
      <c r="A2121" s="625">
        <v>4</v>
      </c>
      <c r="B2121" s="626" t="s">
        <v>551</v>
      </c>
      <c r="C2121" s="626">
        <v>89301042</v>
      </c>
      <c r="D2121" s="688" t="s">
        <v>5893</v>
      </c>
      <c r="E2121" s="689" t="s">
        <v>3836</v>
      </c>
      <c r="F2121" s="626" t="s">
        <v>3777</v>
      </c>
      <c r="G2121" s="626" t="s">
        <v>4331</v>
      </c>
      <c r="H2121" s="626" t="s">
        <v>550</v>
      </c>
      <c r="I2121" s="626" t="s">
        <v>730</v>
      </c>
      <c r="J2121" s="626" t="s">
        <v>731</v>
      </c>
      <c r="K2121" s="626" t="s">
        <v>3523</v>
      </c>
      <c r="L2121" s="627">
        <v>115.3</v>
      </c>
      <c r="M2121" s="627">
        <v>115.3</v>
      </c>
      <c r="N2121" s="626">
        <v>1</v>
      </c>
      <c r="O2121" s="690">
        <v>1</v>
      </c>
      <c r="P2121" s="627">
        <v>115.3</v>
      </c>
      <c r="Q2121" s="642">
        <v>1</v>
      </c>
      <c r="R2121" s="626">
        <v>1</v>
      </c>
      <c r="S2121" s="642">
        <v>1</v>
      </c>
      <c r="T2121" s="690">
        <v>1</v>
      </c>
      <c r="U2121" s="672">
        <v>1</v>
      </c>
    </row>
    <row r="2122" spans="1:21" ht="14.4" customHeight="1" x14ac:dyDescent="0.3">
      <c r="A2122" s="625">
        <v>4</v>
      </c>
      <c r="B2122" s="626" t="s">
        <v>551</v>
      </c>
      <c r="C2122" s="626">
        <v>89301042</v>
      </c>
      <c r="D2122" s="688" t="s">
        <v>5893</v>
      </c>
      <c r="E2122" s="689" t="s">
        <v>3836</v>
      </c>
      <c r="F2122" s="626" t="s">
        <v>3777</v>
      </c>
      <c r="G2122" s="626" t="s">
        <v>3995</v>
      </c>
      <c r="H2122" s="626" t="s">
        <v>550</v>
      </c>
      <c r="I2122" s="626" t="s">
        <v>5728</v>
      </c>
      <c r="J2122" s="626" t="s">
        <v>5729</v>
      </c>
      <c r="K2122" s="626" t="s">
        <v>3936</v>
      </c>
      <c r="L2122" s="627">
        <v>1419.93</v>
      </c>
      <c r="M2122" s="627">
        <v>1419.93</v>
      </c>
      <c r="N2122" s="626">
        <v>1</v>
      </c>
      <c r="O2122" s="690">
        <v>0.5</v>
      </c>
      <c r="P2122" s="627">
        <v>1419.93</v>
      </c>
      <c r="Q2122" s="642">
        <v>1</v>
      </c>
      <c r="R2122" s="626">
        <v>1</v>
      </c>
      <c r="S2122" s="642">
        <v>1</v>
      </c>
      <c r="T2122" s="690">
        <v>0.5</v>
      </c>
      <c r="U2122" s="672">
        <v>1</v>
      </c>
    </row>
    <row r="2123" spans="1:21" ht="14.4" customHeight="1" x14ac:dyDescent="0.3">
      <c r="A2123" s="625">
        <v>4</v>
      </c>
      <c r="B2123" s="626" t="s">
        <v>551</v>
      </c>
      <c r="C2123" s="626">
        <v>89301042</v>
      </c>
      <c r="D2123" s="688" t="s">
        <v>5893</v>
      </c>
      <c r="E2123" s="689" t="s">
        <v>3836</v>
      </c>
      <c r="F2123" s="626" t="s">
        <v>3777</v>
      </c>
      <c r="G2123" s="626" t="s">
        <v>5514</v>
      </c>
      <c r="H2123" s="626" t="s">
        <v>550</v>
      </c>
      <c r="I2123" s="626" t="s">
        <v>746</v>
      </c>
      <c r="J2123" s="626" t="s">
        <v>5730</v>
      </c>
      <c r="K2123" s="626" t="s">
        <v>5731</v>
      </c>
      <c r="L2123" s="627">
        <v>0</v>
      </c>
      <c r="M2123" s="627">
        <v>0</v>
      </c>
      <c r="N2123" s="626">
        <v>1</v>
      </c>
      <c r="O2123" s="690">
        <v>1</v>
      </c>
      <c r="P2123" s="627"/>
      <c r="Q2123" s="642"/>
      <c r="R2123" s="626"/>
      <c r="S2123" s="642">
        <v>0</v>
      </c>
      <c r="T2123" s="690"/>
      <c r="U2123" s="672">
        <v>0</v>
      </c>
    </row>
    <row r="2124" spans="1:21" ht="14.4" customHeight="1" x14ac:dyDescent="0.3">
      <c r="A2124" s="625">
        <v>4</v>
      </c>
      <c r="B2124" s="626" t="s">
        <v>551</v>
      </c>
      <c r="C2124" s="626">
        <v>89301042</v>
      </c>
      <c r="D2124" s="688" t="s">
        <v>5893</v>
      </c>
      <c r="E2124" s="689" t="s">
        <v>3836</v>
      </c>
      <c r="F2124" s="626" t="s">
        <v>3777</v>
      </c>
      <c r="G2124" s="626" t="s">
        <v>4828</v>
      </c>
      <c r="H2124" s="626" t="s">
        <v>550</v>
      </c>
      <c r="I2124" s="626" t="s">
        <v>5238</v>
      </c>
      <c r="J2124" s="626" t="s">
        <v>5239</v>
      </c>
      <c r="K2124" s="626" t="s">
        <v>3530</v>
      </c>
      <c r="L2124" s="627">
        <v>64.13</v>
      </c>
      <c r="M2124" s="627">
        <v>64.13</v>
      </c>
      <c r="N2124" s="626">
        <v>1</v>
      </c>
      <c r="O2124" s="690">
        <v>0.5</v>
      </c>
      <c r="P2124" s="627"/>
      <c r="Q2124" s="642">
        <v>0</v>
      </c>
      <c r="R2124" s="626"/>
      <c r="S2124" s="642">
        <v>0</v>
      </c>
      <c r="T2124" s="690"/>
      <c r="U2124" s="672">
        <v>0</v>
      </c>
    </row>
    <row r="2125" spans="1:21" ht="14.4" customHeight="1" x14ac:dyDescent="0.3">
      <c r="A2125" s="625">
        <v>4</v>
      </c>
      <c r="B2125" s="626" t="s">
        <v>551</v>
      </c>
      <c r="C2125" s="626">
        <v>89301042</v>
      </c>
      <c r="D2125" s="688" t="s">
        <v>5893</v>
      </c>
      <c r="E2125" s="689" t="s">
        <v>3836</v>
      </c>
      <c r="F2125" s="626" t="s">
        <v>3777</v>
      </c>
      <c r="G2125" s="626" t="s">
        <v>3909</v>
      </c>
      <c r="H2125" s="626" t="s">
        <v>550</v>
      </c>
      <c r="I2125" s="626" t="s">
        <v>5176</v>
      </c>
      <c r="J2125" s="626" t="s">
        <v>1901</v>
      </c>
      <c r="K2125" s="626" t="s">
        <v>3910</v>
      </c>
      <c r="L2125" s="627">
        <v>400.53</v>
      </c>
      <c r="M2125" s="627">
        <v>2002.6499999999999</v>
      </c>
      <c r="N2125" s="626">
        <v>5</v>
      </c>
      <c r="O2125" s="690">
        <v>1</v>
      </c>
      <c r="P2125" s="627">
        <v>400.53</v>
      </c>
      <c r="Q2125" s="642">
        <v>0.2</v>
      </c>
      <c r="R2125" s="626">
        <v>1</v>
      </c>
      <c r="S2125" s="642">
        <v>0.2</v>
      </c>
      <c r="T2125" s="690">
        <v>0.5</v>
      </c>
      <c r="U2125" s="672">
        <v>0.5</v>
      </c>
    </row>
    <row r="2126" spans="1:21" ht="14.4" customHeight="1" x14ac:dyDescent="0.3">
      <c r="A2126" s="625">
        <v>4</v>
      </c>
      <c r="B2126" s="626" t="s">
        <v>551</v>
      </c>
      <c r="C2126" s="626">
        <v>89301042</v>
      </c>
      <c r="D2126" s="688" t="s">
        <v>5893</v>
      </c>
      <c r="E2126" s="689" t="s">
        <v>3836</v>
      </c>
      <c r="F2126" s="626" t="s">
        <v>3777</v>
      </c>
      <c r="G2126" s="626" t="s">
        <v>3848</v>
      </c>
      <c r="H2126" s="626" t="s">
        <v>550</v>
      </c>
      <c r="I2126" s="626" t="s">
        <v>757</v>
      </c>
      <c r="J2126" s="626" t="s">
        <v>754</v>
      </c>
      <c r="K2126" s="626" t="s">
        <v>758</v>
      </c>
      <c r="L2126" s="627">
        <v>397.65</v>
      </c>
      <c r="M2126" s="627">
        <v>795.3</v>
      </c>
      <c r="N2126" s="626">
        <v>2</v>
      </c>
      <c r="O2126" s="690">
        <v>1.5</v>
      </c>
      <c r="P2126" s="627">
        <v>397.65</v>
      </c>
      <c r="Q2126" s="642">
        <v>0.5</v>
      </c>
      <c r="R2126" s="626">
        <v>1</v>
      </c>
      <c r="S2126" s="642">
        <v>0.5</v>
      </c>
      <c r="T2126" s="690">
        <v>1</v>
      </c>
      <c r="U2126" s="672">
        <v>0.66666666666666663</v>
      </c>
    </row>
    <row r="2127" spans="1:21" ht="14.4" customHeight="1" x14ac:dyDescent="0.3">
      <c r="A2127" s="625">
        <v>4</v>
      </c>
      <c r="B2127" s="626" t="s">
        <v>551</v>
      </c>
      <c r="C2127" s="626">
        <v>89301042</v>
      </c>
      <c r="D2127" s="688" t="s">
        <v>5893</v>
      </c>
      <c r="E2127" s="689" t="s">
        <v>3836</v>
      </c>
      <c r="F2127" s="626" t="s">
        <v>3777</v>
      </c>
      <c r="G2127" s="626" t="s">
        <v>3886</v>
      </c>
      <c r="H2127" s="626" t="s">
        <v>550</v>
      </c>
      <c r="I2127" s="626" t="s">
        <v>806</v>
      </c>
      <c r="J2127" s="626" t="s">
        <v>807</v>
      </c>
      <c r="K2127" s="626" t="s">
        <v>808</v>
      </c>
      <c r="L2127" s="627">
        <v>56.69</v>
      </c>
      <c r="M2127" s="627">
        <v>56.69</v>
      </c>
      <c r="N2127" s="626">
        <v>1</v>
      </c>
      <c r="O2127" s="690">
        <v>1</v>
      </c>
      <c r="P2127" s="627">
        <v>56.69</v>
      </c>
      <c r="Q2127" s="642">
        <v>1</v>
      </c>
      <c r="R2127" s="626">
        <v>1</v>
      </c>
      <c r="S2127" s="642">
        <v>1</v>
      </c>
      <c r="T2127" s="690">
        <v>1</v>
      </c>
      <c r="U2127" s="672">
        <v>1</v>
      </c>
    </row>
    <row r="2128" spans="1:21" ht="14.4" customHeight="1" x14ac:dyDescent="0.3">
      <c r="A2128" s="625">
        <v>4</v>
      </c>
      <c r="B2128" s="626" t="s">
        <v>551</v>
      </c>
      <c r="C2128" s="626">
        <v>89301042</v>
      </c>
      <c r="D2128" s="688" t="s">
        <v>5893</v>
      </c>
      <c r="E2128" s="689" t="s">
        <v>3836</v>
      </c>
      <c r="F2128" s="626" t="s">
        <v>3777</v>
      </c>
      <c r="G2128" s="626" t="s">
        <v>3923</v>
      </c>
      <c r="H2128" s="626" t="s">
        <v>1399</v>
      </c>
      <c r="I2128" s="626" t="s">
        <v>4043</v>
      </c>
      <c r="J2128" s="626" t="s">
        <v>4044</v>
      </c>
      <c r="K2128" s="626" t="s">
        <v>4045</v>
      </c>
      <c r="L2128" s="627">
        <v>32.74</v>
      </c>
      <c r="M2128" s="627">
        <v>32.74</v>
      </c>
      <c r="N2128" s="626">
        <v>1</v>
      </c>
      <c r="O2128" s="690">
        <v>0.5</v>
      </c>
      <c r="P2128" s="627"/>
      <c r="Q2128" s="642">
        <v>0</v>
      </c>
      <c r="R2128" s="626"/>
      <c r="S2128" s="642">
        <v>0</v>
      </c>
      <c r="T2128" s="690"/>
      <c r="U2128" s="672">
        <v>0</v>
      </c>
    </row>
    <row r="2129" spans="1:21" ht="14.4" customHeight="1" x14ac:dyDescent="0.3">
      <c r="A2129" s="625">
        <v>4</v>
      </c>
      <c r="B2129" s="626" t="s">
        <v>551</v>
      </c>
      <c r="C2129" s="626">
        <v>89301042</v>
      </c>
      <c r="D2129" s="688" t="s">
        <v>5893</v>
      </c>
      <c r="E2129" s="689" t="s">
        <v>3836</v>
      </c>
      <c r="F2129" s="626" t="s">
        <v>3777</v>
      </c>
      <c r="G2129" s="626" t="s">
        <v>5732</v>
      </c>
      <c r="H2129" s="626" t="s">
        <v>550</v>
      </c>
      <c r="I2129" s="626" t="s">
        <v>2756</v>
      </c>
      <c r="J2129" s="626" t="s">
        <v>2757</v>
      </c>
      <c r="K2129" s="626" t="s">
        <v>5733</v>
      </c>
      <c r="L2129" s="627">
        <v>162.13</v>
      </c>
      <c r="M2129" s="627">
        <v>324.26</v>
      </c>
      <c r="N2129" s="626">
        <v>2</v>
      </c>
      <c r="O2129" s="690">
        <v>0.5</v>
      </c>
      <c r="P2129" s="627">
        <v>324.26</v>
      </c>
      <c r="Q2129" s="642">
        <v>1</v>
      </c>
      <c r="R2129" s="626">
        <v>2</v>
      </c>
      <c r="S2129" s="642">
        <v>1</v>
      </c>
      <c r="T2129" s="690">
        <v>0.5</v>
      </c>
      <c r="U2129" s="672">
        <v>1</v>
      </c>
    </row>
    <row r="2130" spans="1:21" ht="14.4" customHeight="1" x14ac:dyDescent="0.3">
      <c r="A2130" s="625">
        <v>4</v>
      </c>
      <c r="B2130" s="626" t="s">
        <v>551</v>
      </c>
      <c r="C2130" s="626">
        <v>89301042</v>
      </c>
      <c r="D2130" s="688" t="s">
        <v>5893</v>
      </c>
      <c r="E2130" s="689" t="s">
        <v>3836</v>
      </c>
      <c r="F2130" s="626" t="s">
        <v>3777</v>
      </c>
      <c r="G2130" s="626" t="s">
        <v>3962</v>
      </c>
      <c r="H2130" s="626" t="s">
        <v>550</v>
      </c>
      <c r="I2130" s="626" t="s">
        <v>4404</v>
      </c>
      <c r="J2130" s="626" t="s">
        <v>4405</v>
      </c>
      <c r="K2130" s="626" t="s">
        <v>920</v>
      </c>
      <c r="L2130" s="627">
        <v>0</v>
      </c>
      <c r="M2130" s="627">
        <v>0</v>
      </c>
      <c r="N2130" s="626">
        <v>1</v>
      </c>
      <c r="O2130" s="690">
        <v>0.5</v>
      </c>
      <c r="P2130" s="627">
        <v>0</v>
      </c>
      <c r="Q2130" s="642"/>
      <c r="R2130" s="626">
        <v>1</v>
      </c>
      <c r="S2130" s="642">
        <v>1</v>
      </c>
      <c r="T2130" s="690">
        <v>0.5</v>
      </c>
      <c r="U2130" s="672">
        <v>1</v>
      </c>
    </row>
    <row r="2131" spans="1:21" ht="14.4" customHeight="1" x14ac:dyDescent="0.3">
      <c r="A2131" s="625">
        <v>4</v>
      </c>
      <c r="B2131" s="626" t="s">
        <v>551</v>
      </c>
      <c r="C2131" s="626">
        <v>89301042</v>
      </c>
      <c r="D2131" s="688" t="s">
        <v>5893</v>
      </c>
      <c r="E2131" s="689" t="s">
        <v>3836</v>
      </c>
      <c r="F2131" s="626" t="s">
        <v>3778</v>
      </c>
      <c r="G2131" s="626" t="s">
        <v>3904</v>
      </c>
      <c r="H2131" s="626" t="s">
        <v>550</v>
      </c>
      <c r="I2131" s="626" t="s">
        <v>3966</v>
      </c>
      <c r="J2131" s="626" t="s">
        <v>3806</v>
      </c>
      <c r="K2131" s="626"/>
      <c r="L2131" s="627">
        <v>0</v>
      </c>
      <c r="M2131" s="627">
        <v>0</v>
      </c>
      <c r="N2131" s="626">
        <v>1</v>
      </c>
      <c r="O2131" s="690">
        <v>1</v>
      </c>
      <c r="P2131" s="627">
        <v>0</v>
      </c>
      <c r="Q2131" s="642"/>
      <c r="R2131" s="626">
        <v>1</v>
      </c>
      <c r="S2131" s="642">
        <v>1</v>
      </c>
      <c r="T2131" s="690">
        <v>1</v>
      </c>
      <c r="U2131" s="672">
        <v>1</v>
      </c>
    </row>
    <row r="2132" spans="1:21" ht="14.4" customHeight="1" x14ac:dyDescent="0.3">
      <c r="A2132" s="625">
        <v>4</v>
      </c>
      <c r="B2132" s="626" t="s">
        <v>551</v>
      </c>
      <c r="C2132" s="626">
        <v>89301042</v>
      </c>
      <c r="D2132" s="688" t="s">
        <v>5893</v>
      </c>
      <c r="E2132" s="689" t="s">
        <v>3836</v>
      </c>
      <c r="F2132" s="626" t="s">
        <v>3779</v>
      </c>
      <c r="G2132" s="626" t="s">
        <v>4152</v>
      </c>
      <c r="H2132" s="626" t="s">
        <v>550</v>
      </c>
      <c r="I2132" s="626" t="s">
        <v>4153</v>
      </c>
      <c r="J2132" s="626" t="s">
        <v>4154</v>
      </c>
      <c r="K2132" s="626" t="s">
        <v>4155</v>
      </c>
      <c r="L2132" s="627">
        <v>410</v>
      </c>
      <c r="M2132" s="627">
        <v>1640</v>
      </c>
      <c r="N2132" s="626">
        <v>4</v>
      </c>
      <c r="O2132" s="690">
        <v>4</v>
      </c>
      <c r="P2132" s="627">
        <v>1640</v>
      </c>
      <c r="Q2132" s="642">
        <v>1</v>
      </c>
      <c r="R2132" s="626">
        <v>4</v>
      </c>
      <c r="S2132" s="642">
        <v>1</v>
      </c>
      <c r="T2132" s="690">
        <v>4</v>
      </c>
      <c r="U2132" s="672">
        <v>1</v>
      </c>
    </row>
    <row r="2133" spans="1:21" ht="14.4" customHeight="1" x14ac:dyDescent="0.3">
      <c r="A2133" s="625">
        <v>4</v>
      </c>
      <c r="B2133" s="626" t="s">
        <v>551</v>
      </c>
      <c r="C2133" s="626">
        <v>89301042</v>
      </c>
      <c r="D2133" s="688" t="s">
        <v>5893</v>
      </c>
      <c r="E2133" s="689" t="s">
        <v>3836</v>
      </c>
      <c r="F2133" s="626" t="s">
        <v>3779</v>
      </c>
      <c r="G2133" s="626" t="s">
        <v>4152</v>
      </c>
      <c r="H2133" s="626" t="s">
        <v>550</v>
      </c>
      <c r="I2133" s="626" t="s">
        <v>4212</v>
      </c>
      <c r="J2133" s="626" t="s">
        <v>4213</v>
      </c>
      <c r="K2133" s="626" t="s">
        <v>4214</v>
      </c>
      <c r="L2133" s="627">
        <v>566</v>
      </c>
      <c r="M2133" s="627">
        <v>566</v>
      </c>
      <c r="N2133" s="626">
        <v>1</v>
      </c>
      <c r="O2133" s="690">
        <v>1</v>
      </c>
      <c r="P2133" s="627">
        <v>566</v>
      </c>
      <c r="Q2133" s="642">
        <v>1</v>
      </c>
      <c r="R2133" s="626">
        <v>1</v>
      </c>
      <c r="S2133" s="642">
        <v>1</v>
      </c>
      <c r="T2133" s="690">
        <v>1</v>
      </c>
      <c r="U2133" s="672">
        <v>1</v>
      </c>
    </row>
    <row r="2134" spans="1:21" ht="14.4" customHeight="1" x14ac:dyDescent="0.3">
      <c r="A2134" s="625">
        <v>4</v>
      </c>
      <c r="B2134" s="626" t="s">
        <v>551</v>
      </c>
      <c r="C2134" s="626">
        <v>89301042</v>
      </c>
      <c r="D2134" s="688" t="s">
        <v>5893</v>
      </c>
      <c r="E2134" s="689" t="s">
        <v>3836</v>
      </c>
      <c r="F2134" s="626" t="s">
        <v>3779</v>
      </c>
      <c r="G2134" s="626" t="s">
        <v>4027</v>
      </c>
      <c r="H2134" s="626" t="s">
        <v>550</v>
      </c>
      <c r="I2134" s="626" t="s">
        <v>4263</v>
      </c>
      <c r="J2134" s="626" t="s">
        <v>4264</v>
      </c>
      <c r="K2134" s="626" t="s">
        <v>4265</v>
      </c>
      <c r="L2134" s="627">
        <v>1800</v>
      </c>
      <c r="M2134" s="627">
        <v>1800</v>
      </c>
      <c r="N2134" s="626">
        <v>1</v>
      </c>
      <c r="O2134" s="690">
        <v>1</v>
      </c>
      <c r="P2134" s="627"/>
      <c r="Q2134" s="642">
        <v>0</v>
      </c>
      <c r="R2134" s="626"/>
      <c r="S2134" s="642">
        <v>0</v>
      </c>
      <c r="T2134" s="690"/>
      <c r="U2134" s="672">
        <v>0</v>
      </c>
    </row>
    <row r="2135" spans="1:21" ht="14.4" customHeight="1" x14ac:dyDescent="0.3">
      <c r="A2135" s="625">
        <v>4</v>
      </c>
      <c r="B2135" s="626" t="s">
        <v>551</v>
      </c>
      <c r="C2135" s="626">
        <v>89301042</v>
      </c>
      <c r="D2135" s="688" t="s">
        <v>5893</v>
      </c>
      <c r="E2135" s="689" t="s">
        <v>3836</v>
      </c>
      <c r="F2135" s="626" t="s">
        <v>3779</v>
      </c>
      <c r="G2135" s="626" t="s">
        <v>4027</v>
      </c>
      <c r="H2135" s="626" t="s">
        <v>550</v>
      </c>
      <c r="I2135" s="626" t="s">
        <v>4266</v>
      </c>
      <c r="J2135" s="626" t="s">
        <v>4267</v>
      </c>
      <c r="K2135" s="626" t="s">
        <v>4268</v>
      </c>
      <c r="L2135" s="627">
        <v>500</v>
      </c>
      <c r="M2135" s="627">
        <v>500</v>
      </c>
      <c r="N2135" s="626">
        <v>1</v>
      </c>
      <c r="O2135" s="690">
        <v>1</v>
      </c>
      <c r="P2135" s="627">
        <v>500</v>
      </c>
      <c r="Q2135" s="642">
        <v>1</v>
      </c>
      <c r="R2135" s="626">
        <v>1</v>
      </c>
      <c r="S2135" s="642">
        <v>1</v>
      </c>
      <c r="T2135" s="690">
        <v>1</v>
      </c>
      <c r="U2135" s="672">
        <v>1</v>
      </c>
    </row>
    <row r="2136" spans="1:21" ht="14.4" customHeight="1" x14ac:dyDescent="0.3">
      <c r="A2136" s="625">
        <v>4</v>
      </c>
      <c r="B2136" s="626" t="s">
        <v>551</v>
      </c>
      <c r="C2136" s="626">
        <v>89301042</v>
      </c>
      <c r="D2136" s="688" t="s">
        <v>5893</v>
      </c>
      <c r="E2136" s="689" t="s">
        <v>3836</v>
      </c>
      <c r="F2136" s="626" t="s">
        <v>3779</v>
      </c>
      <c r="G2136" s="626" t="s">
        <v>4027</v>
      </c>
      <c r="H2136" s="626" t="s">
        <v>550</v>
      </c>
      <c r="I2136" s="626" t="s">
        <v>4028</v>
      </c>
      <c r="J2136" s="626" t="s">
        <v>4029</v>
      </c>
      <c r="K2136" s="626" t="s">
        <v>4030</v>
      </c>
      <c r="L2136" s="627">
        <v>900</v>
      </c>
      <c r="M2136" s="627">
        <v>4500</v>
      </c>
      <c r="N2136" s="626">
        <v>5</v>
      </c>
      <c r="O2136" s="690">
        <v>5</v>
      </c>
      <c r="P2136" s="627">
        <v>4500</v>
      </c>
      <c r="Q2136" s="642">
        <v>1</v>
      </c>
      <c r="R2136" s="626">
        <v>5</v>
      </c>
      <c r="S2136" s="642">
        <v>1</v>
      </c>
      <c r="T2136" s="690">
        <v>5</v>
      </c>
      <c r="U2136" s="672">
        <v>1</v>
      </c>
    </row>
    <row r="2137" spans="1:21" ht="14.4" customHeight="1" x14ac:dyDescent="0.3">
      <c r="A2137" s="625">
        <v>4</v>
      </c>
      <c r="B2137" s="626" t="s">
        <v>551</v>
      </c>
      <c r="C2137" s="626">
        <v>89301045</v>
      </c>
      <c r="D2137" s="688" t="s">
        <v>5894</v>
      </c>
      <c r="E2137" s="689" t="s">
        <v>3793</v>
      </c>
      <c r="F2137" s="626" t="s">
        <v>3777</v>
      </c>
      <c r="G2137" s="626" t="s">
        <v>3839</v>
      </c>
      <c r="H2137" s="626" t="s">
        <v>1399</v>
      </c>
      <c r="I2137" s="626" t="s">
        <v>1717</v>
      </c>
      <c r="J2137" s="626" t="s">
        <v>3575</v>
      </c>
      <c r="K2137" s="626" t="s">
        <v>3576</v>
      </c>
      <c r="L2137" s="627">
        <v>333.31</v>
      </c>
      <c r="M2137" s="627">
        <v>6666.2</v>
      </c>
      <c r="N2137" s="626">
        <v>20</v>
      </c>
      <c r="O2137" s="690">
        <v>9.5</v>
      </c>
      <c r="P2137" s="627">
        <v>2999.79</v>
      </c>
      <c r="Q2137" s="642">
        <v>0.45</v>
      </c>
      <c r="R2137" s="626">
        <v>9</v>
      </c>
      <c r="S2137" s="642">
        <v>0.45</v>
      </c>
      <c r="T2137" s="690">
        <v>4</v>
      </c>
      <c r="U2137" s="672">
        <v>0.42105263157894735</v>
      </c>
    </row>
    <row r="2138" spans="1:21" ht="14.4" customHeight="1" x14ac:dyDescent="0.3">
      <c r="A2138" s="625">
        <v>4</v>
      </c>
      <c r="B2138" s="626" t="s">
        <v>551</v>
      </c>
      <c r="C2138" s="626">
        <v>89301045</v>
      </c>
      <c r="D2138" s="688" t="s">
        <v>5894</v>
      </c>
      <c r="E2138" s="689" t="s">
        <v>3793</v>
      </c>
      <c r="F2138" s="626" t="s">
        <v>3777</v>
      </c>
      <c r="G2138" s="626" t="s">
        <v>4298</v>
      </c>
      <c r="H2138" s="626" t="s">
        <v>550</v>
      </c>
      <c r="I2138" s="626" t="s">
        <v>885</v>
      </c>
      <c r="J2138" s="626" t="s">
        <v>4854</v>
      </c>
      <c r="K2138" s="626" t="s">
        <v>4855</v>
      </c>
      <c r="L2138" s="627">
        <v>0</v>
      </c>
      <c r="M2138" s="627">
        <v>0</v>
      </c>
      <c r="N2138" s="626">
        <v>2</v>
      </c>
      <c r="O2138" s="690">
        <v>1</v>
      </c>
      <c r="P2138" s="627"/>
      <c r="Q2138" s="642"/>
      <c r="R2138" s="626"/>
      <c r="S2138" s="642">
        <v>0</v>
      </c>
      <c r="T2138" s="690"/>
      <c r="U2138" s="672">
        <v>0</v>
      </c>
    </row>
    <row r="2139" spans="1:21" ht="14.4" customHeight="1" x14ac:dyDescent="0.3">
      <c r="A2139" s="625">
        <v>4</v>
      </c>
      <c r="B2139" s="626" t="s">
        <v>551</v>
      </c>
      <c r="C2139" s="626">
        <v>89301045</v>
      </c>
      <c r="D2139" s="688" t="s">
        <v>5894</v>
      </c>
      <c r="E2139" s="689" t="s">
        <v>3793</v>
      </c>
      <c r="F2139" s="626" t="s">
        <v>3777</v>
      </c>
      <c r="G2139" s="626" t="s">
        <v>4126</v>
      </c>
      <c r="H2139" s="626" t="s">
        <v>1399</v>
      </c>
      <c r="I2139" s="626" t="s">
        <v>1729</v>
      </c>
      <c r="J2139" s="626" t="s">
        <v>1730</v>
      </c>
      <c r="K2139" s="626" t="s">
        <v>3600</v>
      </c>
      <c r="L2139" s="627">
        <v>69.86</v>
      </c>
      <c r="M2139" s="627">
        <v>139.72</v>
      </c>
      <c r="N2139" s="626">
        <v>2</v>
      </c>
      <c r="O2139" s="690">
        <v>0.5</v>
      </c>
      <c r="P2139" s="627"/>
      <c r="Q2139" s="642">
        <v>0</v>
      </c>
      <c r="R2139" s="626"/>
      <c r="S2139" s="642">
        <v>0</v>
      </c>
      <c r="T2139" s="690"/>
      <c r="U2139" s="672">
        <v>0</v>
      </c>
    </row>
    <row r="2140" spans="1:21" ht="14.4" customHeight="1" x14ac:dyDescent="0.3">
      <c r="A2140" s="625">
        <v>4</v>
      </c>
      <c r="B2140" s="626" t="s">
        <v>551</v>
      </c>
      <c r="C2140" s="626">
        <v>89301045</v>
      </c>
      <c r="D2140" s="688" t="s">
        <v>5894</v>
      </c>
      <c r="E2140" s="689" t="s">
        <v>3793</v>
      </c>
      <c r="F2140" s="626" t="s">
        <v>3777</v>
      </c>
      <c r="G2140" s="626" t="s">
        <v>5158</v>
      </c>
      <c r="H2140" s="626" t="s">
        <v>1399</v>
      </c>
      <c r="I2140" s="626" t="s">
        <v>860</v>
      </c>
      <c r="J2140" s="626" t="s">
        <v>5734</v>
      </c>
      <c r="K2140" s="626" t="s">
        <v>758</v>
      </c>
      <c r="L2140" s="627">
        <v>397.65</v>
      </c>
      <c r="M2140" s="627">
        <v>795.3</v>
      </c>
      <c r="N2140" s="626">
        <v>2</v>
      </c>
      <c r="O2140" s="690">
        <v>1</v>
      </c>
      <c r="P2140" s="627">
        <v>795.3</v>
      </c>
      <c r="Q2140" s="642">
        <v>1</v>
      </c>
      <c r="R2140" s="626">
        <v>2</v>
      </c>
      <c r="S2140" s="642">
        <v>1</v>
      </c>
      <c r="T2140" s="690">
        <v>1</v>
      </c>
      <c r="U2140" s="672">
        <v>1</v>
      </c>
    </row>
    <row r="2141" spans="1:21" ht="14.4" customHeight="1" x14ac:dyDescent="0.3">
      <c r="A2141" s="625">
        <v>4</v>
      </c>
      <c r="B2141" s="626" t="s">
        <v>551</v>
      </c>
      <c r="C2141" s="626">
        <v>89301045</v>
      </c>
      <c r="D2141" s="688" t="s">
        <v>5894</v>
      </c>
      <c r="E2141" s="689" t="s">
        <v>3793</v>
      </c>
      <c r="F2141" s="626" t="s">
        <v>3777</v>
      </c>
      <c r="G2141" s="626" t="s">
        <v>4102</v>
      </c>
      <c r="H2141" s="626" t="s">
        <v>550</v>
      </c>
      <c r="I2141" s="626" t="s">
        <v>4103</v>
      </c>
      <c r="J2141" s="626" t="s">
        <v>4104</v>
      </c>
      <c r="K2141" s="626" t="s">
        <v>4105</v>
      </c>
      <c r="L2141" s="627">
        <v>153.37</v>
      </c>
      <c r="M2141" s="627">
        <v>1226.96</v>
      </c>
      <c r="N2141" s="626">
        <v>8</v>
      </c>
      <c r="O2141" s="690">
        <v>3.5</v>
      </c>
      <c r="P2141" s="627">
        <v>613.48</v>
      </c>
      <c r="Q2141" s="642">
        <v>0.5</v>
      </c>
      <c r="R2141" s="626">
        <v>4</v>
      </c>
      <c r="S2141" s="642">
        <v>0.5</v>
      </c>
      <c r="T2141" s="690">
        <v>1.5</v>
      </c>
      <c r="U2141" s="672">
        <v>0.42857142857142855</v>
      </c>
    </row>
    <row r="2142" spans="1:21" ht="14.4" customHeight="1" x14ac:dyDescent="0.3">
      <c r="A2142" s="625">
        <v>4</v>
      </c>
      <c r="B2142" s="626" t="s">
        <v>551</v>
      </c>
      <c r="C2142" s="626">
        <v>89301045</v>
      </c>
      <c r="D2142" s="688" t="s">
        <v>5894</v>
      </c>
      <c r="E2142" s="689" t="s">
        <v>3793</v>
      </c>
      <c r="F2142" s="626" t="s">
        <v>3777</v>
      </c>
      <c r="G2142" s="626" t="s">
        <v>3841</v>
      </c>
      <c r="H2142" s="626" t="s">
        <v>1399</v>
      </c>
      <c r="I2142" s="626" t="s">
        <v>1733</v>
      </c>
      <c r="J2142" s="626" t="s">
        <v>1734</v>
      </c>
      <c r="K2142" s="626" t="s">
        <v>3596</v>
      </c>
      <c r="L2142" s="627">
        <v>399.92</v>
      </c>
      <c r="M2142" s="627">
        <v>5598.88</v>
      </c>
      <c r="N2142" s="626">
        <v>14</v>
      </c>
      <c r="O2142" s="690">
        <v>6.5</v>
      </c>
      <c r="P2142" s="627">
        <v>2799.44</v>
      </c>
      <c r="Q2142" s="642">
        <v>0.5</v>
      </c>
      <c r="R2142" s="626">
        <v>7</v>
      </c>
      <c r="S2142" s="642">
        <v>0.5</v>
      </c>
      <c r="T2142" s="690">
        <v>3</v>
      </c>
      <c r="U2142" s="672">
        <v>0.46153846153846156</v>
      </c>
    </row>
    <row r="2143" spans="1:21" ht="14.4" customHeight="1" x14ac:dyDescent="0.3">
      <c r="A2143" s="625">
        <v>4</v>
      </c>
      <c r="B2143" s="626" t="s">
        <v>551</v>
      </c>
      <c r="C2143" s="626">
        <v>89301045</v>
      </c>
      <c r="D2143" s="688" t="s">
        <v>5894</v>
      </c>
      <c r="E2143" s="689" t="s">
        <v>3793</v>
      </c>
      <c r="F2143" s="626" t="s">
        <v>3777</v>
      </c>
      <c r="G2143" s="626" t="s">
        <v>3841</v>
      </c>
      <c r="H2143" s="626" t="s">
        <v>1399</v>
      </c>
      <c r="I2143" s="626" t="s">
        <v>1733</v>
      </c>
      <c r="J2143" s="626" t="s">
        <v>1734</v>
      </c>
      <c r="K2143" s="626" t="s">
        <v>3596</v>
      </c>
      <c r="L2143" s="627">
        <v>116.8</v>
      </c>
      <c r="M2143" s="627">
        <v>700.8</v>
      </c>
      <c r="N2143" s="626">
        <v>6</v>
      </c>
      <c r="O2143" s="690">
        <v>3</v>
      </c>
      <c r="P2143" s="627">
        <v>233.6</v>
      </c>
      <c r="Q2143" s="642">
        <v>0.33333333333333337</v>
      </c>
      <c r="R2143" s="626">
        <v>2</v>
      </c>
      <c r="S2143" s="642">
        <v>0.33333333333333331</v>
      </c>
      <c r="T2143" s="690">
        <v>1</v>
      </c>
      <c r="U2143" s="672">
        <v>0.33333333333333331</v>
      </c>
    </row>
    <row r="2144" spans="1:21" ht="14.4" customHeight="1" x14ac:dyDescent="0.3">
      <c r="A2144" s="625">
        <v>4</v>
      </c>
      <c r="B2144" s="626" t="s">
        <v>551</v>
      </c>
      <c r="C2144" s="626">
        <v>89301045</v>
      </c>
      <c r="D2144" s="688" t="s">
        <v>5894</v>
      </c>
      <c r="E2144" s="689" t="s">
        <v>3793</v>
      </c>
      <c r="F2144" s="626" t="s">
        <v>3777</v>
      </c>
      <c r="G2144" s="626" t="s">
        <v>3846</v>
      </c>
      <c r="H2144" s="626" t="s">
        <v>550</v>
      </c>
      <c r="I2144" s="626" t="s">
        <v>833</v>
      </c>
      <c r="J2144" s="626" t="s">
        <v>834</v>
      </c>
      <c r="K2144" s="626" t="s">
        <v>3847</v>
      </c>
      <c r="L2144" s="627">
        <v>242.93</v>
      </c>
      <c r="M2144" s="627">
        <v>971.72</v>
      </c>
      <c r="N2144" s="626">
        <v>4</v>
      </c>
      <c r="O2144" s="690">
        <v>4</v>
      </c>
      <c r="P2144" s="627">
        <v>485.86</v>
      </c>
      <c r="Q2144" s="642">
        <v>0.5</v>
      </c>
      <c r="R2144" s="626">
        <v>2</v>
      </c>
      <c r="S2144" s="642">
        <v>0.5</v>
      </c>
      <c r="T2144" s="690">
        <v>2</v>
      </c>
      <c r="U2144" s="672">
        <v>0.5</v>
      </c>
    </row>
    <row r="2145" spans="1:21" ht="14.4" customHeight="1" x14ac:dyDescent="0.3">
      <c r="A2145" s="625">
        <v>4</v>
      </c>
      <c r="B2145" s="626" t="s">
        <v>551</v>
      </c>
      <c r="C2145" s="626">
        <v>89301045</v>
      </c>
      <c r="D2145" s="688" t="s">
        <v>5894</v>
      </c>
      <c r="E2145" s="689" t="s">
        <v>3793</v>
      </c>
      <c r="F2145" s="626" t="s">
        <v>3777</v>
      </c>
      <c r="G2145" s="626" t="s">
        <v>3909</v>
      </c>
      <c r="H2145" s="626" t="s">
        <v>550</v>
      </c>
      <c r="I2145" s="626" t="s">
        <v>5735</v>
      </c>
      <c r="J2145" s="626" t="s">
        <v>5736</v>
      </c>
      <c r="K2145" s="626" t="s">
        <v>1009</v>
      </c>
      <c r="L2145" s="627">
        <v>149.54</v>
      </c>
      <c r="M2145" s="627">
        <v>448.62</v>
      </c>
      <c r="N2145" s="626">
        <v>3</v>
      </c>
      <c r="O2145" s="690">
        <v>0.5</v>
      </c>
      <c r="P2145" s="627"/>
      <c r="Q2145" s="642">
        <v>0</v>
      </c>
      <c r="R2145" s="626"/>
      <c r="S2145" s="642">
        <v>0</v>
      </c>
      <c r="T2145" s="690"/>
      <c r="U2145" s="672">
        <v>0</v>
      </c>
    </row>
    <row r="2146" spans="1:21" ht="14.4" customHeight="1" x14ac:dyDescent="0.3">
      <c r="A2146" s="625">
        <v>4</v>
      </c>
      <c r="B2146" s="626" t="s">
        <v>551</v>
      </c>
      <c r="C2146" s="626">
        <v>89301045</v>
      </c>
      <c r="D2146" s="688" t="s">
        <v>5894</v>
      </c>
      <c r="E2146" s="689" t="s">
        <v>3793</v>
      </c>
      <c r="F2146" s="626" t="s">
        <v>3777</v>
      </c>
      <c r="G2146" s="626" t="s">
        <v>3848</v>
      </c>
      <c r="H2146" s="626" t="s">
        <v>550</v>
      </c>
      <c r="I2146" s="626" t="s">
        <v>4000</v>
      </c>
      <c r="J2146" s="626" t="s">
        <v>3885</v>
      </c>
      <c r="K2146" s="626" t="s">
        <v>758</v>
      </c>
      <c r="L2146" s="627">
        <v>397.65</v>
      </c>
      <c r="M2146" s="627">
        <v>11929.5</v>
      </c>
      <c r="N2146" s="626">
        <v>30</v>
      </c>
      <c r="O2146" s="690">
        <v>8.5</v>
      </c>
      <c r="P2146" s="627">
        <v>3976.5</v>
      </c>
      <c r="Q2146" s="642">
        <v>0.33333333333333331</v>
      </c>
      <c r="R2146" s="626">
        <v>10</v>
      </c>
      <c r="S2146" s="642">
        <v>0.33333333333333331</v>
      </c>
      <c r="T2146" s="690">
        <v>3</v>
      </c>
      <c r="U2146" s="672">
        <v>0.35294117647058826</v>
      </c>
    </row>
    <row r="2147" spans="1:21" ht="14.4" customHeight="1" x14ac:dyDescent="0.3">
      <c r="A2147" s="625">
        <v>4</v>
      </c>
      <c r="B2147" s="626" t="s">
        <v>551</v>
      </c>
      <c r="C2147" s="626">
        <v>89301045</v>
      </c>
      <c r="D2147" s="688" t="s">
        <v>5894</v>
      </c>
      <c r="E2147" s="689" t="s">
        <v>3793</v>
      </c>
      <c r="F2147" s="626" t="s">
        <v>3777</v>
      </c>
      <c r="G2147" s="626" t="s">
        <v>3848</v>
      </c>
      <c r="H2147" s="626" t="s">
        <v>550</v>
      </c>
      <c r="I2147" s="626" t="s">
        <v>4000</v>
      </c>
      <c r="J2147" s="626" t="s">
        <v>3885</v>
      </c>
      <c r="K2147" s="626" t="s">
        <v>758</v>
      </c>
      <c r="L2147" s="627">
        <v>612.26</v>
      </c>
      <c r="M2147" s="627">
        <v>1224.52</v>
      </c>
      <c r="N2147" s="626">
        <v>2</v>
      </c>
      <c r="O2147" s="690">
        <v>0.5</v>
      </c>
      <c r="P2147" s="627">
        <v>1224.52</v>
      </c>
      <c r="Q2147" s="642">
        <v>1</v>
      </c>
      <c r="R2147" s="626">
        <v>2</v>
      </c>
      <c r="S2147" s="642">
        <v>1</v>
      </c>
      <c r="T2147" s="690">
        <v>0.5</v>
      </c>
      <c r="U2147" s="672">
        <v>1</v>
      </c>
    </row>
    <row r="2148" spans="1:21" ht="14.4" customHeight="1" x14ac:dyDescent="0.3">
      <c r="A2148" s="625">
        <v>4</v>
      </c>
      <c r="B2148" s="626" t="s">
        <v>551</v>
      </c>
      <c r="C2148" s="626">
        <v>89301045</v>
      </c>
      <c r="D2148" s="688" t="s">
        <v>5894</v>
      </c>
      <c r="E2148" s="689" t="s">
        <v>3793</v>
      </c>
      <c r="F2148" s="626" t="s">
        <v>3777</v>
      </c>
      <c r="G2148" s="626" t="s">
        <v>3848</v>
      </c>
      <c r="H2148" s="626" t="s">
        <v>550</v>
      </c>
      <c r="I2148" s="626" t="s">
        <v>757</v>
      </c>
      <c r="J2148" s="626" t="s">
        <v>754</v>
      </c>
      <c r="K2148" s="626" t="s">
        <v>758</v>
      </c>
      <c r="L2148" s="627">
        <v>397.65</v>
      </c>
      <c r="M2148" s="627">
        <v>3976.5</v>
      </c>
      <c r="N2148" s="626">
        <v>10</v>
      </c>
      <c r="O2148" s="690">
        <v>2.5</v>
      </c>
      <c r="P2148" s="627">
        <v>1988.2499999999998</v>
      </c>
      <c r="Q2148" s="642">
        <v>0.49999999999999994</v>
      </c>
      <c r="R2148" s="626">
        <v>5</v>
      </c>
      <c r="S2148" s="642">
        <v>0.5</v>
      </c>
      <c r="T2148" s="690">
        <v>1</v>
      </c>
      <c r="U2148" s="672">
        <v>0.4</v>
      </c>
    </row>
    <row r="2149" spans="1:21" ht="14.4" customHeight="1" x14ac:dyDescent="0.3">
      <c r="A2149" s="625">
        <v>4</v>
      </c>
      <c r="B2149" s="626" t="s">
        <v>551</v>
      </c>
      <c r="C2149" s="626">
        <v>89301045</v>
      </c>
      <c r="D2149" s="688" t="s">
        <v>5894</v>
      </c>
      <c r="E2149" s="689" t="s">
        <v>3793</v>
      </c>
      <c r="F2149" s="626" t="s">
        <v>3777</v>
      </c>
      <c r="G2149" s="626" t="s">
        <v>3848</v>
      </c>
      <c r="H2149" s="626" t="s">
        <v>550</v>
      </c>
      <c r="I2149" s="626" t="s">
        <v>757</v>
      </c>
      <c r="J2149" s="626" t="s">
        <v>754</v>
      </c>
      <c r="K2149" s="626" t="s">
        <v>758</v>
      </c>
      <c r="L2149" s="627">
        <v>612.26</v>
      </c>
      <c r="M2149" s="627">
        <v>67960.860000000015</v>
      </c>
      <c r="N2149" s="626">
        <v>111</v>
      </c>
      <c r="O2149" s="690">
        <v>35</v>
      </c>
      <c r="P2149" s="627">
        <v>34286.560000000005</v>
      </c>
      <c r="Q2149" s="642">
        <v>0.50450450450450446</v>
      </c>
      <c r="R2149" s="626">
        <v>56</v>
      </c>
      <c r="S2149" s="642">
        <v>0.50450450450450446</v>
      </c>
      <c r="T2149" s="690">
        <v>18</v>
      </c>
      <c r="U2149" s="672">
        <v>0.51428571428571423</v>
      </c>
    </row>
    <row r="2150" spans="1:21" ht="14.4" customHeight="1" x14ac:dyDescent="0.3">
      <c r="A2150" s="625">
        <v>4</v>
      </c>
      <c r="B2150" s="626" t="s">
        <v>551</v>
      </c>
      <c r="C2150" s="626">
        <v>89301045</v>
      </c>
      <c r="D2150" s="688" t="s">
        <v>5894</v>
      </c>
      <c r="E2150" s="689" t="s">
        <v>3793</v>
      </c>
      <c r="F2150" s="626" t="s">
        <v>3777</v>
      </c>
      <c r="G2150" s="626" t="s">
        <v>3916</v>
      </c>
      <c r="H2150" s="626" t="s">
        <v>550</v>
      </c>
      <c r="I2150" s="626" t="s">
        <v>5737</v>
      </c>
      <c r="J2150" s="626" t="s">
        <v>5738</v>
      </c>
      <c r="K2150" s="626" t="s">
        <v>5184</v>
      </c>
      <c r="L2150" s="627">
        <v>441.82</v>
      </c>
      <c r="M2150" s="627">
        <v>441.82</v>
      </c>
      <c r="N2150" s="626">
        <v>1</v>
      </c>
      <c r="O2150" s="690">
        <v>0.5</v>
      </c>
      <c r="P2150" s="627"/>
      <c r="Q2150" s="642">
        <v>0</v>
      </c>
      <c r="R2150" s="626"/>
      <c r="S2150" s="642">
        <v>0</v>
      </c>
      <c r="T2150" s="690"/>
      <c r="U2150" s="672">
        <v>0</v>
      </c>
    </row>
    <row r="2151" spans="1:21" ht="14.4" customHeight="1" x14ac:dyDescent="0.3">
      <c r="A2151" s="625">
        <v>4</v>
      </c>
      <c r="B2151" s="626" t="s">
        <v>551</v>
      </c>
      <c r="C2151" s="626">
        <v>89301045</v>
      </c>
      <c r="D2151" s="688" t="s">
        <v>5894</v>
      </c>
      <c r="E2151" s="689" t="s">
        <v>3793</v>
      </c>
      <c r="F2151" s="626" t="s">
        <v>3777</v>
      </c>
      <c r="G2151" s="626" t="s">
        <v>3916</v>
      </c>
      <c r="H2151" s="626" t="s">
        <v>550</v>
      </c>
      <c r="I2151" s="626" t="s">
        <v>5739</v>
      </c>
      <c r="J2151" s="626" t="s">
        <v>5740</v>
      </c>
      <c r="K2151" s="626" t="s">
        <v>5741</v>
      </c>
      <c r="L2151" s="627">
        <v>494.84</v>
      </c>
      <c r="M2151" s="627">
        <v>494.84</v>
      </c>
      <c r="N2151" s="626">
        <v>1</v>
      </c>
      <c r="O2151" s="690">
        <v>1</v>
      </c>
      <c r="P2151" s="627"/>
      <c r="Q2151" s="642">
        <v>0</v>
      </c>
      <c r="R2151" s="626"/>
      <c r="S2151" s="642">
        <v>0</v>
      </c>
      <c r="T2151" s="690"/>
      <c r="U2151" s="672">
        <v>0</v>
      </c>
    </row>
    <row r="2152" spans="1:21" ht="14.4" customHeight="1" x14ac:dyDescent="0.3">
      <c r="A2152" s="625">
        <v>4</v>
      </c>
      <c r="B2152" s="626" t="s">
        <v>551</v>
      </c>
      <c r="C2152" s="626">
        <v>89301045</v>
      </c>
      <c r="D2152" s="688" t="s">
        <v>5894</v>
      </c>
      <c r="E2152" s="689" t="s">
        <v>3793</v>
      </c>
      <c r="F2152" s="626" t="s">
        <v>3777</v>
      </c>
      <c r="G2152" s="626" t="s">
        <v>3920</v>
      </c>
      <c r="H2152" s="626" t="s">
        <v>1399</v>
      </c>
      <c r="I2152" s="626" t="s">
        <v>1596</v>
      </c>
      <c r="J2152" s="626" t="s">
        <v>4199</v>
      </c>
      <c r="K2152" s="626" t="s">
        <v>1598</v>
      </c>
      <c r="L2152" s="627">
        <v>140.03</v>
      </c>
      <c r="M2152" s="627">
        <v>1120.24</v>
      </c>
      <c r="N2152" s="626">
        <v>8</v>
      </c>
      <c r="O2152" s="690">
        <v>2.5</v>
      </c>
      <c r="P2152" s="627">
        <v>700.15</v>
      </c>
      <c r="Q2152" s="642">
        <v>0.625</v>
      </c>
      <c r="R2152" s="626">
        <v>5</v>
      </c>
      <c r="S2152" s="642">
        <v>0.625</v>
      </c>
      <c r="T2152" s="690">
        <v>1.5</v>
      </c>
      <c r="U2152" s="672">
        <v>0.6</v>
      </c>
    </row>
    <row r="2153" spans="1:21" ht="14.4" customHeight="1" x14ac:dyDescent="0.3">
      <c r="A2153" s="625">
        <v>4</v>
      </c>
      <c r="B2153" s="626" t="s">
        <v>551</v>
      </c>
      <c r="C2153" s="626">
        <v>89301045</v>
      </c>
      <c r="D2153" s="688" t="s">
        <v>5894</v>
      </c>
      <c r="E2153" s="689" t="s">
        <v>3793</v>
      </c>
      <c r="F2153" s="626" t="s">
        <v>3777</v>
      </c>
      <c r="G2153" s="626" t="s">
        <v>3920</v>
      </c>
      <c r="H2153" s="626" t="s">
        <v>1399</v>
      </c>
      <c r="I2153" s="626" t="s">
        <v>1596</v>
      </c>
      <c r="J2153" s="626" t="s">
        <v>1597</v>
      </c>
      <c r="K2153" s="626" t="s">
        <v>1598</v>
      </c>
      <c r="L2153" s="627">
        <v>140.03</v>
      </c>
      <c r="M2153" s="627">
        <v>16943.630000000005</v>
      </c>
      <c r="N2153" s="626">
        <v>121</v>
      </c>
      <c r="O2153" s="690">
        <v>28</v>
      </c>
      <c r="P2153" s="627">
        <v>7701.6500000000024</v>
      </c>
      <c r="Q2153" s="642">
        <v>0.45454545454545459</v>
      </c>
      <c r="R2153" s="626">
        <v>55</v>
      </c>
      <c r="S2153" s="642">
        <v>0.45454545454545453</v>
      </c>
      <c r="T2153" s="690">
        <v>13</v>
      </c>
      <c r="U2153" s="672">
        <v>0.4642857142857143</v>
      </c>
    </row>
    <row r="2154" spans="1:21" ht="14.4" customHeight="1" x14ac:dyDescent="0.3">
      <c r="A2154" s="625">
        <v>4</v>
      </c>
      <c r="B2154" s="626" t="s">
        <v>551</v>
      </c>
      <c r="C2154" s="626">
        <v>89301045</v>
      </c>
      <c r="D2154" s="688" t="s">
        <v>5894</v>
      </c>
      <c r="E2154" s="689" t="s">
        <v>3793</v>
      </c>
      <c r="F2154" s="626" t="s">
        <v>3777</v>
      </c>
      <c r="G2154" s="626" t="s">
        <v>3920</v>
      </c>
      <c r="H2154" s="626" t="s">
        <v>550</v>
      </c>
      <c r="I2154" s="626" t="s">
        <v>4200</v>
      </c>
      <c r="J2154" s="626" t="s">
        <v>4201</v>
      </c>
      <c r="K2154" s="626" t="s">
        <v>4202</v>
      </c>
      <c r="L2154" s="627">
        <v>140.03</v>
      </c>
      <c r="M2154" s="627">
        <v>8821.8900000000012</v>
      </c>
      <c r="N2154" s="626">
        <v>63</v>
      </c>
      <c r="O2154" s="690">
        <v>14</v>
      </c>
      <c r="P2154" s="627">
        <v>2800.6000000000004</v>
      </c>
      <c r="Q2154" s="642">
        <v>0.31746031746031744</v>
      </c>
      <c r="R2154" s="626">
        <v>20</v>
      </c>
      <c r="S2154" s="642">
        <v>0.31746031746031744</v>
      </c>
      <c r="T2154" s="690">
        <v>3.5</v>
      </c>
      <c r="U2154" s="672">
        <v>0.25</v>
      </c>
    </row>
    <row r="2155" spans="1:21" ht="14.4" customHeight="1" x14ac:dyDescent="0.3">
      <c r="A2155" s="625">
        <v>4</v>
      </c>
      <c r="B2155" s="626" t="s">
        <v>551</v>
      </c>
      <c r="C2155" s="626">
        <v>89301045</v>
      </c>
      <c r="D2155" s="688" t="s">
        <v>5894</v>
      </c>
      <c r="E2155" s="689" t="s">
        <v>3793</v>
      </c>
      <c r="F2155" s="626" t="s">
        <v>3777</v>
      </c>
      <c r="G2155" s="626" t="s">
        <v>3920</v>
      </c>
      <c r="H2155" s="626" t="s">
        <v>550</v>
      </c>
      <c r="I2155" s="626" t="s">
        <v>4849</v>
      </c>
      <c r="J2155" s="626" t="s">
        <v>4201</v>
      </c>
      <c r="K2155" s="626" t="s">
        <v>4850</v>
      </c>
      <c r="L2155" s="627">
        <v>140.03</v>
      </c>
      <c r="M2155" s="627">
        <v>2800.6</v>
      </c>
      <c r="N2155" s="626">
        <v>20</v>
      </c>
      <c r="O2155" s="690">
        <v>5</v>
      </c>
      <c r="P2155" s="627">
        <v>1260.27</v>
      </c>
      <c r="Q2155" s="642">
        <v>0.45</v>
      </c>
      <c r="R2155" s="626">
        <v>9</v>
      </c>
      <c r="S2155" s="642">
        <v>0.45</v>
      </c>
      <c r="T2155" s="690">
        <v>1.5</v>
      </c>
      <c r="U2155" s="672">
        <v>0.3</v>
      </c>
    </row>
    <row r="2156" spans="1:21" ht="14.4" customHeight="1" x14ac:dyDescent="0.3">
      <c r="A2156" s="625">
        <v>4</v>
      </c>
      <c r="B2156" s="626" t="s">
        <v>551</v>
      </c>
      <c r="C2156" s="626">
        <v>89301045</v>
      </c>
      <c r="D2156" s="688" t="s">
        <v>5894</v>
      </c>
      <c r="E2156" s="689" t="s">
        <v>3793</v>
      </c>
      <c r="F2156" s="626" t="s">
        <v>3777</v>
      </c>
      <c r="G2156" s="626" t="s">
        <v>5212</v>
      </c>
      <c r="H2156" s="626" t="s">
        <v>1399</v>
      </c>
      <c r="I2156" s="626" t="s">
        <v>5367</v>
      </c>
      <c r="J2156" s="626" t="s">
        <v>1526</v>
      </c>
      <c r="K2156" s="626" t="s">
        <v>5368</v>
      </c>
      <c r="L2156" s="627">
        <v>1049.31</v>
      </c>
      <c r="M2156" s="627">
        <v>2098.62</v>
      </c>
      <c r="N2156" s="626">
        <v>2</v>
      </c>
      <c r="O2156" s="690">
        <v>0.5</v>
      </c>
      <c r="P2156" s="627">
        <v>2098.62</v>
      </c>
      <c r="Q2156" s="642">
        <v>1</v>
      </c>
      <c r="R2156" s="626">
        <v>2</v>
      </c>
      <c r="S2156" s="642">
        <v>1</v>
      </c>
      <c r="T2156" s="690">
        <v>0.5</v>
      </c>
      <c r="U2156" s="672">
        <v>1</v>
      </c>
    </row>
    <row r="2157" spans="1:21" ht="14.4" customHeight="1" x14ac:dyDescent="0.3">
      <c r="A2157" s="625">
        <v>4</v>
      </c>
      <c r="B2157" s="626" t="s">
        <v>551</v>
      </c>
      <c r="C2157" s="626">
        <v>89301045</v>
      </c>
      <c r="D2157" s="688" t="s">
        <v>5894</v>
      </c>
      <c r="E2157" s="689" t="s">
        <v>3793</v>
      </c>
      <c r="F2157" s="626" t="s">
        <v>3777</v>
      </c>
      <c r="G2157" s="626" t="s">
        <v>5212</v>
      </c>
      <c r="H2157" s="626" t="s">
        <v>1399</v>
      </c>
      <c r="I2157" s="626" t="s">
        <v>5367</v>
      </c>
      <c r="J2157" s="626" t="s">
        <v>1526</v>
      </c>
      <c r="K2157" s="626" t="s">
        <v>5368</v>
      </c>
      <c r="L2157" s="627">
        <v>1102.2</v>
      </c>
      <c r="M2157" s="627">
        <v>2204.4</v>
      </c>
      <c r="N2157" s="626">
        <v>2</v>
      </c>
      <c r="O2157" s="690">
        <v>0.5</v>
      </c>
      <c r="P2157" s="627">
        <v>2204.4</v>
      </c>
      <c r="Q2157" s="642">
        <v>1</v>
      </c>
      <c r="R2157" s="626">
        <v>2</v>
      </c>
      <c r="S2157" s="642">
        <v>1</v>
      </c>
      <c r="T2157" s="690">
        <v>0.5</v>
      </c>
      <c r="U2157" s="672">
        <v>1</v>
      </c>
    </row>
    <row r="2158" spans="1:21" ht="14.4" customHeight="1" x14ac:dyDescent="0.3">
      <c r="A2158" s="625">
        <v>4</v>
      </c>
      <c r="B2158" s="626" t="s">
        <v>551</v>
      </c>
      <c r="C2158" s="626">
        <v>89301045</v>
      </c>
      <c r="D2158" s="688" t="s">
        <v>5894</v>
      </c>
      <c r="E2158" s="689" t="s">
        <v>3793</v>
      </c>
      <c r="F2158" s="626" t="s">
        <v>3777</v>
      </c>
      <c r="G2158" s="626" t="s">
        <v>3849</v>
      </c>
      <c r="H2158" s="626" t="s">
        <v>550</v>
      </c>
      <c r="I2158" s="626" t="s">
        <v>718</v>
      </c>
      <c r="J2158" s="626" t="s">
        <v>719</v>
      </c>
      <c r="K2158" s="626" t="s">
        <v>4076</v>
      </c>
      <c r="L2158" s="627">
        <v>0</v>
      </c>
      <c r="M2158" s="627">
        <v>0</v>
      </c>
      <c r="N2158" s="626">
        <v>23</v>
      </c>
      <c r="O2158" s="690">
        <v>10</v>
      </c>
      <c r="P2158" s="627">
        <v>0</v>
      </c>
      <c r="Q2158" s="642"/>
      <c r="R2158" s="626">
        <v>10</v>
      </c>
      <c r="S2158" s="642">
        <v>0.43478260869565216</v>
      </c>
      <c r="T2158" s="690">
        <v>5</v>
      </c>
      <c r="U2158" s="672">
        <v>0.5</v>
      </c>
    </row>
    <row r="2159" spans="1:21" ht="14.4" customHeight="1" x14ac:dyDescent="0.3">
      <c r="A2159" s="625">
        <v>4</v>
      </c>
      <c r="B2159" s="626" t="s">
        <v>551</v>
      </c>
      <c r="C2159" s="626">
        <v>89301045</v>
      </c>
      <c r="D2159" s="688" t="s">
        <v>5894</v>
      </c>
      <c r="E2159" s="689" t="s">
        <v>3793</v>
      </c>
      <c r="F2159" s="626" t="s">
        <v>3777</v>
      </c>
      <c r="G2159" s="626" t="s">
        <v>3849</v>
      </c>
      <c r="H2159" s="626" t="s">
        <v>550</v>
      </c>
      <c r="I2159" s="626" t="s">
        <v>3850</v>
      </c>
      <c r="J2159" s="626" t="s">
        <v>719</v>
      </c>
      <c r="K2159" s="626" t="s">
        <v>3851</v>
      </c>
      <c r="L2159" s="627">
        <v>0</v>
      </c>
      <c r="M2159" s="627">
        <v>0</v>
      </c>
      <c r="N2159" s="626">
        <v>12</v>
      </c>
      <c r="O2159" s="690">
        <v>6.5</v>
      </c>
      <c r="P2159" s="627">
        <v>0</v>
      </c>
      <c r="Q2159" s="642"/>
      <c r="R2159" s="626">
        <v>4</v>
      </c>
      <c r="S2159" s="642">
        <v>0.33333333333333331</v>
      </c>
      <c r="T2159" s="690">
        <v>2</v>
      </c>
      <c r="U2159" s="672">
        <v>0.30769230769230771</v>
      </c>
    </row>
    <row r="2160" spans="1:21" ht="14.4" customHeight="1" x14ac:dyDescent="0.3">
      <c r="A2160" s="625">
        <v>4</v>
      </c>
      <c r="B2160" s="626" t="s">
        <v>551</v>
      </c>
      <c r="C2160" s="626">
        <v>89301045</v>
      </c>
      <c r="D2160" s="688" t="s">
        <v>5894</v>
      </c>
      <c r="E2160" s="689" t="s">
        <v>3793</v>
      </c>
      <c r="F2160" s="626" t="s">
        <v>3777</v>
      </c>
      <c r="G2160" s="626" t="s">
        <v>4203</v>
      </c>
      <c r="H2160" s="626" t="s">
        <v>550</v>
      </c>
      <c r="I2160" s="626" t="s">
        <v>5446</v>
      </c>
      <c r="J2160" s="626" t="s">
        <v>5447</v>
      </c>
      <c r="K2160" s="626" t="s">
        <v>5448</v>
      </c>
      <c r="L2160" s="627">
        <v>79.349999999999994</v>
      </c>
      <c r="M2160" s="627">
        <v>11743.800000000003</v>
      </c>
      <c r="N2160" s="626">
        <v>148</v>
      </c>
      <c r="O2160" s="690">
        <v>21.5</v>
      </c>
      <c r="P2160" s="627">
        <v>5951.2500000000009</v>
      </c>
      <c r="Q2160" s="642">
        <v>0.50675675675675669</v>
      </c>
      <c r="R2160" s="626">
        <v>75</v>
      </c>
      <c r="S2160" s="642">
        <v>0.5067567567567568</v>
      </c>
      <c r="T2160" s="690">
        <v>11.5</v>
      </c>
      <c r="U2160" s="672">
        <v>0.53488372093023251</v>
      </c>
    </row>
    <row r="2161" spans="1:21" ht="14.4" customHeight="1" x14ac:dyDescent="0.3">
      <c r="A2161" s="625">
        <v>4</v>
      </c>
      <c r="B2161" s="626" t="s">
        <v>551</v>
      </c>
      <c r="C2161" s="626">
        <v>89301045</v>
      </c>
      <c r="D2161" s="688" t="s">
        <v>5894</v>
      </c>
      <c r="E2161" s="689" t="s">
        <v>3793</v>
      </c>
      <c r="F2161" s="626" t="s">
        <v>3777</v>
      </c>
      <c r="G2161" s="626" t="s">
        <v>4203</v>
      </c>
      <c r="H2161" s="626" t="s">
        <v>550</v>
      </c>
      <c r="I2161" s="626" t="s">
        <v>3273</v>
      </c>
      <c r="J2161" s="626" t="s">
        <v>3274</v>
      </c>
      <c r="K2161" s="626" t="s">
        <v>4204</v>
      </c>
      <c r="L2161" s="627">
        <v>98.56</v>
      </c>
      <c r="M2161" s="627">
        <v>2069.7600000000002</v>
      </c>
      <c r="N2161" s="626">
        <v>21</v>
      </c>
      <c r="O2161" s="690">
        <v>4</v>
      </c>
      <c r="P2161" s="627"/>
      <c r="Q2161" s="642">
        <v>0</v>
      </c>
      <c r="R2161" s="626"/>
      <c r="S2161" s="642">
        <v>0</v>
      </c>
      <c r="T2161" s="690"/>
      <c r="U2161" s="672">
        <v>0</v>
      </c>
    </row>
    <row r="2162" spans="1:21" ht="14.4" customHeight="1" x14ac:dyDescent="0.3">
      <c r="A2162" s="625">
        <v>4</v>
      </c>
      <c r="B2162" s="626" t="s">
        <v>551</v>
      </c>
      <c r="C2162" s="626">
        <v>89301045</v>
      </c>
      <c r="D2162" s="688" t="s">
        <v>5894</v>
      </c>
      <c r="E2162" s="689" t="s">
        <v>3793</v>
      </c>
      <c r="F2162" s="626" t="s">
        <v>3777</v>
      </c>
      <c r="G2162" s="626" t="s">
        <v>3895</v>
      </c>
      <c r="H2162" s="626" t="s">
        <v>550</v>
      </c>
      <c r="I2162" s="626" t="s">
        <v>3051</v>
      </c>
      <c r="J2162" s="626" t="s">
        <v>1714</v>
      </c>
      <c r="K2162" s="626" t="s">
        <v>3896</v>
      </c>
      <c r="L2162" s="627">
        <v>38.99</v>
      </c>
      <c r="M2162" s="627">
        <v>38.99</v>
      </c>
      <c r="N2162" s="626">
        <v>1</v>
      </c>
      <c r="O2162" s="690">
        <v>1</v>
      </c>
      <c r="P2162" s="627"/>
      <c r="Q2162" s="642">
        <v>0</v>
      </c>
      <c r="R2162" s="626"/>
      <c r="S2162" s="642">
        <v>0</v>
      </c>
      <c r="T2162" s="690"/>
      <c r="U2162" s="672">
        <v>0</v>
      </c>
    </row>
    <row r="2163" spans="1:21" ht="14.4" customHeight="1" x14ac:dyDescent="0.3">
      <c r="A2163" s="625">
        <v>4</v>
      </c>
      <c r="B2163" s="626" t="s">
        <v>551</v>
      </c>
      <c r="C2163" s="626">
        <v>89301045</v>
      </c>
      <c r="D2163" s="688" t="s">
        <v>5894</v>
      </c>
      <c r="E2163" s="689" t="s">
        <v>3793</v>
      </c>
      <c r="F2163" s="626" t="s">
        <v>3777</v>
      </c>
      <c r="G2163" s="626" t="s">
        <v>3897</v>
      </c>
      <c r="H2163" s="626" t="s">
        <v>550</v>
      </c>
      <c r="I2163" s="626" t="s">
        <v>2553</v>
      </c>
      <c r="J2163" s="626" t="s">
        <v>1722</v>
      </c>
      <c r="K2163" s="626" t="s">
        <v>3898</v>
      </c>
      <c r="L2163" s="627">
        <v>210.11</v>
      </c>
      <c r="M2163" s="627">
        <v>420.22</v>
      </c>
      <c r="N2163" s="626">
        <v>2</v>
      </c>
      <c r="O2163" s="690">
        <v>1</v>
      </c>
      <c r="P2163" s="627"/>
      <c r="Q2163" s="642">
        <v>0</v>
      </c>
      <c r="R2163" s="626"/>
      <c r="S2163" s="642">
        <v>0</v>
      </c>
      <c r="T2163" s="690"/>
      <c r="U2163" s="672">
        <v>0</v>
      </c>
    </row>
    <row r="2164" spans="1:21" ht="14.4" customHeight="1" x14ac:dyDescent="0.3">
      <c r="A2164" s="625">
        <v>4</v>
      </c>
      <c r="B2164" s="626" t="s">
        <v>551</v>
      </c>
      <c r="C2164" s="626">
        <v>89301045</v>
      </c>
      <c r="D2164" s="688" t="s">
        <v>5894</v>
      </c>
      <c r="E2164" s="689" t="s">
        <v>3793</v>
      </c>
      <c r="F2164" s="626" t="s">
        <v>3777</v>
      </c>
      <c r="G2164" s="626" t="s">
        <v>5688</v>
      </c>
      <c r="H2164" s="626" t="s">
        <v>550</v>
      </c>
      <c r="I2164" s="626" t="s">
        <v>5742</v>
      </c>
      <c r="J2164" s="626" t="s">
        <v>587</v>
      </c>
      <c r="K2164" s="626" t="s">
        <v>5743</v>
      </c>
      <c r="L2164" s="627">
        <v>469.47</v>
      </c>
      <c r="M2164" s="627">
        <v>938.94</v>
      </c>
      <c r="N2164" s="626">
        <v>2</v>
      </c>
      <c r="O2164" s="690">
        <v>0.5</v>
      </c>
      <c r="P2164" s="627">
        <v>938.94</v>
      </c>
      <c r="Q2164" s="642">
        <v>1</v>
      </c>
      <c r="R2164" s="626">
        <v>2</v>
      </c>
      <c r="S2164" s="642">
        <v>1</v>
      </c>
      <c r="T2164" s="690">
        <v>0.5</v>
      </c>
      <c r="U2164" s="672">
        <v>1</v>
      </c>
    </row>
    <row r="2165" spans="1:21" ht="14.4" customHeight="1" x14ac:dyDescent="0.3">
      <c r="A2165" s="625">
        <v>4</v>
      </c>
      <c r="B2165" s="626" t="s">
        <v>551</v>
      </c>
      <c r="C2165" s="626">
        <v>89301045</v>
      </c>
      <c r="D2165" s="688" t="s">
        <v>5894</v>
      </c>
      <c r="E2165" s="689" t="s">
        <v>3793</v>
      </c>
      <c r="F2165" s="626" t="s">
        <v>3777</v>
      </c>
      <c r="G2165" s="626" t="s">
        <v>5744</v>
      </c>
      <c r="H2165" s="626" t="s">
        <v>550</v>
      </c>
      <c r="I2165" s="626" t="s">
        <v>5745</v>
      </c>
      <c r="J2165" s="626" t="s">
        <v>866</v>
      </c>
      <c r="K2165" s="626" t="s">
        <v>5746</v>
      </c>
      <c r="L2165" s="627">
        <v>0</v>
      </c>
      <c r="M2165" s="627">
        <v>0</v>
      </c>
      <c r="N2165" s="626">
        <v>2</v>
      </c>
      <c r="O2165" s="690">
        <v>0.5</v>
      </c>
      <c r="P2165" s="627">
        <v>0</v>
      </c>
      <c r="Q2165" s="642"/>
      <c r="R2165" s="626">
        <v>2</v>
      </c>
      <c r="S2165" s="642">
        <v>1</v>
      </c>
      <c r="T2165" s="690">
        <v>0.5</v>
      </c>
      <c r="U2165" s="672">
        <v>1</v>
      </c>
    </row>
    <row r="2166" spans="1:21" ht="14.4" customHeight="1" x14ac:dyDescent="0.3">
      <c r="A2166" s="625">
        <v>4</v>
      </c>
      <c r="B2166" s="626" t="s">
        <v>551</v>
      </c>
      <c r="C2166" s="626">
        <v>89301045</v>
      </c>
      <c r="D2166" s="688" t="s">
        <v>5894</v>
      </c>
      <c r="E2166" s="689" t="s">
        <v>3793</v>
      </c>
      <c r="F2166" s="626" t="s">
        <v>3779</v>
      </c>
      <c r="G2166" s="626" t="s">
        <v>4152</v>
      </c>
      <c r="H2166" s="626" t="s">
        <v>550</v>
      </c>
      <c r="I2166" s="626" t="s">
        <v>4153</v>
      </c>
      <c r="J2166" s="626" t="s">
        <v>4154</v>
      </c>
      <c r="K2166" s="626" t="s">
        <v>4155</v>
      </c>
      <c r="L2166" s="627">
        <v>410</v>
      </c>
      <c r="M2166" s="627">
        <v>22140</v>
      </c>
      <c r="N2166" s="626">
        <v>54</v>
      </c>
      <c r="O2166" s="690">
        <v>54</v>
      </c>
      <c r="P2166" s="627">
        <v>21730</v>
      </c>
      <c r="Q2166" s="642">
        <v>0.98148148148148151</v>
      </c>
      <c r="R2166" s="626">
        <v>53</v>
      </c>
      <c r="S2166" s="642">
        <v>0.98148148148148151</v>
      </c>
      <c r="T2166" s="690">
        <v>53</v>
      </c>
      <c r="U2166" s="672">
        <v>0.98148148148148151</v>
      </c>
    </row>
    <row r="2167" spans="1:21" ht="14.4" customHeight="1" x14ac:dyDescent="0.3">
      <c r="A2167" s="625">
        <v>4</v>
      </c>
      <c r="B2167" s="626" t="s">
        <v>551</v>
      </c>
      <c r="C2167" s="626">
        <v>89301045</v>
      </c>
      <c r="D2167" s="688" t="s">
        <v>5894</v>
      </c>
      <c r="E2167" s="689" t="s">
        <v>3793</v>
      </c>
      <c r="F2167" s="626" t="s">
        <v>3779</v>
      </c>
      <c r="G2167" s="626" t="s">
        <v>4152</v>
      </c>
      <c r="H2167" s="626" t="s">
        <v>550</v>
      </c>
      <c r="I2167" s="626" t="s">
        <v>5747</v>
      </c>
      <c r="J2167" s="626" t="s">
        <v>5748</v>
      </c>
      <c r="K2167" s="626" t="s">
        <v>5749</v>
      </c>
      <c r="L2167" s="627">
        <v>375</v>
      </c>
      <c r="M2167" s="627">
        <v>375</v>
      </c>
      <c r="N2167" s="626">
        <v>1</v>
      </c>
      <c r="O2167" s="690">
        <v>1</v>
      </c>
      <c r="P2167" s="627">
        <v>375</v>
      </c>
      <c r="Q2167" s="642">
        <v>1</v>
      </c>
      <c r="R2167" s="626">
        <v>1</v>
      </c>
      <c r="S2167" s="642">
        <v>1</v>
      </c>
      <c r="T2167" s="690">
        <v>1</v>
      </c>
      <c r="U2167" s="672">
        <v>1</v>
      </c>
    </row>
    <row r="2168" spans="1:21" ht="14.4" customHeight="1" x14ac:dyDescent="0.3">
      <c r="A2168" s="625">
        <v>4</v>
      </c>
      <c r="B2168" s="626" t="s">
        <v>551</v>
      </c>
      <c r="C2168" s="626">
        <v>89301045</v>
      </c>
      <c r="D2168" s="688" t="s">
        <v>5894</v>
      </c>
      <c r="E2168" s="689" t="s">
        <v>3793</v>
      </c>
      <c r="F2168" s="626" t="s">
        <v>3779</v>
      </c>
      <c r="G2168" s="626" t="s">
        <v>4152</v>
      </c>
      <c r="H2168" s="626" t="s">
        <v>550</v>
      </c>
      <c r="I2168" s="626" t="s">
        <v>4813</v>
      </c>
      <c r="J2168" s="626" t="s">
        <v>4154</v>
      </c>
      <c r="K2168" s="626" t="s">
        <v>4814</v>
      </c>
      <c r="L2168" s="627">
        <v>410</v>
      </c>
      <c r="M2168" s="627">
        <v>820</v>
      </c>
      <c r="N2168" s="626">
        <v>2</v>
      </c>
      <c r="O2168" s="690">
        <v>2</v>
      </c>
      <c r="P2168" s="627">
        <v>820</v>
      </c>
      <c r="Q2168" s="642">
        <v>1</v>
      </c>
      <c r="R2168" s="626">
        <v>2</v>
      </c>
      <c r="S2168" s="642">
        <v>1</v>
      </c>
      <c r="T2168" s="690">
        <v>2</v>
      </c>
      <c r="U2168" s="672">
        <v>1</v>
      </c>
    </row>
    <row r="2169" spans="1:21" ht="14.4" customHeight="1" x14ac:dyDescent="0.3">
      <c r="A2169" s="625">
        <v>4</v>
      </c>
      <c r="B2169" s="626" t="s">
        <v>551</v>
      </c>
      <c r="C2169" s="626">
        <v>89301045</v>
      </c>
      <c r="D2169" s="688" t="s">
        <v>5894</v>
      </c>
      <c r="E2169" s="689" t="s">
        <v>3797</v>
      </c>
      <c r="F2169" s="626" t="s">
        <v>3777</v>
      </c>
      <c r="G2169" s="626" t="s">
        <v>4106</v>
      </c>
      <c r="H2169" s="626" t="s">
        <v>550</v>
      </c>
      <c r="I2169" s="626" t="s">
        <v>5750</v>
      </c>
      <c r="J2169" s="626" t="s">
        <v>5751</v>
      </c>
      <c r="K2169" s="626" t="s">
        <v>3596</v>
      </c>
      <c r="L2169" s="627">
        <v>48.18</v>
      </c>
      <c r="M2169" s="627">
        <v>48.18</v>
      </c>
      <c r="N2169" s="626">
        <v>1</v>
      </c>
      <c r="O2169" s="690">
        <v>0.5</v>
      </c>
      <c r="P2169" s="627"/>
      <c r="Q2169" s="642">
        <v>0</v>
      </c>
      <c r="R2169" s="626"/>
      <c r="S2169" s="642">
        <v>0</v>
      </c>
      <c r="T2169" s="690"/>
      <c r="U2169" s="672">
        <v>0</v>
      </c>
    </row>
    <row r="2170" spans="1:21" ht="14.4" customHeight="1" x14ac:dyDescent="0.3">
      <c r="A2170" s="625">
        <v>4</v>
      </c>
      <c r="B2170" s="626" t="s">
        <v>551</v>
      </c>
      <c r="C2170" s="626">
        <v>89301045</v>
      </c>
      <c r="D2170" s="688" t="s">
        <v>5894</v>
      </c>
      <c r="E2170" s="689" t="s">
        <v>3797</v>
      </c>
      <c r="F2170" s="626" t="s">
        <v>3777</v>
      </c>
      <c r="G2170" s="626" t="s">
        <v>3841</v>
      </c>
      <c r="H2170" s="626" t="s">
        <v>1399</v>
      </c>
      <c r="I2170" s="626" t="s">
        <v>1733</v>
      </c>
      <c r="J2170" s="626" t="s">
        <v>1734</v>
      </c>
      <c r="K2170" s="626" t="s">
        <v>3596</v>
      </c>
      <c r="L2170" s="627">
        <v>399.92</v>
      </c>
      <c r="M2170" s="627">
        <v>399.92</v>
      </c>
      <c r="N2170" s="626">
        <v>1</v>
      </c>
      <c r="O2170" s="690">
        <v>0.5</v>
      </c>
      <c r="P2170" s="627"/>
      <c r="Q2170" s="642">
        <v>0</v>
      </c>
      <c r="R2170" s="626"/>
      <c r="S2170" s="642">
        <v>0</v>
      </c>
      <c r="T2170" s="690"/>
      <c r="U2170" s="672">
        <v>0</v>
      </c>
    </row>
    <row r="2171" spans="1:21" ht="14.4" customHeight="1" x14ac:dyDescent="0.3">
      <c r="A2171" s="625">
        <v>4</v>
      </c>
      <c r="B2171" s="626" t="s">
        <v>551</v>
      </c>
      <c r="C2171" s="626">
        <v>89301045</v>
      </c>
      <c r="D2171" s="688" t="s">
        <v>5894</v>
      </c>
      <c r="E2171" s="689" t="s">
        <v>3797</v>
      </c>
      <c r="F2171" s="626" t="s">
        <v>3777</v>
      </c>
      <c r="G2171" s="626" t="s">
        <v>3846</v>
      </c>
      <c r="H2171" s="626" t="s">
        <v>550</v>
      </c>
      <c r="I2171" s="626" t="s">
        <v>833</v>
      </c>
      <c r="J2171" s="626" t="s">
        <v>834</v>
      </c>
      <c r="K2171" s="626" t="s">
        <v>3847</v>
      </c>
      <c r="L2171" s="627">
        <v>242.93</v>
      </c>
      <c r="M2171" s="627">
        <v>485.86</v>
      </c>
      <c r="N2171" s="626">
        <v>2</v>
      </c>
      <c r="O2171" s="690">
        <v>1.5</v>
      </c>
      <c r="P2171" s="627">
        <v>485.86</v>
      </c>
      <c r="Q2171" s="642">
        <v>1</v>
      </c>
      <c r="R2171" s="626">
        <v>2</v>
      </c>
      <c r="S2171" s="642">
        <v>1</v>
      </c>
      <c r="T2171" s="690">
        <v>1.5</v>
      </c>
      <c r="U2171" s="672">
        <v>1</v>
      </c>
    </row>
    <row r="2172" spans="1:21" ht="14.4" customHeight="1" x14ac:dyDescent="0.3">
      <c r="A2172" s="625">
        <v>4</v>
      </c>
      <c r="B2172" s="626" t="s">
        <v>551</v>
      </c>
      <c r="C2172" s="626">
        <v>89301045</v>
      </c>
      <c r="D2172" s="688" t="s">
        <v>5894</v>
      </c>
      <c r="E2172" s="689" t="s">
        <v>3797</v>
      </c>
      <c r="F2172" s="626" t="s">
        <v>3777</v>
      </c>
      <c r="G2172" s="626" t="s">
        <v>3848</v>
      </c>
      <c r="H2172" s="626" t="s">
        <v>550</v>
      </c>
      <c r="I2172" s="626" t="s">
        <v>3884</v>
      </c>
      <c r="J2172" s="626" t="s">
        <v>3885</v>
      </c>
      <c r="K2172" s="626" t="s">
        <v>755</v>
      </c>
      <c r="L2172" s="627">
        <v>190.48</v>
      </c>
      <c r="M2172" s="627">
        <v>190.48</v>
      </c>
      <c r="N2172" s="626">
        <v>1</v>
      </c>
      <c r="O2172" s="690">
        <v>1</v>
      </c>
      <c r="P2172" s="627">
        <v>190.48</v>
      </c>
      <c r="Q2172" s="642">
        <v>1</v>
      </c>
      <c r="R2172" s="626">
        <v>1</v>
      </c>
      <c r="S2172" s="642">
        <v>1</v>
      </c>
      <c r="T2172" s="690">
        <v>1</v>
      </c>
      <c r="U2172" s="672">
        <v>1</v>
      </c>
    </row>
    <row r="2173" spans="1:21" ht="14.4" customHeight="1" x14ac:dyDescent="0.3">
      <c r="A2173" s="625">
        <v>4</v>
      </c>
      <c r="B2173" s="626" t="s">
        <v>551</v>
      </c>
      <c r="C2173" s="626">
        <v>89301045</v>
      </c>
      <c r="D2173" s="688" t="s">
        <v>5894</v>
      </c>
      <c r="E2173" s="689" t="s">
        <v>3797</v>
      </c>
      <c r="F2173" s="626" t="s">
        <v>3777</v>
      </c>
      <c r="G2173" s="626" t="s">
        <v>3848</v>
      </c>
      <c r="H2173" s="626" t="s">
        <v>550</v>
      </c>
      <c r="I2173" s="626" t="s">
        <v>4000</v>
      </c>
      <c r="J2173" s="626" t="s">
        <v>3885</v>
      </c>
      <c r="K2173" s="626" t="s">
        <v>758</v>
      </c>
      <c r="L2173" s="627">
        <v>397.65</v>
      </c>
      <c r="M2173" s="627">
        <v>795.3</v>
      </c>
      <c r="N2173" s="626">
        <v>2</v>
      </c>
      <c r="O2173" s="690">
        <v>1</v>
      </c>
      <c r="P2173" s="627">
        <v>397.65</v>
      </c>
      <c r="Q2173" s="642">
        <v>0.5</v>
      </c>
      <c r="R2173" s="626">
        <v>1</v>
      </c>
      <c r="S2173" s="642">
        <v>0.5</v>
      </c>
      <c r="T2173" s="690">
        <v>0.5</v>
      </c>
      <c r="U2173" s="672">
        <v>0.5</v>
      </c>
    </row>
    <row r="2174" spans="1:21" ht="14.4" customHeight="1" x14ac:dyDescent="0.3">
      <c r="A2174" s="625">
        <v>4</v>
      </c>
      <c r="B2174" s="626" t="s">
        <v>551</v>
      </c>
      <c r="C2174" s="626">
        <v>89301045</v>
      </c>
      <c r="D2174" s="688" t="s">
        <v>5894</v>
      </c>
      <c r="E2174" s="689" t="s">
        <v>3797</v>
      </c>
      <c r="F2174" s="626" t="s">
        <v>3777</v>
      </c>
      <c r="G2174" s="626" t="s">
        <v>3848</v>
      </c>
      <c r="H2174" s="626" t="s">
        <v>550</v>
      </c>
      <c r="I2174" s="626" t="s">
        <v>4000</v>
      </c>
      <c r="J2174" s="626" t="s">
        <v>3885</v>
      </c>
      <c r="K2174" s="626" t="s">
        <v>758</v>
      </c>
      <c r="L2174" s="627">
        <v>612.26</v>
      </c>
      <c r="M2174" s="627">
        <v>612.26</v>
      </c>
      <c r="N2174" s="626">
        <v>1</v>
      </c>
      <c r="O2174" s="690">
        <v>1</v>
      </c>
      <c r="P2174" s="627">
        <v>612.26</v>
      </c>
      <c r="Q2174" s="642">
        <v>1</v>
      </c>
      <c r="R2174" s="626">
        <v>1</v>
      </c>
      <c r="S2174" s="642">
        <v>1</v>
      </c>
      <c r="T2174" s="690">
        <v>1</v>
      </c>
      <c r="U2174" s="672">
        <v>1</v>
      </c>
    </row>
    <row r="2175" spans="1:21" ht="14.4" customHeight="1" x14ac:dyDescent="0.3">
      <c r="A2175" s="625">
        <v>4</v>
      </c>
      <c r="B2175" s="626" t="s">
        <v>551</v>
      </c>
      <c r="C2175" s="626">
        <v>89301045</v>
      </c>
      <c r="D2175" s="688" t="s">
        <v>5894</v>
      </c>
      <c r="E2175" s="689" t="s">
        <v>3797</v>
      </c>
      <c r="F2175" s="626" t="s">
        <v>3777</v>
      </c>
      <c r="G2175" s="626" t="s">
        <v>3848</v>
      </c>
      <c r="H2175" s="626" t="s">
        <v>550</v>
      </c>
      <c r="I2175" s="626" t="s">
        <v>757</v>
      </c>
      <c r="J2175" s="626" t="s">
        <v>754</v>
      </c>
      <c r="K2175" s="626" t="s">
        <v>758</v>
      </c>
      <c r="L2175" s="627">
        <v>397.65</v>
      </c>
      <c r="M2175" s="627">
        <v>795.3</v>
      </c>
      <c r="N2175" s="626">
        <v>2</v>
      </c>
      <c r="O2175" s="690">
        <v>1</v>
      </c>
      <c r="P2175" s="627">
        <v>397.65</v>
      </c>
      <c r="Q2175" s="642">
        <v>0.5</v>
      </c>
      <c r="R2175" s="626">
        <v>1</v>
      </c>
      <c r="S2175" s="642">
        <v>0.5</v>
      </c>
      <c r="T2175" s="690">
        <v>0.5</v>
      </c>
      <c r="U2175" s="672">
        <v>0.5</v>
      </c>
    </row>
    <row r="2176" spans="1:21" ht="14.4" customHeight="1" x14ac:dyDescent="0.3">
      <c r="A2176" s="625">
        <v>4</v>
      </c>
      <c r="B2176" s="626" t="s">
        <v>551</v>
      </c>
      <c r="C2176" s="626">
        <v>89301045</v>
      </c>
      <c r="D2176" s="688" t="s">
        <v>5894</v>
      </c>
      <c r="E2176" s="689" t="s">
        <v>3797</v>
      </c>
      <c r="F2176" s="626" t="s">
        <v>3777</v>
      </c>
      <c r="G2176" s="626" t="s">
        <v>3848</v>
      </c>
      <c r="H2176" s="626" t="s">
        <v>550</v>
      </c>
      <c r="I2176" s="626" t="s">
        <v>757</v>
      </c>
      <c r="J2176" s="626" t="s">
        <v>754</v>
      </c>
      <c r="K2176" s="626" t="s">
        <v>758</v>
      </c>
      <c r="L2176" s="627">
        <v>612.26</v>
      </c>
      <c r="M2176" s="627">
        <v>8571.6400000000012</v>
      </c>
      <c r="N2176" s="626">
        <v>14</v>
      </c>
      <c r="O2176" s="690">
        <v>7.5</v>
      </c>
      <c r="P2176" s="627">
        <v>5510.3400000000011</v>
      </c>
      <c r="Q2176" s="642">
        <v>0.6428571428571429</v>
      </c>
      <c r="R2176" s="626">
        <v>9</v>
      </c>
      <c r="S2176" s="642">
        <v>0.6428571428571429</v>
      </c>
      <c r="T2176" s="690">
        <v>4.5</v>
      </c>
      <c r="U2176" s="672">
        <v>0.6</v>
      </c>
    </row>
    <row r="2177" spans="1:21" ht="14.4" customHeight="1" x14ac:dyDescent="0.3">
      <c r="A2177" s="625">
        <v>4</v>
      </c>
      <c r="B2177" s="626" t="s">
        <v>551</v>
      </c>
      <c r="C2177" s="626">
        <v>89301045</v>
      </c>
      <c r="D2177" s="688" t="s">
        <v>5894</v>
      </c>
      <c r="E2177" s="689" t="s">
        <v>3797</v>
      </c>
      <c r="F2177" s="626" t="s">
        <v>3777</v>
      </c>
      <c r="G2177" s="626" t="s">
        <v>3920</v>
      </c>
      <c r="H2177" s="626" t="s">
        <v>1399</v>
      </c>
      <c r="I2177" s="626" t="s">
        <v>1596</v>
      </c>
      <c r="J2177" s="626" t="s">
        <v>4199</v>
      </c>
      <c r="K2177" s="626" t="s">
        <v>1598</v>
      </c>
      <c r="L2177" s="627">
        <v>140.03</v>
      </c>
      <c r="M2177" s="627">
        <v>420.09000000000003</v>
      </c>
      <c r="N2177" s="626">
        <v>3</v>
      </c>
      <c r="O2177" s="690">
        <v>2</v>
      </c>
      <c r="P2177" s="627">
        <v>140.03</v>
      </c>
      <c r="Q2177" s="642">
        <v>0.33333333333333331</v>
      </c>
      <c r="R2177" s="626">
        <v>1</v>
      </c>
      <c r="S2177" s="642">
        <v>0.33333333333333331</v>
      </c>
      <c r="T2177" s="690">
        <v>0.5</v>
      </c>
      <c r="U2177" s="672">
        <v>0.25</v>
      </c>
    </row>
    <row r="2178" spans="1:21" ht="14.4" customHeight="1" x14ac:dyDescent="0.3">
      <c r="A2178" s="625">
        <v>4</v>
      </c>
      <c r="B2178" s="626" t="s">
        <v>551</v>
      </c>
      <c r="C2178" s="626">
        <v>89301045</v>
      </c>
      <c r="D2178" s="688" t="s">
        <v>5894</v>
      </c>
      <c r="E2178" s="689" t="s">
        <v>3797</v>
      </c>
      <c r="F2178" s="626" t="s">
        <v>3777</v>
      </c>
      <c r="G2178" s="626" t="s">
        <v>3920</v>
      </c>
      <c r="H2178" s="626" t="s">
        <v>1399</v>
      </c>
      <c r="I2178" s="626" t="s">
        <v>1596</v>
      </c>
      <c r="J2178" s="626" t="s">
        <v>1597</v>
      </c>
      <c r="K2178" s="626" t="s">
        <v>1598</v>
      </c>
      <c r="L2178" s="627">
        <v>140.03</v>
      </c>
      <c r="M2178" s="627">
        <v>2520.54</v>
      </c>
      <c r="N2178" s="626">
        <v>18</v>
      </c>
      <c r="O2178" s="690">
        <v>11</v>
      </c>
      <c r="P2178" s="627">
        <v>1540.33</v>
      </c>
      <c r="Q2178" s="642">
        <v>0.61111111111111105</v>
      </c>
      <c r="R2178" s="626">
        <v>11</v>
      </c>
      <c r="S2178" s="642">
        <v>0.61111111111111116</v>
      </c>
      <c r="T2178" s="690">
        <v>6.5</v>
      </c>
      <c r="U2178" s="672">
        <v>0.59090909090909094</v>
      </c>
    </row>
    <row r="2179" spans="1:21" ht="14.4" customHeight="1" x14ac:dyDescent="0.3">
      <c r="A2179" s="625">
        <v>4</v>
      </c>
      <c r="B2179" s="626" t="s">
        <v>551</v>
      </c>
      <c r="C2179" s="626">
        <v>89301045</v>
      </c>
      <c r="D2179" s="688" t="s">
        <v>5894</v>
      </c>
      <c r="E2179" s="689" t="s">
        <v>3797</v>
      </c>
      <c r="F2179" s="626" t="s">
        <v>3779</v>
      </c>
      <c r="G2179" s="626" t="s">
        <v>4027</v>
      </c>
      <c r="H2179" s="626" t="s">
        <v>550</v>
      </c>
      <c r="I2179" s="626" t="s">
        <v>5752</v>
      </c>
      <c r="J2179" s="626" t="s">
        <v>5753</v>
      </c>
      <c r="K2179" s="626" t="s">
        <v>5754</v>
      </c>
      <c r="L2179" s="627">
        <v>700</v>
      </c>
      <c r="M2179" s="627">
        <v>700</v>
      </c>
      <c r="N2179" s="626">
        <v>1</v>
      </c>
      <c r="O2179" s="690">
        <v>1</v>
      </c>
      <c r="P2179" s="627"/>
      <c r="Q2179" s="642">
        <v>0</v>
      </c>
      <c r="R2179" s="626"/>
      <c r="S2179" s="642">
        <v>0</v>
      </c>
      <c r="T2179" s="690"/>
      <c r="U2179" s="672">
        <v>0</v>
      </c>
    </row>
    <row r="2180" spans="1:21" ht="14.4" customHeight="1" x14ac:dyDescent="0.3">
      <c r="A2180" s="625">
        <v>4</v>
      </c>
      <c r="B2180" s="626" t="s">
        <v>551</v>
      </c>
      <c r="C2180" s="626">
        <v>89301045</v>
      </c>
      <c r="D2180" s="688" t="s">
        <v>5894</v>
      </c>
      <c r="E2180" s="689" t="s">
        <v>3798</v>
      </c>
      <c r="F2180" s="626" t="s">
        <v>3777</v>
      </c>
      <c r="G2180" s="626" t="s">
        <v>3848</v>
      </c>
      <c r="H2180" s="626" t="s">
        <v>550</v>
      </c>
      <c r="I2180" s="626" t="s">
        <v>4073</v>
      </c>
      <c r="J2180" s="626" t="s">
        <v>4074</v>
      </c>
      <c r="K2180" s="626" t="s">
        <v>4075</v>
      </c>
      <c r="L2180" s="627">
        <v>680.29</v>
      </c>
      <c r="M2180" s="627">
        <v>1360.58</v>
      </c>
      <c r="N2180" s="626">
        <v>2</v>
      </c>
      <c r="O2180" s="690">
        <v>0.5</v>
      </c>
      <c r="P2180" s="627">
        <v>1360.58</v>
      </c>
      <c r="Q2180" s="642">
        <v>1</v>
      </c>
      <c r="R2180" s="626">
        <v>2</v>
      </c>
      <c r="S2180" s="642">
        <v>1</v>
      </c>
      <c r="T2180" s="690">
        <v>0.5</v>
      </c>
      <c r="U2180" s="672">
        <v>1</v>
      </c>
    </row>
    <row r="2181" spans="1:21" ht="14.4" customHeight="1" x14ac:dyDescent="0.3">
      <c r="A2181" s="625">
        <v>4</v>
      </c>
      <c r="B2181" s="626" t="s">
        <v>551</v>
      </c>
      <c r="C2181" s="626">
        <v>89301045</v>
      </c>
      <c r="D2181" s="688" t="s">
        <v>5894</v>
      </c>
      <c r="E2181" s="689" t="s">
        <v>3798</v>
      </c>
      <c r="F2181" s="626" t="s">
        <v>3777</v>
      </c>
      <c r="G2181" s="626" t="s">
        <v>3920</v>
      </c>
      <c r="H2181" s="626" t="s">
        <v>1399</v>
      </c>
      <c r="I2181" s="626" t="s">
        <v>1596</v>
      </c>
      <c r="J2181" s="626" t="s">
        <v>1597</v>
      </c>
      <c r="K2181" s="626" t="s">
        <v>1598</v>
      </c>
      <c r="L2181" s="627">
        <v>140.03</v>
      </c>
      <c r="M2181" s="627">
        <v>420.09000000000003</v>
      </c>
      <c r="N2181" s="626">
        <v>3</v>
      </c>
      <c r="O2181" s="690">
        <v>0.5</v>
      </c>
      <c r="P2181" s="627">
        <v>420.09000000000003</v>
      </c>
      <c r="Q2181" s="642">
        <v>1</v>
      </c>
      <c r="R2181" s="626">
        <v>3</v>
      </c>
      <c r="S2181" s="642">
        <v>1</v>
      </c>
      <c r="T2181" s="690">
        <v>0.5</v>
      </c>
      <c r="U2181" s="672">
        <v>1</v>
      </c>
    </row>
    <row r="2182" spans="1:21" ht="14.4" customHeight="1" x14ac:dyDescent="0.3">
      <c r="A2182" s="625">
        <v>4</v>
      </c>
      <c r="B2182" s="626" t="s">
        <v>551</v>
      </c>
      <c r="C2182" s="626">
        <v>89301045</v>
      </c>
      <c r="D2182" s="688" t="s">
        <v>5894</v>
      </c>
      <c r="E2182" s="689" t="s">
        <v>3798</v>
      </c>
      <c r="F2182" s="626" t="s">
        <v>3777</v>
      </c>
      <c r="G2182" s="626" t="s">
        <v>4203</v>
      </c>
      <c r="H2182" s="626" t="s">
        <v>550</v>
      </c>
      <c r="I2182" s="626" t="s">
        <v>5446</v>
      </c>
      <c r="J2182" s="626" t="s">
        <v>5447</v>
      </c>
      <c r="K2182" s="626" t="s">
        <v>5448</v>
      </c>
      <c r="L2182" s="627">
        <v>79.349999999999994</v>
      </c>
      <c r="M2182" s="627">
        <v>714.15</v>
      </c>
      <c r="N2182" s="626">
        <v>9</v>
      </c>
      <c r="O2182" s="690">
        <v>1</v>
      </c>
      <c r="P2182" s="627">
        <v>714.15</v>
      </c>
      <c r="Q2182" s="642">
        <v>1</v>
      </c>
      <c r="R2182" s="626">
        <v>9</v>
      </c>
      <c r="S2182" s="642">
        <v>1</v>
      </c>
      <c r="T2182" s="690">
        <v>1</v>
      </c>
      <c r="U2182" s="672">
        <v>1</v>
      </c>
    </row>
    <row r="2183" spans="1:21" ht="14.4" customHeight="1" x14ac:dyDescent="0.3">
      <c r="A2183" s="625">
        <v>4</v>
      </c>
      <c r="B2183" s="626" t="s">
        <v>551</v>
      </c>
      <c r="C2183" s="626">
        <v>89301045</v>
      </c>
      <c r="D2183" s="688" t="s">
        <v>5894</v>
      </c>
      <c r="E2183" s="689" t="s">
        <v>3799</v>
      </c>
      <c r="F2183" s="626" t="s">
        <v>3777</v>
      </c>
      <c r="G2183" s="626" t="s">
        <v>4106</v>
      </c>
      <c r="H2183" s="626" t="s">
        <v>550</v>
      </c>
      <c r="I2183" s="626" t="s">
        <v>4107</v>
      </c>
      <c r="J2183" s="626" t="s">
        <v>4108</v>
      </c>
      <c r="K2183" s="626" t="s">
        <v>4109</v>
      </c>
      <c r="L2183" s="627">
        <v>64.23</v>
      </c>
      <c r="M2183" s="627">
        <v>64.23</v>
      </c>
      <c r="N2183" s="626">
        <v>1</v>
      </c>
      <c r="O2183" s="690">
        <v>0.5</v>
      </c>
      <c r="P2183" s="627">
        <v>64.23</v>
      </c>
      <c r="Q2183" s="642">
        <v>1</v>
      </c>
      <c r="R2183" s="626">
        <v>1</v>
      </c>
      <c r="S2183" s="642">
        <v>1</v>
      </c>
      <c r="T2183" s="690">
        <v>0.5</v>
      </c>
      <c r="U2183" s="672">
        <v>1</v>
      </c>
    </row>
    <row r="2184" spans="1:21" ht="14.4" customHeight="1" x14ac:dyDescent="0.3">
      <c r="A2184" s="625">
        <v>4</v>
      </c>
      <c r="B2184" s="626" t="s">
        <v>551</v>
      </c>
      <c r="C2184" s="626">
        <v>89301045</v>
      </c>
      <c r="D2184" s="688" t="s">
        <v>5894</v>
      </c>
      <c r="E2184" s="689" t="s">
        <v>3799</v>
      </c>
      <c r="F2184" s="626" t="s">
        <v>3777</v>
      </c>
      <c r="G2184" s="626" t="s">
        <v>3841</v>
      </c>
      <c r="H2184" s="626" t="s">
        <v>1399</v>
      </c>
      <c r="I2184" s="626" t="s">
        <v>5755</v>
      </c>
      <c r="J2184" s="626" t="s">
        <v>5756</v>
      </c>
      <c r="K2184" s="626" t="s">
        <v>5757</v>
      </c>
      <c r="L2184" s="627">
        <v>399.92</v>
      </c>
      <c r="M2184" s="627">
        <v>399.92</v>
      </c>
      <c r="N2184" s="626">
        <v>1</v>
      </c>
      <c r="O2184" s="690">
        <v>0.5</v>
      </c>
      <c r="P2184" s="627">
        <v>399.92</v>
      </c>
      <c r="Q2184" s="642">
        <v>1</v>
      </c>
      <c r="R2184" s="626">
        <v>1</v>
      </c>
      <c r="S2184" s="642">
        <v>1</v>
      </c>
      <c r="T2184" s="690">
        <v>0.5</v>
      </c>
      <c r="U2184" s="672">
        <v>1</v>
      </c>
    </row>
    <row r="2185" spans="1:21" ht="14.4" customHeight="1" x14ac:dyDescent="0.3">
      <c r="A2185" s="625">
        <v>4</v>
      </c>
      <c r="B2185" s="626" t="s">
        <v>551</v>
      </c>
      <c r="C2185" s="626">
        <v>89301045</v>
      </c>
      <c r="D2185" s="688" t="s">
        <v>5894</v>
      </c>
      <c r="E2185" s="689" t="s">
        <v>3804</v>
      </c>
      <c r="F2185" s="626" t="s">
        <v>3777</v>
      </c>
      <c r="G2185" s="626" t="s">
        <v>4305</v>
      </c>
      <c r="H2185" s="626" t="s">
        <v>1399</v>
      </c>
      <c r="I2185" s="626" t="s">
        <v>4851</v>
      </c>
      <c r="J2185" s="626" t="s">
        <v>4852</v>
      </c>
      <c r="K2185" s="626" t="s">
        <v>4853</v>
      </c>
      <c r="L2185" s="627">
        <v>16.27</v>
      </c>
      <c r="M2185" s="627">
        <v>65.08</v>
      </c>
      <c r="N2185" s="626">
        <v>4</v>
      </c>
      <c r="O2185" s="690">
        <v>2</v>
      </c>
      <c r="P2185" s="627"/>
      <c r="Q2185" s="642">
        <v>0</v>
      </c>
      <c r="R2185" s="626"/>
      <c r="S2185" s="642">
        <v>0</v>
      </c>
      <c r="T2185" s="690"/>
      <c r="U2185" s="672">
        <v>0</v>
      </c>
    </row>
    <row r="2186" spans="1:21" ht="14.4" customHeight="1" x14ac:dyDescent="0.3">
      <c r="A2186" s="625">
        <v>4</v>
      </c>
      <c r="B2186" s="626" t="s">
        <v>551</v>
      </c>
      <c r="C2186" s="626">
        <v>89301045</v>
      </c>
      <c r="D2186" s="688" t="s">
        <v>5894</v>
      </c>
      <c r="E2186" s="689" t="s">
        <v>3804</v>
      </c>
      <c r="F2186" s="626" t="s">
        <v>3777</v>
      </c>
      <c r="G2186" s="626" t="s">
        <v>4305</v>
      </c>
      <c r="H2186" s="626" t="s">
        <v>1399</v>
      </c>
      <c r="I2186" s="626" t="s">
        <v>1488</v>
      </c>
      <c r="J2186" s="626" t="s">
        <v>3624</v>
      </c>
      <c r="K2186" s="626" t="s">
        <v>3625</v>
      </c>
      <c r="L2186" s="627">
        <v>6.98</v>
      </c>
      <c r="M2186" s="627">
        <v>6.98</v>
      </c>
      <c r="N2186" s="626">
        <v>1</v>
      </c>
      <c r="O2186" s="690">
        <v>1</v>
      </c>
      <c r="P2186" s="627"/>
      <c r="Q2186" s="642">
        <v>0</v>
      </c>
      <c r="R2186" s="626"/>
      <c r="S2186" s="642">
        <v>0</v>
      </c>
      <c r="T2186" s="690"/>
      <c r="U2186" s="672">
        <v>0</v>
      </c>
    </row>
    <row r="2187" spans="1:21" ht="14.4" customHeight="1" x14ac:dyDescent="0.3">
      <c r="A2187" s="625">
        <v>4</v>
      </c>
      <c r="B2187" s="626" t="s">
        <v>551</v>
      </c>
      <c r="C2187" s="626">
        <v>89301045</v>
      </c>
      <c r="D2187" s="688" t="s">
        <v>5894</v>
      </c>
      <c r="E2187" s="689" t="s">
        <v>3804</v>
      </c>
      <c r="F2187" s="626" t="s">
        <v>3777</v>
      </c>
      <c r="G2187" s="626" t="s">
        <v>4305</v>
      </c>
      <c r="H2187" s="626" t="s">
        <v>550</v>
      </c>
      <c r="I2187" s="626" t="s">
        <v>5588</v>
      </c>
      <c r="J2187" s="626" t="s">
        <v>5589</v>
      </c>
      <c r="K2187" s="626" t="s">
        <v>3625</v>
      </c>
      <c r="L2187" s="627">
        <v>6.98</v>
      </c>
      <c r="M2187" s="627">
        <v>62.820000000000007</v>
      </c>
      <c r="N2187" s="626">
        <v>9</v>
      </c>
      <c r="O2187" s="690">
        <v>6</v>
      </c>
      <c r="P2187" s="627">
        <v>27.92</v>
      </c>
      <c r="Q2187" s="642">
        <v>0.44444444444444442</v>
      </c>
      <c r="R2187" s="626">
        <v>4</v>
      </c>
      <c r="S2187" s="642">
        <v>0.44444444444444442</v>
      </c>
      <c r="T2187" s="690">
        <v>2</v>
      </c>
      <c r="U2187" s="672">
        <v>0.33333333333333331</v>
      </c>
    </row>
    <row r="2188" spans="1:21" ht="14.4" customHeight="1" x14ac:dyDescent="0.3">
      <c r="A2188" s="625">
        <v>4</v>
      </c>
      <c r="B2188" s="626" t="s">
        <v>551</v>
      </c>
      <c r="C2188" s="626">
        <v>89301045</v>
      </c>
      <c r="D2188" s="688" t="s">
        <v>5894</v>
      </c>
      <c r="E2188" s="689" t="s">
        <v>3804</v>
      </c>
      <c r="F2188" s="626" t="s">
        <v>3777</v>
      </c>
      <c r="G2188" s="626" t="s">
        <v>4305</v>
      </c>
      <c r="H2188" s="626" t="s">
        <v>550</v>
      </c>
      <c r="I2188" s="626" t="s">
        <v>5588</v>
      </c>
      <c r="J2188" s="626" t="s">
        <v>5589</v>
      </c>
      <c r="K2188" s="626" t="s">
        <v>3625</v>
      </c>
      <c r="L2188" s="627">
        <v>5.37</v>
      </c>
      <c r="M2188" s="627">
        <v>21.48</v>
      </c>
      <c r="N2188" s="626">
        <v>4</v>
      </c>
      <c r="O2188" s="690">
        <v>2</v>
      </c>
      <c r="P2188" s="627"/>
      <c r="Q2188" s="642">
        <v>0</v>
      </c>
      <c r="R2188" s="626"/>
      <c r="S2188" s="642">
        <v>0</v>
      </c>
      <c r="T2188" s="690"/>
      <c r="U2188" s="672">
        <v>0</v>
      </c>
    </row>
    <row r="2189" spans="1:21" ht="14.4" customHeight="1" x14ac:dyDescent="0.3">
      <c r="A2189" s="625">
        <v>4</v>
      </c>
      <c r="B2189" s="626" t="s">
        <v>551</v>
      </c>
      <c r="C2189" s="626">
        <v>89301045</v>
      </c>
      <c r="D2189" s="688" t="s">
        <v>5894</v>
      </c>
      <c r="E2189" s="689" t="s">
        <v>3804</v>
      </c>
      <c r="F2189" s="626" t="s">
        <v>3777</v>
      </c>
      <c r="G2189" s="626" t="s">
        <v>5758</v>
      </c>
      <c r="H2189" s="626" t="s">
        <v>550</v>
      </c>
      <c r="I2189" s="626" t="s">
        <v>5759</v>
      </c>
      <c r="J2189" s="626" t="s">
        <v>5760</v>
      </c>
      <c r="K2189" s="626" t="s">
        <v>5761</v>
      </c>
      <c r="L2189" s="627">
        <v>50.84</v>
      </c>
      <c r="M2189" s="627">
        <v>254.20000000000002</v>
      </c>
      <c r="N2189" s="626">
        <v>5</v>
      </c>
      <c r="O2189" s="690">
        <v>1.5</v>
      </c>
      <c r="P2189" s="627"/>
      <c r="Q2189" s="642">
        <v>0</v>
      </c>
      <c r="R2189" s="626"/>
      <c r="S2189" s="642">
        <v>0</v>
      </c>
      <c r="T2189" s="690"/>
      <c r="U2189" s="672">
        <v>0</v>
      </c>
    </row>
    <row r="2190" spans="1:21" ht="14.4" customHeight="1" x14ac:dyDescent="0.3">
      <c r="A2190" s="625">
        <v>4</v>
      </c>
      <c r="B2190" s="626" t="s">
        <v>551</v>
      </c>
      <c r="C2190" s="626">
        <v>89301045</v>
      </c>
      <c r="D2190" s="688" t="s">
        <v>5894</v>
      </c>
      <c r="E2190" s="689" t="s">
        <v>3804</v>
      </c>
      <c r="F2190" s="626" t="s">
        <v>3777</v>
      </c>
      <c r="G2190" s="626" t="s">
        <v>4106</v>
      </c>
      <c r="H2190" s="626" t="s">
        <v>550</v>
      </c>
      <c r="I2190" s="626" t="s">
        <v>4107</v>
      </c>
      <c r="J2190" s="626" t="s">
        <v>4108</v>
      </c>
      <c r="K2190" s="626" t="s">
        <v>4109</v>
      </c>
      <c r="L2190" s="627">
        <v>64.23</v>
      </c>
      <c r="M2190" s="627">
        <v>1348.8300000000002</v>
      </c>
      <c r="N2190" s="626">
        <v>21</v>
      </c>
      <c r="O2190" s="690">
        <v>10.5</v>
      </c>
      <c r="P2190" s="627">
        <v>449.61000000000007</v>
      </c>
      <c r="Q2190" s="642">
        <v>0.33333333333333337</v>
      </c>
      <c r="R2190" s="626">
        <v>7</v>
      </c>
      <c r="S2190" s="642">
        <v>0.33333333333333331</v>
      </c>
      <c r="T2190" s="690">
        <v>3.5</v>
      </c>
      <c r="U2190" s="672">
        <v>0.33333333333333331</v>
      </c>
    </row>
    <row r="2191" spans="1:21" ht="14.4" customHeight="1" x14ac:dyDescent="0.3">
      <c r="A2191" s="625">
        <v>4</v>
      </c>
      <c r="B2191" s="626" t="s">
        <v>551</v>
      </c>
      <c r="C2191" s="626">
        <v>89301045</v>
      </c>
      <c r="D2191" s="688" t="s">
        <v>5894</v>
      </c>
      <c r="E2191" s="689" t="s">
        <v>3804</v>
      </c>
      <c r="F2191" s="626" t="s">
        <v>3777</v>
      </c>
      <c r="G2191" s="626" t="s">
        <v>5151</v>
      </c>
      <c r="H2191" s="626" t="s">
        <v>550</v>
      </c>
      <c r="I2191" s="626" t="s">
        <v>5762</v>
      </c>
      <c r="J2191" s="626" t="s">
        <v>5763</v>
      </c>
      <c r="K2191" s="626" t="s">
        <v>5764</v>
      </c>
      <c r="L2191" s="627">
        <v>83.49</v>
      </c>
      <c r="M2191" s="627">
        <v>83.49</v>
      </c>
      <c r="N2191" s="626">
        <v>1</v>
      </c>
      <c r="O2191" s="690">
        <v>1</v>
      </c>
      <c r="P2191" s="627"/>
      <c r="Q2191" s="642">
        <v>0</v>
      </c>
      <c r="R2191" s="626"/>
      <c r="S2191" s="642">
        <v>0</v>
      </c>
      <c r="T2191" s="690"/>
      <c r="U2191" s="672">
        <v>0</v>
      </c>
    </row>
    <row r="2192" spans="1:21" ht="14.4" customHeight="1" x14ac:dyDescent="0.3">
      <c r="A2192" s="625">
        <v>4</v>
      </c>
      <c r="B2192" s="626" t="s">
        <v>551</v>
      </c>
      <c r="C2192" s="626">
        <v>89301045</v>
      </c>
      <c r="D2192" s="688" t="s">
        <v>5894</v>
      </c>
      <c r="E2192" s="689" t="s">
        <v>3804</v>
      </c>
      <c r="F2192" s="626" t="s">
        <v>3777</v>
      </c>
      <c r="G2192" s="626" t="s">
        <v>4836</v>
      </c>
      <c r="H2192" s="626" t="s">
        <v>550</v>
      </c>
      <c r="I2192" s="626" t="s">
        <v>4837</v>
      </c>
      <c r="J2192" s="626" t="s">
        <v>3088</v>
      </c>
      <c r="K2192" s="626" t="s">
        <v>3862</v>
      </c>
      <c r="L2192" s="627">
        <v>43.23</v>
      </c>
      <c r="M2192" s="627">
        <v>86.46</v>
      </c>
      <c r="N2192" s="626">
        <v>2</v>
      </c>
      <c r="O2192" s="690">
        <v>1</v>
      </c>
      <c r="P2192" s="627">
        <v>86.46</v>
      </c>
      <c r="Q2192" s="642">
        <v>1</v>
      </c>
      <c r="R2192" s="626">
        <v>2</v>
      </c>
      <c r="S2192" s="642">
        <v>1</v>
      </c>
      <c r="T2192" s="690">
        <v>1</v>
      </c>
      <c r="U2192" s="672">
        <v>1</v>
      </c>
    </row>
    <row r="2193" spans="1:21" ht="14.4" customHeight="1" x14ac:dyDescent="0.3">
      <c r="A2193" s="625">
        <v>4</v>
      </c>
      <c r="B2193" s="626" t="s">
        <v>551</v>
      </c>
      <c r="C2193" s="626">
        <v>89301045</v>
      </c>
      <c r="D2193" s="688" t="s">
        <v>5894</v>
      </c>
      <c r="E2193" s="689" t="s">
        <v>3804</v>
      </c>
      <c r="F2193" s="626" t="s">
        <v>3777</v>
      </c>
      <c r="G2193" s="626" t="s">
        <v>3932</v>
      </c>
      <c r="H2193" s="626" t="s">
        <v>550</v>
      </c>
      <c r="I2193" s="626" t="s">
        <v>2120</v>
      </c>
      <c r="J2193" s="626" t="s">
        <v>3933</v>
      </c>
      <c r="K2193" s="626" t="s">
        <v>3934</v>
      </c>
      <c r="L2193" s="627">
        <v>0</v>
      </c>
      <c r="M2193" s="627">
        <v>0</v>
      </c>
      <c r="N2193" s="626">
        <v>1</v>
      </c>
      <c r="O2193" s="690">
        <v>1</v>
      </c>
      <c r="P2193" s="627"/>
      <c r="Q2193" s="642"/>
      <c r="R2193" s="626"/>
      <c r="S2193" s="642">
        <v>0</v>
      </c>
      <c r="T2193" s="690"/>
      <c r="U2193" s="672">
        <v>0</v>
      </c>
    </row>
    <row r="2194" spans="1:21" ht="14.4" customHeight="1" x14ac:dyDescent="0.3">
      <c r="A2194" s="625">
        <v>4</v>
      </c>
      <c r="B2194" s="626" t="s">
        <v>551</v>
      </c>
      <c r="C2194" s="626">
        <v>89301045</v>
      </c>
      <c r="D2194" s="688" t="s">
        <v>5894</v>
      </c>
      <c r="E2194" s="689" t="s">
        <v>3804</v>
      </c>
      <c r="F2194" s="626" t="s">
        <v>3777</v>
      </c>
      <c r="G2194" s="626" t="s">
        <v>5410</v>
      </c>
      <c r="H2194" s="626" t="s">
        <v>550</v>
      </c>
      <c r="I2194" s="626" t="s">
        <v>5765</v>
      </c>
      <c r="J2194" s="626" t="s">
        <v>5766</v>
      </c>
      <c r="K2194" s="626" t="s">
        <v>5413</v>
      </c>
      <c r="L2194" s="627">
        <v>64.36</v>
      </c>
      <c r="M2194" s="627">
        <v>128.72</v>
      </c>
      <c r="N2194" s="626">
        <v>2</v>
      </c>
      <c r="O2194" s="690">
        <v>1</v>
      </c>
      <c r="P2194" s="627"/>
      <c r="Q2194" s="642">
        <v>0</v>
      </c>
      <c r="R2194" s="626"/>
      <c r="S2194" s="642">
        <v>0</v>
      </c>
      <c r="T2194" s="690"/>
      <c r="U2194" s="672">
        <v>0</v>
      </c>
    </row>
    <row r="2195" spans="1:21" ht="14.4" customHeight="1" x14ac:dyDescent="0.3">
      <c r="A2195" s="625">
        <v>4</v>
      </c>
      <c r="B2195" s="626" t="s">
        <v>551</v>
      </c>
      <c r="C2195" s="626">
        <v>89301045</v>
      </c>
      <c r="D2195" s="688" t="s">
        <v>5894</v>
      </c>
      <c r="E2195" s="689" t="s">
        <v>3804</v>
      </c>
      <c r="F2195" s="626" t="s">
        <v>3777</v>
      </c>
      <c r="G2195" s="626" t="s">
        <v>4186</v>
      </c>
      <c r="H2195" s="626" t="s">
        <v>550</v>
      </c>
      <c r="I2195" s="626" t="s">
        <v>1666</v>
      </c>
      <c r="J2195" s="626" t="s">
        <v>1667</v>
      </c>
      <c r="K2195" s="626" t="s">
        <v>4187</v>
      </c>
      <c r="L2195" s="627">
        <v>31.64</v>
      </c>
      <c r="M2195" s="627">
        <v>158.19999999999999</v>
      </c>
      <c r="N2195" s="626">
        <v>5</v>
      </c>
      <c r="O2195" s="690">
        <v>3</v>
      </c>
      <c r="P2195" s="627">
        <v>126.56</v>
      </c>
      <c r="Q2195" s="642">
        <v>0.8</v>
      </c>
      <c r="R2195" s="626">
        <v>4</v>
      </c>
      <c r="S2195" s="642">
        <v>0.8</v>
      </c>
      <c r="T2195" s="690">
        <v>2</v>
      </c>
      <c r="U2195" s="672">
        <v>0.66666666666666663</v>
      </c>
    </row>
    <row r="2196" spans="1:21" ht="14.4" customHeight="1" x14ac:dyDescent="0.3">
      <c r="A2196" s="625">
        <v>4</v>
      </c>
      <c r="B2196" s="626" t="s">
        <v>551</v>
      </c>
      <c r="C2196" s="626">
        <v>89301045</v>
      </c>
      <c r="D2196" s="688" t="s">
        <v>5894</v>
      </c>
      <c r="E2196" s="689" t="s">
        <v>3804</v>
      </c>
      <c r="F2196" s="626" t="s">
        <v>3777</v>
      </c>
      <c r="G2196" s="626" t="s">
        <v>5320</v>
      </c>
      <c r="H2196" s="626" t="s">
        <v>1399</v>
      </c>
      <c r="I2196" s="626" t="s">
        <v>5439</v>
      </c>
      <c r="J2196" s="626" t="s">
        <v>1529</v>
      </c>
      <c r="K2196" s="626" t="s">
        <v>5440</v>
      </c>
      <c r="L2196" s="627">
        <v>83.56</v>
      </c>
      <c r="M2196" s="627">
        <v>83.56</v>
      </c>
      <c r="N2196" s="626">
        <v>1</v>
      </c>
      <c r="O2196" s="690">
        <v>0.5</v>
      </c>
      <c r="P2196" s="627">
        <v>83.56</v>
      </c>
      <c r="Q2196" s="642">
        <v>1</v>
      </c>
      <c r="R2196" s="626">
        <v>1</v>
      </c>
      <c r="S2196" s="642">
        <v>1</v>
      </c>
      <c r="T2196" s="690">
        <v>0.5</v>
      </c>
      <c r="U2196" s="672">
        <v>1</v>
      </c>
    </row>
    <row r="2197" spans="1:21" ht="14.4" customHeight="1" x14ac:dyDescent="0.3">
      <c r="A2197" s="625">
        <v>4</v>
      </c>
      <c r="B2197" s="626" t="s">
        <v>551</v>
      </c>
      <c r="C2197" s="626">
        <v>89301045</v>
      </c>
      <c r="D2197" s="688" t="s">
        <v>5894</v>
      </c>
      <c r="E2197" s="689" t="s">
        <v>3804</v>
      </c>
      <c r="F2197" s="626" t="s">
        <v>3777</v>
      </c>
      <c r="G2197" s="626" t="s">
        <v>3841</v>
      </c>
      <c r="H2197" s="626" t="s">
        <v>1399</v>
      </c>
      <c r="I2197" s="626" t="s">
        <v>1733</v>
      </c>
      <c r="J2197" s="626" t="s">
        <v>1734</v>
      </c>
      <c r="K2197" s="626" t="s">
        <v>3596</v>
      </c>
      <c r="L2197" s="627">
        <v>399.92</v>
      </c>
      <c r="M2197" s="627">
        <v>7198.5599999999995</v>
      </c>
      <c r="N2197" s="626">
        <v>18</v>
      </c>
      <c r="O2197" s="690">
        <v>9.5</v>
      </c>
      <c r="P2197" s="627">
        <v>2399.52</v>
      </c>
      <c r="Q2197" s="642">
        <v>0.33333333333333337</v>
      </c>
      <c r="R2197" s="626">
        <v>6</v>
      </c>
      <c r="S2197" s="642">
        <v>0.33333333333333331</v>
      </c>
      <c r="T2197" s="690">
        <v>3</v>
      </c>
      <c r="U2197" s="672">
        <v>0.31578947368421051</v>
      </c>
    </row>
    <row r="2198" spans="1:21" ht="14.4" customHeight="1" x14ac:dyDescent="0.3">
      <c r="A2198" s="625">
        <v>4</v>
      </c>
      <c r="B2198" s="626" t="s">
        <v>551</v>
      </c>
      <c r="C2198" s="626">
        <v>89301045</v>
      </c>
      <c r="D2198" s="688" t="s">
        <v>5894</v>
      </c>
      <c r="E2198" s="689" t="s">
        <v>3804</v>
      </c>
      <c r="F2198" s="626" t="s">
        <v>3777</v>
      </c>
      <c r="G2198" s="626" t="s">
        <v>3841</v>
      </c>
      <c r="H2198" s="626" t="s">
        <v>1399</v>
      </c>
      <c r="I2198" s="626" t="s">
        <v>1733</v>
      </c>
      <c r="J2198" s="626" t="s">
        <v>1734</v>
      </c>
      <c r="K2198" s="626" t="s">
        <v>3596</v>
      </c>
      <c r="L2198" s="627">
        <v>116.8</v>
      </c>
      <c r="M2198" s="627">
        <v>350.4</v>
      </c>
      <c r="N2198" s="626">
        <v>3</v>
      </c>
      <c r="O2198" s="690">
        <v>1.5</v>
      </c>
      <c r="P2198" s="627">
        <v>116.8</v>
      </c>
      <c r="Q2198" s="642">
        <v>0.33333333333333337</v>
      </c>
      <c r="R2198" s="626">
        <v>1</v>
      </c>
      <c r="S2198" s="642">
        <v>0.33333333333333331</v>
      </c>
      <c r="T2198" s="690">
        <v>0.5</v>
      </c>
      <c r="U2198" s="672">
        <v>0.33333333333333331</v>
      </c>
    </row>
    <row r="2199" spans="1:21" ht="14.4" customHeight="1" x14ac:dyDescent="0.3">
      <c r="A2199" s="625">
        <v>4</v>
      </c>
      <c r="B2199" s="626" t="s">
        <v>551</v>
      </c>
      <c r="C2199" s="626">
        <v>89301045</v>
      </c>
      <c r="D2199" s="688" t="s">
        <v>5894</v>
      </c>
      <c r="E2199" s="689" t="s">
        <v>3804</v>
      </c>
      <c r="F2199" s="626" t="s">
        <v>3777</v>
      </c>
      <c r="G2199" s="626" t="s">
        <v>3845</v>
      </c>
      <c r="H2199" s="626" t="s">
        <v>1399</v>
      </c>
      <c r="I2199" s="626" t="s">
        <v>1448</v>
      </c>
      <c r="J2199" s="626" t="s">
        <v>1449</v>
      </c>
      <c r="K2199" s="626" t="s">
        <v>1450</v>
      </c>
      <c r="L2199" s="627">
        <v>0</v>
      </c>
      <c r="M2199" s="627">
        <v>0</v>
      </c>
      <c r="N2199" s="626">
        <v>1</v>
      </c>
      <c r="O2199" s="690">
        <v>0.5</v>
      </c>
      <c r="P2199" s="627"/>
      <c r="Q2199" s="642"/>
      <c r="R2199" s="626"/>
      <c r="S2199" s="642">
        <v>0</v>
      </c>
      <c r="T2199" s="690"/>
      <c r="U2199" s="672">
        <v>0</v>
      </c>
    </row>
    <row r="2200" spans="1:21" ht="14.4" customHeight="1" x14ac:dyDescent="0.3">
      <c r="A2200" s="625">
        <v>4</v>
      </c>
      <c r="B2200" s="626" t="s">
        <v>551</v>
      </c>
      <c r="C2200" s="626">
        <v>89301045</v>
      </c>
      <c r="D2200" s="688" t="s">
        <v>5894</v>
      </c>
      <c r="E2200" s="689" t="s">
        <v>3804</v>
      </c>
      <c r="F2200" s="626" t="s">
        <v>3777</v>
      </c>
      <c r="G2200" s="626" t="s">
        <v>4838</v>
      </c>
      <c r="H2200" s="626" t="s">
        <v>1399</v>
      </c>
      <c r="I2200" s="626" t="s">
        <v>4839</v>
      </c>
      <c r="J2200" s="626" t="s">
        <v>3516</v>
      </c>
      <c r="K2200" s="626" t="s">
        <v>4840</v>
      </c>
      <c r="L2200" s="627">
        <v>380.96</v>
      </c>
      <c r="M2200" s="627">
        <v>10285.919999999998</v>
      </c>
      <c r="N2200" s="626">
        <v>27</v>
      </c>
      <c r="O2200" s="690">
        <v>6.5</v>
      </c>
      <c r="P2200" s="627">
        <v>4571.5199999999995</v>
      </c>
      <c r="Q2200" s="642">
        <v>0.44444444444444448</v>
      </c>
      <c r="R2200" s="626">
        <v>12</v>
      </c>
      <c r="S2200" s="642">
        <v>0.44444444444444442</v>
      </c>
      <c r="T2200" s="690">
        <v>3</v>
      </c>
      <c r="U2200" s="672">
        <v>0.46153846153846156</v>
      </c>
    </row>
    <row r="2201" spans="1:21" ht="14.4" customHeight="1" x14ac:dyDescent="0.3">
      <c r="A2201" s="625">
        <v>4</v>
      </c>
      <c r="B2201" s="626" t="s">
        <v>551</v>
      </c>
      <c r="C2201" s="626">
        <v>89301045</v>
      </c>
      <c r="D2201" s="688" t="s">
        <v>5894</v>
      </c>
      <c r="E2201" s="689" t="s">
        <v>3804</v>
      </c>
      <c r="F2201" s="626" t="s">
        <v>3777</v>
      </c>
      <c r="G2201" s="626" t="s">
        <v>4838</v>
      </c>
      <c r="H2201" s="626" t="s">
        <v>1399</v>
      </c>
      <c r="I2201" s="626" t="s">
        <v>4839</v>
      </c>
      <c r="J2201" s="626" t="s">
        <v>3516</v>
      </c>
      <c r="K2201" s="626" t="s">
        <v>4840</v>
      </c>
      <c r="L2201" s="627">
        <v>247.42</v>
      </c>
      <c r="M2201" s="627">
        <v>742.26</v>
      </c>
      <c r="N2201" s="626">
        <v>3</v>
      </c>
      <c r="O2201" s="690">
        <v>0.5</v>
      </c>
      <c r="P2201" s="627">
        <v>742.26</v>
      </c>
      <c r="Q2201" s="642">
        <v>1</v>
      </c>
      <c r="R2201" s="626">
        <v>3</v>
      </c>
      <c r="S2201" s="642">
        <v>1</v>
      </c>
      <c r="T2201" s="690">
        <v>0.5</v>
      </c>
      <c r="U2201" s="672">
        <v>1</v>
      </c>
    </row>
    <row r="2202" spans="1:21" ht="14.4" customHeight="1" x14ac:dyDescent="0.3">
      <c r="A2202" s="625">
        <v>4</v>
      </c>
      <c r="B2202" s="626" t="s">
        <v>551</v>
      </c>
      <c r="C2202" s="626">
        <v>89301045</v>
      </c>
      <c r="D2202" s="688" t="s">
        <v>5894</v>
      </c>
      <c r="E2202" s="689" t="s">
        <v>3804</v>
      </c>
      <c r="F2202" s="626" t="s">
        <v>3777</v>
      </c>
      <c r="G2202" s="626" t="s">
        <v>3952</v>
      </c>
      <c r="H2202" s="626" t="s">
        <v>550</v>
      </c>
      <c r="I2202" s="626" t="s">
        <v>3953</v>
      </c>
      <c r="J2202" s="626" t="s">
        <v>2097</v>
      </c>
      <c r="K2202" s="626" t="s">
        <v>3954</v>
      </c>
      <c r="L2202" s="627">
        <v>0</v>
      </c>
      <c r="M2202" s="627">
        <v>0</v>
      </c>
      <c r="N2202" s="626">
        <v>2</v>
      </c>
      <c r="O2202" s="690">
        <v>0.5</v>
      </c>
      <c r="P2202" s="627">
        <v>0</v>
      </c>
      <c r="Q2202" s="642"/>
      <c r="R2202" s="626">
        <v>2</v>
      </c>
      <c r="S2202" s="642">
        <v>1</v>
      </c>
      <c r="T2202" s="690">
        <v>0.5</v>
      </c>
      <c r="U2202" s="672">
        <v>1</v>
      </c>
    </row>
    <row r="2203" spans="1:21" ht="14.4" customHeight="1" x14ac:dyDescent="0.3">
      <c r="A2203" s="625">
        <v>4</v>
      </c>
      <c r="B2203" s="626" t="s">
        <v>551</v>
      </c>
      <c r="C2203" s="626">
        <v>89301045</v>
      </c>
      <c r="D2203" s="688" t="s">
        <v>5894</v>
      </c>
      <c r="E2203" s="689" t="s">
        <v>3804</v>
      </c>
      <c r="F2203" s="626" t="s">
        <v>3777</v>
      </c>
      <c r="G2203" s="626" t="s">
        <v>3846</v>
      </c>
      <c r="H2203" s="626" t="s">
        <v>550</v>
      </c>
      <c r="I2203" s="626" t="s">
        <v>833</v>
      </c>
      <c r="J2203" s="626" t="s">
        <v>834</v>
      </c>
      <c r="K2203" s="626" t="s">
        <v>4189</v>
      </c>
      <c r="L2203" s="627">
        <v>242.93</v>
      </c>
      <c r="M2203" s="627">
        <v>728.79</v>
      </c>
      <c r="N2203" s="626">
        <v>3</v>
      </c>
      <c r="O2203" s="690">
        <v>3</v>
      </c>
      <c r="P2203" s="627"/>
      <c r="Q2203" s="642">
        <v>0</v>
      </c>
      <c r="R2203" s="626"/>
      <c r="S2203" s="642">
        <v>0</v>
      </c>
      <c r="T2203" s="690"/>
      <c r="U2203" s="672">
        <v>0</v>
      </c>
    </row>
    <row r="2204" spans="1:21" ht="14.4" customHeight="1" x14ac:dyDescent="0.3">
      <c r="A2204" s="625">
        <v>4</v>
      </c>
      <c r="B2204" s="626" t="s">
        <v>551</v>
      </c>
      <c r="C2204" s="626">
        <v>89301045</v>
      </c>
      <c r="D2204" s="688" t="s">
        <v>5894</v>
      </c>
      <c r="E2204" s="689" t="s">
        <v>3804</v>
      </c>
      <c r="F2204" s="626" t="s">
        <v>3777</v>
      </c>
      <c r="G2204" s="626" t="s">
        <v>3846</v>
      </c>
      <c r="H2204" s="626" t="s">
        <v>550</v>
      </c>
      <c r="I2204" s="626" t="s">
        <v>833</v>
      </c>
      <c r="J2204" s="626" t="s">
        <v>834</v>
      </c>
      <c r="K2204" s="626" t="s">
        <v>3847</v>
      </c>
      <c r="L2204" s="627">
        <v>242.93</v>
      </c>
      <c r="M2204" s="627">
        <v>8502.5499999999993</v>
      </c>
      <c r="N2204" s="626">
        <v>35</v>
      </c>
      <c r="O2204" s="690">
        <v>33</v>
      </c>
      <c r="P2204" s="627">
        <v>2915.16</v>
      </c>
      <c r="Q2204" s="642">
        <v>0.34285714285714286</v>
      </c>
      <c r="R2204" s="626">
        <v>12</v>
      </c>
      <c r="S2204" s="642">
        <v>0.34285714285714286</v>
      </c>
      <c r="T2204" s="690">
        <v>11</v>
      </c>
      <c r="U2204" s="672">
        <v>0.33333333333333331</v>
      </c>
    </row>
    <row r="2205" spans="1:21" ht="14.4" customHeight="1" x14ac:dyDescent="0.3">
      <c r="A2205" s="625">
        <v>4</v>
      </c>
      <c r="B2205" s="626" t="s">
        <v>551</v>
      </c>
      <c r="C2205" s="626">
        <v>89301045</v>
      </c>
      <c r="D2205" s="688" t="s">
        <v>5894</v>
      </c>
      <c r="E2205" s="689" t="s">
        <v>3804</v>
      </c>
      <c r="F2205" s="626" t="s">
        <v>3777</v>
      </c>
      <c r="G2205" s="626" t="s">
        <v>5442</v>
      </c>
      <c r="H2205" s="626" t="s">
        <v>550</v>
      </c>
      <c r="I2205" s="626" t="s">
        <v>5767</v>
      </c>
      <c r="J2205" s="626" t="s">
        <v>5768</v>
      </c>
      <c r="K2205" s="626" t="s">
        <v>5413</v>
      </c>
      <c r="L2205" s="627">
        <v>68.3</v>
      </c>
      <c r="M2205" s="627">
        <v>136.6</v>
      </c>
      <c r="N2205" s="626">
        <v>2</v>
      </c>
      <c r="O2205" s="690">
        <v>0.5</v>
      </c>
      <c r="P2205" s="627">
        <v>136.6</v>
      </c>
      <c r="Q2205" s="642">
        <v>1</v>
      </c>
      <c r="R2205" s="626">
        <v>2</v>
      </c>
      <c r="S2205" s="642">
        <v>1</v>
      </c>
      <c r="T2205" s="690">
        <v>0.5</v>
      </c>
      <c r="U2205" s="672">
        <v>1</v>
      </c>
    </row>
    <row r="2206" spans="1:21" ht="14.4" customHeight="1" x14ac:dyDescent="0.3">
      <c r="A2206" s="625">
        <v>4</v>
      </c>
      <c r="B2206" s="626" t="s">
        <v>551</v>
      </c>
      <c r="C2206" s="626">
        <v>89301045</v>
      </c>
      <c r="D2206" s="688" t="s">
        <v>5894</v>
      </c>
      <c r="E2206" s="689" t="s">
        <v>3804</v>
      </c>
      <c r="F2206" s="626" t="s">
        <v>3777</v>
      </c>
      <c r="G2206" s="626" t="s">
        <v>3971</v>
      </c>
      <c r="H2206" s="626" t="s">
        <v>550</v>
      </c>
      <c r="I2206" s="626" t="s">
        <v>5769</v>
      </c>
      <c r="J2206" s="626" t="s">
        <v>5770</v>
      </c>
      <c r="K2206" s="626" t="s">
        <v>5771</v>
      </c>
      <c r="L2206" s="627">
        <v>200.07</v>
      </c>
      <c r="M2206" s="627">
        <v>200.07</v>
      </c>
      <c r="N2206" s="626">
        <v>1</v>
      </c>
      <c r="O2206" s="690">
        <v>0.5</v>
      </c>
      <c r="P2206" s="627"/>
      <c r="Q2206" s="642">
        <v>0</v>
      </c>
      <c r="R2206" s="626"/>
      <c r="S2206" s="642">
        <v>0</v>
      </c>
      <c r="T2206" s="690"/>
      <c r="U2206" s="672">
        <v>0</v>
      </c>
    </row>
    <row r="2207" spans="1:21" ht="14.4" customHeight="1" x14ac:dyDescent="0.3">
      <c r="A2207" s="625">
        <v>4</v>
      </c>
      <c r="B2207" s="626" t="s">
        <v>551</v>
      </c>
      <c r="C2207" s="626">
        <v>89301045</v>
      </c>
      <c r="D2207" s="688" t="s">
        <v>5894</v>
      </c>
      <c r="E2207" s="689" t="s">
        <v>3804</v>
      </c>
      <c r="F2207" s="626" t="s">
        <v>3777</v>
      </c>
      <c r="G2207" s="626" t="s">
        <v>3878</v>
      </c>
      <c r="H2207" s="626" t="s">
        <v>550</v>
      </c>
      <c r="I2207" s="626" t="s">
        <v>1670</v>
      </c>
      <c r="J2207" s="626" t="s">
        <v>1671</v>
      </c>
      <c r="K2207" s="626" t="s">
        <v>3879</v>
      </c>
      <c r="L2207" s="627">
        <v>31.54</v>
      </c>
      <c r="M2207" s="627">
        <v>157.69999999999999</v>
      </c>
      <c r="N2207" s="626">
        <v>5</v>
      </c>
      <c r="O2207" s="690">
        <v>1.5</v>
      </c>
      <c r="P2207" s="627">
        <v>94.62</v>
      </c>
      <c r="Q2207" s="642">
        <v>0.60000000000000009</v>
      </c>
      <c r="R2207" s="626">
        <v>3</v>
      </c>
      <c r="S2207" s="642">
        <v>0.6</v>
      </c>
      <c r="T2207" s="690">
        <v>1</v>
      </c>
      <c r="U2207" s="672">
        <v>0.66666666666666663</v>
      </c>
    </row>
    <row r="2208" spans="1:21" ht="14.4" customHeight="1" x14ac:dyDescent="0.3">
      <c r="A2208" s="625">
        <v>4</v>
      </c>
      <c r="B2208" s="626" t="s">
        <v>551</v>
      </c>
      <c r="C2208" s="626">
        <v>89301045</v>
      </c>
      <c r="D2208" s="688" t="s">
        <v>5894</v>
      </c>
      <c r="E2208" s="689" t="s">
        <v>3804</v>
      </c>
      <c r="F2208" s="626" t="s">
        <v>3777</v>
      </c>
      <c r="G2208" s="626" t="s">
        <v>4841</v>
      </c>
      <c r="H2208" s="626" t="s">
        <v>550</v>
      </c>
      <c r="I2208" s="626" t="s">
        <v>4842</v>
      </c>
      <c r="J2208" s="626" t="s">
        <v>4843</v>
      </c>
      <c r="K2208" s="626" t="s">
        <v>4844</v>
      </c>
      <c r="L2208" s="627">
        <v>262.35000000000002</v>
      </c>
      <c r="M2208" s="627">
        <v>1574.1000000000001</v>
      </c>
      <c r="N2208" s="626">
        <v>6</v>
      </c>
      <c r="O2208" s="690">
        <v>2</v>
      </c>
      <c r="P2208" s="627">
        <v>1574.1000000000001</v>
      </c>
      <c r="Q2208" s="642">
        <v>1</v>
      </c>
      <c r="R2208" s="626">
        <v>6</v>
      </c>
      <c r="S2208" s="642">
        <v>1</v>
      </c>
      <c r="T2208" s="690">
        <v>2</v>
      </c>
      <c r="U2208" s="672">
        <v>1</v>
      </c>
    </row>
    <row r="2209" spans="1:21" ht="14.4" customHeight="1" x14ac:dyDescent="0.3">
      <c r="A2209" s="625">
        <v>4</v>
      </c>
      <c r="B2209" s="626" t="s">
        <v>551</v>
      </c>
      <c r="C2209" s="626">
        <v>89301045</v>
      </c>
      <c r="D2209" s="688" t="s">
        <v>5894</v>
      </c>
      <c r="E2209" s="689" t="s">
        <v>3804</v>
      </c>
      <c r="F2209" s="626" t="s">
        <v>3777</v>
      </c>
      <c r="G2209" s="626" t="s">
        <v>3909</v>
      </c>
      <c r="H2209" s="626" t="s">
        <v>550</v>
      </c>
      <c r="I2209" s="626" t="s">
        <v>5345</v>
      </c>
      <c r="J2209" s="626" t="s">
        <v>1864</v>
      </c>
      <c r="K2209" s="626" t="s">
        <v>5346</v>
      </c>
      <c r="L2209" s="627">
        <v>0</v>
      </c>
      <c r="M2209" s="627">
        <v>0</v>
      </c>
      <c r="N2209" s="626">
        <v>4</v>
      </c>
      <c r="O2209" s="690">
        <v>1.5</v>
      </c>
      <c r="P2209" s="627">
        <v>0</v>
      </c>
      <c r="Q2209" s="642"/>
      <c r="R2209" s="626">
        <v>2</v>
      </c>
      <c r="S2209" s="642">
        <v>0.5</v>
      </c>
      <c r="T2209" s="690">
        <v>0.5</v>
      </c>
      <c r="U2209" s="672">
        <v>0.33333333333333331</v>
      </c>
    </row>
    <row r="2210" spans="1:21" ht="14.4" customHeight="1" x14ac:dyDescent="0.3">
      <c r="A2210" s="625">
        <v>4</v>
      </c>
      <c r="B2210" s="626" t="s">
        <v>551</v>
      </c>
      <c r="C2210" s="626">
        <v>89301045</v>
      </c>
      <c r="D2210" s="688" t="s">
        <v>5894</v>
      </c>
      <c r="E2210" s="689" t="s">
        <v>3804</v>
      </c>
      <c r="F2210" s="626" t="s">
        <v>3777</v>
      </c>
      <c r="G2210" s="626" t="s">
        <v>3848</v>
      </c>
      <c r="H2210" s="626" t="s">
        <v>550</v>
      </c>
      <c r="I2210" s="626" t="s">
        <v>5772</v>
      </c>
      <c r="J2210" s="626" t="s">
        <v>5773</v>
      </c>
      <c r="K2210" s="626" t="s">
        <v>5774</v>
      </c>
      <c r="L2210" s="627">
        <v>247.42</v>
      </c>
      <c r="M2210" s="627">
        <v>247.42</v>
      </c>
      <c r="N2210" s="626">
        <v>1</v>
      </c>
      <c r="O2210" s="690">
        <v>0.5</v>
      </c>
      <c r="P2210" s="627">
        <v>247.42</v>
      </c>
      <c r="Q2210" s="642">
        <v>1</v>
      </c>
      <c r="R2210" s="626">
        <v>1</v>
      </c>
      <c r="S2210" s="642">
        <v>1</v>
      </c>
      <c r="T2210" s="690">
        <v>0.5</v>
      </c>
      <c r="U2210" s="672">
        <v>1</v>
      </c>
    </row>
    <row r="2211" spans="1:21" ht="14.4" customHeight="1" x14ac:dyDescent="0.3">
      <c r="A2211" s="625">
        <v>4</v>
      </c>
      <c r="B2211" s="626" t="s">
        <v>551</v>
      </c>
      <c r="C2211" s="626">
        <v>89301045</v>
      </c>
      <c r="D2211" s="688" t="s">
        <v>5894</v>
      </c>
      <c r="E2211" s="689" t="s">
        <v>3804</v>
      </c>
      <c r="F2211" s="626" t="s">
        <v>3777</v>
      </c>
      <c r="G2211" s="626" t="s">
        <v>3848</v>
      </c>
      <c r="H2211" s="626" t="s">
        <v>550</v>
      </c>
      <c r="I2211" s="626" t="s">
        <v>3883</v>
      </c>
      <c r="J2211" s="626" t="s">
        <v>754</v>
      </c>
      <c r="K2211" s="626" t="s">
        <v>758</v>
      </c>
      <c r="L2211" s="627">
        <v>0</v>
      </c>
      <c r="M2211" s="627">
        <v>0</v>
      </c>
      <c r="N2211" s="626">
        <v>2</v>
      </c>
      <c r="O2211" s="690">
        <v>1.5</v>
      </c>
      <c r="P2211" s="627">
        <v>0</v>
      </c>
      <c r="Q2211" s="642"/>
      <c r="R2211" s="626">
        <v>2</v>
      </c>
      <c r="S2211" s="642">
        <v>1</v>
      </c>
      <c r="T2211" s="690">
        <v>1.5</v>
      </c>
      <c r="U2211" s="672">
        <v>1</v>
      </c>
    </row>
    <row r="2212" spans="1:21" ht="14.4" customHeight="1" x14ac:dyDescent="0.3">
      <c r="A2212" s="625">
        <v>4</v>
      </c>
      <c r="B2212" s="626" t="s">
        <v>551</v>
      </c>
      <c r="C2212" s="626">
        <v>89301045</v>
      </c>
      <c r="D2212" s="688" t="s">
        <v>5894</v>
      </c>
      <c r="E2212" s="689" t="s">
        <v>3804</v>
      </c>
      <c r="F2212" s="626" t="s">
        <v>3777</v>
      </c>
      <c r="G2212" s="626" t="s">
        <v>3848</v>
      </c>
      <c r="H2212" s="626" t="s">
        <v>550</v>
      </c>
      <c r="I2212" s="626" t="s">
        <v>5775</v>
      </c>
      <c r="J2212" s="626" t="s">
        <v>5776</v>
      </c>
      <c r="K2212" s="626" t="s">
        <v>5163</v>
      </c>
      <c r="L2212" s="627">
        <v>433</v>
      </c>
      <c r="M2212" s="627">
        <v>433</v>
      </c>
      <c r="N2212" s="626">
        <v>1</v>
      </c>
      <c r="O2212" s="690">
        <v>1</v>
      </c>
      <c r="P2212" s="627"/>
      <c r="Q2212" s="642">
        <v>0</v>
      </c>
      <c r="R2212" s="626"/>
      <c r="S2212" s="642">
        <v>0</v>
      </c>
      <c r="T2212" s="690"/>
      <c r="U2212" s="672">
        <v>0</v>
      </c>
    </row>
    <row r="2213" spans="1:21" ht="14.4" customHeight="1" x14ac:dyDescent="0.3">
      <c r="A2213" s="625">
        <v>4</v>
      </c>
      <c r="B2213" s="626" t="s">
        <v>551</v>
      </c>
      <c r="C2213" s="626">
        <v>89301045</v>
      </c>
      <c r="D2213" s="688" t="s">
        <v>5894</v>
      </c>
      <c r="E2213" s="689" t="s">
        <v>3804</v>
      </c>
      <c r="F2213" s="626" t="s">
        <v>3777</v>
      </c>
      <c r="G2213" s="626" t="s">
        <v>3848</v>
      </c>
      <c r="H2213" s="626" t="s">
        <v>550</v>
      </c>
      <c r="I2213" s="626" t="s">
        <v>4000</v>
      </c>
      <c r="J2213" s="626" t="s">
        <v>3885</v>
      </c>
      <c r="K2213" s="626" t="s">
        <v>758</v>
      </c>
      <c r="L2213" s="627">
        <v>397.65</v>
      </c>
      <c r="M2213" s="627">
        <v>2783.55</v>
      </c>
      <c r="N2213" s="626">
        <v>7</v>
      </c>
      <c r="O2213" s="690">
        <v>3.5</v>
      </c>
      <c r="P2213" s="627">
        <v>795.3</v>
      </c>
      <c r="Q2213" s="642">
        <v>0.2857142857142857</v>
      </c>
      <c r="R2213" s="626">
        <v>2</v>
      </c>
      <c r="S2213" s="642">
        <v>0.2857142857142857</v>
      </c>
      <c r="T2213" s="690">
        <v>1</v>
      </c>
      <c r="U2213" s="672">
        <v>0.2857142857142857</v>
      </c>
    </row>
    <row r="2214" spans="1:21" ht="14.4" customHeight="1" x14ac:dyDescent="0.3">
      <c r="A2214" s="625">
        <v>4</v>
      </c>
      <c r="B2214" s="626" t="s">
        <v>551</v>
      </c>
      <c r="C2214" s="626">
        <v>89301045</v>
      </c>
      <c r="D2214" s="688" t="s">
        <v>5894</v>
      </c>
      <c r="E2214" s="689" t="s">
        <v>3804</v>
      </c>
      <c r="F2214" s="626" t="s">
        <v>3777</v>
      </c>
      <c r="G2214" s="626" t="s">
        <v>3848</v>
      </c>
      <c r="H2214" s="626" t="s">
        <v>550</v>
      </c>
      <c r="I2214" s="626" t="s">
        <v>4000</v>
      </c>
      <c r="J2214" s="626" t="s">
        <v>3885</v>
      </c>
      <c r="K2214" s="626" t="s">
        <v>758</v>
      </c>
      <c r="L2214" s="627">
        <v>612.26</v>
      </c>
      <c r="M2214" s="627">
        <v>3673.5600000000004</v>
      </c>
      <c r="N2214" s="626">
        <v>6</v>
      </c>
      <c r="O2214" s="690">
        <v>2.5</v>
      </c>
      <c r="P2214" s="627">
        <v>612.26</v>
      </c>
      <c r="Q2214" s="642">
        <v>0.16666666666666666</v>
      </c>
      <c r="R2214" s="626">
        <v>1</v>
      </c>
      <c r="S2214" s="642">
        <v>0.16666666666666666</v>
      </c>
      <c r="T2214" s="690">
        <v>1</v>
      </c>
      <c r="U2214" s="672">
        <v>0.4</v>
      </c>
    </row>
    <row r="2215" spans="1:21" ht="14.4" customHeight="1" x14ac:dyDescent="0.3">
      <c r="A2215" s="625">
        <v>4</v>
      </c>
      <c r="B2215" s="626" t="s">
        <v>551</v>
      </c>
      <c r="C2215" s="626">
        <v>89301045</v>
      </c>
      <c r="D2215" s="688" t="s">
        <v>5894</v>
      </c>
      <c r="E2215" s="689" t="s">
        <v>3804</v>
      </c>
      <c r="F2215" s="626" t="s">
        <v>3777</v>
      </c>
      <c r="G2215" s="626" t="s">
        <v>3848</v>
      </c>
      <c r="H2215" s="626" t="s">
        <v>550</v>
      </c>
      <c r="I2215" s="626" t="s">
        <v>5777</v>
      </c>
      <c r="J2215" s="626" t="s">
        <v>2074</v>
      </c>
      <c r="K2215" s="626" t="s">
        <v>5778</v>
      </c>
      <c r="L2215" s="627">
        <v>0</v>
      </c>
      <c r="M2215" s="627">
        <v>0</v>
      </c>
      <c r="N2215" s="626">
        <v>1</v>
      </c>
      <c r="O2215" s="690">
        <v>0.5</v>
      </c>
      <c r="P2215" s="627">
        <v>0</v>
      </c>
      <c r="Q2215" s="642"/>
      <c r="R2215" s="626">
        <v>1</v>
      </c>
      <c r="S2215" s="642">
        <v>1</v>
      </c>
      <c r="T2215" s="690">
        <v>0.5</v>
      </c>
      <c r="U2215" s="672">
        <v>1</v>
      </c>
    </row>
    <row r="2216" spans="1:21" ht="14.4" customHeight="1" x14ac:dyDescent="0.3">
      <c r="A2216" s="625">
        <v>4</v>
      </c>
      <c r="B2216" s="626" t="s">
        <v>551</v>
      </c>
      <c r="C2216" s="626">
        <v>89301045</v>
      </c>
      <c r="D2216" s="688" t="s">
        <v>5894</v>
      </c>
      <c r="E2216" s="689" t="s">
        <v>3804</v>
      </c>
      <c r="F2216" s="626" t="s">
        <v>3777</v>
      </c>
      <c r="G2216" s="626" t="s">
        <v>3848</v>
      </c>
      <c r="H2216" s="626" t="s">
        <v>550</v>
      </c>
      <c r="I2216" s="626" t="s">
        <v>757</v>
      </c>
      <c r="J2216" s="626" t="s">
        <v>754</v>
      </c>
      <c r="K2216" s="626" t="s">
        <v>758</v>
      </c>
      <c r="L2216" s="627">
        <v>397.65</v>
      </c>
      <c r="M2216" s="627">
        <v>397.65</v>
      </c>
      <c r="N2216" s="626">
        <v>1</v>
      </c>
      <c r="O2216" s="690">
        <v>1</v>
      </c>
      <c r="P2216" s="627"/>
      <c r="Q2216" s="642">
        <v>0</v>
      </c>
      <c r="R2216" s="626"/>
      <c r="S2216" s="642">
        <v>0</v>
      </c>
      <c r="T2216" s="690"/>
      <c r="U2216" s="672">
        <v>0</v>
      </c>
    </row>
    <row r="2217" spans="1:21" ht="14.4" customHeight="1" x14ac:dyDescent="0.3">
      <c r="A2217" s="625">
        <v>4</v>
      </c>
      <c r="B2217" s="626" t="s">
        <v>551</v>
      </c>
      <c r="C2217" s="626">
        <v>89301045</v>
      </c>
      <c r="D2217" s="688" t="s">
        <v>5894</v>
      </c>
      <c r="E2217" s="689" t="s">
        <v>3804</v>
      </c>
      <c r="F2217" s="626" t="s">
        <v>3777</v>
      </c>
      <c r="G2217" s="626" t="s">
        <v>3848</v>
      </c>
      <c r="H2217" s="626" t="s">
        <v>550</v>
      </c>
      <c r="I2217" s="626" t="s">
        <v>757</v>
      </c>
      <c r="J2217" s="626" t="s">
        <v>754</v>
      </c>
      <c r="K2217" s="626" t="s">
        <v>758</v>
      </c>
      <c r="L2217" s="627">
        <v>612.26</v>
      </c>
      <c r="M2217" s="627">
        <v>33062.04</v>
      </c>
      <c r="N2217" s="626">
        <v>54</v>
      </c>
      <c r="O2217" s="690">
        <v>28</v>
      </c>
      <c r="P2217" s="627">
        <v>12857.460000000003</v>
      </c>
      <c r="Q2217" s="642">
        <v>0.38888888888888895</v>
      </c>
      <c r="R2217" s="626">
        <v>21</v>
      </c>
      <c r="S2217" s="642">
        <v>0.3888888888888889</v>
      </c>
      <c r="T2217" s="690">
        <v>10</v>
      </c>
      <c r="U2217" s="672">
        <v>0.35714285714285715</v>
      </c>
    </row>
    <row r="2218" spans="1:21" ht="14.4" customHeight="1" x14ac:dyDescent="0.3">
      <c r="A2218" s="625">
        <v>4</v>
      </c>
      <c r="B2218" s="626" t="s">
        <v>551</v>
      </c>
      <c r="C2218" s="626">
        <v>89301045</v>
      </c>
      <c r="D2218" s="688" t="s">
        <v>5894</v>
      </c>
      <c r="E2218" s="689" t="s">
        <v>3804</v>
      </c>
      <c r="F2218" s="626" t="s">
        <v>3777</v>
      </c>
      <c r="G2218" s="626" t="s">
        <v>3916</v>
      </c>
      <c r="H2218" s="626" t="s">
        <v>550</v>
      </c>
      <c r="I2218" s="626" t="s">
        <v>5779</v>
      </c>
      <c r="J2218" s="626" t="s">
        <v>5780</v>
      </c>
      <c r="K2218" s="626" t="s">
        <v>5781</v>
      </c>
      <c r="L2218" s="627">
        <v>640.87</v>
      </c>
      <c r="M2218" s="627">
        <v>5767.83</v>
      </c>
      <c r="N2218" s="626">
        <v>9</v>
      </c>
      <c r="O2218" s="690">
        <v>5</v>
      </c>
      <c r="P2218" s="627">
        <v>1922.6100000000001</v>
      </c>
      <c r="Q2218" s="642">
        <v>0.33333333333333337</v>
      </c>
      <c r="R2218" s="626">
        <v>3</v>
      </c>
      <c r="S2218" s="642">
        <v>0.33333333333333331</v>
      </c>
      <c r="T2218" s="690">
        <v>2</v>
      </c>
      <c r="U2218" s="672">
        <v>0.4</v>
      </c>
    </row>
    <row r="2219" spans="1:21" ht="14.4" customHeight="1" x14ac:dyDescent="0.3">
      <c r="A2219" s="625">
        <v>4</v>
      </c>
      <c r="B2219" s="626" t="s">
        <v>551</v>
      </c>
      <c r="C2219" s="626">
        <v>89301045</v>
      </c>
      <c r="D2219" s="688" t="s">
        <v>5894</v>
      </c>
      <c r="E2219" s="689" t="s">
        <v>3804</v>
      </c>
      <c r="F2219" s="626" t="s">
        <v>3777</v>
      </c>
      <c r="G2219" s="626" t="s">
        <v>3916</v>
      </c>
      <c r="H2219" s="626" t="s">
        <v>1399</v>
      </c>
      <c r="I2219" s="626" t="s">
        <v>5782</v>
      </c>
      <c r="J2219" s="626" t="s">
        <v>5783</v>
      </c>
      <c r="K2219" s="626" t="s">
        <v>5784</v>
      </c>
      <c r="L2219" s="627">
        <v>441.83</v>
      </c>
      <c r="M2219" s="627">
        <v>441.83</v>
      </c>
      <c r="N2219" s="626">
        <v>1</v>
      </c>
      <c r="O2219" s="690">
        <v>0.5</v>
      </c>
      <c r="P2219" s="627">
        <v>441.83</v>
      </c>
      <c r="Q2219" s="642">
        <v>1</v>
      </c>
      <c r="R2219" s="626">
        <v>1</v>
      </c>
      <c r="S2219" s="642">
        <v>1</v>
      </c>
      <c r="T2219" s="690">
        <v>0.5</v>
      </c>
      <c r="U2219" s="672">
        <v>1</v>
      </c>
    </row>
    <row r="2220" spans="1:21" ht="14.4" customHeight="1" x14ac:dyDescent="0.3">
      <c r="A2220" s="625">
        <v>4</v>
      </c>
      <c r="B2220" s="626" t="s">
        <v>551</v>
      </c>
      <c r="C2220" s="626">
        <v>89301045</v>
      </c>
      <c r="D2220" s="688" t="s">
        <v>5894</v>
      </c>
      <c r="E2220" s="689" t="s">
        <v>3804</v>
      </c>
      <c r="F2220" s="626" t="s">
        <v>3777</v>
      </c>
      <c r="G2220" s="626" t="s">
        <v>3916</v>
      </c>
      <c r="H2220" s="626" t="s">
        <v>1399</v>
      </c>
      <c r="I2220" s="626" t="s">
        <v>5782</v>
      </c>
      <c r="J2220" s="626" t="s">
        <v>5783</v>
      </c>
      <c r="K2220" s="626" t="s">
        <v>5784</v>
      </c>
      <c r="L2220" s="627">
        <v>630.53</v>
      </c>
      <c r="M2220" s="627">
        <v>1261.06</v>
      </c>
      <c r="N2220" s="626">
        <v>2</v>
      </c>
      <c r="O2220" s="690">
        <v>1</v>
      </c>
      <c r="P2220" s="627">
        <v>630.53</v>
      </c>
      <c r="Q2220" s="642">
        <v>0.5</v>
      </c>
      <c r="R2220" s="626">
        <v>1</v>
      </c>
      <c r="S2220" s="642">
        <v>0.5</v>
      </c>
      <c r="T2220" s="690">
        <v>0.5</v>
      </c>
      <c r="U2220" s="672">
        <v>0.5</v>
      </c>
    </row>
    <row r="2221" spans="1:21" ht="14.4" customHeight="1" x14ac:dyDescent="0.3">
      <c r="A2221" s="625">
        <v>4</v>
      </c>
      <c r="B2221" s="626" t="s">
        <v>551</v>
      </c>
      <c r="C2221" s="626">
        <v>89301045</v>
      </c>
      <c r="D2221" s="688" t="s">
        <v>5894</v>
      </c>
      <c r="E2221" s="689" t="s">
        <v>3804</v>
      </c>
      <c r="F2221" s="626" t="s">
        <v>3777</v>
      </c>
      <c r="G2221" s="626" t="s">
        <v>3916</v>
      </c>
      <c r="H2221" s="626" t="s">
        <v>1399</v>
      </c>
      <c r="I2221" s="626" t="s">
        <v>5183</v>
      </c>
      <c r="J2221" s="626" t="s">
        <v>3918</v>
      </c>
      <c r="K2221" s="626" t="s">
        <v>5184</v>
      </c>
      <c r="L2221" s="627">
        <v>441.82</v>
      </c>
      <c r="M2221" s="627">
        <v>441.82</v>
      </c>
      <c r="N2221" s="626">
        <v>1</v>
      </c>
      <c r="O2221" s="690">
        <v>1</v>
      </c>
      <c r="P2221" s="627"/>
      <c r="Q2221" s="642">
        <v>0</v>
      </c>
      <c r="R2221" s="626"/>
      <c r="S2221" s="642">
        <v>0</v>
      </c>
      <c r="T2221" s="690"/>
      <c r="U2221" s="672">
        <v>0</v>
      </c>
    </row>
    <row r="2222" spans="1:21" ht="14.4" customHeight="1" x14ac:dyDescent="0.3">
      <c r="A2222" s="625">
        <v>4</v>
      </c>
      <c r="B2222" s="626" t="s">
        <v>551</v>
      </c>
      <c r="C2222" s="626">
        <v>89301045</v>
      </c>
      <c r="D2222" s="688" t="s">
        <v>5894</v>
      </c>
      <c r="E2222" s="689" t="s">
        <v>3804</v>
      </c>
      <c r="F2222" s="626" t="s">
        <v>3777</v>
      </c>
      <c r="G2222" s="626" t="s">
        <v>3975</v>
      </c>
      <c r="H2222" s="626" t="s">
        <v>550</v>
      </c>
      <c r="I2222" s="626" t="s">
        <v>5523</v>
      </c>
      <c r="J2222" s="626" t="s">
        <v>1008</v>
      </c>
      <c r="K2222" s="626" t="s">
        <v>3977</v>
      </c>
      <c r="L2222" s="627">
        <v>0</v>
      </c>
      <c r="M2222" s="627">
        <v>0</v>
      </c>
      <c r="N2222" s="626">
        <v>5</v>
      </c>
      <c r="O2222" s="690">
        <v>1.5</v>
      </c>
      <c r="P2222" s="627"/>
      <c r="Q2222" s="642"/>
      <c r="R2222" s="626"/>
      <c r="S2222" s="642">
        <v>0</v>
      </c>
      <c r="T2222" s="690"/>
      <c r="U2222" s="672">
        <v>0</v>
      </c>
    </row>
    <row r="2223" spans="1:21" ht="14.4" customHeight="1" x14ac:dyDescent="0.3">
      <c r="A2223" s="625">
        <v>4</v>
      </c>
      <c r="B2223" s="626" t="s">
        <v>551</v>
      </c>
      <c r="C2223" s="626">
        <v>89301045</v>
      </c>
      <c r="D2223" s="688" t="s">
        <v>5894</v>
      </c>
      <c r="E2223" s="689" t="s">
        <v>3804</v>
      </c>
      <c r="F2223" s="626" t="s">
        <v>3777</v>
      </c>
      <c r="G2223" s="626" t="s">
        <v>3886</v>
      </c>
      <c r="H2223" s="626" t="s">
        <v>550</v>
      </c>
      <c r="I2223" s="626" t="s">
        <v>806</v>
      </c>
      <c r="J2223" s="626" t="s">
        <v>807</v>
      </c>
      <c r="K2223" s="626" t="s">
        <v>808</v>
      </c>
      <c r="L2223" s="627">
        <v>56.69</v>
      </c>
      <c r="M2223" s="627">
        <v>396.83</v>
      </c>
      <c r="N2223" s="626">
        <v>7</v>
      </c>
      <c r="O2223" s="690">
        <v>5</v>
      </c>
      <c r="P2223" s="627">
        <v>170.07</v>
      </c>
      <c r="Q2223" s="642">
        <v>0.42857142857142855</v>
      </c>
      <c r="R2223" s="626">
        <v>3</v>
      </c>
      <c r="S2223" s="642">
        <v>0.42857142857142855</v>
      </c>
      <c r="T2223" s="690">
        <v>2</v>
      </c>
      <c r="U2223" s="672">
        <v>0.4</v>
      </c>
    </row>
    <row r="2224" spans="1:21" ht="14.4" customHeight="1" x14ac:dyDescent="0.3">
      <c r="A2224" s="625">
        <v>4</v>
      </c>
      <c r="B2224" s="626" t="s">
        <v>551</v>
      </c>
      <c r="C2224" s="626">
        <v>89301045</v>
      </c>
      <c r="D2224" s="688" t="s">
        <v>5894</v>
      </c>
      <c r="E2224" s="689" t="s">
        <v>3804</v>
      </c>
      <c r="F2224" s="626" t="s">
        <v>3777</v>
      </c>
      <c r="G2224" s="626" t="s">
        <v>3886</v>
      </c>
      <c r="H2224" s="626" t="s">
        <v>550</v>
      </c>
      <c r="I2224" s="626" t="s">
        <v>2772</v>
      </c>
      <c r="J2224" s="626" t="s">
        <v>2773</v>
      </c>
      <c r="K2224" s="626" t="s">
        <v>2036</v>
      </c>
      <c r="L2224" s="627">
        <v>45.34</v>
      </c>
      <c r="M2224" s="627">
        <v>45.34</v>
      </c>
      <c r="N2224" s="626">
        <v>1</v>
      </c>
      <c r="O2224" s="690">
        <v>1</v>
      </c>
      <c r="P2224" s="627"/>
      <c r="Q2224" s="642">
        <v>0</v>
      </c>
      <c r="R2224" s="626"/>
      <c r="S2224" s="642">
        <v>0</v>
      </c>
      <c r="T2224" s="690"/>
      <c r="U2224" s="672">
        <v>0</v>
      </c>
    </row>
    <row r="2225" spans="1:21" ht="14.4" customHeight="1" x14ac:dyDescent="0.3">
      <c r="A2225" s="625">
        <v>4</v>
      </c>
      <c r="B2225" s="626" t="s">
        <v>551</v>
      </c>
      <c r="C2225" s="626">
        <v>89301045</v>
      </c>
      <c r="D2225" s="688" t="s">
        <v>5894</v>
      </c>
      <c r="E2225" s="689" t="s">
        <v>3804</v>
      </c>
      <c r="F2225" s="626" t="s">
        <v>3777</v>
      </c>
      <c r="G2225" s="626" t="s">
        <v>3920</v>
      </c>
      <c r="H2225" s="626" t="s">
        <v>1399</v>
      </c>
      <c r="I2225" s="626" t="s">
        <v>1596</v>
      </c>
      <c r="J2225" s="626" t="s">
        <v>4199</v>
      </c>
      <c r="K2225" s="626" t="s">
        <v>1598</v>
      </c>
      <c r="L2225" s="627">
        <v>140.03</v>
      </c>
      <c r="M2225" s="627">
        <v>1400.3</v>
      </c>
      <c r="N2225" s="626">
        <v>10</v>
      </c>
      <c r="O2225" s="690">
        <v>5</v>
      </c>
      <c r="P2225" s="627">
        <v>560.12</v>
      </c>
      <c r="Q2225" s="642">
        <v>0.4</v>
      </c>
      <c r="R2225" s="626">
        <v>4</v>
      </c>
      <c r="S2225" s="642">
        <v>0.4</v>
      </c>
      <c r="T2225" s="690">
        <v>2</v>
      </c>
      <c r="U2225" s="672">
        <v>0.4</v>
      </c>
    </row>
    <row r="2226" spans="1:21" ht="14.4" customHeight="1" x14ac:dyDescent="0.3">
      <c r="A2226" s="625">
        <v>4</v>
      </c>
      <c r="B2226" s="626" t="s">
        <v>551</v>
      </c>
      <c r="C2226" s="626">
        <v>89301045</v>
      </c>
      <c r="D2226" s="688" t="s">
        <v>5894</v>
      </c>
      <c r="E2226" s="689" t="s">
        <v>3804</v>
      </c>
      <c r="F2226" s="626" t="s">
        <v>3777</v>
      </c>
      <c r="G2226" s="626" t="s">
        <v>3920</v>
      </c>
      <c r="H2226" s="626" t="s">
        <v>1399</v>
      </c>
      <c r="I2226" s="626" t="s">
        <v>1596</v>
      </c>
      <c r="J2226" s="626" t="s">
        <v>1597</v>
      </c>
      <c r="K2226" s="626" t="s">
        <v>1598</v>
      </c>
      <c r="L2226" s="627">
        <v>140.03</v>
      </c>
      <c r="M2226" s="627">
        <v>6581.4100000000017</v>
      </c>
      <c r="N2226" s="626">
        <v>47</v>
      </c>
      <c r="O2226" s="690">
        <v>21</v>
      </c>
      <c r="P2226" s="627">
        <v>2800.6000000000004</v>
      </c>
      <c r="Q2226" s="642">
        <v>0.42553191489361697</v>
      </c>
      <c r="R2226" s="626">
        <v>20</v>
      </c>
      <c r="S2226" s="642">
        <v>0.42553191489361702</v>
      </c>
      <c r="T2226" s="690">
        <v>9</v>
      </c>
      <c r="U2226" s="672">
        <v>0.42857142857142855</v>
      </c>
    </row>
    <row r="2227" spans="1:21" ht="14.4" customHeight="1" x14ac:dyDescent="0.3">
      <c r="A2227" s="625">
        <v>4</v>
      </c>
      <c r="B2227" s="626" t="s">
        <v>551</v>
      </c>
      <c r="C2227" s="626">
        <v>89301045</v>
      </c>
      <c r="D2227" s="688" t="s">
        <v>5894</v>
      </c>
      <c r="E2227" s="689" t="s">
        <v>3804</v>
      </c>
      <c r="F2227" s="626" t="s">
        <v>3777</v>
      </c>
      <c r="G2227" s="626" t="s">
        <v>3920</v>
      </c>
      <c r="H2227" s="626" t="s">
        <v>550</v>
      </c>
      <c r="I2227" s="626" t="s">
        <v>4200</v>
      </c>
      <c r="J2227" s="626" t="s">
        <v>4201</v>
      </c>
      <c r="K2227" s="626" t="s">
        <v>4202</v>
      </c>
      <c r="L2227" s="627">
        <v>140.03</v>
      </c>
      <c r="M2227" s="627">
        <v>2800.6</v>
      </c>
      <c r="N2227" s="626">
        <v>20</v>
      </c>
      <c r="O2227" s="690">
        <v>11</v>
      </c>
      <c r="P2227" s="627">
        <v>1260.27</v>
      </c>
      <c r="Q2227" s="642">
        <v>0.45</v>
      </c>
      <c r="R2227" s="626">
        <v>9</v>
      </c>
      <c r="S2227" s="642">
        <v>0.45</v>
      </c>
      <c r="T2227" s="690">
        <v>5.5</v>
      </c>
      <c r="U2227" s="672">
        <v>0.5</v>
      </c>
    </row>
    <row r="2228" spans="1:21" ht="14.4" customHeight="1" x14ac:dyDescent="0.3">
      <c r="A2228" s="625">
        <v>4</v>
      </c>
      <c r="B2228" s="626" t="s">
        <v>551</v>
      </c>
      <c r="C2228" s="626">
        <v>89301045</v>
      </c>
      <c r="D2228" s="688" t="s">
        <v>5894</v>
      </c>
      <c r="E2228" s="689" t="s">
        <v>3804</v>
      </c>
      <c r="F2228" s="626" t="s">
        <v>3777</v>
      </c>
      <c r="G2228" s="626" t="s">
        <v>3920</v>
      </c>
      <c r="H2228" s="626" t="s">
        <v>550</v>
      </c>
      <c r="I2228" s="626" t="s">
        <v>4849</v>
      </c>
      <c r="J2228" s="626" t="s">
        <v>4201</v>
      </c>
      <c r="K2228" s="626" t="s">
        <v>4850</v>
      </c>
      <c r="L2228" s="627">
        <v>140.03</v>
      </c>
      <c r="M2228" s="627">
        <v>1960.42</v>
      </c>
      <c r="N2228" s="626">
        <v>14</v>
      </c>
      <c r="O2228" s="690">
        <v>7.5</v>
      </c>
      <c r="P2228" s="627">
        <v>840.18</v>
      </c>
      <c r="Q2228" s="642">
        <v>0.42857142857142855</v>
      </c>
      <c r="R2228" s="626">
        <v>6</v>
      </c>
      <c r="S2228" s="642">
        <v>0.42857142857142855</v>
      </c>
      <c r="T2228" s="690">
        <v>3.5</v>
      </c>
      <c r="U2228" s="672">
        <v>0.46666666666666667</v>
      </c>
    </row>
    <row r="2229" spans="1:21" ht="14.4" customHeight="1" x14ac:dyDescent="0.3">
      <c r="A2229" s="625">
        <v>4</v>
      </c>
      <c r="B2229" s="626" t="s">
        <v>551</v>
      </c>
      <c r="C2229" s="626">
        <v>89301045</v>
      </c>
      <c r="D2229" s="688" t="s">
        <v>5894</v>
      </c>
      <c r="E2229" s="689" t="s">
        <v>3804</v>
      </c>
      <c r="F2229" s="626" t="s">
        <v>3777</v>
      </c>
      <c r="G2229" s="626" t="s">
        <v>3920</v>
      </c>
      <c r="H2229" s="626" t="s">
        <v>550</v>
      </c>
      <c r="I2229" s="626" t="s">
        <v>5785</v>
      </c>
      <c r="J2229" s="626" t="s">
        <v>4201</v>
      </c>
      <c r="K2229" s="626" t="s">
        <v>5786</v>
      </c>
      <c r="L2229" s="627">
        <v>0</v>
      </c>
      <c r="M2229" s="627">
        <v>0</v>
      </c>
      <c r="N2229" s="626">
        <v>1</v>
      </c>
      <c r="O2229" s="690">
        <v>0.5</v>
      </c>
      <c r="P2229" s="627"/>
      <c r="Q2229" s="642"/>
      <c r="R2229" s="626"/>
      <c r="S2229" s="642">
        <v>0</v>
      </c>
      <c r="T2229" s="690"/>
      <c r="U2229" s="672">
        <v>0</v>
      </c>
    </row>
    <row r="2230" spans="1:21" ht="14.4" customHeight="1" x14ac:dyDescent="0.3">
      <c r="A2230" s="625">
        <v>4</v>
      </c>
      <c r="B2230" s="626" t="s">
        <v>551</v>
      </c>
      <c r="C2230" s="626">
        <v>89301045</v>
      </c>
      <c r="D2230" s="688" t="s">
        <v>5894</v>
      </c>
      <c r="E2230" s="689" t="s">
        <v>3804</v>
      </c>
      <c r="F2230" s="626" t="s">
        <v>3777</v>
      </c>
      <c r="G2230" s="626" t="s">
        <v>3943</v>
      </c>
      <c r="H2230" s="626" t="s">
        <v>1399</v>
      </c>
      <c r="I2230" s="626" t="s">
        <v>3011</v>
      </c>
      <c r="J2230" s="626" t="s">
        <v>3012</v>
      </c>
      <c r="K2230" s="626" t="s">
        <v>3755</v>
      </c>
      <c r="L2230" s="627">
        <v>1861.83</v>
      </c>
      <c r="M2230" s="627">
        <v>3723.66</v>
      </c>
      <c r="N2230" s="626">
        <v>2</v>
      </c>
      <c r="O2230" s="690">
        <v>0.5</v>
      </c>
      <c r="P2230" s="627"/>
      <c r="Q2230" s="642">
        <v>0</v>
      </c>
      <c r="R2230" s="626"/>
      <c r="S2230" s="642">
        <v>0</v>
      </c>
      <c r="T2230" s="690"/>
      <c r="U2230" s="672">
        <v>0</v>
      </c>
    </row>
    <row r="2231" spans="1:21" ht="14.4" customHeight="1" x14ac:dyDescent="0.3">
      <c r="A2231" s="625">
        <v>4</v>
      </c>
      <c r="B2231" s="626" t="s">
        <v>551</v>
      </c>
      <c r="C2231" s="626">
        <v>89301045</v>
      </c>
      <c r="D2231" s="688" t="s">
        <v>5894</v>
      </c>
      <c r="E2231" s="689" t="s">
        <v>3804</v>
      </c>
      <c r="F2231" s="626" t="s">
        <v>3777</v>
      </c>
      <c r="G2231" s="626" t="s">
        <v>3852</v>
      </c>
      <c r="H2231" s="626" t="s">
        <v>550</v>
      </c>
      <c r="I2231" s="626" t="s">
        <v>3352</v>
      </c>
      <c r="J2231" s="626" t="s">
        <v>1207</v>
      </c>
      <c r="K2231" s="626" t="s">
        <v>3911</v>
      </c>
      <c r="L2231" s="627">
        <v>127.5</v>
      </c>
      <c r="M2231" s="627">
        <v>127.5</v>
      </c>
      <c r="N2231" s="626">
        <v>1</v>
      </c>
      <c r="O2231" s="690">
        <v>1</v>
      </c>
      <c r="P2231" s="627">
        <v>127.5</v>
      </c>
      <c r="Q2231" s="642">
        <v>1</v>
      </c>
      <c r="R2231" s="626">
        <v>1</v>
      </c>
      <c r="S2231" s="642">
        <v>1</v>
      </c>
      <c r="T2231" s="690">
        <v>1</v>
      </c>
      <c r="U2231" s="672">
        <v>1</v>
      </c>
    </row>
    <row r="2232" spans="1:21" ht="14.4" customHeight="1" x14ac:dyDescent="0.3">
      <c r="A2232" s="625">
        <v>4</v>
      </c>
      <c r="B2232" s="626" t="s">
        <v>551</v>
      </c>
      <c r="C2232" s="626">
        <v>89301045</v>
      </c>
      <c r="D2232" s="688" t="s">
        <v>5894</v>
      </c>
      <c r="E2232" s="689" t="s">
        <v>3804</v>
      </c>
      <c r="F2232" s="626" t="s">
        <v>3777</v>
      </c>
      <c r="G2232" s="626" t="s">
        <v>4203</v>
      </c>
      <c r="H2232" s="626" t="s">
        <v>550</v>
      </c>
      <c r="I2232" s="626" t="s">
        <v>5446</v>
      </c>
      <c r="J2232" s="626" t="s">
        <v>5447</v>
      </c>
      <c r="K2232" s="626" t="s">
        <v>5448</v>
      </c>
      <c r="L2232" s="627">
        <v>79.349999999999994</v>
      </c>
      <c r="M2232" s="627">
        <v>3015.3</v>
      </c>
      <c r="N2232" s="626">
        <v>38</v>
      </c>
      <c r="O2232" s="690">
        <v>19</v>
      </c>
      <c r="P2232" s="627">
        <v>1348.9500000000003</v>
      </c>
      <c r="Q2232" s="642">
        <v>0.44736842105263164</v>
      </c>
      <c r="R2232" s="626">
        <v>17</v>
      </c>
      <c r="S2232" s="642">
        <v>0.44736842105263158</v>
      </c>
      <c r="T2232" s="690">
        <v>8.5</v>
      </c>
      <c r="U2232" s="672">
        <v>0.44736842105263158</v>
      </c>
    </row>
    <row r="2233" spans="1:21" ht="14.4" customHeight="1" x14ac:dyDescent="0.3">
      <c r="A2233" s="625">
        <v>4</v>
      </c>
      <c r="B2233" s="626" t="s">
        <v>551</v>
      </c>
      <c r="C2233" s="626">
        <v>89301045</v>
      </c>
      <c r="D2233" s="688" t="s">
        <v>5894</v>
      </c>
      <c r="E2233" s="689" t="s">
        <v>3804</v>
      </c>
      <c r="F2233" s="626" t="s">
        <v>3777</v>
      </c>
      <c r="G2233" s="626" t="s">
        <v>5140</v>
      </c>
      <c r="H2233" s="626" t="s">
        <v>550</v>
      </c>
      <c r="I2233" s="626" t="s">
        <v>5382</v>
      </c>
      <c r="J2233" s="626" t="s">
        <v>5383</v>
      </c>
      <c r="K2233" s="626" t="s">
        <v>1876</v>
      </c>
      <c r="L2233" s="627">
        <v>52.4</v>
      </c>
      <c r="M2233" s="627">
        <v>52.4</v>
      </c>
      <c r="N2233" s="626">
        <v>1</v>
      </c>
      <c r="O2233" s="690">
        <v>1</v>
      </c>
      <c r="P2233" s="627"/>
      <c r="Q2233" s="642">
        <v>0</v>
      </c>
      <c r="R2233" s="626"/>
      <c r="S2233" s="642">
        <v>0</v>
      </c>
      <c r="T2233" s="690"/>
      <c r="U2233" s="672">
        <v>0</v>
      </c>
    </row>
    <row r="2234" spans="1:21" ht="14.4" customHeight="1" x14ac:dyDescent="0.3">
      <c r="A2234" s="625">
        <v>4</v>
      </c>
      <c r="B2234" s="626" t="s">
        <v>551</v>
      </c>
      <c r="C2234" s="626">
        <v>89301045</v>
      </c>
      <c r="D2234" s="688" t="s">
        <v>5894</v>
      </c>
      <c r="E2234" s="689" t="s">
        <v>3804</v>
      </c>
      <c r="F2234" s="626" t="s">
        <v>3777</v>
      </c>
      <c r="G2234" s="626" t="s">
        <v>3962</v>
      </c>
      <c r="H2234" s="626" t="s">
        <v>550</v>
      </c>
      <c r="I2234" s="626" t="s">
        <v>5787</v>
      </c>
      <c r="J2234" s="626" t="s">
        <v>5788</v>
      </c>
      <c r="K2234" s="626" t="s">
        <v>920</v>
      </c>
      <c r="L2234" s="627">
        <v>0</v>
      </c>
      <c r="M2234" s="627">
        <v>0</v>
      </c>
      <c r="N2234" s="626">
        <v>2</v>
      </c>
      <c r="O2234" s="690">
        <v>1</v>
      </c>
      <c r="P2234" s="627">
        <v>0</v>
      </c>
      <c r="Q2234" s="642"/>
      <c r="R2234" s="626">
        <v>2</v>
      </c>
      <c r="S2234" s="642">
        <v>1</v>
      </c>
      <c r="T2234" s="690">
        <v>1</v>
      </c>
      <c r="U2234" s="672">
        <v>1</v>
      </c>
    </row>
    <row r="2235" spans="1:21" ht="14.4" customHeight="1" x14ac:dyDescent="0.3">
      <c r="A2235" s="625">
        <v>4</v>
      </c>
      <c r="B2235" s="626" t="s">
        <v>551</v>
      </c>
      <c r="C2235" s="626">
        <v>89301045</v>
      </c>
      <c r="D2235" s="688" t="s">
        <v>5894</v>
      </c>
      <c r="E2235" s="689" t="s">
        <v>3804</v>
      </c>
      <c r="F2235" s="626" t="s">
        <v>3777</v>
      </c>
      <c r="G2235" s="626" t="s">
        <v>3962</v>
      </c>
      <c r="H2235" s="626" t="s">
        <v>550</v>
      </c>
      <c r="I2235" s="626" t="s">
        <v>5254</v>
      </c>
      <c r="J2235" s="626" t="s">
        <v>4050</v>
      </c>
      <c r="K2235" s="626" t="s">
        <v>920</v>
      </c>
      <c r="L2235" s="627">
        <v>0</v>
      </c>
      <c r="M2235" s="627">
        <v>0</v>
      </c>
      <c r="N2235" s="626">
        <v>1</v>
      </c>
      <c r="O2235" s="690">
        <v>0.5</v>
      </c>
      <c r="P2235" s="627"/>
      <c r="Q2235" s="642"/>
      <c r="R2235" s="626"/>
      <c r="S2235" s="642">
        <v>0</v>
      </c>
      <c r="T2235" s="690"/>
      <c r="U2235" s="672">
        <v>0</v>
      </c>
    </row>
    <row r="2236" spans="1:21" ht="14.4" customHeight="1" x14ac:dyDescent="0.3">
      <c r="A2236" s="625">
        <v>4</v>
      </c>
      <c r="B2236" s="626" t="s">
        <v>551</v>
      </c>
      <c r="C2236" s="626">
        <v>89301045</v>
      </c>
      <c r="D2236" s="688" t="s">
        <v>5894</v>
      </c>
      <c r="E2236" s="689" t="s">
        <v>3804</v>
      </c>
      <c r="F2236" s="626" t="s">
        <v>3778</v>
      </c>
      <c r="G2236" s="626" t="s">
        <v>3904</v>
      </c>
      <c r="H2236" s="626" t="s">
        <v>550</v>
      </c>
      <c r="I2236" s="626" t="s">
        <v>4026</v>
      </c>
      <c r="J2236" s="626" t="s">
        <v>3806</v>
      </c>
      <c r="K2236" s="626"/>
      <c r="L2236" s="627">
        <v>0</v>
      </c>
      <c r="M2236" s="627">
        <v>0</v>
      </c>
      <c r="N2236" s="626">
        <v>23</v>
      </c>
      <c r="O2236" s="690">
        <v>22</v>
      </c>
      <c r="P2236" s="627">
        <v>0</v>
      </c>
      <c r="Q2236" s="642"/>
      <c r="R2236" s="626">
        <v>18</v>
      </c>
      <c r="S2236" s="642">
        <v>0.78260869565217395</v>
      </c>
      <c r="T2236" s="690">
        <v>17.5</v>
      </c>
      <c r="U2236" s="672">
        <v>0.79545454545454541</v>
      </c>
    </row>
    <row r="2237" spans="1:21" ht="14.4" customHeight="1" x14ac:dyDescent="0.3">
      <c r="A2237" s="625">
        <v>4</v>
      </c>
      <c r="B2237" s="626" t="s">
        <v>551</v>
      </c>
      <c r="C2237" s="626">
        <v>89301045</v>
      </c>
      <c r="D2237" s="688" t="s">
        <v>5894</v>
      </c>
      <c r="E2237" s="689" t="s">
        <v>3804</v>
      </c>
      <c r="F2237" s="626" t="s">
        <v>3779</v>
      </c>
      <c r="G2237" s="626" t="s">
        <v>4152</v>
      </c>
      <c r="H2237" s="626" t="s">
        <v>550</v>
      </c>
      <c r="I2237" s="626" t="s">
        <v>4153</v>
      </c>
      <c r="J2237" s="626" t="s">
        <v>4154</v>
      </c>
      <c r="K2237" s="626" t="s">
        <v>4155</v>
      </c>
      <c r="L2237" s="627">
        <v>410</v>
      </c>
      <c r="M2237" s="627">
        <v>410</v>
      </c>
      <c r="N2237" s="626">
        <v>1</v>
      </c>
      <c r="O2237" s="690">
        <v>1</v>
      </c>
      <c r="P2237" s="627">
        <v>410</v>
      </c>
      <c r="Q2237" s="642">
        <v>1</v>
      </c>
      <c r="R2237" s="626">
        <v>1</v>
      </c>
      <c r="S2237" s="642">
        <v>1</v>
      </c>
      <c r="T2237" s="690">
        <v>1</v>
      </c>
      <c r="U2237" s="672">
        <v>1</v>
      </c>
    </row>
    <row r="2238" spans="1:21" ht="14.4" customHeight="1" x14ac:dyDescent="0.3">
      <c r="A2238" s="625">
        <v>4</v>
      </c>
      <c r="B2238" s="626" t="s">
        <v>551</v>
      </c>
      <c r="C2238" s="626">
        <v>89301045</v>
      </c>
      <c r="D2238" s="688" t="s">
        <v>5894</v>
      </c>
      <c r="E2238" s="689" t="s">
        <v>3804</v>
      </c>
      <c r="F2238" s="626" t="s">
        <v>3779</v>
      </c>
      <c r="G2238" s="626" t="s">
        <v>4027</v>
      </c>
      <c r="H2238" s="626" t="s">
        <v>550</v>
      </c>
      <c r="I2238" s="626" t="s">
        <v>5789</v>
      </c>
      <c r="J2238" s="626" t="s">
        <v>5790</v>
      </c>
      <c r="K2238" s="626" t="s">
        <v>5791</v>
      </c>
      <c r="L2238" s="627">
        <v>750</v>
      </c>
      <c r="M2238" s="627">
        <v>750</v>
      </c>
      <c r="N2238" s="626">
        <v>1</v>
      </c>
      <c r="O2238" s="690">
        <v>1</v>
      </c>
      <c r="P2238" s="627"/>
      <c r="Q2238" s="642">
        <v>0</v>
      </c>
      <c r="R2238" s="626"/>
      <c r="S2238" s="642">
        <v>0</v>
      </c>
      <c r="T2238" s="690"/>
      <c r="U2238" s="672">
        <v>0</v>
      </c>
    </row>
    <row r="2239" spans="1:21" ht="14.4" customHeight="1" x14ac:dyDescent="0.3">
      <c r="A2239" s="625">
        <v>4</v>
      </c>
      <c r="B2239" s="626" t="s">
        <v>551</v>
      </c>
      <c r="C2239" s="626">
        <v>89301045</v>
      </c>
      <c r="D2239" s="688" t="s">
        <v>5894</v>
      </c>
      <c r="E2239" s="689" t="s">
        <v>3804</v>
      </c>
      <c r="F2239" s="626" t="s">
        <v>3779</v>
      </c>
      <c r="G2239" s="626" t="s">
        <v>4027</v>
      </c>
      <c r="H2239" s="626" t="s">
        <v>550</v>
      </c>
      <c r="I2239" s="626" t="s">
        <v>5792</v>
      </c>
      <c r="J2239" s="626" t="s">
        <v>5793</v>
      </c>
      <c r="K2239" s="626" t="s">
        <v>5794</v>
      </c>
      <c r="L2239" s="627">
        <v>500</v>
      </c>
      <c r="M2239" s="627">
        <v>500</v>
      </c>
      <c r="N2239" s="626">
        <v>1</v>
      </c>
      <c r="O2239" s="690">
        <v>1</v>
      </c>
      <c r="P2239" s="627"/>
      <c r="Q2239" s="642">
        <v>0</v>
      </c>
      <c r="R2239" s="626"/>
      <c r="S2239" s="642">
        <v>0</v>
      </c>
      <c r="T2239" s="690"/>
      <c r="U2239" s="672">
        <v>0</v>
      </c>
    </row>
    <row r="2240" spans="1:21" ht="14.4" customHeight="1" x14ac:dyDescent="0.3">
      <c r="A2240" s="625">
        <v>4</v>
      </c>
      <c r="B2240" s="626" t="s">
        <v>551</v>
      </c>
      <c r="C2240" s="626">
        <v>89301045</v>
      </c>
      <c r="D2240" s="688" t="s">
        <v>5894</v>
      </c>
      <c r="E2240" s="689" t="s">
        <v>3813</v>
      </c>
      <c r="F2240" s="626" t="s">
        <v>3777</v>
      </c>
      <c r="G2240" s="626" t="s">
        <v>3848</v>
      </c>
      <c r="H2240" s="626" t="s">
        <v>550</v>
      </c>
      <c r="I2240" s="626" t="s">
        <v>5795</v>
      </c>
      <c r="J2240" s="626" t="s">
        <v>4074</v>
      </c>
      <c r="K2240" s="626" t="s">
        <v>5796</v>
      </c>
      <c r="L2240" s="627">
        <v>0</v>
      </c>
      <c r="M2240" s="627">
        <v>0</v>
      </c>
      <c r="N2240" s="626">
        <v>1</v>
      </c>
      <c r="O2240" s="690">
        <v>0.5</v>
      </c>
      <c r="P2240" s="627"/>
      <c r="Q2240" s="642"/>
      <c r="R2240" s="626"/>
      <c r="S2240" s="642">
        <v>0</v>
      </c>
      <c r="T2240" s="690"/>
      <c r="U2240" s="672">
        <v>0</v>
      </c>
    </row>
    <row r="2241" spans="1:21" ht="14.4" customHeight="1" x14ac:dyDescent="0.3">
      <c r="A2241" s="625">
        <v>4</v>
      </c>
      <c r="B2241" s="626" t="s">
        <v>551</v>
      </c>
      <c r="C2241" s="626">
        <v>89301045</v>
      </c>
      <c r="D2241" s="688" t="s">
        <v>5894</v>
      </c>
      <c r="E2241" s="689" t="s">
        <v>3813</v>
      </c>
      <c r="F2241" s="626" t="s">
        <v>3777</v>
      </c>
      <c r="G2241" s="626" t="s">
        <v>3920</v>
      </c>
      <c r="H2241" s="626" t="s">
        <v>1399</v>
      </c>
      <c r="I2241" s="626" t="s">
        <v>1596</v>
      </c>
      <c r="J2241" s="626" t="s">
        <v>4199</v>
      </c>
      <c r="K2241" s="626" t="s">
        <v>1598</v>
      </c>
      <c r="L2241" s="627">
        <v>140.03</v>
      </c>
      <c r="M2241" s="627">
        <v>280.06</v>
      </c>
      <c r="N2241" s="626">
        <v>2</v>
      </c>
      <c r="O2241" s="690">
        <v>0.5</v>
      </c>
      <c r="P2241" s="627"/>
      <c r="Q2241" s="642">
        <v>0</v>
      </c>
      <c r="R2241" s="626"/>
      <c r="S2241" s="642">
        <v>0</v>
      </c>
      <c r="T2241" s="690"/>
      <c r="U2241" s="672">
        <v>0</v>
      </c>
    </row>
    <row r="2242" spans="1:21" ht="14.4" customHeight="1" x14ac:dyDescent="0.3">
      <c r="A2242" s="625">
        <v>4</v>
      </c>
      <c r="B2242" s="626" t="s">
        <v>551</v>
      </c>
      <c r="C2242" s="626">
        <v>89301045</v>
      </c>
      <c r="D2242" s="688" t="s">
        <v>5894</v>
      </c>
      <c r="E2242" s="689" t="s">
        <v>3824</v>
      </c>
      <c r="F2242" s="626" t="s">
        <v>3777</v>
      </c>
      <c r="G2242" s="626" t="s">
        <v>4106</v>
      </c>
      <c r="H2242" s="626" t="s">
        <v>550</v>
      </c>
      <c r="I2242" s="626" t="s">
        <v>4107</v>
      </c>
      <c r="J2242" s="626" t="s">
        <v>4108</v>
      </c>
      <c r="K2242" s="626" t="s">
        <v>4109</v>
      </c>
      <c r="L2242" s="627">
        <v>64.23</v>
      </c>
      <c r="M2242" s="627">
        <v>64.23</v>
      </c>
      <c r="N2242" s="626">
        <v>1</v>
      </c>
      <c r="O2242" s="690">
        <v>0.5</v>
      </c>
      <c r="P2242" s="627"/>
      <c r="Q2242" s="642">
        <v>0</v>
      </c>
      <c r="R2242" s="626"/>
      <c r="S2242" s="642">
        <v>0</v>
      </c>
      <c r="T2242" s="690"/>
      <c r="U2242" s="672">
        <v>0</v>
      </c>
    </row>
    <row r="2243" spans="1:21" ht="14.4" customHeight="1" x14ac:dyDescent="0.3">
      <c r="A2243" s="625">
        <v>4</v>
      </c>
      <c r="B2243" s="626" t="s">
        <v>551</v>
      </c>
      <c r="C2243" s="626">
        <v>89301045</v>
      </c>
      <c r="D2243" s="688" t="s">
        <v>5894</v>
      </c>
      <c r="E2243" s="689" t="s">
        <v>3824</v>
      </c>
      <c r="F2243" s="626" t="s">
        <v>3777</v>
      </c>
      <c r="G2243" s="626" t="s">
        <v>3839</v>
      </c>
      <c r="H2243" s="626" t="s">
        <v>1399</v>
      </c>
      <c r="I2243" s="626" t="s">
        <v>1717</v>
      </c>
      <c r="J2243" s="626" t="s">
        <v>3575</v>
      </c>
      <c r="K2243" s="626" t="s">
        <v>3576</v>
      </c>
      <c r="L2243" s="627">
        <v>333.31</v>
      </c>
      <c r="M2243" s="627">
        <v>2666.48</v>
      </c>
      <c r="N2243" s="626">
        <v>8</v>
      </c>
      <c r="O2243" s="690">
        <v>4</v>
      </c>
      <c r="P2243" s="627">
        <v>999.93000000000006</v>
      </c>
      <c r="Q2243" s="642">
        <v>0.375</v>
      </c>
      <c r="R2243" s="626">
        <v>3</v>
      </c>
      <c r="S2243" s="642">
        <v>0.375</v>
      </c>
      <c r="T2243" s="690">
        <v>2</v>
      </c>
      <c r="U2243" s="672">
        <v>0.5</v>
      </c>
    </row>
    <row r="2244" spans="1:21" ht="14.4" customHeight="1" x14ac:dyDescent="0.3">
      <c r="A2244" s="625">
        <v>4</v>
      </c>
      <c r="B2244" s="626" t="s">
        <v>551</v>
      </c>
      <c r="C2244" s="626">
        <v>89301045</v>
      </c>
      <c r="D2244" s="688" t="s">
        <v>5894</v>
      </c>
      <c r="E2244" s="689" t="s">
        <v>3824</v>
      </c>
      <c r="F2244" s="626" t="s">
        <v>3777</v>
      </c>
      <c r="G2244" s="626" t="s">
        <v>3912</v>
      </c>
      <c r="H2244" s="626" t="s">
        <v>1399</v>
      </c>
      <c r="I2244" s="626" t="s">
        <v>2388</v>
      </c>
      <c r="J2244" s="626" t="s">
        <v>1483</v>
      </c>
      <c r="K2244" s="626" t="s">
        <v>917</v>
      </c>
      <c r="L2244" s="627">
        <v>0</v>
      </c>
      <c r="M2244" s="627">
        <v>0</v>
      </c>
      <c r="N2244" s="626">
        <v>1</v>
      </c>
      <c r="O2244" s="690">
        <v>1</v>
      </c>
      <c r="P2244" s="627">
        <v>0</v>
      </c>
      <c r="Q2244" s="642"/>
      <c r="R2244" s="626">
        <v>1</v>
      </c>
      <c r="S2244" s="642">
        <v>1</v>
      </c>
      <c r="T2244" s="690">
        <v>1</v>
      </c>
      <c r="U2244" s="672">
        <v>1</v>
      </c>
    </row>
    <row r="2245" spans="1:21" ht="14.4" customHeight="1" x14ac:dyDescent="0.3">
      <c r="A2245" s="625">
        <v>4</v>
      </c>
      <c r="B2245" s="626" t="s">
        <v>551</v>
      </c>
      <c r="C2245" s="626">
        <v>89301045</v>
      </c>
      <c r="D2245" s="688" t="s">
        <v>5894</v>
      </c>
      <c r="E2245" s="689" t="s">
        <v>3824</v>
      </c>
      <c r="F2245" s="626" t="s">
        <v>3777</v>
      </c>
      <c r="G2245" s="626" t="s">
        <v>4126</v>
      </c>
      <c r="H2245" s="626" t="s">
        <v>1399</v>
      </c>
      <c r="I2245" s="626" t="s">
        <v>1729</v>
      </c>
      <c r="J2245" s="626" t="s">
        <v>1730</v>
      </c>
      <c r="K2245" s="626" t="s">
        <v>3600</v>
      </c>
      <c r="L2245" s="627">
        <v>69.86</v>
      </c>
      <c r="M2245" s="627">
        <v>209.57999999999998</v>
      </c>
      <c r="N2245" s="626">
        <v>3</v>
      </c>
      <c r="O2245" s="690">
        <v>1</v>
      </c>
      <c r="P2245" s="627">
        <v>69.86</v>
      </c>
      <c r="Q2245" s="642">
        <v>0.33333333333333337</v>
      </c>
      <c r="R2245" s="626">
        <v>1</v>
      </c>
      <c r="S2245" s="642">
        <v>0.33333333333333331</v>
      </c>
      <c r="T2245" s="690">
        <v>0.5</v>
      </c>
      <c r="U2245" s="672">
        <v>0.5</v>
      </c>
    </row>
    <row r="2246" spans="1:21" ht="14.4" customHeight="1" x14ac:dyDescent="0.3">
      <c r="A2246" s="625">
        <v>4</v>
      </c>
      <c r="B2246" s="626" t="s">
        <v>551</v>
      </c>
      <c r="C2246" s="626">
        <v>89301045</v>
      </c>
      <c r="D2246" s="688" t="s">
        <v>5894</v>
      </c>
      <c r="E2246" s="689" t="s">
        <v>3824</v>
      </c>
      <c r="F2246" s="626" t="s">
        <v>3777</v>
      </c>
      <c r="G2246" s="626" t="s">
        <v>4092</v>
      </c>
      <c r="H2246" s="626" t="s">
        <v>1399</v>
      </c>
      <c r="I2246" s="626" t="s">
        <v>5797</v>
      </c>
      <c r="J2246" s="626" t="s">
        <v>2476</v>
      </c>
      <c r="K2246" s="626" t="s">
        <v>5798</v>
      </c>
      <c r="L2246" s="627">
        <v>432.32</v>
      </c>
      <c r="M2246" s="627">
        <v>432.32</v>
      </c>
      <c r="N2246" s="626">
        <v>1</v>
      </c>
      <c r="O2246" s="690">
        <v>0.5</v>
      </c>
      <c r="P2246" s="627"/>
      <c r="Q2246" s="642">
        <v>0</v>
      </c>
      <c r="R2246" s="626"/>
      <c r="S2246" s="642">
        <v>0</v>
      </c>
      <c r="T2246" s="690"/>
      <c r="U2246" s="672">
        <v>0</v>
      </c>
    </row>
    <row r="2247" spans="1:21" ht="14.4" customHeight="1" x14ac:dyDescent="0.3">
      <c r="A2247" s="625">
        <v>4</v>
      </c>
      <c r="B2247" s="626" t="s">
        <v>551</v>
      </c>
      <c r="C2247" s="626">
        <v>89301045</v>
      </c>
      <c r="D2247" s="688" t="s">
        <v>5894</v>
      </c>
      <c r="E2247" s="689" t="s">
        <v>3824</v>
      </c>
      <c r="F2247" s="626" t="s">
        <v>3777</v>
      </c>
      <c r="G2247" s="626" t="s">
        <v>4009</v>
      </c>
      <c r="H2247" s="626" t="s">
        <v>550</v>
      </c>
      <c r="I2247" s="626" t="s">
        <v>4060</v>
      </c>
      <c r="J2247" s="626" t="s">
        <v>4061</v>
      </c>
      <c r="K2247" s="626" t="s">
        <v>3867</v>
      </c>
      <c r="L2247" s="627">
        <v>75.36</v>
      </c>
      <c r="M2247" s="627">
        <v>75.36</v>
      </c>
      <c r="N2247" s="626">
        <v>1</v>
      </c>
      <c r="O2247" s="690">
        <v>0.5</v>
      </c>
      <c r="P2247" s="627"/>
      <c r="Q2247" s="642">
        <v>0</v>
      </c>
      <c r="R2247" s="626"/>
      <c r="S2247" s="642">
        <v>0</v>
      </c>
      <c r="T2247" s="690"/>
      <c r="U2247" s="672">
        <v>0</v>
      </c>
    </row>
    <row r="2248" spans="1:21" ht="14.4" customHeight="1" x14ac:dyDescent="0.3">
      <c r="A2248" s="625">
        <v>4</v>
      </c>
      <c r="B2248" s="626" t="s">
        <v>551</v>
      </c>
      <c r="C2248" s="626">
        <v>89301045</v>
      </c>
      <c r="D2248" s="688" t="s">
        <v>5894</v>
      </c>
      <c r="E2248" s="689" t="s">
        <v>3824</v>
      </c>
      <c r="F2248" s="626" t="s">
        <v>3777</v>
      </c>
      <c r="G2248" s="626" t="s">
        <v>4836</v>
      </c>
      <c r="H2248" s="626" t="s">
        <v>550</v>
      </c>
      <c r="I2248" s="626" t="s">
        <v>4837</v>
      </c>
      <c r="J2248" s="626" t="s">
        <v>3088</v>
      </c>
      <c r="K2248" s="626" t="s">
        <v>3862</v>
      </c>
      <c r="L2248" s="627">
        <v>43.23</v>
      </c>
      <c r="M2248" s="627">
        <v>259.38</v>
      </c>
      <c r="N2248" s="626">
        <v>6</v>
      </c>
      <c r="O2248" s="690">
        <v>1.5</v>
      </c>
      <c r="P2248" s="627"/>
      <c r="Q2248" s="642">
        <v>0</v>
      </c>
      <c r="R2248" s="626"/>
      <c r="S2248" s="642">
        <v>0</v>
      </c>
      <c r="T2248" s="690"/>
      <c r="U2248" s="672">
        <v>0</v>
      </c>
    </row>
    <row r="2249" spans="1:21" ht="14.4" customHeight="1" x14ac:dyDescent="0.3">
      <c r="A2249" s="625">
        <v>4</v>
      </c>
      <c r="B2249" s="626" t="s">
        <v>551</v>
      </c>
      <c r="C2249" s="626">
        <v>89301045</v>
      </c>
      <c r="D2249" s="688" t="s">
        <v>5894</v>
      </c>
      <c r="E2249" s="689" t="s">
        <v>3824</v>
      </c>
      <c r="F2249" s="626" t="s">
        <v>3777</v>
      </c>
      <c r="G2249" s="626" t="s">
        <v>5799</v>
      </c>
      <c r="H2249" s="626" t="s">
        <v>550</v>
      </c>
      <c r="I2249" s="626" t="s">
        <v>2223</v>
      </c>
      <c r="J2249" s="626" t="s">
        <v>5800</v>
      </c>
      <c r="K2249" s="626" t="s">
        <v>5801</v>
      </c>
      <c r="L2249" s="627">
        <v>0</v>
      </c>
      <c r="M2249" s="627">
        <v>0</v>
      </c>
      <c r="N2249" s="626">
        <v>1</v>
      </c>
      <c r="O2249" s="690">
        <v>0.5</v>
      </c>
      <c r="P2249" s="627">
        <v>0</v>
      </c>
      <c r="Q2249" s="642"/>
      <c r="R2249" s="626">
        <v>1</v>
      </c>
      <c r="S2249" s="642">
        <v>1</v>
      </c>
      <c r="T2249" s="690">
        <v>0.5</v>
      </c>
      <c r="U2249" s="672">
        <v>1</v>
      </c>
    </row>
    <row r="2250" spans="1:21" ht="14.4" customHeight="1" x14ac:dyDescent="0.3">
      <c r="A2250" s="625">
        <v>4</v>
      </c>
      <c r="B2250" s="626" t="s">
        <v>551</v>
      </c>
      <c r="C2250" s="626">
        <v>89301045</v>
      </c>
      <c r="D2250" s="688" t="s">
        <v>5894</v>
      </c>
      <c r="E2250" s="689" t="s">
        <v>3824</v>
      </c>
      <c r="F2250" s="626" t="s">
        <v>3777</v>
      </c>
      <c r="G2250" s="626" t="s">
        <v>5164</v>
      </c>
      <c r="H2250" s="626" t="s">
        <v>1399</v>
      </c>
      <c r="I2250" s="626" t="s">
        <v>5802</v>
      </c>
      <c r="J2250" s="626" t="s">
        <v>5803</v>
      </c>
      <c r="K2250" s="626" t="s">
        <v>3677</v>
      </c>
      <c r="L2250" s="627">
        <v>350.86</v>
      </c>
      <c r="M2250" s="627">
        <v>350.86</v>
      </c>
      <c r="N2250" s="626">
        <v>1</v>
      </c>
      <c r="O2250" s="690">
        <v>0.5</v>
      </c>
      <c r="P2250" s="627"/>
      <c r="Q2250" s="642">
        <v>0</v>
      </c>
      <c r="R2250" s="626"/>
      <c r="S2250" s="642">
        <v>0</v>
      </c>
      <c r="T2250" s="690"/>
      <c r="U2250" s="672">
        <v>0</v>
      </c>
    </row>
    <row r="2251" spans="1:21" ht="14.4" customHeight="1" x14ac:dyDescent="0.3">
      <c r="A2251" s="625">
        <v>4</v>
      </c>
      <c r="B2251" s="626" t="s">
        <v>551</v>
      </c>
      <c r="C2251" s="626">
        <v>89301045</v>
      </c>
      <c r="D2251" s="688" t="s">
        <v>5894</v>
      </c>
      <c r="E2251" s="689" t="s">
        <v>3824</v>
      </c>
      <c r="F2251" s="626" t="s">
        <v>3777</v>
      </c>
      <c r="G2251" s="626" t="s">
        <v>4819</v>
      </c>
      <c r="H2251" s="626" t="s">
        <v>1399</v>
      </c>
      <c r="I2251" s="626" t="s">
        <v>4820</v>
      </c>
      <c r="J2251" s="626" t="s">
        <v>4821</v>
      </c>
      <c r="K2251" s="626" t="s">
        <v>4822</v>
      </c>
      <c r="L2251" s="627">
        <v>3127.19</v>
      </c>
      <c r="M2251" s="627">
        <v>25017.52</v>
      </c>
      <c r="N2251" s="626">
        <v>8</v>
      </c>
      <c r="O2251" s="690">
        <v>3</v>
      </c>
      <c r="P2251" s="627"/>
      <c r="Q2251" s="642">
        <v>0</v>
      </c>
      <c r="R2251" s="626"/>
      <c r="S2251" s="642">
        <v>0</v>
      </c>
      <c r="T2251" s="690"/>
      <c r="U2251" s="672">
        <v>0</v>
      </c>
    </row>
    <row r="2252" spans="1:21" ht="14.4" customHeight="1" x14ac:dyDescent="0.3">
      <c r="A2252" s="625">
        <v>4</v>
      </c>
      <c r="B2252" s="626" t="s">
        <v>551</v>
      </c>
      <c r="C2252" s="626">
        <v>89301045</v>
      </c>
      <c r="D2252" s="688" t="s">
        <v>5894</v>
      </c>
      <c r="E2252" s="689" t="s">
        <v>3824</v>
      </c>
      <c r="F2252" s="626" t="s">
        <v>3777</v>
      </c>
      <c r="G2252" s="626" t="s">
        <v>4819</v>
      </c>
      <c r="H2252" s="626" t="s">
        <v>1399</v>
      </c>
      <c r="I2252" s="626" t="s">
        <v>4820</v>
      </c>
      <c r="J2252" s="626" t="s">
        <v>4821</v>
      </c>
      <c r="K2252" s="626" t="s">
        <v>4822</v>
      </c>
      <c r="L2252" s="627">
        <v>4283.43</v>
      </c>
      <c r="M2252" s="627">
        <v>17133.72</v>
      </c>
      <c r="N2252" s="626">
        <v>4</v>
      </c>
      <c r="O2252" s="690">
        <v>1</v>
      </c>
      <c r="P2252" s="627"/>
      <c r="Q2252" s="642">
        <v>0</v>
      </c>
      <c r="R2252" s="626"/>
      <c r="S2252" s="642">
        <v>0</v>
      </c>
      <c r="T2252" s="690"/>
      <c r="U2252" s="672">
        <v>0</v>
      </c>
    </row>
    <row r="2253" spans="1:21" ht="14.4" customHeight="1" x14ac:dyDescent="0.3">
      <c r="A2253" s="625">
        <v>4</v>
      </c>
      <c r="B2253" s="626" t="s">
        <v>551</v>
      </c>
      <c r="C2253" s="626">
        <v>89301045</v>
      </c>
      <c r="D2253" s="688" t="s">
        <v>5894</v>
      </c>
      <c r="E2253" s="689" t="s">
        <v>3824</v>
      </c>
      <c r="F2253" s="626" t="s">
        <v>3777</v>
      </c>
      <c r="G2253" s="626" t="s">
        <v>5498</v>
      </c>
      <c r="H2253" s="626" t="s">
        <v>550</v>
      </c>
      <c r="I2253" s="626" t="s">
        <v>5499</v>
      </c>
      <c r="J2253" s="626" t="s">
        <v>5500</v>
      </c>
      <c r="K2253" s="626" t="s">
        <v>5501</v>
      </c>
      <c r="L2253" s="627">
        <v>1692.27</v>
      </c>
      <c r="M2253" s="627">
        <v>3384.54</v>
      </c>
      <c r="N2253" s="626">
        <v>2</v>
      </c>
      <c r="O2253" s="690">
        <v>0.5</v>
      </c>
      <c r="P2253" s="627">
        <v>3384.54</v>
      </c>
      <c r="Q2253" s="642">
        <v>1</v>
      </c>
      <c r="R2253" s="626">
        <v>2</v>
      </c>
      <c r="S2253" s="642">
        <v>1</v>
      </c>
      <c r="T2253" s="690">
        <v>0.5</v>
      </c>
      <c r="U2253" s="672">
        <v>1</v>
      </c>
    </row>
    <row r="2254" spans="1:21" ht="14.4" customHeight="1" x14ac:dyDescent="0.3">
      <c r="A2254" s="625">
        <v>4</v>
      </c>
      <c r="B2254" s="626" t="s">
        <v>551</v>
      </c>
      <c r="C2254" s="626">
        <v>89301045</v>
      </c>
      <c r="D2254" s="688" t="s">
        <v>5894</v>
      </c>
      <c r="E2254" s="689" t="s">
        <v>3824</v>
      </c>
      <c r="F2254" s="626" t="s">
        <v>3777</v>
      </c>
      <c r="G2254" s="626" t="s">
        <v>3932</v>
      </c>
      <c r="H2254" s="626" t="s">
        <v>550</v>
      </c>
      <c r="I2254" s="626" t="s">
        <v>2120</v>
      </c>
      <c r="J2254" s="626" t="s">
        <v>3933</v>
      </c>
      <c r="K2254" s="626" t="s">
        <v>3934</v>
      </c>
      <c r="L2254" s="627">
        <v>0</v>
      </c>
      <c r="M2254" s="627">
        <v>0</v>
      </c>
      <c r="N2254" s="626">
        <v>1</v>
      </c>
      <c r="O2254" s="690">
        <v>1</v>
      </c>
      <c r="P2254" s="627"/>
      <c r="Q2254" s="642"/>
      <c r="R2254" s="626"/>
      <c r="S2254" s="642">
        <v>0</v>
      </c>
      <c r="T2254" s="690"/>
      <c r="U2254" s="672">
        <v>0</v>
      </c>
    </row>
    <row r="2255" spans="1:21" ht="14.4" customHeight="1" x14ac:dyDescent="0.3">
      <c r="A2255" s="625">
        <v>4</v>
      </c>
      <c r="B2255" s="626" t="s">
        <v>551</v>
      </c>
      <c r="C2255" s="626">
        <v>89301045</v>
      </c>
      <c r="D2255" s="688" t="s">
        <v>5894</v>
      </c>
      <c r="E2255" s="689" t="s">
        <v>3824</v>
      </c>
      <c r="F2255" s="626" t="s">
        <v>3777</v>
      </c>
      <c r="G2255" s="626" t="s">
        <v>5804</v>
      </c>
      <c r="H2255" s="626" t="s">
        <v>550</v>
      </c>
      <c r="I2255" s="626" t="s">
        <v>1846</v>
      </c>
      <c r="J2255" s="626" t="s">
        <v>1847</v>
      </c>
      <c r="K2255" s="626" t="s">
        <v>5805</v>
      </c>
      <c r="L2255" s="627">
        <v>0</v>
      </c>
      <c r="M2255" s="627">
        <v>0</v>
      </c>
      <c r="N2255" s="626">
        <v>2</v>
      </c>
      <c r="O2255" s="690">
        <v>1</v>
      </c>
      <c r="P2255" s="627">
        <v>0</v>
      </c>
      <c r="Q2255" s="642"/>
      <c r="R2255" s="626">
        <v>2</v>
      </c>
      <c r="S2255" s="642">
        <v>1</v>
      </c>
      <c r="T2255" s="690">
        <v>1</v>
      </c>
      <c r="U2255" s="672">
        <v>1</v>
      </c>
    </row>
    <row r="2256" spans="1:21" ht="14.4" customHeight="1" x14ac:dyDescent="0.3">
      <c r="A2256" s="625">
        <v>4</v>
      </c>
      <c r="B2256" s="626" t="s">
        <v>551</v>
      </c>
      <c r="C2256" s="626">
        <v>89301045</v>
      </c>
      <c r="D2256" s="688" t="s">
        <v>5894</v>
      </c>
      <c r="E2256" s="689" t="s">
        <v>3824</v>
      </c>
      <c r="F2256" s="626" t="s">
        <v>3777</v>
      </c>
      <c r="G2256" s="626" t="s">
        <v>5320</v>
      </c>
      <c r="H2256" s="626" t="s">
        <v>1399</v>
      </c>
      <c r="I2256" s="626" t="s">
        <v>1528</v>
      </c>
      <c r="J2256" s="626" t="s">
        <v>1529</v>
      </c>
      <c r="K2256" s="626" t="s">
        <v>1530</v>
      </c>
      <c r="L2256" s="627">
        <v>25.07</v>
      </c>
      <c r="M2256" s="627">
        <v>50.14</v>
      </c>
      <c r="N2256" s="626">
        <v>2</v>
      </c>
      <c r="O2256" s="690">
        <v>0.5</v>
      </c>
      <c r="P2256" s="627">
        <v>50.14</v>
      </c>
      <c r="Q2256" s="642">
        <v>1</v>
      </c>
      <c r="R2256" s="626">
        <v>2</v>
      </c>
      <c r="S2256" s="642">
        <v>1</v>
      </c>
      <c r="T2256" s="690">
        <v>0.5</v>
      </c>
      <c r="U2256" s="672">
        <v>1</v>
      </c>
    </row>
    <row r="2257" spans="1:21" ht="14.4" customHeight="1" x14ac:dyDescent="0.3">
      <c r="A2257" s="625">
        <v>4</v>
      </c>
      <c r="B2257" s="626" t="s">
        <v>551</v>
      </c>
      <c r="C2257" s="626">
        <v>89301045</v>
      </c>
      <c r="D2257" s="688" t="s">
        <v>5894</v>
      </c>
      <c r="E2257" s="689" t="s">
        <v>3824</v>
      </c>
      <c r="F2257" s="626" t="s">
        <v>3777</v>
      </c>
      <c r="G2257" s="626" t="s">
        <v>3841</v>
      </c>
      <c r="H2257" s="626" t="s">
        <v>1399</v>
      </c>
      <c r="I2257" s="626" t="s">
        <v>1733</v>
      </c>
      <c r="J2257" s="626" t="s">
        <v>1734</v>
      </c>
      <c r="K2257" s="626" t="s">
        <v>3596</v>
      </c>
      <c r="L2257" s="627">
        <v>399.92</v>
      </c>
      <c r="M2257" s="627">
        <v>1999.6</v>
      </c>
      <c r="N2257" s="626">
        <v>5</v>
      </c>
      <c r="O2257" s="690">
        <v>2.5</v>
      </c>
      <c r="P2257" s="627">
        <v>799.84</v>
      </c>
      <c r="Q2257" s="642">
        <v>0.4</v>
      </c>
      <c r="R2257" s="626">
        <v>2</v>
      </c>
      <c r="S2257" s="642">
        <v>0.4</v>
      </c>
      <c r="T2257" s="690">
        <v>1</v>
      </c>
      <c r="U2257" s="672">
        <v>0.4</v>
      </c>
    </row>
    <row r="2258" spans="1:21" ht="14.4" customHeight="1" x14ac:dyDescent="0.3">
      <c r="A2258" s="625">
        <v>4</v>
      </c>
      <c r="B2258" s="626" t="s">
        <v>551</v>
      </c>
      <c r="C2258" s="626">
        <v>89301045</v>
      </c>
      <c r="D2258" s="688" t="s">
        <v>5894</v>
      </c>
      <c r="E2258" s="689" t="s">
        <v>3824</v>
      </c>
      <c r="F2258" s="626" t="s">
        <v>3777</v>
      </c>
      <c r="G2258" s="626" t="s">
        <v>3841</v>
      </c>
      <c r="H2258" s="626" t="s">
        <v>1399</v>
      </c>
      <c r="I2258" s="626" t="s">
        <v>1733</v>
      </c>
      <c r="J2258" s="626" t="s">
        <v>1734</v>
      </c>
      <c r="K2258" s="626" t="s">
        <v>3596</v>
      </c>
      <c r="L2258" s="627">
        <v>116.8</v>
      </c>
      <c r="M2258" s="627">
        <v>116.8</v>
      </c>
      <c r="N2258" s="626">
        <v>1</v>
      </c>
      <c r="O2258" s="690">
        <v>0.5</v>
      </c>
      <c r="P2258" s="627"/>
      <c r="Q2258" s="642">
        <v>0</v>
      </c>
      <c r="R2258" s="626"/>
      <c r="S2258" s="642">
        <v>0</v>
      </c>
      <c r="T2258" s="690"/>
      <c r="U2258" s="672">
        <v>0</v>
      </c>
    </row>
    <row r="2259" spans="1:21" ht="14.4" customHeight="1" x14ac:dyDescent="0.3">
      <c r="A2259" s="625">
        <v>4</v>
      </c>
      <c r="B2259" s="626" t="s">
        <v>551</v>
      </c>
      <c r="C2259" s="626">
        <v>89301045</v>
      </c>
      <c r="D2259" s="688" t="s">
        <v>5894</v>
      </c>
      <c r="E2259" s="689" t="s">
        <v>3824</v>
      </c>
      <c r="F2259" s="626" t="s">
        <v>3777</v>
      </c>
      <c r="G2259" s="626" t="s">
        <v>3845</v>
      </c>
      <c r="H2259" s="626" t="s">
        <v>1399</v>
      </c>
      <c r="I2259" s="626" t="s">
        <v>1448</v>
      </c>
      <c r="J2259" s="626" t="s">
        <v>1449</v>
      </c>
      <c r="K2259" s="626" t="s">
        <v>1450</v>
      </c>
      <c r="L2259" s="627">
        <v>0</v>
      </c>
      <c r="M2259" s="627">
        <v>0</v>
      </c>
      <c r="N2259" s="626">
        <v>1</v>
      </c>
      <c r="O2259" s="690">
        <v>1</v>
      </c>
      <c r="P2259" s="627"/>
      <c r="Q2259" s="642"/>
      <c r="R2259" s="626"/>
      <c r="S2259" s="642">
        <v>0</v>
      </c>
      <c r="T2259" s="690"/>
      <c r="U2259" s="672">
        <v>0</v>
      </c>
    </row>
    <row r="2260" spans="1:21" ht="14.4" customHeight="1" x14ac:dyDescent="0.3">
      <c r="A2260" s="625">
        <v>4</v>
      </c>
      <c r="B2260" s="626" t="s">
        <v>551</v>
      </c>
      <c r="C2260" s="626">
        <v>89301045</v>
      </c>
      <c r="D2260" s="688" t="s">
        <v>5894</v>
      </c>
      <c r="E2260" s="689" t="s">
        <v>3824</v>
      </c>
      <c r="F2260" s="626" t="s">
        <v>3777</v>
      </c>
      <c r="G2260" s="626" t="s">
        <v>4838</v>
      </c>
      <c r="H2260" s="626" t="s">
        <v>1399</v>
      </c>
      <c r="I2260" s="626" t="s">
        <v>4839</v>
      </c>
      <c r="J2260" s="626" t="s">
        <v>3516</v>
      </c>
      <c r="K2260" s="626" t="s">
        <v>4840</v>
      </c>
      <c r="L2260" s="627">
        <v>380.96</v>
      </c>
      <c r="M2260" s="627">
        <v>1904.7999999999997</v>
      </c>
      <c r="N2260" s="626">
        <v>5</v>
      </c>
      <c r="O2260" s="690">
        <v>1</v>
      </c>
      <c r="P2260" s="627">
        <v>1904.7999999999997</v>
      </c>
      <c r="Q2260" s="642">
        <v>1</v>
      </c>
      <c r="R2260" s="626">
        <v>5</v>
      </c>
      <c r="S2260" s="642">
        <v>1</v>
      </c>
      <c r="T2260" s="690">
        <v>1</v>
      </c>
      <c r="U2260" s="672">
        <v>1</v>
      </c>
    </row>
    <row r="2261" spans="1:21" ht="14.4" customHeight="1" x14ac:dyDescent="0.3">
      <c r="A2261" s="625">
        <v>4</v>
      </c>
      <c r="B2261" s="626" t="s">
        <v>551</v>
      </c>
      <c r="C2261" s="626">
        <v>89301045</v>
      </c>
      <c r="D2261" s="688" t="s">
        <v>5894</v>
      </c>
      <c r="E2261" s="689" t="s">
        <v>3824</v>
      </c>
      <c r="F2261" s="626" t="s">
        <v>3777</v>
      </c>
      <c r="G2261" s="626" t="s">
        <v>4838</v>
      </c>
      <c r="H2261" s="626" t="s">
        <v>1399</v>
      </c>
      <c r="I2261" s="626" t="s">
        <v>4839</v>
      </c>
      <c r="J2261" s="626" t="s">
        <v>3516</v>
      </c>
      <c r="K2261" s="626" t="s">
        <v>4840</v>
      </c>
      <c r="L2261" s="627">
        <v>247.42</v>
      </c>
      <c r="M2261" s="627">
        <v>494.84</v>
      </c>
      <c r="N2261" s="626">
        <v>2</v>
      </c>
      <c r="O2261" s="690">
        <v>1</v>
      </c>
      <c r="P2261" s="627"/>
      <c r="Q2261" s="642">
        <v>0</v>
      </c>
      <c r="R2261" s="626"/>
      <c r="S2261" s="642">
        <v>0</v>
      </c>
      <c r="T2261" s="690"/>
      <c r="U2261" s="672">
        <v>0</v>
      </c>
    </row>
    <row r="2262" spans="1:21" ht="14.4" customHeight="1" x14ac:dyDescent="0.3">
      <c r="A2262" s="625">
        <v>4</v>
      </c>
      <c r="B2262" s="626" t="s">
        <v>551</v>
      </c>
      <c r="C2262" s="626">
        <v>89301045</v>
      </c>
      <c r="D2262" s="688" t="s">
        <v>5894</v>
      </c>
      <c r="E2262" s="689" t="s">
        <v>3824</v>
      </c>
      <c r="F2262" s="626" t="s">
        <v>3777</v>
      </c>
      <c r="G2262" s="626" t="s">
        <v>3952</v>
      </c>
      <c r="H2262" s="626" t="s">
        <v>550</v>
      </c>
      <c r="I2262" s="626" t="s">
        <v>3953</v>
      </c>
      <c r="J2262" s="626" t="s">
        <v>2097</v>
      </c>
      <c r="K2262" s="626" t="s">
        <v>3954</v>
      </c>
      <c r="L2262" s="627">
        <v>0</v>
      </c>
      <c r="M2262" s="627">
        <v>0</v>
      </c>
      <c r="N2262" s="626">
        <v>5</v>
      </c>
      <c r="O2262" s="690">
        <v>1.5</v>
      </c>
      <c r="P2262" s="627">
        <v>0</v>
      </c>
      <c r="Q2262" s="642"/>
      <c r="R2262" s="626">
        <v>5</v>
      </c>
      <c r="S2262" s="642">
        <v>1</v>
      </c>
      <c r="T2262" s="690">
        <v>1.5</v>
      </c>
      <c r="U2262" s="672">
        <v>1</v>
      </c>
    </row>
    <row r="2263" spans="1:21" ht="14.4" customHeight="1" x14ac:dyDescent="0.3">
      <c r="A2263" s="625">
        <v>4</v>
      </c>
      <c r="B2263" s="626" t="s">
        <v>551</v>
      </c>
      <c r="C2263" s="626">
        <v>89301045</v>
      </c>
      <c r="D2263" s="688" t="s">
        <v>5894</v>
      </c>
      <c r="E2263" s="689" t="s">
        <v>3824</v>
      </c>
      <c r="F2263" s="626" t="s">
        <v>3777</v>
      </c>
      <c r="G2263" s="626" t="s">
        <v>3846</v>
      </c>
      <c r="H2263" s="626" t="s">
        <v>550</v>
      </c>
      <c r="I2263" s="626" t="s">
        <v>833</v>
      </c>
      <c r="J2263" s="626" t="s">
        <v>834</v>
      </c>
      <c r="K2263" s="626" t="s">
        <v>4189</v>
      </c>
      <c r="L2263" s="627">
        <v>242.93</v>
      </c>
      <c r="M2263" s="627">
        <v>242.93</v>
      </c>
      <c r="N2263" s="626">
        <v>1</v>
      </c>
      <c r="O2263" s="690">
        <v>1</v>
      </c>
      <c r="P2263" s="627"/>
      <c r="Q2263" s="642">
        <v>0</v>
      </c>
      <c r="R2263" s="626"/>
      <c r="S2263" s="642">
        <v>0</v>
      </c>
      <c r="T2263" s="690"/>
      <c r="U2263" s="672">
        <v>0</v>
      </c>
    </row>
    <row r="2264" spans="1:21" ht="14.4" customHeight="1" x14ac:dyDescent="0.3">
      <c r="A2264" s="625">
        <v>4</v>
      </c>
      <c r="B2264" s="626" t="s">
        <v>551</v>
      </c>
      <c r="C2264" s="626">
        <v>89301045</v>
      </c>
      <c r="D2264" s="688" t="s">
        <v>5894</v>
      </c>
      <c r="E2264" s="689" t="s">
        <v>3824</v>
      </c>
      <c r="F2264" s="626" t="s">
        <v>3777</v>
      </c>
      <c r="G2264" s="626" t="s">
        <v>3846</v>
      </c>
      <c r="H2264" s="626" t="s">
        <v>550</v>
      </c>
      <c r="I2264" s="626" t="s">
        <v>833</v>
      </c>
      <c r="J2264" s="626" t="s">
        <v>834</v>
      </c>
      <c r="K2264" s="626" t="s">
        <v>3847</v>
      </c>
      <c r="L2264" s="627">
        <v>242.93</v>
      </c>
      <c r="M2264" s="627">
        <v>4129.8100000000004</v>
      </c>
      <c r="N2264" s="626">
        <v>17</v>
      </c>
      <c r="O2264" s="690">
        <v>15.5</v>
      </c>
      <c r="P2264" s="627">
        <v>2429.3000000000002</v>
      </c>
      <c r="Q2264" s="642">
        <v>0.58823529411764708</v>
      </c>
      <c r="R2264" s="626">
        <v>10</v>
      </c>
      <c r="S2264" s="642">
        <v>0.58823529411764708</v>
      </c>
      <c r="T2264" s="690">
        <v>9</v>
      </c>
      <c r="U2264" s="672">
        <v>0.58064516129032262</v>
      </c>
    </row>
    <row r="2265" spans="1:21" ht="14.4" customHeight="1" x14ac:dyDescent="0.3">
      <c r="A2265" s="625">
        <v>4</v>
      </c>
      <c r="B2265" s="626" t="s">
        <v>551</v>
      </c>
      <c r="C2265" s="626">
        <v>89301045</v>
      </c>
      <c r="D2265" s="688" t="s">
        <v>5894</v>
      </c>
      <c r="E2265" s="689" t="s">
        <v>3824</v>
      </c>
      <c r="F2265" s="626" t="s">
        <v>3777</v>
      </c>
      <c r="G2265" s="626" t="s">
        <v>4356</v>
      </c>
      <c r="H2265" s="626" t="s">
        <v>550</v>
      </c>
      <c r="I2265" s="626" t="s">
        <v>4357</v>
      </c>
      <c r="J2265" s="626" t="s">
        <v>4358</v>
      </c>
      <c r="K2265" s="626" t="s">
        <v>4359</v>
      </c>
      <c r="L2265" s="627">
        <v>108.98</v>
      </c>
      <c r="M2265" s="627">
        <v>2397.56</v>
      </c>
      <c r="N2265" s="626">
        <v>22</v>
      </c>
      <c r="O2265" s="690">
        <v>5</v>
      </c>
      <c r="P2265" s="627">
        <v>1307.76</v>
      </c>
      <c r="Q2265" s="642">
        <v>0.54545454545454541</v>
      </c>
      <c r="R2265" s="626">
        <v>12</v>
      </c>
      <c r="S2265" s="642">
        <v>0.54545454545454541</v>
      </c>
      <c r="T2265" s="690">
        <v>2.5</v>
      </c>
      <c r="U2265" s="672">
        <v>0.5</v>
      </c>
    </row>
    <row r="2266" spans="1:21" ht="14.4" customHeight="1" x14ac:dyDescent="0.3">
      <c r="A2266" s="625">
        <v>4</v>
      </c>
      <c r="B2266" s="626" t="s">
        <v>551</v>
      </c>
      <c r="C2266" s="626">
        <v>89301045</v>
      </c>
      <c r="D2266" s="688" t="s">
        <v>5894</v>
      </c>
      <c r="E2266" s="689" t="s">
        <v>3824</v>
      </c>
      <c r="F2266" s="626" t="s">
        <v>3777</v>
      </c>
      <c r="G2266" s="626" t="s">
        <v>4019</v>
      </c>
      <c r="H2266" s="626" t="s">
        <v>550</v>
      </c>
      <c r="I2266" s="626" t="s">
        <v>5097</v>
      </c>
      <c r="J2266" s="626" t="s">
        <v>5098</v>
      </c>
      <c r="K2266" s="626" t="s">
        <v>5099</v>
      </c>
      <c r="L2266" s="627">
        <v>546.42999999999995</v>
      </c>
      <c r="M2266" s="627">
        <v>2185.7199999999998</v>
      </c>
      <c r="N2266" s="626">
        <v>4</v>
      </c>
      <c r="O2266" s="690">
        <v>2</v>
      </c>
      <c r="P2266" s="627">
        <v>2185.7199999999998</v>
      </c>
      <c r="Q2266" s="642">
        <v>1</v>
      </c>
      <c r="R2266" s="626">
        <v>4</v>
      </c>
      <c r="S2266" s="642">
        <v>1</v>
      </c>
      <c r="T2266" s="690">
        <v>2</v>
      </c>
      <c r="U2266" s="672">
        <v>1</v>
      </c>
    </row>
    <row r="2267" spans="1:21" ht="14.4" customHeight="1" x14ac:dyDescent="0.3">
      <c r="A2267" s="625">
        <v>4</v>
      </c>
      <c r="B2267" s="626" t="s">
        <v>551</v>
      </c>
      <c r="C2267" s="626">
        <v>89301045</v>
      </c>
      <c r="D2267" s="688" t="s">
        <v>5894</v>
      </c>
      <c r="E2267" s="689" t="s">
        <v>3824</v>
      </c>
      <c r="F2267" s="626" t="s">
        <v>3777</v>
      </c>
      <c r="G2267" s="626" t="s">
        <v>4019</v>
      </c>
      <c r="H2267" s="626" t="s">
        <v>550</v>
      </c>
      <c r="I2267" s="626" t="s">
        <v>2825</v>
      </c>
      <c r="J2267" s="626" t="s">
        <v>4020</v>
      </c>
      <c r="K2267" s="626" t="s">
        <v>3621</v>
      </c>
      <c r="L2267" s="627">
        <v>810.99</v>
      </c>
      <c r="M2267" s="627">
        <v>3243.96</v>
      </c>
      <c r="N2267" s="626">
        <v>4</v>
      </c>
      <c r="O2267" s="690">
        <v>1.5</v>
      </c>
      <c r="P2267" s="627">
        <v>1621.98</v>
      </c>
      <c r="Q2267" s="642">
        <v>0.5</v>
      </c>
      <c r="R2267" s="626">
        <v>2</v>
      </c>
      <c r="S2267" s="642">
        <v>0.5</v>
      </c>
      <c r="T2267" s="690">
        <v>0.5</v>
      </c>
      <c r="U2267" s="672">
        <v>0.33333333333333331</v>
      </c>
    </row>
    <row r="2268" spans="1:21" ht="14.4" customHeight="1" x14ac:dyDescent="0.3">
      <c r="A2268" s="625">
        <v>4</v>
      </c>
      <c r="B2268" s="626" t="s">
        <v>551</v>
      </c>
      <c r="C2268" s="626">
        <v>89301045</v>
      </c>
      <c r="D2268" s="688" t="s">
        <v>5894</v>
      </c>
      <c r="E2268" s="689" t="s">
        <v>3824</v>
      </c>
      <c r="F2268" s="626" t="s">
        <v>3777</v>
      </c>
      <c r="G2268" s="626" t="s">
        <v>5442</v>
      </c>
      <c r="H2268" s="626" t="s">
        <v>550</v>
      </c>
      <c r="I2268" s="626" t="s">
        <v>5445</v>
      </c>
      <c r="J2268" s="626" t="s">
        <v>5444</v>
      </c>
      <c r="K2268" s="626" t="s">
        <v>5267</v>
      </c>
      <c r="L2268" s="627">
        <v>0</v>
      </c>
      <c r="M2268" s="627">
        <v>0</v>
      </c>
      <c r="N2268" s="626">
        <v>1</v>
      </c>
      <c r="O2268" s="690">
        <v>0.5</v>
      </c>
      <c r="P2268" s="627"/>
      <c r="Q2268" s="642"/>
      <c r="R2268" s="626"/>
      <c r="S2268" s="642">
        <v>0</v>
      </c>
      <c r="T2268" s="690"/>
      <c r="U2268" s="672">
        <v>0</v>
      </c>
    </row>
    <row r="2269" spans="1:21" ht="14.4" customHeight="1" x14ac:dyDescent="0.3">
      <c r="A2269" s="625">
        <v>4</v>
      </c>
      <c r="B2269" s="626" t="s">
        <v>551</v>
      </c>
      <c r="C2269" s="626">
        <v>89301045</v>
      </c>
      <c r="D2269" s="688" t="s">
        <v>5894</v>
      </c>
      <c r="E2269" s="689" t="s">
        <v>3824</v>
      </c>
      <c r="F2269" s="626" t="s">
        <v>3777</v>
      </c>
      <c r="G2269" s="626" t="s">
        <v>3875</v>
      </c>
      <c r="H2269" s="626" t="s">
        <v>550</v>
      </c>
      <c r="I2269" s="626" t="s">
        <v>904</v>
      </c>
      <c r="J2269" s="626" t="s">
        <v>3876</v>
      </c>
      <c r="K2269" s="626" t="s">
        <v>3877</v>
      </c>
      <c r="L2269" s="627">
        <v>56.01</v>
      </c>
      <c r="M2269" s="627">
        <v>2072.37</v>
      </c>
      <c r="N2269" s="626">
        <v>37</v>
      </c>
      <c r="O2269" s="690">
        <v>6</v>
      </c>
      <c r="P2269" s="627">
        <v>1176.21</v>
      </c>
      <c r="Q2269" s="642">
        <v>0.56756756756756765</v>
      </c>
      <c r="R2269" s="626">
        <v>21</v>
      </c>
      <c r="S2269" s="642">
        <v>0.56756756756756754</v>
      </c>
      <c r="T2269" s="690">
        <v>2.5</v>
      </c>
      <c r="U2269" s="672">
        <v>0.41666666666666669</v>
      </c>
    </row>
    <row r="2270" spans="1:21" ht="14.4" customHeight="1" x14ac:dyDescent="0.3">
      <c r="A2270" s="625">
        <v>4</v>
      </c>
      <c r="B2270" s="626" t="s">
        <v>551</v>
      </c>
      <c r="C2270" s="626">
        <v>89301045</v>
      </c>
      <c r="D2270" s="688" t="s">
        <v>5894</v>
      </c>
      <c r="E2270" s="689" t="s">
        <v>3824</v>
      </c>
      <c r="F2270" s="626" t="s">
        <v>3777</v>
      </c>
      <c r="G2270" s="626" t="s">
        <v>3878</v>
      </c>
      <c r="H2270" s="626" t="s">
        <v>550</v>
      </c>
      <c r="I2270" s="626" t="s">
        <v>1670</v>
      </c>
      <c r="J2270" s="626" t="s">
        <v>1671</v>
      </c>
      <c r="K2270" s="626" t="s">
        <v>3879</v>
      </c>
      <c r="L2270" s="627">
        <v>31.54</v>
      </c>
      <c r="M2270" s="627">
        <v>31.54</v>
      </c>
      <c r="N2270" s="626">
        <v>1</v>
      </c>
      <c r="O2270" s="690">
        <v>0.5</v>
      </c>
      <c r="P2270" s="627"/>
      <c r="Q2270" s="642">
        <v>0</v>
      </c>
      <c r="R2270" s="626"/>
      <c r="S2270" s="642">
        <v>0</v>
      </c>
      <c r="T2270" s="690"/>
      <c r="U2270" s="672">
        <v>0</v>
      </c>
    </row>
    <row r="2271" spans="1:21" ht="14.4" customHeight="1" x14ac:dyDescent="0.3">
      <c r="A2271" s="625">
        <v>4</v>
      </c>
      <c r="B2271" s="626" t="s">
        <v>551</v>
      </c>
      <c r="C2271" s="626">
        <v>89301045</v>
      </c>
      <c r="D2271" s="688" t="s">
        <v>5894</v>
      </c>
      <c r="E2271" s="689" t="s">
        <v>3824</v>
      </c>
      <c r="F2271" s="626" t="s">
        <v>3777</v>
      </c>
      <c r="G2271" s="626" t="s">
        <v>4369</v>
      </c>
      <c r="H2271" s="626" t="s">
        <v>1399</v>
      </c>
      <c r="I2271" s="626" t="s">
        <v>5806</v>
      </c>
      <c r="J2271" s="626" t="s">
        <v>5807</v>
      </c>
      <c r="K2271" s="626" t="s">
        <v>5682</v>
      </c>
      <c r="L2271" s="627">
        <v>1866.4</v>
      </c>
      <c r="M2271" s="627">
        <v>1866.4</v>
      </c>
      <c r="N2271" s="626">
        <v>1</v>
      </c>
      <c r="O2271" s="690">
        <v>0.5</v>
      </c>
      <c r="P2271" s="627">
        <v>1866.4</v>
      </c>
      <c r="Q2271" s="642">
        <v>1</v>
      </c>
      <c r="R2271" s="626">
        <v>1</v>
      </c>
      <c r="S2271" s="642">
        <v>1</v>
      </c>
      <c r="T2271" s="690">
        <v>0.5</v>
      </c>
      <c r="U2271" s="672">
        <v>1</v>
      </c>
    </row>
    <row r="2272" spans="1:21" ht="14.4" customHeight="1" x14ac:dyDescent="0.3">
      <c r="A2272" s="625">
        <v>4</v>
      </c>
      <c r="B2272" s="626" t="s">
        <v>551</v>
      </c>
      <c r="C2272" s="626">
        <v>89301045</v>
      </c>
      <c r="D2272" s="688" t="s">
        <v>5894</v>
      </c>
      <c r="E2272" s="689" t="s">
        <v>3824</v>
      </c>
      <c r="F2272" s="626" t="s">
        <v>3777</v>
      </c>
      <c r="G2272" s="626" t="s">
        <v>3909</v>
      </c>
      <c r="H2272" s="626" t="s">
        <v>550</v>
      </c>
      <c r="I2272" s="626" t="s">
        <v>5112</v>
      </c>
      <c r="J2272" s="626" t="s">
        <v>2021</v>
      </c>
      <c r="K2272" s="626" t="s">
        <v>5113</v>
      </c>
      <c r="L2272" s="627">
        <v>249.23</v>
      </c>
      <c r="M2272" s="627">
        <v>1744.61</v>
      </c>
      <c r="N2272" s="626">
        <v>7</v>
      </c>
      <c r="O2272" s="690">
        <v>2</v>
      </c>
      <c r="P2272" s="627">
        <v>1744.61</v>
      </c>
      <c r="Q2272" s="642">
        <v>1</v>
      </c>
      <c r="R2272" s="626">
        <v>7</v>
      </c>
      <c r="S2272" s="642">
        <v>1</v>
      </c>
      <c r="T2272" s="690">
        <v>2</v>
      </c>
      <c r="U2272" s="672">
        <v>1</v>
      </c>
    </row>
    <row r="2273" spans="1:21" ht="14.4" customHeight="1" x14ac:dyDescent="0.3">
      <c r="A2273" s="625">
        <v>4</v>
      </c>
      <c r="B2273" s="626" t="s">
        <v>551</v>
      </c>
      <c r="C2273" s="626">
        <v>89301045</v>
      </c>
      <c r="D2273" s="688" t="s">
        <v>5894</v>
      </c>
      <c r="E2273" s="689" t="s">
        <v>3824</v>
      </c>
      <c r="F2273" s="626" t="s">
        <v>3777</v>
      </c>
      <c r="G2273" s="626" t="s">
        <v>3926</v>
      </c>
      <c r="H2273" s="626" t="s">
        <v>550</v>
      </c>
      <c r="I2273" s="626" t="s">
        <v>2209</v>
      </c>
      <c r="J2273" s="626" t="s">
        <v>1032</v>
      </c>
      <c r="K2273" s="626" t="s">
        <v>3927</v>
      </c>
      <c r="L2273" s="627">
        <v>77.47</v>
      </c>
      <c r="M2273" s="627">
        <v>232.41</v>
      </c>
      <c r="N2273" s="626">
        <v>3</v>
      </c>
      <c r="O2273" s="690">
        <v>1</v>
      </c>
      <c r="P2273" s="627"/>
      <c r="Q2273" s="642">
        <v>0</v>
      </c>
      <c r="R2273" s="626"/>
      <c r="S2273" s="642">
        <v>0</v>
      </c>
      <c r="T2273" s="690"/>
      <c r="U2273" s="672">
        <v>0</v>
      </c>
    </row>
    <row r="2274" spans="1:21" ht="14.4" customHeight="1" x14ac:dyDescent="0.3">
      <c r="A2274" s="625">
        <v>4</v>
      </c>
      <c r="B2274" s="626" t="s">
        <v>551</v>
      </c>
      <c r="C2274" s="626">
        <v>89301045</v>
      </c>
      <c r="D2274" s="688" t="s">
        <v>5894</v>
      </c>
      <c r="E2274" s="689" t="s">
        <v>3824</v>
      </c>
      <c r="F2274" s="626" t="s">
        <v>3777</v>
      </c>
      <c r="G2274" s="626" t="s">
        <v>3926</v>
      </c>
      <c r="H2274" s="626" t="s">
        <v>550</v>
      </c>
      <c r="I2274" s="626" t="s">
        <v>2209</v>
      </c>
      <c r="J2274" s="626" t="s">
        <v>1032</v>
      </c>
      <c r="K2274" s="626" t="s">
        <v>3927</v>
      </c>
      <c r="L2274" s="627">
        <v>105.94</v>
      </c>
      <c r="M2274" s="627">
        <v>953.46</v>
      </c>
      <c r="N2274" s="626">
        <v>9</v>
      </c>
      <c r="O2274" s="690">
        <v>2</v>
      </c>
      <c r="P2274" s="627">
        <v>953.46</v>
      </c>
      <c r="Q2274" s="642">
        <v>1</v>
      </c>
      <c r="R2274" s="626">
        <v>9</v>
      </c>
      <c r="S2274" s="642">
        <v>1</v>
      </c>
      <c r="T2274" s="690">
        <v>2</v>
      </c>
      <c r="U2274" s="672">
        <v>1</v>
      </c>
    </row>
    <row r="2275" spans="1:21" ht="14.4" customHeight="1" x14ac:dyDescent="0.3">
      <c r="A2275" s="625">
        <v>4</v>
      </c>
      <c r="B2275" s="626" t="s">
        <v>551</v>
      </c>
      <c r="C2275" s="626">
        <v>89301045</v>
      </c>
      <c r="D2275" s="688" t="s">
        <v>5894</v>
      </c>
      <c r="E2275" s="689" t="s">
        <v>3824</v>
      </c>
      <c r="F2275" s="626" t="s">
        <v>3777</v>
      </c>
      <c r="G2275" s="626" t="s">
        <v>3926</v>
      </c>
      <c r="H2275" s="626" t="s">
        <v>550</v>
      </c>
      <c r="I2275" s="626" t="s">
        <v>5808</v>
      </c>
      <c r="J2275" s="626" t="s">
        <v>1032</v>
      </c>
      <c r="K2275" s="626" t="s">
        <v>5809</v>
      </c>
      <c r="L2275" s="627">
        <v>77.47</v>
      </c>
      <c r="M2275" s="627">
        <v>542.29</v>
      </c>
      <c r="N2275" s="626">
        <v>7</v>
      </c>
      <c r="O2275" s="690">
        <v>1</v>
      </c>
      <c r="P2275" s="627">
        <v>387.35</v>
      </c>
      <c r="Q2275" s="642">
        <v>0.71428571428571441</v>
      </c>
      <c r="R2275" s="626">
        <v>5</v>
      </c>
      <c r="S2275" s="642">
        <v>0.7142857142857143</v>
      </c>
      <c r="T2275" s="690">
        <v>0.5</v>
      </c>
      <c r="U2275" s="672">
        <v>0.5</v>
      </c>
    </row>
    <row r="2276" spans="1:21" ht="14.4" customHeight="1" x14ac:dyDescent="0.3">
      <c r="A2276" s="625">
        <v>4</v>
      </c>
      <c r="B2276" s="626" t="s">
        <v>551</v>
      </c>
      <c r="C2276" s="626">
        <v>89301045</v>
      </c>
      <c r="D2276" s="688" t="s">
        <v>5894</v>
      </c>
      <c r="E2276" s="689" t="s">
        <v>3824</v>
      </c>
      <c r="F2276" s="626" t="s">
        <v>3777</v>
      </c>
      <c r="G2276" s="626" t="s">
        <v>3848</v>
      </c>
      <c r="H2276" s="626" t="s">
        <v>550</v>
      </c>
      <c r="I2276" s="626" t="s">
        <v>3884</v>
      </c>
      <c r="J2276" s="626" t="s">
        <v>3885</v>
      </c>
      <c r="K2276" s="626" t="s">
        <v>755</v>
      </c>
      <c r="L2276" s="627">
        <v>123.72</v>
      </c>
      <c r="M2276" s="627">
        <v>247.44</v>
      </c>
      <c r="N2276" s="626">
        <v>2</v>
      </c>
      <c r="O2276" s="690">
        <v>1.5</v>
      </c>
      <c r="P2276" s="627">
        <v>123.72</v>
      </c>
      <c r="Q2276" s="642">
        <v>0.5</v>
      </c>
      <c r="R2276" s="626">
        <v>1</v>
      </c>
      <c r="S2276" s="642">
        <v>0.5</v>
      </c>
      <c r="T2276" s="690">
        <v>0.5</v>
      </c>
      <c r="U2276" s="672">
        <v>0.33333333333333331</v>
      </c>
    </row>
    <row r="2277" spans="1:21" ht="14.4" customHeight="1" x14ac:dyDescent="0.3">
      <c r="A2277" s="625">
        <v>4</v>
      </c>
      <c r="B2277" s="626" t="s">
        <v>551</v>
      </c>
      <c r="C2277" s="626">
        <v>89301045</v>
      </c>
      <c r="D2277" s="688" t="s">
        <v>5894</v>
      </c>
      <c r="E2277" s="689" t="s">
        <v>3824</v>
      </c>
      <c r="F2277" s="626" t="s">
        <v>3777</v>
      </c>
      <c r="G2277" s="626" t="s">
        <v>3848</v>
      </c>
      <c r="H2277" s="626" t="s">
        <v>550</v>
      </c>
      <c r="I2277" s="626" t="s">
        <v>4000</v>
      </c>
      <c r="J2277" s="626" t="s">
        <v>3885</v>
      </c>
      <c r="K2277" s="626" t="s">
        <v>758</v>
      </c>
      <c r="L2277" s="627">
        <v>397.65</v>
      </c>
      <c r="M2277" s="627">
        <v>5567.1</v>
      </c>
      <c r="N2277" s="626">
        <v>14</v>
      </c>
      <c r="O2277" s="690">
        <v>6</v>
      </c>
      <c r="P2277" s="627">
        <v>1590.6</v>
      </c>
      <c r="Q2277" s="642">
        <v>0.2857142857142857</v>
      </c>
      <c r="R2277" s="626">
        <v>4</v>
      </c>
      <c r="S2277" s="642">
        <v>0.2857142857142857</v>
      </c>
      <c r="T2277" s="690">
        <v>2</v>
      </c>
      <c r="U2277" s="672">
        <v>0.33333333333333331</v>
      </c>
    </row>
    <row r="2278" spans="1:21" ht="14.4" customHeight="1" x14ac:dyDescent="0.3">
      <c r="A2278" s="625">
        <v>4</v>
      </c>
      <c r="B2278" s="626" t="s">
        <v>551</v>
      </c>
      <c r="C2278" s="626">
        <v>89301045</v>
      </c>
      <c r="D2278" s="688" t="s">
        <v>5894</v>
      </c>
      <c r="E2278" s="689" t="s">
        <v>3824</v>
      </c>
      <c r="F2278" s="626" t="s">
        <v>3777</v>
      </c>
      <c r="G2278" s="626" t="s">
        <v>3848</v>
      </c>
      <c r="H2278" s="626" t="s">
        <v>550</v>
      </c>
      <c r="I2278" s="626" t="s">
        <v>4000</v>
      </c>
      <c r="J2278" s="626" t="s">
        <v>3885</v>
      </c>
      <c r="K2278" s="626" t="s">
        <v>758</v>
      </c>
      <c r="L2278" s="627">
        <v>612.26</v>
      </c>
      <c r="M2278" s="627">
        <v>2449.04</v>
      </c>
      <c r="N2278" s="626">
        <v>4</v>
      </c>
      <c r="O2278" s="690">
        <v>2.5</v>
      </c>
      <c r="P2278" s="627">
        <v>612.26</v>
      </c>
      <c r="Q2278" s="642">
        <v>0.25</v>
      </c>
      <c r="R2278" s="626">
        <v>1</v>
      </c>
      <c r="S2278" s="642">
        <v>0.25</v>
      </c>
      <c r="T2278" s="690">
        <v>1</v>
      </c>
      <c r="U2278" s="672">
        <v>0.4</v>
      </c>
    </row>
    <row r="2279" spans="1:21" ht="14.4" customHeight="1" x14ac:dyDescent="0.3">
      <c r="A2279" s="625">
        <v>4</v>
      </c>
      <c r="B2279" s="626" t="s">
        <v>551</v>
      </c>
      <c r="C2279" s="626">
        <v>89301045</v>
      </c>
      <c r="D2279" s="688" t="s">
        <v>5894</v>
      </c>
      <c r="E2279" s="689" t="s">
        <v>3824</v>
      </c>
      <c r="F2279" s="626" t="s">
        <v>3777</v>
      </c>
      <c r="G2279" s="626" t="s">
        <v>3848</v>
      </c>
      <c r="H2279" s="626" t="s">
        <v>550</v>
      </c>
      <c r="I2279" s="626" t="s">
        <v>753</v>
      </c>
      <c r="J2279" s="626" t="s">
        <v>754</v>
      </c>
      <c r="K2279" s="626" t="s">
        <v>755</v>
      </c>
      <c r="L2279" s="627">
        <v>190.48</v>
      </c>
      <c r="M2279" s="627">
        <v>1714.32</v>
      </c>
      <c r="N2279" s="626">
        <v>9</v>
      </c>
      <c r="O2279" s="690">
        <v>7</v>
      </c>
      <c r="P2279" s="627">
        <v>761.92</v>
      </c>
      <c r="Q2279" s="642">
        <v>0.44444444444444442</v>
      </c>
      <c r="R2279" s="626">
        <v>4</v>
      </c>
      <c r="S2279" s="642">
        <v>0.44444444444444442</v>
      </c>
      <c r="T2279" s="690">
        <v>3.5</v>
      </c>
      <c r="U2279" s="672">
        <v>0.5</v>
      </c>
    </row>
    <row r="2280" spans="1:21" ht="14.4" customHeight="1" x14ac:dyDescent="0.3">
      <c r="A2280" s="625">
        <v>4</v>
      </c>
      <c r="B2280" s="626" t="s">
        <v>551</v>
      </c>
      <c r="C2280" s="626">
        <v>89301045</v>
      </c>
      <c r="D2280" s="688" t="s">
        <v>5894</v>
      </c>
      <c r="E2280" s="689" t="s">
        <v>3824</v>
      </c>
      <c r="F2280" s="626" t="s">
        <v>3777</v>
      </c>
      <c r="G2280" s="626" t="s">
        <v>3848</v>
      </c>
      <c r="H2280" s="626" t="s">
        <v>550</v>
      </c>
      <c r="I2280" s="626" t="s">
        <v>757</v>
      </c>
      <c r="J2280" s="626" t="s">
        <v>754</v>
      </c>
      <c r="K2280" s="626" t="s">
        <v>758</v>
      </c>
      <c r="L2280" s="627">
        <v>397.65</v>
      </c>
      <c r="M2280" s="627">
        <v>795.3</v>
      </c>
      <c r="N2280" s="626">
        <v>2</v>
      </c>
      <c r="O2280" s="690">
        <v>0.5</v>
      </c>
      <c r="P2280" s="627">
        <v>795.3</v>
      </c>
      <c r="Q2280" s="642">
        <v>1</v>
      </c>
      <c r="R2280" s="626">
        <v>2</v>
      </c>
      <c r="S2280" s="642">
        <v>1</v>
      </c>
      <c r="T2280" s="690">
        <v>0.5</v>
      </c>
      <c r="U2280" s="672">
        <v>1</v>
      </c>
    </row>
    <row r="2281" spans="1:21" ht="14.4" customHeight="1" x14ac:dyDescent="0.3">
      <c r="A2281" s="625">
        <v>4</v>
      </c>
      <c r="B2281" s="626" t="s">
        <v>551</v>
      </c>
      <c r="C2281" s="626">
        <v>89301045</v>
      </c>
      <c r="D2281" s="688" t="s">
        <v>5894</v>
      </c>
      <c r="E2281" s="689" t="s">
        <v>3824</v>
      </c>
      <c r="F2281" s="626" t="s">
        <v>3777</v>
      </c>
      <c r="G2281" s="626" t="s">
        <v>3848</v>
      </c>
      <c r="H2281" s="626" t="s">
        <v>550</v>
      </c>
      <c r="I2281" s="626" t="s">
        <v>757</v>
      </c>
      <c r="J2281" s="626" t="s">
        <v>754</v>
      </c>
      <c r="K2281" s="626" t="s">
        <v>758</v>
      </c>
      <c r="L2281" s="627">
        <v>612.26</v>
      </c>
      <c r="M2281" s="627">
        <v>13469.720000000001</v>
      </c>
      <c r="N2281" s="626">
        <v>22</v>
      </c>
      <c r="O2281" s="690">
        <v>15</v>
      </c>
      <c r="P2281" s="627">
        <v>8571.6400000000012</v>
      </c>
      <c r="Q2281" s="642">
        <v>0.63636363636363635</v>
      </c>
      <c r="R2281" s="626">
        <v>14</v>
      </c>
      <c r="S2281" s="642">
        <v>0.63636363636363635</v>
      </c>
      <c r="T2281" s="690">
        <v>9.5</v>
      </c>
      <c r="U2281" s="672">
        <v>0.6333333333333333</v>
      </c>
    </row>
    <row r="2282" spans="1:21" ht="14.4" customHeight="1" x14ac:dyDescent="0.3">
      <c r="A2282" s="625">
        <v>4</v>
      </c>
      <c r="B2282" s="626" t="s">
        <v>551</v>
      </c>
      <c r="C2282" s="626">
        <v>89301045</v>
      </c>
      <c r="D2282" s="688" t="s">
        <v>5894</v>
      </c>
      <c r="E2282" s="689" t="s">
        <v>3824</v>
      </c>
      <c r="F2282" s="626" t="s">
        <v>3777</v>
      </c>
      <c r="G2282" s="626" t="s">
        <v>3916</v>
      </c>
      <c r="H2282" s="626" t="s">
        <v>1399</v>
      </c>
      <c r="I2282" s="626" t="s">
        <v>5782</v>
      </c>
      <c r="J2282" s="626" t="s">
        <v>5783</v>
      </c>
      <c r="K2282" s="626" t="s">
        <v>5784</v>
      </c>
      <c r="L2282" s="627">
        <v>630.53</v>
      </c>
      <c r="M2282" s="627">
        <v>4413.7099999999991</v>
      </c>
      <c r="N2282" s="626">
        <v>7</v>
      </c>
      <c r="O2282" s="690">
        <v>3.5</v>
      </c>
      <c r="P2282" s="627">
        <v>3152.6499999999996</v>
      </c>
      <c r="Q2282" s="642">
        <v>0.7142857142857143</v>
      </c>
      <c r="R2282" s="626">
        <v>5</v>
      </c>
      <c r="S2282" s="642">
        <v>0.7142857142857143</v>
      </c>
      <c r="T2282" s="690">
        <v>3</v>
      </c>
      <c r="U2282" s="672">
        <v>0.8571428571428571</v>
      </c>
    </row>
    <row r="2283" spans="1:21" ht="14.4" customHeight="1" x14ac:dyDescent="0.3">
      <c r="A2283" s="625">
        <v>4</v>
      </c>
      <c r="B2283" s="626" t="s">
        <v>551</v>
      </c>
      <c r="C2283" s="626">
        <v>89301045</v>
      </c>
      <c r="D2283" s="688" t="s">
        <v>5894</v>
      </c>
      <c r="E2283" s="689" t="s">
        <v>3824</v>
      </c>
      <c r="F2283" s="626" t="s">
        <v>3777</v>
      </c>
      <c r="G2283" s="626" t="s">
        <v>3916</v>
      </c>
      <c r="H2283" s="626" t="s">
        <v>1399</v>
      </c>
      <c r="I2283" s="626" t="s">
        <v>5810</v>
      </c>
      <c r="J2283" s="626" t="s">
        <v>5783</v>
      </c>
      <c r="K2283" s="626" t="s">
        <v>5811</v>
      </c>
      <c r="L2283" s="627">
        <v>0</v>
      </c>
      <c r="M2283" s="627">
        <v>0</v>
      </c>
      <c r="N2283" s="626">
        <v>1</v>
      </c>
      <c r="O2283" s="690">
        <v>0.5</v>
      </c>
      <c r="P2283" s="627">
        <v>0</v>
      </c>
      <c r="Q2283" s="642"/>
      <c r="R2283" s="626">
        <v>1</v>
      </c>
      <c r="S2283" s="642">
        <v>1</v>
      </c>
      <c r="T2283" s="690">
        <v>0.5</v>
      </c>
      <c r="U2283" s="672">
        <v>1</v>
      </c>
    </row>
    <row r="2284" spans="1:21" ht="14.4" customHeight="1" x14ac:dyDescent="0.3">
      <c r="A2284" s="625">
        <v>4</v>
      </c>
      <c r="B2284" s="626" t="s">
        <v>551</v>
      </c>
      <c r="C2284" s="626">
        <v>89301045</v>
      </c>
      <c r="D2284" s="688" t="s">
        <v>5894</v>
      </c>
      <c r="E2284" s="689" t="s">
        <v>3824</v>
      </c>
      <c r="F2284" s="626" t="s">
        <v>3777</v>
      </c>
      <c r="G2284" s="626" t="s">
        <v>3886</v>
      </c>
      <c r="H2284" s="626" t="s">
        <v>550</v>
      </c>
      <c r="I2284" s="626" t="s">
        <v>5185</v>
      </c>
      <c r="J2284" s="626" t="s">
        <v>807</v>
      </c>
      <c r="K2284" s="626" t="s">
        <v>2778</v>
      </c>
      <c r="L2284" s="627">
        <v>0</v>
      </c>
      <c r="M2284" s="627">
        <v>0</v>
      </c>
      <c r="N2284" s="626">
        <v>1</v>
      </c>
      <c r="O2284" s="690">
        <v>0.5</v>
      </c>
      <c r="P2284" s="627"/>
      <c r="Q2284" s="642"/>
      <c r="R2284" s="626"/>
      <c r="S2284" s="642">
        <v>0</v>
      </c>
      <c r="T2284" s="690"/>
      <c r="U2284" s="672">
        <v>0</v>
      </c>
    </row>
    <row r="2285" spans="1:21" ht="14.4" customHeight="1" x14ac:dyDescent="0.3">
      <c r="A2285" s="625">
        <v>4</v>
      </c>
      <c r="B2285" s="626" t="s">
        <v>551</v>
      </c>
      <c r="C2285" s="626">
        <v>89301045</v>
      </c>
      <c r="D2285" s="688" t="s">
        <v>5894</v>
      </c>
      <c r="E2285" s="689" t="s">
        <v>3824</v>
      </c>
      <c r="F2285" s="626" t="s">
        <v>3777</v>
      </c>
      <c r="G2285" s="626" t="s">
        <v>3886</v>
      </c>
      <c r="H2285" s="626" t="s">
        <v>550</v>
      </c>
      <c r="I2285" s="626" t="s">
        <v>806</v>
      </c>
      <c r="J2285" s="626" t="s">
        <v>807</v>
      </c>
      <c r="K2285" s="626" t="s">
        <v>808</v>
      </c>
      <c r="L2285" s="627">
        <v>56.69</v>
      </c>
      <c r="M2285" s="627">
        <v>170.07</v>
      </c>
      <c r="N2285" s="626">
        <v>3</v>
      </c>
      <c r="O2285" s="690">
        <v>2</v>
      </c>
      <c r="P2285" s="627"/>
      <c r="Q2285" s="642">
        <v>0</v>
      </c>
      <c r="R2285" s="626"/>
      <c r="S2285" s="642">
        <v>0</v>
      </c>
      <c r="T2285" s="690"/>
      <c r="U2285" s="672">
        <v>0</v>
      </c>
    </row>
    <row r="2286" spans="1:21" ht="14.4" customHeight="1" x14ac:dyDescent="0.3">
      <c r="A2286" s="625">
        <v>4</v>
      </c>
      <c r="B2286" s="626" t="s">
        <v>551</v>
      </c>
      <c r="C2286" s="626">
        <v>89301045</v>
      </c>
      <c r="D2286" s="688" t="s">
        <v>5894</v>
      </c>
      <c r="E2286" s="689" t="s">
        <v>3824</v>
      </c>
      <c r="F2286" s="626" t="s">
        <v>3777</v>
      </c>
      <c r="G2286" s="626" t="s">
        <v>3920</v>
      </c>
      <c r="H2286" s="626" t="s">
        <v>1399</v>
      </c>
      <c r="I2286" s="626" t="s">
        <v>1596</v>
      </c>
      <c r="J2286" s="626" t="s">
        <v>4199</v>
      </c>
      <c r="K2286" s="626" t="s">
        <v>1598</v>
      </c>
      <c r="L2286" s="627">
        <v>140.03</v>
      </c>
      <c r="M2286" s="627">
        <v>1680.3600000000001</v>
      </c>
      <c r="N2286" s="626">
        <v>12</v>
      </c>
      <c r="O2286" s="690">
        <v>3.5</v>
      </c>
      <c r="P2286" s="627">
        <v>980.21</v>
      </c>
      <c r="Q2286" s="642">
        <v>0.58333333333333326</v>
      </c>
      <c r="R2286" s="626">
        <v>7</v>
      </c>
      <c r="S2286" s="642">
        <v>0.58333333333333337</v>
      </c>
      <c r="T2286" s="690">
        <v>2</v>
      </c>
      <c r="U2286" s="672">
        <v>0.5714285714285714</v>
      </c>
    </row>
    <row r="2287" spans="1:21" ht="14.4" customHeight="1" x14ac:dyDescent="0.3">
      <c r="A2287" s="625">
        <v>4</v>
      </c>
      <c r="B2287" s="626" t="s">
        <v>551</v>
      </c>
      <c r="C2287" s="626">
        <v>89301045</v>
      </c>
      <c r="D2287" s="688" t="s">
        <v>5894</v>
      </c>
      <c r="E2287" s="689" t="s">
        <v>3824</v>
      </c>
      <c r="F2287" s="626" t="s">
        <v>3777</v>
      </c>
      <c r="G2287" s="626" t="s">
        <v>3920</v>
      </c>
      <c r="H2287" s="626" t="s">
        <v>1399</v>
      </c>
      <c r="I2287" s="626" t="s">
        <v>1596</v>
      </c>
      <c r="J2287" s="626" t="s">
        <v>1597</v>
      </c>
      <c r="K2287" s="626" t="s">
        <v>1598</v>
      </c>
      <c r="L2287" s="627">
        <v>140.03</v>
      </c>
      <c r="M2287" s="627">
        <v>8821.8900000000031</v>
      </c>
      <c r="N2287" s="626">
        <v>63</v>
      </c>
      <c r="O2287" s="690">
        <v>18</v>
      </c>
      <c r="P2287" s="627">
        <v>5041.0800000000017</v>
      </c>
      <c r="Q2287" s="642">
        <v>0.5714285714285714</v>
      </c>
      <c r="R2287" s="626">
        <v>36</v>
      </c>
      <c r="S2287" s="642">
        <v>0.5714285714285714</v>
      </c>
      <c r="T2287" s="690">
        <v>10</v>
      </c>
      <c r="U2287" s="672">
        <v>0.55555555555555558</v>
      </c>
    </row>
    <row r="2288" spans="1:21" ht="14.4" customHeight="1" x14ac:dyDescent="0.3">
      <c r="A2288" s="625">
        <v>4</v>
      </c>
      <c r="B2288" s="626" t="s">
        <v>551</v>
      </c>
      <c r="C2288" s="626">
        <v>89301045</v>
      </c>
      <c r="D2288" s="688" t="s">
        <v>5894</v>
      </c>
      <c r="E2288" s="689" t="s">
        <v>3824</v>
      </c>
      <c r="F2288" s="626" t="s">
        <v>3777</v>
      </c>
      <c r="G2288" s="626" t="s">
        <v>3849</v>
      </c>
      <c r="H2288" s="626" t="s">
        <v>550</v>
      </c>
      <c r="I2288" s="626" t="s">
        <v>718</v>
      </c>
      <c r="J2288" s="626" t="s">
        <v>719</v>
      </c>
      <c r="K2288" s="626" t="s">
        <v>4076</v>
      </c>
      <c r="L2288" s="627">
        <v>0</v>
      </c>
      <c r="M2288" s="627">
        <v>0</v>
      </c>
      <c r="N2288" s="626">
        <v>3</v>
      </c>
      <c r="O2288" s="690">
        <v>1</v>
      </c>
      <c r="P2288" s="627"/>
      <c r="Q2288" s="642"/>
      <c r="R2288" s="626"/>
      <c r="S2288" s="642">
        <v>0</v>
      </c>
      <c r="T2288" s="690"/>
      <c r="U2288" s="672">
        <v>0</v>
      </c>
    </row>
    <row r="2289" spans="1:21" ht="14.4" customHeight="1" x14ac:dyDescent="0.3">
      <c r="A2289" s="625">
        <v>4</v>
      </c>
      <c r="B2289" s="626" t="s">
        <v>551</v>
      </c>
      <c r="C2289" s="626">
        <v>89301045</v>
      </c>
      <c r="D2289" s="688" t="s">
        <v>5894</v>
      </c>
      <c r="E2289" s="689" t="s">
        <v>3824</v>
      </c>
      <c r="F2289" s="626" t="s">
        <v>3777</v>
      </c>
      <c r="G2289" s="626" t="s">
        <v>3849</v>
      </c>
      <c r="H2289" s="626" t="s">
        <v>550</v>
      </c>
      <c r="I2289" s="626" t="s">
        <v>5812</v>
      </c>
      <c r="J2289" s="626" t="s">
        <v>719</v>
      </c>
      <c r="K2289" s="626" t="s">
        <v>4066</v>
      </c>
      <c r="L2289" s="627">
        <v>0</v>
      </c>
      <c r="M2289" s="627">
        <v>0</v>
      </c>
      <c r="N2289" s="626">
        <v>1</v>
      </c>
      <c r="O2289" s="690">
        <v>0.5</v>
      </c>
      <c r="P2289" s="627"/>
      <c r="Q2289" s="642"/>
      <c r="R2289" s="626"/>
      <c r="S2289" s="642">
        <v>0</v>
      </c>
      <c r="T2289" s="690"/>
      <c r="U2289" s="672">
        <v>0</v>
      </c>
    </row>
    <row r="2290" spans="1:21" ht="14.4" customHeight="1" x14ac:dyDescent="0.3">
      <c r="A2290" s="625">
        <v>4</v>
      </c>
      <c r="B2290" s="626" t="s">
        <v>551</v>
      </c>
      <c r="C2290" s="626">
        <v>89301045</v>
      </c>
      <c r="D2290" s="688" t="s">
        <v>5894</v>
      </c>
      <c r="E2290" s="689" t="s">
        <v>3824</v>
      </c>
      <c r="F2290" s="626" t="s">
        <v>3777</v>
      </c>
      <c r="G2290" s="626" t="s">
        <v>3852</v>
      </c>
      <c r="H2290" s="626" t="s">
        <v>550</v>
      </c>
      <c r="I2290" s="626" t="s">
        <v>3352</v>
      </c>
      <c r="J2290" s="626" t="s">
        <v>1207</v>
      </c>
      <c r="K2290" s="626" t="s">
        <v>3911</v>
      </c>
      <c r="L2290" s="627">
        <v>127.5</v>
      </c>
      <c r="M2290" s="627">
        <v>1020</v>
      </c>
      <c r="N2290" s="626">
        <v>8</v>
      </c>
      <c r="O2290" s="690">
        <v>6.5</v>
      </c>
      <c r="P2290" s="627">
        <v>765</v>
      </c>
      <c r="Q2290" s="642">
        <v>0.75</v>
      </c>
      <c r="R2290" s="626">
        <v>6</v>
      </c>
      <c r="S2290" s="642">
        <v>0.75</v>
      </c>
      <c r="T2290" s="690">
        <v>5</v>
      </c>
      <c r="U2290" s="672">
        <v>0.76923076923076927</v>
      </c>
    </row>
    <row r="2291" spans="1:21" ht="14.4" customHeight="1" x14ac:dyDescent="0.3">
      <c r="A2291" s="625">
        <v>4</v>
      </c>
      <c r="B2291" s="626" t="s">
        <v>551</v>
      </c>
      <c r="C2291" s="626">
        <v>89301045</v>
      </c>
      <c r="D2291" s="688" t="s">
        <v>5894</v>
      </c>
      <c r="E2291" s="689" t="s">
        <v>3824</v>
      </c>
      <c r="F2291" s="626" t="s">
        <v>3777</v>
      </c>
      <c r="G2291" s="626" t="s">
        <v>4203</v>
      </c>
      <c r="H2291" s="626" t="s">
        <v>550</v>
      </c>
      <c r="I2291" s="626" t="s">
        <v>5446</v>
      </c>
      <c r="J2291" s="626" t="s">
        <v>5447</v>
      </c>
      <c r="K2291" s="626" t="s">
        <v>5448</v>
      </c>
      <c r="L2291" s="627">
        <v>79.349999999999994</v>
      </c>
      <c r="M2291" s="627">
        <v>238.04999999999998</v>
      </c>
      <c r="N2291" s="626">
        <v>3</v>
      </c>
      <c r="O2291" s="690">
        <v>0.5</v>
      </c>
      <c r="P2291" s="627"/>
      <c r="Q2291" s="642">
        <v>0</v>
      </c>
      <c r="R2291" s="626"/>
      <c r="S2291" s="642">
        <v>0</v>
      </c>
      <c r="T2291" s="690"/>
      <c r="U2291" s="672">
        <v>0</v>
      </c>
    </row>
    <row r="2292" spans="1:21" ht="14.4" customHeight="1" x14ac:dyDescent="0.3">
      <c r="A2292" s="625">
        <v>4</v>
      </c>
      <c r="B2292" s="626" t="s">
        <v>551</v>
      </c>
      <c r="C2292" s="626">
        <v>89301045</v>
      </c>
      <c r="D2292" s="688" t="s">
        <v>5894</v>
      </c>
      <c r="E2292" s="689" t="s">
        <v>3824</v>
      </c>
      <c r="F2292" s="626" t="s">
        <v>3777</v>
      </c>
      <c r="G2292" s="626" t="s">
        <v>5813</v>
      </c>
      <c r="H2292" s="626" t="s">
        <v>550</v>
      </c>
      <c r="I2292" s="626" t="s">
        <v>5814</v>
      </c>
      <c r="J2292" s="626" t="s">
        <v>5815</v>
      </c>
      <c r="K2292" s="626" t="s">
        <v>5816</v>
      </c>
      <c r="L2292" s="627">
        <v>153.28</v>
      </c>
      <c r="M2292" s="627">
        <v>153.28</v>
      </c>
      <c r="N2292" s="626">
        <v>1</v>
      </c>
      <c r="O2292" s="690">
        <v>0.5</v>
      </c>
      <c r="P2292" s="627"/>
      <c r="Q2292" s="642">
        <v>0</v>
      </c>
      <c r="R2292" s="626"/>
      <c r="S2292" s="642">
        <v>0</v>
      </c>
      <c r="T2292" s="690"/>
      <c r="U2292" s="672">
        <v>0</v>
      </c>
    </row>
    <row r="2293" spans="1:21" ht="14.4" customHeight="1" x14ac:dyDescent="0.3">
      <c r="A2293" s="625">
        <v>4</v>
      </c>
      <c r="B2293" s="626" t="s">
        <v>551</v>
      </c>
      <c r="C2293" s="626">
        <v>89301045</v>
      </c>
      <c r="D2293" s="688" t="s">
        <v>5894</v>
      </c>
      <c r="E2293" s="689" t="s">
        <v>3824</v>
      </c>
      <c r="F2293" s="626" t="s">
        <v>3777</v>
      </c>
      <c r="G2293" s="626" t="s">
        <v>5813</v>
      </c>
      <c r="H2293" s="626" t="s">
        <v>550</v>
      </c>
      <c r="I2293" s="626" t="s">
        <v>2256</v>
      </c>
      <c r="J2293" s="626" t="s">
        <v>5815</v>
      </c>
      <c r="K2293" s="626" t="s">
        <v>5817</v>
      </c>
      <c r="L2293" s="627">
        <v>76.650000000000006</v>
      </c>
      <c r="M2293" s="627">
        <v>153.30000000000001</v>
      </c>
      <c r="N2293" s="626">
        <v>2</v>
      </c>
      <c r="O2293" s="690">
        <v>1.5</v>
      </c>
      <c r="P2293" s="627">
        <v>153.30000000000001</v>
      </c>
      <c r="Q2293" s="642">
        <v>1</v>
      </c>
      <c r="R2293" s="626">
        <v>2</v>
      </c>
      <c r="S2293" s="642">
        <v>1</v>
      </c>
      <c r="T2293" s="690">
        <v>1.5</v>
      </c>
      <c r="U2293" s="672">
        <v>1</v>
      </c>
    </row>
    <row r="2294" spans="1:21" ht="14.4" customHeight="1" x14ac:dyDescent="0.3">
      <c r="A2294" s="625">
        <v>4</v>
      </c>
      <c r="B2294" s="626" t="s">
        <v>551</v>
      </c>
      <c r="C2294" s="626">
        <v>89301045</v>
      </c>
      <c r="D2294" s="688" t="s">
        <v>5894</v>
      </c>
      <c r="E2294" s="689" t="s">
        <v>3824</v>
      </c>
      <c r="F2294" s="626" t="s">
        <v>3777</v>
      </c>
      <c r="G2294" s="626" t="s">
        <v>4898</v>
      </c>
      <c r="H2294" s="626" t="s">
        <v>550</v>
      </c>
      <c r="I2294" s="626" t="s">
        <v>4899</v>
      </c>
      <c r="J2294" s="626" t="s">
        <v>897</v>
      </c>
      <c r="K2294" s="626" t="s">
        <v>4900</v>
      </c>
      <c r="L2294" s="627">
        <v>96.72</v>
      </c>
      <c r="M2294" s="627">
        <v>96.72</v>
      </c>
      <c r="N2294" s="626">
        <v>1</v>
      </c>
      <c r="O2294" s="690">
        <v>0.5</v>
      </c>
      <c r="P2294" s="627"/>
      <c r="Q2294" s="642">
        <v>0</v>
      </c>
      <c r="R2294" s="626"/>
      <c r="S2294" s="642">
        <v>0</v>
      </c>
      <c r="T2294" s="690"/>
      <c r="U2294" s="672">
        <v>0</v>
      </c>
    </row>
    <row r="2295" spans="1:21" ht="14.4" customHeight="1" x14ac:dyDescent="0.3">
      <c r="A2295" s="625">
        <v>4</v>
      </c>
      <c r="B2295" s="626" t="s">
        <v>551</v>
      </c>
      <c r="C2295" s="626">
        <v>89301045</v>
      </c>
      <c r="D2295" s="688" t="s">
        <v>5894</v>
      </c>
      <c r="E2295" s="689" t="s">
        <v>3824</v>
      </c>
      <c r="F2295" s="626" t="s">
        <v>3777</v>
      </c>
      <c r="G2295" s="626" t="s">
        <v>3923</v>
      </c>
      <c r="H2295" s="626" t="s">
        <v>550</v>
      </c>
      <c r="I2295" s="626" t="s">
        <v>5818</v>
      </c>
      <c r="J2295" s="626" t="s">
        <v>5819</v>
      </c>
      <c r="K2295" s="626" t="s">
        <v>5820</v>
      </c>
      <c r="L2295" s="627">
        <v>0</v>
      </c>
      <c r="M2295" s="627">
        <v>0</v>
      </c>
      <c r="N2295" s="626">
        <v>4</v>
      </c>
      <c r="O2295" s="690">
        <v>2</v>
      </c>
      <c r="P2295" s="627">
        <v>0</v>
      </c>
      <c r="Q2295" s="642"/>
      <c r="R2295" s="626">
        <v>3</v>
      </c>
      <c r="S2295" s="642">
        <v>0.75</v>
      </c>
      <c r="T2295" s="690">
        <v>1</v>
      </c>
      <c r="U2295" s="672">
        <v>0.5</v>
      </c>
    </row>
    <row r="2296" spans="1:21" ht="14.4" customHeight="1" x14ac:dyDescent="0.3">
      <c r="A2296" s="625">
        <v>4</v>
      </c>
      <c r="B2296" s="626" t="s">
        <v>551</v>
      </c>
      <c r="C2296" s="626">
        <v>89301045</v>
      </c>
      <c r="D2296" s="688" t="s">
        <v>5894</v>
      </c>
      <c r="E2296" s="689" t="s">
        <v>3824</v>
      </c>
      <c r="F2296" s="626" t="s">
        <v>3777</v>
      </c>
      <c r="G2296" s="626" t="s">
        <v>4010</v>
      </c>
      <c r="H2296" s="626" t="s">
        <v>550</v>
      </c>
      <c r="I2296" s="626" t="s">
        <v>5284</v>
      </c>
      <c r="J2296" s="626" t="s">
        <v>4013</v>
      </c>
      <c r="K2296" s="626" t="s">
        <v>1009</v>
      </c>
      <c r="L2296" s="627">
        <v>154.33000000000001</v>
      </c>
      <c r="M2296" s="627">
        <v>154.33000000000001</v>
      </c>
      <c r="N2296" s="626">
        <v>1</v>
      </c>
      <c r="O2296" s="690">
        <v>0.5</v>
      </c>
      <c r="P2296" s="627"/>
      <c r="Q2296" s="642">
        <v>0</v>
      </c>
      <c r="R2296" s="626"/>
      <c r="S2296" s="642">
        <v>0</v>
      </c>
      <c r="T2296" s="690"/>
      <c r="U2296" s="672">
        <v>0</v>
      </c>
    </row>
    <row r="2297" spans="1:21" ht="14.4" customHeight="1" x14ac:dyDescent="0.3">
      <c r="A2297" s="625">
        <v>4</v>
      </c>
      <c r="B2297" s="626" t="s">
        <v>551</v>
      </c>
      <c r="C2297" s="626">
        <v>89301045</v>
      </c>
      <c r="D2297" s="688" t="s">
        <v>5894</v>
      </c>
      <c r="E2297" s="689" t="s">
        <v>3824</v>
      </c>
      <c r="F2297" s="626" t="s">
        <v>3778</v>
      </c>
      <c r="G2297" s="626" t="s">
        <v>5821</v>
      </c>
      <c r="H2297" s="626" t="s">
        <v>550</v>
      </c>
      <c r="I2297" s="626" t="s">
        <v>5822</v>
      </c>
      <c r="J2297" s="626" t="s">
        <v>3806</v>
      </c>
      <c r="K2297" s="626"/>
      <c r="L2297" s="627">
        <v>0</v>
      </c>
      <c r="M2297" s="627">
        <v>0</v>
      </c>
      <c r="N2297" s="626">
        <v>1</v>
      </c>
      <c r="O2297" s="690">
        <v>1</v>
      </c>
      <c r="P2297" s="627"/>
      <c r="Q2297" s="642"/>
      <c r="R2297" s="626"/>
      <c r="S2297" s="642">
        <v>0</v>
      </c>
      <c r="T2297" s="690"/>
      <c r="U2297" s="672">
        <v>0</v>
      </c>
    </row>
    <row r="2298" spans="1:21" ht="14.4" customHeight="1" x14ac:dyDescent="0.3">
      <c r="A2298" s="625">
        <v>4</v>
      </c>
      <c r="B2298" s="626" t="s">
        <v>551</v>
      </c>
      <c r="C2298" s="626">
        <v>89301045</v>
      </c>
      <c r="D2298" s="688" t="s">
        <v>5894</v>
      </c>
      <c r="E2298" s="689" t="s">
        <v>3824</v>
      </c>
      <c r="F2298" s="626" t="s">
        <v>3779</v>
      </c>
      <c r="G2298" s="626" t="s">
        <v>4152</v>
      </c>
      <c r="H2298" s="626" t="s">
        <v>550</v>
      </c>
      <c r="I2298" s="626" t="s">
        <v>4153</v>
      </c>
      <c r="J2298" s="626" t="s">
        <v>4154</v>
      </c>
      <c r="K2298" s="626" t="s">
        <v>4155</v>
      </c>
      <c r="L2298" s="627">
        <v>410</v>
      </c>
      <c r="M2298" s="627">
        <v>3280</v>
      </c>
      <c r="N2298" s="626">
        <v>8</v>
      </c>
      <c r="O2298" s="690">
        <v>8</v>
      </c>
      <c r="P2298" s="627">
        <v>2050</v>
      </c>
      <c r="Q2298" s="642">
        <v>0.625</v>
      </c>
      <c r="R2298" s="626">
        <v>5</v>
      </c>
      <c r="S2298" s="642">
        <v>0.625</v>
      </c>
      <c r="T2298" s="690">
        <v>5</v>
      </c>
      <c r="U2298" s="672">
        <v>0.625</v>
      </c>
    </row>
    <row r="2299" spans="1:21" ht="14.4" customHeight="1" x14ac:dyDescent="0.3">
      <c r="A2299" s="625">
        <v>4</v>
      </c>
      <c r="B2299" s="626" t="s">
        <v>551</v>
      </c>
      <c r="C2299" s="626">
        <v>89301045</v>
      </c>
      <c r="D2299" s="688" t="s">
        <v>5894</v>
      </c>
      <c r="E2299" s="689" t="s">
        <v>3831</v>
      </c>
      <c r="F2299" s="626" t="s">
        <v>3777</v>
      </c>
      <c r="G2299" s="626" t="s">
        <v>4106</v>
      </c>
      <c r="H2299" s="626" t="s">
        <v>550</v>
      </c>
      <c r="I2299" s="626" t="s">
        <v>5823</v>
      </c>
      <c r="J2299" s="626" t="s">
        <v>5824</v>
      </c>
      <c r="K2299" s="626" t="s">
        <v>5825</v>
      </c>
      <c r="L2299" s="627">
        <v>68.819999999999993</v>
      </c>
      <c r="M2299" s="627">
        <v>68.819999999999993</v>
      </c>
      <c r="N2299" s="626">
        <v>1</v>
      </c>
      <c r="O2299" s="690">
        <v>1</v>
      </c>
      <c r="P2299" s="627"/>
      <c r="Q2299" s="642">
        <v>0</v>
      </c>
      <c r="R2299" s="626"/>
      <c r="S2299" s="642">
        <v>0</v>
      </c>
      <c r="T2299" s="690"/>
      <c r="U2299" s="672">
        <v>0</v>
      </c>
    </row>
    <row r="2300" spans="1:21" ht="14.4" customHeight="1" x14ac:dyDescent="0.3">
      <c r="A2300" s="625">
        <v>4</v>
      </c>
      <c r="B2300" s="626" t="s">
        <v>551</v>
      </c>
      <c r="C2300" s="626">
        <v>89301045</v>
      </c>
      <c r="D2300" s="688" t="s">
        <v>5894</v>
      </c>
      <c r="E2300" s="689" t="s">
        <v>3831</v>
      </c>
      <c r="F2300" s="626" t="s">
        <v>3777</v>
      </c>
      <c r="G2300" s="626" t="s">
        <v>4092</v>
      </c>
      <c r="H2300" s="626" t="s">
        <v>550</v>
      </c>
      <c r="I2300" s="626" t="s">
        <v>5826</v>
      </c>
      <c r="J2300" s="626" t="s">
        <v>2643</v>
      </c>
      <c r="K2300" s="626" t="s">
        <v>5368</v>
      </c>
      <c r="L2300" s="627">
        <v>0</v>
      </c>
      <c r="M2300" s="627">
        <v>0</v>
      </c>
      <c r="N2300" s="626">
        <v>2</v>
      </c>
      <c r="O2300" s="690">
        <v>1</v>
      </c>
      <c r="P2300" s="627">
        <v>0</v>
      </c>
      <c r="Q2300" s="642"/>
      <c r="R2300" s="626">
        <v>2</v>
      </c>
      <c r="S2300" s="642">
        <v>1</v>
      </c>
      <c r="T2300" s="690">
        <v>1</v>
      </c>
      <c r="U2300" s="672">
        <v>1</v>
      </c>
    </row>
    <row r="2301" spans="1:21" ht="14.4" customHeight="1" x14ac:dyDescent="0.3">
      <c r="A2301" s="625">
        <v>4</v>
      </c>
      <c r="B2301" s="626" t="s">
        <v>551</v>
      </c>
      <c r="C2301" s="626">
        <v>89301045</v>
      </c>
      <c r="D2301" s="688" t="s">
        <v>5894</v>
      </c>
      <c r="E2301" s="689" t="s">
        <v>3831</v>
      </c>
      <c r="F2301" s="626" t="s">
        <v>3777</v>
      </c>
      <c r="G2301" s="626" t="s">
        <v>5158</v>
      </c>
      <c r="H2301" s="626" t="s">
        <v>550</v>
      </c>
      <c r="I2301" s="626" t="s">
        <v>5827</v>
      </c>
      <c r="J2301" s="626" t="s">
        <v>5828</v>
      </c>
      <c r="K2301" s="626" t="s">
        <v>5829</v>
      </c>
      <c r="L2301" s="627">
        <v>0</v>
      </c>
      <c r="M2301" s="627">
        <v>0</v>
      </c>
      <c r="N2301" s="626">
        <v>2</v>
      </c>
      <c r="O2301" s="690">
        <v>0.5</v>
      </c>
      <c r="P2301" s="627"/>
      <c r="Q2301" s="642"/>
      <c r="R2301" s="626"/>
      <c r="S2301" s="642">
        <v>0</v>
      </c>
      <c r="T2301" s="690"/>
      <c r="U2301" s="672">
        <v>0</v>
      </c>
    </row>
    <row r="2302" spans="1:21" ht="14.4" customHeight="1" x14ac:dyDescent="0.3">
      <c r="A2302" s="625">
        <v>4</v>
      </c>
      <c r="B2302" s="626" t="s">
        <v>551</v>
      </c>
      <c r="C2302" s="626">
        <v>89301045</v>
      </c>
      <c r="D2302" s="688" t="s">
        <v>5894</v>
      </c>
      <c r="E2302" s="689" t="s">
        <v>3831</v>
      </c>
      <c r="F2302" s="626" t="s">
        <v>3777</v>
      </c>
      <c r="G2302" s="626" t="s">
        <v>5158</v>
      </c>
      <c r="H2302" s="626" t="s">
        <v>550</v>
      </c>
      <c r="I2302" s="626" t="s">
        <v>5830</v>
      </c>
      <c r="J2302" s="626" t="s">
        <v>5828</v>
      </c>
      <c r="K2302" s="626" t="s">
        <v>5831</v>
      </c>
      <c r="L2302" s="627">
        <v>0</v>
      </c>
      <c r="M2302" s="627">
        <v>0</v>
      </c>
      <c r="N2302" s="626">
        <v>2</v>
      </c>
      <c r="O2302" s="690">
        <v>0.5</v>
      </c>
      <c r="P2302" s="627">
        <v>0</v>
      </c>
      <c r="Q2302" s="642"/>
      <c r="R2302" s="626">
        <v>2</v>
      </c>
      <c r="S2302" s="642">
        <v>1</v>
      </c>
      <c r="T2302" s="690">
        <v>0.5</v>
      </c>
      <c r="U2302" s="672">
        <v>1</v>
      </c>
    </row>
    <row r="2303" spans="1:21" ht="14.4" customHeight="1" x14ac:dyDescent="0.3">
      <c r="A2303" s="625">
        <v>4</v>
      </c>
      <c r="B2303" s="626" t="s">
        <v>551</v>
      </c>
      <c r="C2303" s="626">
        <v>89301045</v>
      </c>
      <c r="D2303" s="688" t="s">
        <v>5894</v>
      </c>
      <c r="E2303" s="689" t="s">
        <v>3831</v>
      </c>
      <c r="F2303" s="626" t="s">
        <v>3777</v>
      </c>
      <c r="G2303" s="626" t="s">
        <v>4102</v>
      </c>
      <c r="H2303" s="626" t="s">
        <v>550</v>
      </c>
      <c r="I2303" s="626" t="s">
        <v>4103</v>
      </c>
      <c r="J2303" s="626" t="s">
        <v>4104</v>
      </c>
      <c r="K2303" s="626" t="s">
        <v>4105</v>
      </c>
      <c r="L2303" s="627">
        <v>153.37</v>
      </c>
      <c r="M2303" s="627">
        <v>460.11</v>
      </c>
      <c r="N2303" s="626">
        <v>3</v>
      </c>
      <c r="O2303" s="690">
        <v>0.5</v>
      </c>
      <c r="P2303" s="627">
        <v>460.11</v>
      </c>
      <c r="Q2303" s="642">
        <v>1</v>
      </c>
      <c r="R2303" s="626">
        <v>3</v>
      </c>
      <c r="S2303" s="642">
        <v>1</v>
      </c>
      <c r="T2303" s="690">
        <v>0.5</v>
      </c>
      <c r="U2303" s="672">
        <v>1</v>
      </c>
    </row>
    <row r="2304" spans="1:21" ht="14.4" customHeight="1" x14ac:dyDescent="0.3">
      <c r="A2304" s="625">
        <v>4</v>
      </c>
      <c r="B2304" s="626" t="s">
        <v>551</v>
      </c>
      <c r="C2304" s="626">
        <v>89301045</v>
      </c>
      <c r="D2304" s="688" t="s">
        <v>5894</v>
      </c>
      <c r="E2304" s="689" t="s">
        <v>3831</v>
      </c>
      <c r="F2304" s="626" t="s">
        <v>3777</v>
      </c>
      <c r="G2304" s="626" t="s">
        <v>3840</v>
      </c>
      <c r="H2304" s="626" t="s">
        <v>550</v>
      </c>
      <c r="I2304" s="626" t="s">
        <v>973</v>
      </c>
      <c r="J2304" s="626" t="s">
        <v>974</v>
      </c>
      <c r="K2304" s="626" t="s">
        <v>975</v>
      </c>
      <c r="L2304" s="627">
        <v>0</v>
      </c>
      <c r="M2304" s="627">
        <v>0</v>
      </c>
      <c r="N2304" s="626">
        <v>2</v>
      </c>
      <c r="O2304" s="690">
        <v>0.5</v>
      </c>
      <c r="P2304" s="627"/>
      <c r="Q2304" s="642"/>
      <c r="R2304" s="626"/>
      <c r="S2304" s="642">
        <v>0</v>
      </c>
      <c r="T2304" s="690"/>
      <c r="U2304" s="672">
        <v>0</v>
      </c>
    </row>
    <row r="2305" spans="1:21" ht="14.4" customHeight="1" x14ac:dyDescent="0.3">
      <c r="A2305" s="625">
        <v>4</v>
      </c>
      <c r="B2305" s="626" t="s">
        <v>551</v>
      </c>
      <c r="C2305" s="626">
        <v>89301045</v>
      </c>
      <c r="D2305" s="688" t="s">
        <v>5894</v>
      </c>
      <c r="E2305" s="689" t="s">
        <v>3831</v>
      </c>
      <c r="F2305" s="626" t="s">
        <v>3777</v>
      </c>
      <c r="G2305" s="626" t="s">
        <v>3882</v>
      </c>
      <c r="H2305" s="626" t="s">
        <v>1399</v>
      </c>
      <c r="I2305" s="626" t="s">
        <v>3915</v>
      </c>
      <c r="J2305" s="626" t="s">
        <v>1441</v>
      </c>
      <c r="K2305" s="626" t="s">
        <v>3661</v>
      </c>
      <c r="L2305" s="627">
        <v>1458.07</v>
      </c>
      <c r="M2305" s="627">
        <v>1458.07</v>
      </c>
      <c r="N2305" s="626">
        <v>1</v>
      </c>
      <c r="O2305" s="690">
        <v>1</v>
      </c>
      <c r="P2305" s="627">
        <v>1458.07</v>
      </c>
      <c r="Q2305" s="642">
        <v>1</v>
      </c>
      <c r="R2305" s="626">
        <v>1</v>
      </c>
      <c r="S2305" s="642">
        <v>1</v>
      </c>
      <c r="T2305" s="690">
        <v>1</v>
      </c>
      <c r="U2305" s="672">
        <v>1</v>
      </c>
    </row>
    <row r="2306" spans="1:21" ht="14.4" customHeight="1" x14ac:dyDescent="0.3">
      <c r="A2306" s="625">
        <v>4</v>
      </c>
      <c r="B2306" s="626" t="s">
        <v>551</v>
      </c>
      <c r="C2306" s="626">
        <v>89301045</v>
      </c>
      <c r="D2306" s="688" t="s">
        <v>5894</v>
      </c>
      <c r="E2306" s="689" t="s">
        <v>3831</v>
      </c>
      <c r="F2306" s="626" t="s">
        <v>3777</v>
      </c>
      <c r="G2306" s="626" t="s">
        <v>3999</v>
      </c>
      <c r="H2306" s="626" t="s">
        <v>1399</v>
      </c>
      <c r="I2306" s="626" t="s">
        <v>5204</v>
      </c>
      <c r="J2306" s="626" t="s">
        <v>1412</v>
      </c>
      <c r="K2306" s="626" t="s">
        <v>4348</v>
      </c>
      <c r="L2306" s="627">
        <v>193.26</v>
      </c>
      <c r="M2306" s="627">
        <v>193.26</v>
      </c>
      <c r="N2306" s="626">
        <v>1</v>
      </c>
      <c r="O2306" s="690">
        <v>1</v>
      </c>
      <c r="P2306" s="627"/>
      <c r="Q2306" s="642">
        <v>0</v>
      </c>
      <c r="R2306" s="626"/>
      <c r="S2306" s="642">
        <v>0</v>
      </c>
      <c r="T2306" s="690"/>
      <c r="U2306" s="672">
        <v>0</v>
      </c>
    </row>
    <row r="2307" spans="1:21" ht="14.4" customHeight="1" x14ac:dyDescent="0.3">
      <c r="A2307" s="625">
        <v>4</v>
      </c>
      <c r="B2307" s="626" t="s">
        <v>551</v>
      </c>
      <c r="C2307" s="626">
        <v>89301045</v>
      </c>
      <c r="D2307" s="688" t="s">
        <v>5894</v>
      </c>
      <c r="E2307" s="689" t="s">
        <v>3831</v>
      </c>
      <c r="F2307" s="626" t="s">
        <v>3777</v>
      </c>
      <c r="G2307" s="626" t="s">
        <v>3848</v>
      </c>
      <c r="H2307" s="626" t="s">
        <v>550</v>
      </c>
      <c r="I2307" s="626" t="s">
        <v>757</v>
      </c>
      <c r="J2307" s="626" t="s">
        <v>754</v>
      </c>
      <c r="K2307" s="626" t="s">
        <v>758</v>
      </c>
      <c r="L2307" s="627">
        <v>397.65</v>
      </c>
      <c r="M2307" s="627">
        <v>2385.8999999999996</v>
      </c>
      <c r="N2307" s="626">
        <v>6</v>
      </c>
      <c r="O2307" s="690">
        <v>2.5</v>
      </c>
      <c r="P2307" s="627">
        <v>1590.6</v>
      </c>
      <c r="Q2307" s="642">
        <v>0.66666666666666674</v>
      </c>
      <c r="R2307" s="626">
        <v>4</v>
      </c>
      <c r="S2307" s="642">
        <v>0.66666666666666663</v>
      </c>
      <c r="T2307" s="690">
        <v>1.5</v>
      </c>
      <c r="U2307" s="672">
        <v>0.6</v>
      </c>
    </row>
    <row r="2308" spans="1:21" ht="14.4" customHeight="1" x14ac:dyDescent="0.3">
      <c r="A2308" s="625">
        <v>4</v>
      </c>
      <c r="B2308" s="626" t="s">
        <v>551</v>
      </c>
      <c r="C2308" s="626">
        <v>89301045</v>
      </c>
      <c r="D2308" s="688" t="s">
        <v>5894</v>
      </c>
      <c r="E2308" s="689" t="s">
        <v>3831</v>
      </c>
      <c r="F2308" s="626" t="s">
        <v>3777</v>
      </c>
      <c r="G2308" s="626" t="s">
        <v>3848</v>
      </c>
      <c r="H2308" s="626" t="s">
        <v>550</v>
      </c>
      <c r="I2308" s="626" t="s">
        <v>757</v>
      </c>
      <c r="J2308" s="626" t="s">
        <v>754</v>
      </c>
      <c r="K2308" s="626" t="s">
        <v>758</v>
      </c>
      <c r="L2308" s="627">
        <v>612.26</v>
      </c>
      <c r="M2308" s="627">
        <v>9796.16</v>
      </c>
      <c r="N2308" s="626">
        <v>16</v>
      </c>
      <c r="O2308" s="690">
        <v>7.5</v>
      </c>
      <c r="P2308" s="627">
        <v>2449.04</v>
      </c>
      <c r="Q2308" s="642">
        <v>0.25</v>
      </c>
      <c r="R2308" s="626">
        <v>4</v>
      </c>
      <c r="S2308" s="642">
        <v>0.25</v>
      </c>
      <c r="T2308" s="690">
        <v>2.5</v>
      </c>
      <c r="U2308" s="672">
        <v>0.33333333333333331</v>
      </c>
    </row>
    <row r="2309" spans="1:21" ht="14.4" customHeight="1" x14ac:dyDescent="0.3">
      <c r="A2309" s="625">
        <v>4</v>
      </c>
      <c r="B2309" s="626" t="s">
        <v>551</v>
      </c>
      <c r="C2309" s="626">
        <v>89301045</v>
      </c>
      <c r="D2309" s="688" t="s">
        <v>5894</v>
      </c>
      <c r="E2309" s="689" t="s">
        <v>3831</v>
      </c>
      <c r="F2309" s="626" t="s">
        <v>3777</v>
      </c>
      <c r="G2309" s="626" t="s">
        <v>3920</v>
      </c>
      <c r="H2309" s="626" t="s">
        <v>1399</v>
      </c>
      <c r="I2309" s="626" t="s">
        <v>1596</v>
      </c>
      <c r="J2309" s="626" t="s">
        <v>4199</v>
      </c>
      <c r="K2309" s="626" t="s">
        <v>1598</v>
      </c>
      <c r="L2309" s="627">
        <v>140.03</v>
      </c>
      <c r="M2309" s="627">
        <v>280.06</v>
      </c>
      <c r="N2309" s="626">
        <v>2</v>
      </c>
      <c r="O2309" s="690">
        <v>1</v>
      </c>
      <c r="P2309" s="627"/>
      <c r="Q2309" s="642">
        <v>0</v>
      </c>
      <c r="R2309" s="626"/>
      <c r="S2309" s="642">
        <v>0</v>
      </c>
      <c r="T2309" s="690"/>
      <c r="U2309" s="672">
        <v>0</v>
      </c>
    </row>
    <row r="2310" spans="1:21" ht="14.4" customHeight="1" x14ac:dyDescent="0.3">
      <c r="A2310" s="625">
        <v>4</v>
      </c>
      <c r="B2310" s="626" t="s">
        <v>551</v>
      </c>
      <c r="C2310" s="626">
        <v>89301045</v>
      </c>
      <c r="D2310" s="688" t="s">
        <v>5894</v>
      </c>
      <c r="E2310" s="689" t="s">
        <v>3831</v>
      </c>
      <c r="F2310" s="626" t="s">
        <v>3777</v>
      </c>
      <c r="G2310" s="626" t="s">
        <v>3920</v>
      </c>
      <c r="H2310" s="626" t="s">
        <v>1399</v>
      </c>
      <c r="I2310" s="626" t="s">
        <v>1596</v>
      </c>
      <c r="J2310" s="626" t="s">
        <v>1597</v>
      </c>
      <c r="K2310" s="626" t="s">
        <v>1598</v>
      </c>
      <c r="L2310" s="627">
        <v>140.03</v>
      </c>
      <c r="M2310" s="627">
        <v>6301.3499999999995</v>
      </c>
      <c r="N2310" s="626">
        <v>45</v>
      </c>
      <c r="O2310" s="690">
        <v>18.5</v>
      </c>
      <c r="P2310" s="627">
        <v>2380.5099999999998</v>
      </c>
      <c r="Q2310" s="642">
        <v>0.37777777777777777</v>
      </c>
      <c r="R2310" s="626">
        <v>17</v>
      </c>
      <c r="S2310" s="642">
        <v>0.37777777777777777</v>
      </c>
      <c r="T2310" s="690">
        <v>7.5</v>
      </c>
      <c r="U2310" s="672">
        <v>0.40540540540540543</v>
      </c>
    </row>
    <row r="2311" spans="1:21" ht="14.4" customHeight="1" x14ac:dyDescent="0.3">
      <c r="A2311" s="625">
        <v>4</v>
      </c>
      <c r="B2311" s="626" t="s">
        <v>551</v>
      </c>
      <c r="C2311" s="626">
        <v>89301045</v>
      </c>
      <c r="D2311" s="688" t="s">
        <v>5894</v>
      </c>
      <c r="E2311" s="689" t="s">
        <v>3831</v>
      </c>
      <c r="F2311" s="626" t="s">
        <v>3777</v>
      </c>
      <c r="G2311" s="626" t="s">
        <v>4891</v>
      </c>
      <c r="H2311" s="626" t="s">
        <v>550</v>
      </c>
      <c r="I2311" s="626" t="s">
        <v>5832</v>
      </c>
      <c r="J2311" s="626" t="s">
        <v>3644</v>
      </c>
      <c r="K2311" s="626" t="s">
        <v>5833</v>
      </c>
      <c r="L2311" s="627">
        <v>0</v>
      </c>
      <c r="M2311" s="627">
        <v>0</v>
      </c>
      <c r="N2311" s="626">
        <v>1</v>
      </c>
      <c r="O2311" s="690">
        <v>1</v>
      </c>
      <c r="P2311" s="627">
        <v>0</v>
      </c>
      <c r="Q2311" s="642"/>
      <c r="R2311" s="626">
        <v>1</v>
      </c>
      <c r="S2311" s="642">
        <v>1</v>
      </c>
      <c r="T2311" s="690">
        <v>1</v>
      </c>
      <c r="U2311" s="672">
        <v>1</v>
      </c>
    </row>
    <row r="2312" spans="1:21" ht="14.4" customHeight="1" x14ac:dyDescent="0.3">
      <c r="A2312" s="625">
        <v>4</v>
      </c>
      <c r="B2312" s="626" t="s">
        <v>551</v>
      </c>
      <c r="C2312" s="626">
        <v>89301045</v>
      </c>
      <c r="D2312" s="688" t="s">
        <v>5894</v>
      </c>
      <c r="E2312" s="689" t="s">
        <v>3831</v>
      </c>
      <c r="F2312" s="626" t="s">
        <v>3777</v>
      </c>
      <c r="G2312" s="626" t="s">
        <v>3895</v>
      </c>
      <c r="H2312" s="626" t="s">
        <v>550</v>
      </c>
      <c r="I2312" s="626" t="s">
        <v>3051</v>
      </c>
      <c r="J2312" s="626" t="s">
        <v>1714</v>
      </c>
      <c r="K2312" s="626" t="s">
        <v>3896</v>
      </c>
      <c r="L2312" s="627">
        <v>38.99</v>
      </c>
      <c r="M2312" s="627">
        <v>77.98</v>
      </c>
      <c r="N2312" s="626">
        <v>2</v>
      </c>
      <c r="O2312" s="690">
        <v>2</v>
      </c>
      <c r="P2312" s="627">
        <v>77.98</v>
      </c>
      <c r="Q2312" s="642">
        <v>1</v>
      </c>
      <c r="R2312" s="626">
        <v>2</v>
      </c>
      <c r="S2312" s="642">
        <v>1</v>
      </c>
      <c r="T2312" s="690">
        <v>2</v>
      </c>
      <c r="U2312" s="672">
        <v>1</v>
      </c>
    </row>
    <row r="2313" spans="1:21" ht="14.4" customHeight="1" x14ac:dyDescent="0.3">
      <c r="A2313" s="625">
        <v>4</v>
      </c>
      <c r="B2313" s="626" t="s">
        <v>551</v>
      </c>
      <c r="C2313" s="626">
        <v>89301045</v>
      </c>
      <c r="D2313" s="688" t="s">
        <v>5894</v>
      </c>
      <c r="E2313" s="689" t="s">
        <v>3831</v>
      </c>
      <c r="F2313" s="626" t="s">
        <v>3777</v>
      </c>
      <c r="G2313" s="626" t="s">
        <v>5250</v>
      </c>
      <c r="H2313" s="626" t="s">
        <v>550</v>
      </c>
      <c r="I2313" s="626" t="s">
        <v>5251</v>
      </c>
      <c r="J2313" s="626" t="s">
        <v>5252</v>
      </c>
      <c r="K2313" s="626" t="s">
        <v>3645</v>
      </c>
      <c r="L2313" s="627">
        <v>85.49</v>
      </c>
      <c r="M2313" s="627">
        <v>170.98</v>
      </c>
      <c r="N2313" s="626">
        <v>2</v>
      </c>
      <c r="O2313" s="690">
        <v>1.5</v>
      </c>
      <c r="P2313" s="627">
        <v>170.98</v>
      </c>
      <c r="Q2313" s="642">
        <v>1</v>
      </c>
      <c r="R2313" s="626">
        <v>2</v>
      </c>
      <c r="S2313" s="642">
        <v>1</v>
      </c>
      <c r="T2313" s="690">
        <v>1.5</v>
      </c>
      <c r="U2313" s="672">
        <v>1</v>
      </c>
    </row>
    <row r="2314" spans="1:21" ht="14.4" customHeight="1" x14ac:dyDescent="0.3">
      <c r="A2314" s="625">
        <v>4</v>
      </c>
      <c r="B2314" s="626" t="s">
        <v>551</v>
      </c>
      <c r="C2314" s="626">
        <v>89301045</v>
      </c>
      <c r="D2314" s="688" t="s">
        <v>5894</v>
      </c>
      <c r="E2314" s="689" t="s">
        <v>3831</v>
      </c>
      <c r="F2314" s="626" t="s">
        <v>3777</v>
      </c>
      <c r="G2314" s="626" t="s">
        <v>3923</v>
      </c>
      <c r="H2314" s="626" t="s">
        <v>550</v>
      </c>
      <c r="I2314" s="626" t="s">
        <v>5834</v>
      </c>
      <c r="J2314" s="626" t="s">
        <v>5835</v>
      </c>
      <c r="K2314" s="626" t="s">
        <v>5771</v>
      </c>
      <c r="L2314" s="627">
        <v>0</v>
      </c>
      <c r="M2314" s="627">
        <v>0</v>
      </c>
      <c r="N2314" s="626">
        <v>3</v>
      </c>
      <c r="O2314" s="690">
        <v>1</v>
      </c>
      <c r="P2314" s="627"/>
      <c r="Q2314" s="642"/>
      <c r="R2314" s="626"/>
      <c r="S2314" s="642">
        <v>0</v>
      </c>
      <c r="T2314" s="690"/>
      <c r="U2314" s="672">
        <v>0</v>
      </c>
    </row>
    <row r="2315" spans="1:21" ht="14.4" customHeight="1" x14ac:dyDescent="0.3">
      <c r="A2315" s="625">
        <v>4</v>
      </c>
      <c r="B2315" s="626" t="s">
        <v>551</v>
      </c>
      <c r="C2315" s="626">
        <v>89301045</v>
      </c>
      <c r="D2315" s="688" t="s">
        <v>5894</v>
      </c>
      <c r="E2315" s="689" t="s">
        <v>3831</v>
      </c>
      <c r="F2315" s="626" t="s">
        <v>3777</v>
      </c>
      <c r="G2315" s="626" t="s">
        <v>5253</v>
      </c>
      <c r="H2315" s="626" t="s">
        <v>550</v>
      </c>
      <c r="I2315" s="626" t="s">
        <v>1907</v>
      </c>
      <c r="J2315" s="626" t="s">
        <v>1908</v>
      </c>
      <c r="K2315" s="626" t="s">
        <v>1909</v>
      </c>
      <c r="L2315" s="627">
        <v>82.67</v>
      </c>
      <c r="M2315" s="627">
        <v>248.01</v>
      </c>
      <c r="N2315" s="626">
        <v>3</v>
      </c>
      <c r="O2315" s="690">
        <v>1</v>
      </c>
      <c r="P2315" s="627">
        <v>248.01</v>
      </c>
      <c r="Q2315" s="642">
        <v>1</v>
      </c>
      <c r="R2315" s="626">
        <v>3</v>
      </c>
      <c r="S2315" s="642">
        <v>1</v>
      </c>
      <c r="T2315" s="690">
        <v>1</v>
      </c>
      <c r="U2315" s="672">
        <v>1</v>
      </c>
    </row>
    <row r="2316" spans="1:21" ht="14.4" customHeight="1" x14ac:dyDescent="0.3">
      <c r="A2316" s="625">
        <v>4</v>
      </c>
      <c r="B2316" s="626" t="s">
        <v>551</v>
      </c>
      <c r="C2316" s="626">
        <v>89301045</v>
      </c>
      <c r="D2316" s="688" t="s">
        <v>5894</v>
      </c>
      <c r="E2316" s="689" t="s">
        <v>3831</v>
      </c>
      <c r="F2316" s="626" t="s">
        <v>3777</v>
      </c>
      <c r="G2316" s="626" t="s">
        <v>4077</v>
      </c>
      <c r="H2316" s="626" t="s">
        <v>1399</v>
      </c>
      <c r="I2316" s="626" t="s">
        <v>5836</v>
      </c>
      <c r="J2316" s="626" t="s">
        <v>5837</v>
      </c>
      <c r="K2316" s="626" t="s">
        <v>2429</v>
      </c>
      <c r="L2316" s="627">
        <v>193.14</v>
      </c>
      <c r="M2316" s="627">
        <v>386.28</v>
      </c>
      <c r="N2316" s="626">
        <v>2</v>
      </c>
      <c r="O2316" s="690">
        <v>1</v>
      </c>
      <c r="P2316" s="627"/>
      <c r="Q2316" s="642">
        <v>0</v>
      </c>
      <c r="R2316" s="626"/>
      <c r="S2316" s="642">
        <v>0</v>
      </c>
      <c r="T2316" s="690"/>
      <c r="U2316" s="672">
        <v>0</v>
      </c>
    </row>
    <row r="2317" spans="1:21" ht="14.4" customHeight="1" x14ac:dyDescent="0.3">
      <c r="A2317" s="625">
        <v>4</v>
      </c>
      <c r="B2317" s="626" t="s">
        <v>551</v>
      </c>
      <c r="C2317" s="626">
        <v>89301045</v>
      </c>
      <c r="D2317" s="688" t="s">
        <v>5894</v>
      </c>
      <c r="E2317" s="689" t="s">
        <v>3831</v>
      </c>
      <c r="F2317" s="626" t="s">
        <v>3779</v>
      </c>
      <c r="G2317" s="626" t="s">
        <v>4152</v>
      </c>
      <c r="H2317" s="626" t="s">
        <v>550</v>
      </c>
      <c r="I2317" s="626" t="s">
        <v>4153</v>
      </c>
      <c r="J2317" s="626" t="s">
        <v>4154</v>
      </c>
      <c r="K2317" s="626" t="s">
        <v>4155</v>
      </c>
      <c r="L2317" s="627">
        <v>410</v>
      </c>
      <c r="M2317" s="627">
        <v>11070</v>
      </c>
      <c r="N2317" s="626">
        <v>27</v>
      </c>
      <c r="O2317" s="690">
        <v>27</v>
      </c>
      <c r="P2317" s="627">
        <v>10250</v>
      </c>
      <c r="Q2317" s="642">
        <v>0.92592592592592593</v>
      </c>
      <c r="R2317" s="626">
        <v>25</v>
      </c>
      <c r="S2317" s="642">
        <v>0.92592592592592593</v>
      </c>
      <c r="T2317" s="690">
        <v>25</v>
      </c>
      <c r="U2317" s="672">
        <v>0.92592592592592593</v>
      </c>
    </row>
    <row r="2318" spans="1:21" ht="14.4" customHeight="1" x14ac:dyDescent="0.3">
      <c r="A2318" s="625">
        <v>4</v>
      </c>
      <c r="B2318" s="626" t="s">
        <v>551</v>
      </c>
      <c r="C2318" s="626">
        <v>89301045</v>
      </c>
      <c r="D2318" s="688" t="s">
        <v>5894</v>
      </c>
      <c r="E2318" s="689" t="s">
        <v>3831</v>
      </c>
      <c r="F2318" s="626" t="s">
        <v>3779</v>
      </c>
      <c r="G2318" s="626" t="s">
        <v>4027</v>
      </c>
      <c r="H2318" s="626" t="s">
        <v>550</v>
      </c>
      <c r="I2318" s="626" t="s">
        <v>4028</v>
      </c>
      <c r="J2318" s="626" t="s">
        <v>4029</v>
      </c>
      <c r="K2318" s="626" t="s">
        <v>4030</v>
      </c>
      <c r="L2318" s="627">
        <v>900</v>
      </c>
      <c r="M2318" s="627">
        <v>900</v>
      </c>
      <c r="N2318" s="626">
        <v>1</v>
      </c>
      <c r="O2318" s="690">
        <v>1</v>
      </c>
      <c r="P2318" s="627">
        <v>900</v>
      </c>
      <c r="Q2318" s="642">
        <v>1</v>
      </c>
      <c r="R2318" s="626">
        <v>1</v>
      </c>
      <c r="S2318" s="642">
        <v>1</v>
      </c>
      <c r="T2318" s="690">
        <v>1</v>
      </c>
      <c r="U2318" s="672">
        <v>1</v>
      </c>
    </row>
    <row r="2319" spans="1:21" ht="14.4" customHeight="1" x14ac:dyDescent="0.3">
      <c r="A2319" s="625">
        <v>4</v>
      </c>
      <c r="B2319" s="626" t="s">
        <v>551</v>
      </c>
      <c r="C2319" s="626">
        <v>89301045</v>
      </c>
      <c r="D2319" s="688" t="s">
        <v>5894</v>
      </c>
      <c r="E2319" s="689" t="s">
        <v>3831</v>
      </c>
      <c r="F2319" s="626" t="s">
        <v>3779</v>
      </c>
      <c r="G2319" s="626" t="s">
        <v>4027</v>
      </c>
      <c r="H2319" s="626" t="s">
        <v>550</v>
      </c>
      <c r="I2319" s="626" t="s">
        <v>4116</v>
      </c>
      <c r="J2319" s="626" t="s">
        <v>4117</v>
      </c>
      <c r="K2319" s="626" t="s">
        <v>4118</v>
      </c>
      <c r="L2319" s="627">
        <v>378.48</v>
      </c>
      <c r="M2319" s="627">
        <v>378.48</v>
      </c>
      <c r="N2319" s="626">
        <v>1</v>
      </c>
      <c r="O2319" s="690">
        <v>1</v>
      </c>
      <c r="P2319" s="627">
        <v>378.48</v>
      </c>
      <c r="Q2319" s="642">
        <v>1</v>
      </c>
      <c r="R2319" s="626">
        <v>1</v>
      </c>
      <c r="S2319" s="642">
        <v>1</v>
      </c>
      <c r="T2319" s="690">
        <v>1</v>
      </c>
      <c r="U2319" s="672">
        <v>1</v>
      </c>
    </row>
    <row r="2320" spans="1:21" ht="14.4" customHeight="1" x14ac:dyDescent="0.3">
      <c r="A2320" s="625">
        <v>4</v>
      </c>
      <c r="B2320" s="626" t="s">
        <v>551</v>
      </c>
      <c r="C2320" s="626">
        <v>89301045</v>
      </c>
      <c r="D2320" s="688" t="s">
        <v>5894</v>
      </c>
      <c r="E2320" s="689" t="s">
        <v>3833</v>
      </c>
      <c r="F2320" s="626" t="s">
        <v>3777</v>
      </c>
      <c r="G2320" s="626" t="s">
        <v>3848</v>
      </c>
      <c r="H2320" s="626" t="s">
        <v>550</v>
      </c>
      <c r="I2320" s="626" t="s">
        <v>757</v>
      </c>
      <c r="J2320" s="626" t="s">
        <v>754</v>
      </c>
      <c r="K2320" s="626" t="s">
        <v>758</v>
      </c>
      <c r="L2320" s="627">
        <v>612.26</v>
      </c>
      <c r="M2320" s="627">
        <v>1224.52</v>
      </c>
      <c r="N2320" s="626">
        <v>2</v>
      </c>
      <c r="O2320" s="690">
        <v>0.5</v>
      </c>
      <c r="P2320" s="627">
        <v>1224.52</v>
      </c>
      <c r="Q2320" s="642">
        <v>1</v>
      </c>
      <c r="R2320" s="626">
        <v>2</v>
      </c>
      <c r="S2320" s="642">
        <v>1</v>
      </c>
      <c r="T2320" s="690">
        <v>0.5</v>
      </c>
      <c r="U2320" s="672">
        <v>1</v>
      </c>
    </row>
    <row r="2321" spans="1:21" ht="14.4" customHeight="1" x14ac:dyDescent="0.3">
      <c r="A2321" s="625">
        <v>4</v>
      </c>
      <c r="B2321" s="626" t="s">
        <v>551</v>
      </c>
      <c r="C2321" s="626">
        <v>89301045</v>
      </c>
      <c r="D2321" s="688" t="s">
        <v>5894</v>
      </c>
      <c r="E2321" s="689" t="s">
        <v>3833</v>
      </c>
      <c r="F2321" s="626" t="s">
        <v>3777</v>
      </c>
      <c r="G2321" s="626" t="s">
        <v>3920</v>
      </c>
      <c r="H2321" s="626" t="s">
        <v>1399</v>
      </c>
      <c r="I2321" s="626" t="s">
        <v>1596</v>
      </c>
      <c r="J2321" s="626" t="s">
        <v>4199</v>
      </c>
      <c r="K2321" s="626" t="s">
        <v>1598</v>
      </c>
      <c r="L2321" s="627">
        <v>140.03</v>
      </c>
      <c r="M2321" s="627">
        <v>280.06</v>
      </c>
      <c r="N2321" s="626">
        <v>2</v>
      </c>
      <c r="O2321" s="690">
        <v>0.5</v>
      </c>
      <c r="P2321" s="627">
        <v>280.06</v>
      </c>
      <c r="Q2321" s="642">
        <v>1</v>
      </c>
      <c r="R2321" s="626">
        <v>2</v>
      </c>
      <c r="S2321" s="642">
        <v>1</v>
      </c>
      <c r="T2321" s="690">
        <v>0.5</v>
      </c>
      <c r="U2321" s="672">
        <v>1</v>
      </c>
    </row>
    <row r="2322" spans="1:21" ht="14.4" customHeight="1" x14ac:dyDescent="0.3">
      <c r="A2322" s="625">
        <v>4</v>
      </c>
      <c r="B2322" s="626" t="s">
        <v>551</v>
      </c>
      <c r="C2322" s="626">
        <v>89301046</v>
      </c>
      <c r="D2322" s="688" t="s">
        <v>5895</v>
      </c>
      <c r="E2322" s="689" t="s">
        <v>3821</v>
      </c>
      <c r="F2322" s="626" t="s">
        <v>3779</v>
      </c>
      <c r="G2322" s="626" t="s">
        <v>4152</v>
      </c>
      <c r="H2322" s="626" t="s">
        <v>550</v>
      </c>
      <c r="I2322" s="626" t="s">
        <v>4153</v>
      </c>
      <c r="J2322" s="626" t="s">
        <v>4154</v>
      </c>
      <c r="K2322" s="626" t="s">
        <v>4155</v>
      </c>
      <c r="L2322" s="627">
        <v>410</v>
      </c>
      <c r="M2322" s="627">
        <v>410</v>
      </c>
      <c r="N2322" s="626">
        <v>1</v>
      </c>
      <c r="O2322" s="690">
        <v>1</v>
      </c>
      <c r="P2322" s="627">
        <v>410</v>
      </c>
      <c r="Q2322" s="642">
        <v>1</v>
      </c>
      <c r="R2322" s="626">
        <v>1</v>
      </c>
      <c r="S2322" s="642">
        <v>1</v>
      </c>
      <c r="T2322" s="690">
        <v>1</v>
      </c>
      <c r="U2322" s="672">
        <v>1</v>
      </c>
    </row>
    <row r="2323" spans="1:21" ht="14.4" customHeight="1" x14ac:dyDescent="0.3">
      <c r="A2323" s="625">
        <v>4</v>
      </c>
      <c r="B2323" s="626" t="s">
        <v>551</v>
      </c>
      <c r="C2323" s="626">
        <v>89301047</v>
      </c>
      <c r="D2323" s="688" t="s">
        <v>5896</v>
      </c>
      <c r="E2323" s="689" t="s">
        <v>3812</v>
      </c>
      <c r="F2323" s="626" t="s">
        <v>3777</v>
      </c>
      <c r="G2323" s="626" t="s">
        <v>3932</v>
      </c>
      <c r="H2323" s="626" t="s">
        <v>550</v>
      </c>
      <c r="I2323" s="626" t="s">
        <v>2120</v>
      </c>
      <c r="J2323" s="626" t="s">
        <v>4051</v>
      </c>
      <c r="K2323" s="626" t="s">
        <v>3934</v>
      </c>
      <c r="L2323" s="627">
        <v>0</v>
      </c>
      <c r="M2323" s="627">
        <v>0</v>
      </c>
      <c r="N2323" s="626">
        <v>1</v>
      </c>
      <c r="O2323" s="690">
        <v>1</v>
      </c>
      <c r="P2323" s="627">
        <v>0</v>
      </c>
      <c r="Q2323" s="642"/>
      <c r="R2323" s="626">
        <v>1</v>
      </c>
      <c r="S2323" s="642">
        <v>1</v>
      </c>
      <c r="T2323" s="690">
        <v>1</v>
      </c>
      <c r="U2323" s="672">
        <v>1</v>
      </c>
    </row>
    <row r="2324" spans="1:21" ht="14.4" customHeight="1" x14ac:dyDescent="0.3">
      <c r="A2324" s="625">
        <v>4</v>
      </c>
      <c r="B2324" s="626" t="s">
        <v>551</v>
      </c>
      <c r="C2324" s="626">
        <v>89301047</v>
      </c>
      <c r="D2324" s="688" t="s">
        <v>5896</v>
      </c>
      <c r="E2324" s="689" t="s">
        <v>3812</v>
      </c>
      <c r="F2324" s="626" t="s">
        <v>3777</v>
      </c>
      <c r="G2324" s="626" t="s">
        <v>3932</v>
      </c>
      <c r="H2324" s="626" t="s">
        <v>550</v>
      </c>
      <c r="I2324" s="626" t="s">
        <v>2120</v>
      </c>
      <c r="J2324" s="626" t="s">
        <v>3933</v>
      </c>
      <c r="K2324" s="626" t="s">
        <v>3934</v>
      </c>
      <c r="L2324" s="627">
        <v>0</v>
      </c>
      <c r="M2324" s="627">
        <v>0</v>
      </c>
      <c r="N2324" s="626">
        <v>13</v>
      </c>
      <c r="O2324" s="690">
        <v>12.5</v>
      </c>
      <c r="P2324" s="627">
        <v>0</v>
      </c>
      <c r="Q2324" s="642"/>
      <c r="R2324" s="626">
        <v>11</v>
      </c>
      <c r="S2324" s="642">
        <v>0.84615384615384615</v>
      </c>
      <c r="T2324" s="690">
        <v>10.5</v>
      </c>
      <c r="U2324" s="672">
        <v>0.84</v>
      </c>
    </row>
    <row r="2325" spans="1:21" ht="14.4" customHeight="1" x14ac:dyDescent="0.3">
      <c r="A2325" s="625">
        <v>4</v>
      </c>
      <c r="B2325" s="626" t="s">
        <v>551</v>
      </c>
      <c r="C2325" s="626">
        <v>89301047</v>
      </c>
      <c r="D2325" s="688" t="s">
        <v>5896</v>
      </c>
      <c r="E2325" s="689" t="s">
        <v>3812</v>
      </c>
      <c r="F2325" s="626" t="s">
        <v>3777</v>
      </c>
      <c r="G2325" s="626" t="s">
        <v>3846</v>
      </c>
      <c r="H2325" s="626" t="s">
        <v>550</v>
      </c>
      <c r="I2325" s="626" t="s">
        <v>5838</v>
      </c>
      <c r="J2325" s="626" t="s">
        <v>5839</v>
      </c>
      <c r="K2325" s="626" t="s">
        <v>5840</v>
      </c>
      <c r="L2325" s="627">
        <v>0</v>
      </c>
      <c r="M2325" s="627">
        <v>0</v>
      </c>
      <c r="N2325" s="626">
        <v>1</v>
      </c>
      <c r="O2325" s="690">
        <v>1</v>
      </c>
      <c r="P2325" s="627">
        <v>0</v>
      </c>
      <c r="Q2325" s="642"/>
      <c r="R2325" s="626">
        <v>1</v>
      </c>
      <c r="S2325" s="642">
        <v>1</v>
      </c>
      <c r="T2325" s="690">
        <v>1</v>
      </c>
      <c r="U2325" s="672">
        <v>1</v>
      </c>
    </row>
    <row r="2326" spans="1:21" ht="14.4" customHeight="1" x14ac:dyDescent="0.3">
      <c r="A2326" s="625">
        <v>4</v>
      </c>
      <c r="B2326" s="626" t="s">
        <v>551</v>
      </c>
      <c r="C2326" s="626">
        <v>89301047</v>
      </c>
      <c r="D2326" s="688" t="s">
        <v>5896</v>
      </c>
      <c r="E2326" s="689" t="s">
        <v>3812</v>
      </c>
      <c r="F2326" s="626" t="s">
        <v>3777</v>
      </c>
      <c r="G2326" s="626" t="s">
        <v>3846</v>
      </c>
      <c r="H2326" s="626" t="s">
        <v>550</v>
      </c>
      <c r="I2326" s="626" t="s">
        <v>5841</v>
      </c>
      <c r="J2326" s="626" t="s">
        <v>5839</v>
      </c>
      <c r="K2326" s="626" t="s">
        <v>5842</v>
      </c>
      <c r="L2326" s="627">
        <v>0</v>
      </c>
      <c r="M2326" s="627">
        <v>0</v>
      </c>
      <c r="N2326" s="626">
        <v>1</v>
      </c>
      <c r="O2326" s="690">
        <v>1</v>
      </c>
      <c r="P2326" s="627"/>
      <c r="Q2326" s="642"/>
      <c r="R2326" s="626"/>
      <c r="S2326" s="642">
        <v>0</v>
      </c>
      <c r="T2326" s="690"/>
      <c r="U2326" s="672">
        <v>0</v>
      </c>
    </row>
    <row r="2327" spans="1:21" ht="14.4" customHeight="1" x14ac:dyDescent="0.3">
      <c r="A2327" s="625">
        <v>4</v>
      </c>
      <c r="B2327" s="626" t="s">
        <v>551</v>
      </c>
      <c r="C2327" s="626">
        <v>89301047</v>
      </c>
      <c r="D2327" s="688" t="s">
        <v>5896</v>
      </c>
      <c r="E2327" s="689" t="s">
        <v>3812</v>
      </c>
      <c r="F2327" s="626" t="s">
        <v>3778</v>
      </c>
      <c r="G2327" s="626" t="s">
        <v>3904</v>
      </c>
      <c r="H2327" s="626" t="s">
        <v>550</v>
      </c>
      <c r="I2327" s="626" t="s">
        <v>4026</v>
      </c>
      <c r="J2327" s="626" t="s">
        <v>3806</v>
      </c>
      <c r="K2327" s="626"/>
      <c r="L2327" s="627">
        <v>0</v>
      </c>
      <c r="M2327" s="627">
        <v>0</v>
      </c>
      <c r="N2327" s="626">
        <v>18</v>
      </c>
      <c r="O2327" s="690">
        <v>17.5</v>
      </c>
      <c r="P2327" s="627">
        <v>0</v>
      </c>
      <c r="Q2327" s="642"/>
      <c r="R2327" s="626">
        <v>15</v>
      </c>
      <c r="S2327" s="642">
        <v>0.83333333333333337</v>
      </c>
      <c r="T2327" s="690">
        <v>14.5</v>
      </c>
      <c r="U2327" s="672">
        <v>0.82857142857142863</v>
      </c>
    </row>
    <row r="2328" spans="1:21" ht="14.4" customHeight="1" x14ac:dyDescent="0.3">
      <c r="A2328" s="625">
        <v>4</v>
      </c>
      <c r="B2328" s="626" t="s">
        <v>551</v>
      </c>
      <c r="C2328" s="626">
        <v>89301047</v>
      </c>
      <c r="D2328" s="688" t="s">
        <v>5896</v>
      </c>
      <c r="E2328" s="689" t="s">
        <v>3815</v>
      </c>
      <c r="F2328" s="626" t="s">
        <v>3777</v>
      </c>
      <c r="G2328" s="626" t="s">
        <v>4100</v>
      </c>
      <c r="H2328" s="626" t="s">
        <v>550</v>
      </c>
      <c r="I2328" s="626" t="s">
        <v>5843</v>
      </c>
      <c r="J2328" s="626" t="s">
        <v>5844</v>
      </c>
      <c r="K2328" s="626" t="s">
        <v>5845</v>
      </c>
      <c r="L2328" s="627">
        <v>0</v>
      </c>
      <c r="M2328" s="627">
        <v>0</v>
      </c>
      <c r="N2328" s="626">
        <v>1</v>
      </c>
      <c r="O2328" s="690">
        <v>1</v>
      </c>
      <c r="P2328" s="627">
        <v>0</v>
      </c>
      <c r="Q2328" s="642"/>
      <c r="R2328" s="626">
        <v>1</v>
      </c>
      <c r="S2328" s="642">
        <v>1</v>
      </c>
      <c r="T2328" s="690">
        <v>1</v>
      </c>
      <c r="U2328" s="672">
        <v>1</v>
      </c>
    </row>
    <row r="2329" spans="1:21" ht="14.4" customHeight="1" x14ac:dyDescent="0.3">
      <c r="A2329" s="625">
        <v>4</v>
      </c>
      <c r="B2329" s="626" t="s">
        <v>551</v>
      </c>
      <c r="C2329" s="626">
        <v>89301047</v>
      </c>
      <c r="D2329" s="688" t="s">
        <v>5896</v>
      </c>
      <c r="E2329" s="689" t="s">
        <v>3815</v>
      </c>
      <c r="F2329" s="626" t="s">
        <v>3778</v>
      </c>
      <c r="G2329" s="626" t="s">
        <v>3904</v>
      </c>
      <c r="H2329" s="626" t="s">
        <v>550</v>
      </c>
      <c r="I2329" s="626" t="s">
        <v>4026</v>
      </c>
      <c r="J2329" s="626" t="s">
        <v>3806</v>
      </c>
      <c r="K2329" s="626"/>
      <c r="L2329" s="627">
        <v>0</v>
      </c>
      <c r="M2329" s="627">
        <v>0</v>
      </c>
      <c r="N2329" s="626">
        <v>2</v>
      </c>
      <c r="O2329" s="690">
        <v>2</v>
      </c>
      <c r="P2329" s="627">
        <v>0</v>
      </c>
      <c r="Q2329" s="642"/>
      <c r="R2329" s="626">
        <v>2</v>
      </c>
      <c r="S2329" s="642">
        <v>1</v>
      </c>
      <c r="T2329" s="690">
        <v>2</v>
      </c>
      <c r="U2329" s="672">
        <v>1</v>
      </c>
    </row>
    <row r="2330" spans="1:21" ht="14.4" customHeight="1" x14ac:dyDescent="0.3">
      <c r="A2330" s="625">
        <v>4</v>
      </c>
      <c r="B2330" s="626" t="s">
        <v>551</v>
      </c>
      <c r="C2330" s="626">
        <v>89301047</v>
      </c>
      <c r="D2330" s="688" t="s">
        <v>5896</v>
      </c>
      <c r="E2330" s="689" t="s">
        <v>3830</v>
      </c>
      <c r="F2330" s="626" t="s">
        <v>3777</v>
      </c>
      <c r="G2330" s="626" t="s">
        <v>3932</v>
      </c>
      <c r="H2330" s="626" t="s">
        <v>550</v>
      </c>
      <c r="I2330" s="626" t="s">
        <v>2120</v>
      </c>
      <c r="J2330" s="626" t="s">
        <v>4051</v>
      </c>
      <c r="K2330" s="626" t="s">
        <v>3934</v>
      </c>
      <c r="L2330" s="627">
        <v>0</v>
      </c>
      <c r="M2330" s="627">
        <v>0</v>
      </c>
      <c r="N2330" s="626">
        <v>1</v>
      </c>
      <c r="O2330" s="690">
        <v>1</v>
      </c>
      <c r="P2330" s="627">
        <v>0</v>
      </c>
      <c r="Q2330" s="642"/>
      <c r="R2330" s="626">
        <v>1</v>
      </c>
      <c r="S2330" s="642">
        <v>1</v>
      </c>
      <c r="T2330" s="690">
        <v>1</v>
      </c>
      <c r="U2330" s="672">
        <v>1</v>
      </c>
    </row>
    <row r="2331" spans="1:21" ht="14.4" customHeight="1" x14ac:dyDescent="0.3">
      <c r="A2331" s="625">
        <v>4</v>
      </c>
      <c r="B2331" s="626" t="s">
        <v>551</v>
      </c>
      <c r="C2331" s="626">
        <v>89301047</v>
      </c>
      <c r="D2331" s="688" t="s">
        <v>5896</v>
      </c>
      <c r="E2331" s="689" t="s">
        <v>3830</v>
      </c>
      <c r="F2331" s="626" t="s">
        <v>3778</v>
      </c>
      <c r="G2331" s="626" t="s">
        <v>3904</v>
      </c>
      <c r="H2331" s="626" t="s">
        <v>550</v>
      </c>
      <c r="I2331" s="626" t="s">
        <v>4026</v>
      </c>
      <c r="J2331" s="626" t="s">
        <v>3806</v>
      </c>
      <c r="K2331" s="626"/>
      <c r="L2331" s="627">
        <v>0</v>
      </c>
      <c r="M2331" s="627">
        <v>0</v>
      </c>
      <c r="N2331" s="626">
        <v>1</v>
      </c>
      <c r="O2331" s="690">
        <v>1</v>
      </c>
      <c r="P2331" s="627">
        <v>0</v>
      </c>
      <c r="Q2331" s="642"/>
      <c r="R2331" s="626">
        <v>1</v>
      </c>
      <c r="S2331" s="642">
        <v>1</v>
      </c>
      <c r="T2331" s="690">
        <v>1</v>
      </c>
      <c r="U2331" s="672">
        <v>1</v>
      </c>
    </row>
    <row r="2332" spans="1:21" ht="14.4" customHeight="1" x14ac:dyDescent="0.3">
      <c r="A2332" s="625">
        <v>4</v>
      </c>
      <c r="B2332" s="626" t="s">
        <v>551</v>
      </c>
      <c r="C2332" s="626">
        <v>89301048</v>
      </c>
      <c r="D2332" s="688" t="s">
        <v>5892</v>
      </c>
      <c r="E2332" s="689" t="s">
        <v>3802</v>
      </c>
      <c r="F2332" s="626" t="s">
        <v>3777</v>
      </c>
      <c r="G2332" s="626" t="s">
        <v>3839</v>
      </c>
      <c r="H2332" s="626" t="s">
        <v>550</v>
      </c>
      <c r="I2332" s="626" t="s">
        <v>5846</v>
      </c>
      <c r="J2332" s="626" t="s">
        <v>5474</v>
      </c>
      <c r="K2332" s="626" t="s">
        <v>3576</v>
      </c>
      <c r="L2332" s="627">
        <v>333.31</v>
      </c>
      <c r="M2332" s="627">
        <v>333.31</v>
      </c>
      <c r="N2332" s="626">
        <v>1</v>
      </c>
      <c r="O2332" s="690">
        <v>0.5</v>
      </c>
      <c r="P2332" s="627"/>
      <c r="Q2332" s="642">
        <v>0</v>
      </c>
      <c r="R2332" s="626"/>
      <c r="S2332" s="642">
        <v>0</v>
      </c>
      <c r="T2332" s="690"/>
      <c r="U2332" s="672">
        <v>0</v>
      </c>
    </row>
    <row r="2333" spans="1:21" ht="14.4" customHeight="1" x14ac:dyDescent="0.3">
      <c r="A2333" s="625">
        <v>4</v>
      </c>
      <c r="B2333" s="626" t="s">
        <v>551</v>
      </c>
      <c r="C2333" s="626">
        <v>89301048</v>
      </c>
      <c r="D2333" s="688" t="s">
        <v>5892</v>
      </c>
      <c r="E2333" s="689" t="s">
        <v>3802</v>
      </c>
      <c r="F2333" s="626" t="s">
        <v>3777</v>
      </c>
      <c r="G2333" s="626" t="s">
        <v>3839</v>
      </c>
      <c r="H2333" s="626" t="s">
        <v>1399</v>
      </c>
      <c r="I2333" s="626" t="s">
        <v>1717</v>
      </c>
      <c r="J2333" s="626" t="s">
        <v>3575</v>
      </c>
      <c r="K2333" s="626" t="s">
        <v>3576</v>
      </c>
      <c r="L2333" s="627">
        <v>333.31</v>
      </c>
      <c r="M2333" s="627">
        <v>5332.96</v>
      </c>
      <c r="N2333" s="626">
        <v>16</v>
      </c>
      <c r="O2333" s="690">
        <v>13.5</v>
      </c>
      <c r="P2333" s="627">
        <v>3999.72</v>
      </c>
      <c r="Q2333" s="642">
        <v>0.75</v>
      </c>
      <c r="R2333" s="626">
        <v>12</v>
      </c>
      <c r="S2333" s="642">
        <v>0.75</v>
      </c>
      <c r="T2333" s="690">
        <v>10</v>
      </c>
      <c r="U2333" s="672">
        <v>0.7407407407407407</v>
      </c>
    </row>
    <row r="2334" spans="1:21" ht="14.4" customHeight="1" x14ac:dyDescent="0.3">
      <c r="A2334" s="625">
        <v>4</v>
      </c>
      <c r="B2334" s="626" t="s">
        <v>551</v>
      </c>
      <c r="C2334" s="626">
        <v>89301048</v>
      </c>
      <c r="D2334" s="688" t="s">
        <v>5892</v>
      </c>
      <c r="E2334" s="689" t="s">
        <v>3802</v>
      </c>
      <c r="F2334" s="626" t="s">
        <v>3777</v>
      </c>
      <c r="G2334" s="626" t="s">
        <v>3839</v>
      </c>
      <c r="H2334" s="626" t="s">
        <v>1399</v>
      </c>
      <c r="I2334" s="626" t="s">
        <v>1748</v>
      </c>
      <c r="J2334" s="626" t="s">
        <v>3579</v>
      </c>
      <c r="K2334" s="626" t="s">
        <v>3580</v>
      </c>
      <c r="L2334" s="627">
        <v>333.31</v>
      </c>
      <c r="M2334" s="627">
        <v>666.62</v>
      </c>
      <c r="N2334" s="626">
        <v>2</v>
      </c>
      <c r="O2334" s="690">
        <v>2</v>
      </c>
      <c r="P2334" s="627"/>
      <c r="Q2334" s="642">
        <v>0</v>
      </c>
      <c r="R2334" s="626"/>
      <c r="S2334" s="642">
        <v>0</v>
      </c>
      <c r="T2334" s="690"/>
      <c r="U2334" s="672">
        <v>0</v>
      </c>
    </row>
    <row r="2335" spans="1:21" ht="14.4" customHeight="1" x14ac:dyDescent="0.3">
      <c r="A2335" s="625">
        <v>4</v>
      </c>
      <c r="B2335" s="626" t="s">
        <v>551</v>
      </c>
      <c r="C2335" s="626">
        <v>89301048</v>
      </c>
      <c r="D2335" s="688" t="s">
        <v>5892</v>
      </c>
      <c r="E2335" s="689" t="s">
        <v>3802</v>
      </c>
      <c r="F2335" s="626" t="s">
        <v>3777</v>
      </c>
      <c r="G2335" s="626" t="s">
        <v>5847</v>
      </c>
      <c r="H2335" s="626" t="s">
        <v>550</v>
      </c>
      <c r="I2335" s="626" t="s">
        <v>5848</v>
      </c>
      <c r="J2335" s="626" t="s">
        <v>5849</v>
      </c>
      <c r="K2335" s="626" t="s">
        <v>4863</v>
      </c>
      <c r="L2335" s="627">
        <v>67.040000000000006</v>
      </c>
      <c r="M2335" s="627">
        <v>67.040000000000006</v>
      </c>
      <c r="N2335" s="626">
        <v>1</v>
      </c>
      <c r="O2335" s="690">
        <v>0.5</v>
      </c>
      <c r="P2335" s="627">
        <v>67.040000000000006</v>
      </c>
      <c r="Q2335" s="642">
        <v>1</v>
      </c>
      <c r="R2335" s="626">
        <v>1</v>
      </c>
      <c r="S2335" s="642">
        <v>1</v>
      </c>
      <c r="T2335" s="690">
        <v>0.5</v>
      </c>
      <c r="U2335" s="672">
        <v>1</v>
      </c>
    </row>
    <row r="2336" spans="1:21" ht="14.4" customHeight="1" x14ac:dyDescent="0.3">
      <c r="A2336" s="625">
        <v>4</v>
      </c>
      <c r="B2336" s="626" t="s">
        <v>551</v>
      </c>
      <c r="C2336" s="626">
        <v>89301048</v>
      </c>
      <c r="D2336" s="688" t="s">
        <v>5892</v>
      </c>
      <c r="E2336" s="689" t="s">
        <v>3802</v>
      </c>
      <c r="F2336" s="626" t="s">
        <v>3777</v>
      </c>
      <c r="G2336" s="626" t="s">
        <v>3912</v>
      </c>
      <c r="H2336" s="626" t="s">
        <v>1399</v>
      </c>
      <c r="I2336" s="626" t="s">
        <v>1482</v>
      </c>
      <c r="J2336" s="626" t="s">
        <v>1483</v>
      </c>
      <c r="K2336" s="626" t="s">
        <v>1457</v>
      </c>
      <c r="L2336" s="627">
        <v>137.74</v>
      </c>
      <c r="M2336" s="627">
        <v>137.74</v>
      </c>
      <c r="N2336" s="626">
        <v>1</v>
      </c>
      <c r="O2336" s="690">
        <v>0.5</v>
      </c>
      <c r="P2336" s="627">
        <v>137.74</v>
      </c>
      <c r="Q2336" s="642">
        <v>1</v>
      </c>
      <c r="R2336" s="626">
        <v>1</v>
      </c>
      <c r="S2336" s="642">
        <v>1</v>
      </c>
      <c r="T2336" s="690">
        <v>0.5</v>
      </c>
      <c r="U2336" s="672">
        <v>1</v>
      </c>
    </row>
    <row r="2337" spans="1:21" ht="14.4" customHeight="1" x14ac:dyDescent="0.3">
      <c r="A2337" s="625">
        <v>4</v>
      </c>
      <c r="B2337" s="626" t="s">
        <v>551</v>
      </c>
      <c r="C2337" s="626">
        <v>89301048</v>
      </c>
      <c r="D2337" s="688" t="s">
        <v>5892</v>
      </c>
      <c r="E2337" s="689" t="s">
        <v>3802</v>
      </c>
      <c r="F2337" s="626" t="s">
        <v>3777</v>
      </c>
      <c r="G2337" s="626" t="s">
        <v>4126</v>
      </c>
      <c r="H2337" s="626" t="s">
        <v>1399</v>
      </c>
      <c r="I2337" s="626" t="s">
        <v>5850</v>
      </c>
      <c r="J2337" s="626" t="s">
        <v>5851</v>
      </c>
      <c r="K2337" s="626" t="s">
        <v>3693</v>
      </c>
      <c r="L2337" s="627">
        <v>52.4</v>
      </c>
      <c r="M2337" s="627">
        <v>52.4</v>
      </c>
      <c r="N2337" s="626">
        <v>1</v>
      </c>
      <c r="O2337" s="690">
        <v>0.5</v>
      </c>
      <c r="P2337" s="627">
        <v>52.4</v>
      </c>
      <c r="Q2337" s="642">
        <v>1</v>
      </c>
      <c r="R2337" s="626">
        <v>1</v>
      </c>
      <c r="S2337" s="642">
        <v>1</v>
      </c>
      <c r="T2337" s="690">
        <v>0.5</v>
      </c>
      <c r="U2337" s="672">
        <v>1</v>
      </c>
    </row>
    <row r="2338" spans="1:21" ht="14.4" customHeight="1" x14ac:dyDescent="0.3">
      <c r="A2338" s="625">
        <v>4</v>
      </c>
      <c r="B2338" s="626" t="s">
        <v>551</v>
      </c>
      <c r="C2338" s="626">
        <v>89301048</v>
      </c>
      <c r="D2338" s="688" t="s">
        <v>5892</v>
      </c>
      <c r="E2338" s="689" t="s">
        <v>3802</v>
      </c>
      <c r="F2338" s="626" t="s">
        <v>3777</v>
      </c>
      <c r="G2338" s="626" t="s">
        <v>4126</v>
      </c>
      <c r="H2338" s="626" t="s">
        <v>1399</v>
      </c>
      <c r="I2338" s="626" t="s">
        <v>1729</v>
      </c>
      <c r="J2338" s="626" t="s">
        <v>1730</v>
      </c>
      <c r="K2338" s="626" t="s">
        <v>3600</v>
      </c>
      <c r="L2338" s="627">
        <v>69.86</v>
      </c>
      <c r="M2338" s="627">
        <v>69.86</v>
      </c>
      <c r="N2338" s="626">
        <v>1</v>
      </c>
      <c r="O2338" s="690">
        <v>0.5</v>
      </c>
      <c r="P2338" s="627">
        <v>69.86</v>
      </c>
      <c r="Q2338" s="642">
        <v>1</v>
      </c>
      <c r="R2338" s="626">
        <v>1</v>
      </c>
      <c r="S2338" s="642">
        <v>1</v>
      </c>
      <c r="T2338" s="690">
        <v>0.5</v>
      </c>
      <c r="U2338" s="672">
        <v>1</v>
      </c>
    </row>
    <row r="2339" spans="1:21" ht="14.4" customHeight="1" x14ac:dyDescent="0.3">
      <c r="A2339" s="625">
        <v>4</v>
      </c>
      <c r="B2339" s="626" t="s">
        <v>551</v>
      </c>
      <c r="C2339" s="626">
        <v>89301048</v>
      </c>
      <c r="D2339" s="688" t="s">
        <v>5892</v>
      </c>
      <c r="E2339" s="689" t="s">
        <v>3802</v>
      </c>
      <c r="F2339" s="626" t="s">
        <v>3777</v>
      </c>
      <c r="G2339" s="626" t="s">
        <v>4009</v>
      </c>
      <c r="H2339" s="626" t="s">
        <v>550</v>
      </c>
      <c r="I2339" s="626" t="s">
        <v>5852</v>
      </c>
      <c r="J2339" s="626" t="s">
        <v>5853</v>
      </c>
      <c r="K2339" s="626" t="s">
        <v>5854</v>
      </c>
      <c r="L2339" s="627">
        <v>56.52</v>
      </c>
      <c r="M2339" s="627">
        <v>56.52</v>
      </c>
      <c r="N2339" s="626">
        <v>1</v>
      </c>
      <c r="O2339" s="690">
        <v>0.5</v>
      </c>
      <c r="P2339" s="627">
        <v>56.52</v>
      </c>
      <c r="Q2339" s="642">
        <v>1</v>
      </c>
      <c r="R2339" s="626">
        <v>1</v>
      </c>
      <c r="S2339" s="642">
        <v>1</v>
      </c>
      <c r="T2339" s="690">
        <v>0.5</v>
      </c>
      <c r="U2339" s="672">
        <v>1</v>
      </c>
    </row>
    <row r="2340" spans="1:21" ht="14.4" customHeight="1" x14ac:dyDescent="0.3">
      <c r="A2340" s="625">
        <v>4</v>
      </c>
      <c r="B2340" s="626" t="s">
        <v>551</v>
      </c>
      <c r="C2340" s="626">
        <v>89301048</v>
      </c>
      <c r="D2340" s="688" t="s">
        <v>5892</v>
      </c>
      <c r="E2340" s="689" t="s">
        <v>3802</v>
      </c>
      <c r="F2340" s="626" t="s">
        <v>3777</v>
      </c>
      <c r="G2340" s="626" t="s">
        <v>5855</v>
      </c>
      <c r="H2340" s="626" t="s">
        <v>550</v>
      </c>
      <c r="I2340" s="626" t="s">
        <v>1961</v>
      </c>
      <c r="J2340" s="626" t="s">
        <v>5856</v>
      </c>
      <c r="K2340" s="626" t="s">
        <v>5315</v>
      </c>
      <c r="L2340" s="627">
        <v>0</v>
      </c>
      <c r="M2340" s="627">
        <v>0</v>
      </c>
      <c r="N2340" s="626">
        <v>1</v>
      </c>
      <c r="O2340" s="690">
        <v>1</v>
      </c>
      <c r="P2340" s="627">
        <v>0</v>
      </c>
      <c r="Q2340" s="642"/>
      <c r="R2340" s="626">
        <v>1</v>
      </c>
      <c r="S2340" s="642">
        <v>1</v>
      </c>
      <c r="T2340" s="690">
        <v>1</v>
      </c>
      <c r="U2340" s="672">
        <v>1</v>
      </c>
    </row>
    <row r="2341" spans="1:21" ht="14.4" customHeight="1" x14ac:dyDescent="0.3">
      <c r="A2341" s="625">
        <v>4</v>
      </c>
      <c r="B2341" s="626" t="s">
        <v>551</v>
      </c>
      <c r="C2341" s="626">
        <v>89301048</v>
      </c>
      <c r="D2341" s="688" t="s">
        <v>5892</v>
      </c>
      <c r="E2341" s="689" t="s">
        <v>3802</v>
      </c>
      <c r="F2341" s="626" t="s">
        <v>3777</v>
      </c>
      <c r="G2341" s="626" t="s">
        <v>5804</v>
      </c>
      <c r="H2341" s="626" t="s">
        <v>550</v>
      </c>
      <c r="I2341" s="626" t="s">
        <v>3083</v>
      </c>
      <c r="J2341" s="626" t="s">
        <v>5857</v>
      </c>
      <c r="K2341" s="626" t="s">
        <v>5858</v>
      </c>
      <c r="L2341" s="627">
        <v>0</v>
      </c>
      <c r="M2341" s="627">
        <v>0</v>
      </c>
      <c r="N2341" s="626">
        <v>1</v>
      </c>
      <c r="O2341" s="690">
        <v>0.5</v>
      </c>
      <c r="P2341" s="627">
        <v>0</v>
      </c>
      <c r="Q2341" s="642"/>
      <c r="R2341" s="626">
        <v>1</v>
      </c>
      <c r="S2341" s="642">
        <v>1</v>
      </c>
      <c r="T2341" s="690">
        <v>0.5</v>
      </c>
      <c r="U2341" s="672">
        <v>1</v>
      </c>
    </row>
    <row r="2342" spans="1:21" ht="14.4" customHeight="1" x14ac:dyDescent="0.3">
      <c r="A2342" s="625">
        <v>4</v>
      </c>
      <c r="B2342" s="626" t="s">
        <v>551</v>
      </c>
      <c r="C2342" s="626">
        <v>89301048</v>
      </c>
      <c r="D2342" s="688" t="s">
        <v>5892</v>
      </c>
      <c r="E2342" s="689" t="s">
        <v>3802</v>
      </c>
      <c r="F2342" s="626" t="s">
        <v>3777</v>
      </c>
      <c r="G2342" s="626" t="s">
        <v>3840</v>
      </c>
      <c r="H2342" s="626" t="s">
        <v>550</v>
      </c>
      <c r="I2342" s="626" t="s">
        <v>973</v>
      </c>
      <c r="J2342" s="626" t="s">
        <v>974</v>
      </c>
      <c r="K2342" s="626" t="s">
        <v>975</v>
      </c>
      <c r="L2342" s="627">
        <v>0</v>
      </c>
      <c r="M2342" s="627">
        <v>0</v>
      </c>
      <c r="N2342" s="626">
        <v>6</v>
      </c>
      <c r="O2342" s="690">
        <v>4</v>
      </c>
      <c r="P2342" s="627">
        <v>0</v>
      </c>
      <c r="Q2342" s="642"/>
      <c r="R2342" s="626">
        <v>5</v>
      </c>
      <c r="S2342" s="642">
        <v>0.83333333333333337</v>
      </c>
      <c r="T2342" s="690">
        <v>3.5</v>
      </c>
      <c r="U2342" s="672">
        <v>0.875</v>
      </c>
    </row>
    <row r="2343" spans="1:21" ht="14.4" customHeight="1" x14ac:dyDescent="0.3">
      <c r="A2343" s="625">
        <v>4</v>
      </c>
      <c r="B2343" s="626" t="s">
        <v>551</v>
      </c>
      <c r="C2343" s="626">
        <v>89301048</v>
      </c>
      <c r="D2343" s="688" t="s">
        <v>5892</v>
      </c>
      <c r="E2343" s="689" t="s">
        <v>3802</v>
      </c>
      <c r="F2343" s="626" t="s">
        <v>3777</v>
      </c>
      <c r="G2343" s="626" t="s">
        <v>3840</v>
      </c>
      <c r="H2343" s="626" t="s">
        <v>550</v>
      </c>
      <c r="I2343" s="626" t="s">
        <v>5859</v>
      </c>
      <c r="J2343" s="626" t="s">
        <v>5860</v>
      </c>
      <c r="K2343" s="626" t="s">
        <v>5861</v>
      </c>
      <c r="L2343" s="627">
        <v>0</v>
      </c>
      <c r="M2343" s="627">
        <v>0</v>
      </c>
      <c r="N2343" s="626">
        <v>1</v>
      </c>
      <c r="O2343" s="690">
        <v>0.5</v>
      </c>
      <c r="P2343" s="627">
        <v>0</v>
      </c>
      <c r="Q2343" s="642"/>
      <c r="R2343" s="626">
        <v>1</v>
      </c>
      <c r="S2343" s="642">
        <v>1</v>
      </c>
      <c r="T2343" s="690">
        <v>0.5</v>
      </c>
      <c r="U2343" s="672">
        <v>1</v>
      </c>
    </row>
    <row r="2344" spans="1:21" ht="14.4" customHeight="1" x14ac:dyDescent="0.3">
      <c r="A2344" s="625">
        <v>4</v>
      </c>
      <c r="B2344" s="626" t="s">
        <v>551</v>
      </c>
      <c r="C2344" s="626">
        <v>89301048</v>
      </c>
      <c r="D2344" s="688" t="s">
        <v>5892</v>
      </c>
      <c r="E2344" s="689" t="s">
        <v>3802</v>
      </c>
      <c r="F2344" s="626" t="s">
        <v>3777</v>
      </c>
      <c r="G2344" s="626" t="s">
        <v>4188</v>
      </c>
      <c r="H2344" s="626" t="s">
        <v>550</v>
      </c>
      <c r="I2344" s="626" t="s">
        <v>841</v>
      </c>
      <c r="J2344" s="626" t="s">
        <v>842</v>
      </c>
      <c r="K2344" s="626" t="s">
        <v>5083</v>
      </c>
      <c r="L2344" s="627">
        <v>0</v>
      </c>
      <c r="M2344" s="627">
        <v>0</v>
      </c>
      <c r="N2344" s="626">
        <v>1</v>
      </c>
      <c r="O2344" s="690">
        <v>0.5</v>
      </c>
      <c r="P2344" s="627"/>
      <c r="Q2344" s="642"/>
      <c r="R2344" s="626"/>
      <c r="S2344" s="642">
        <v>0</v>
      </c>
      <c r="T2344" s="690"/>
      <c r="U2344" s="672">
        <v>0</v>
      </c>
    </row>
    <row r="2345" spans="1:21" ht="14.4" customHeight="1" x14ac:dyDescent="0.3">
      <c r="A2345" s="625">
        <v>4</v>
      </c>
      <c r="B2345" s="626" t="s">
        <v>551</v>
      </c>
      <c r="C2345" s="626">
        <v>89301048</v>
      </c>
      <c r="D2345" s="688" t="s">
        <v>5892</v>
      </c>
      <c r="E2345" s="689" t="s">
        <v>3802</v>
      </c>
      <c r="F2345" s="626" t="s">
        <v>3777</v>
      </c>
      <c r="G2345" s="626" t="s">
        <v>4091</v>
      </c>
      <c r="H2345" s="626" t="s">
        <v>1399</v>
      </c>
      <c r="I2345" s="626" t="s">
        <v>2608</v>
      </c>
      <c r="J2345" s="626" t="s">
        <v>2609</v>
      </c>
      <c r="K2345" s="626" t="s">
        <v>2610</v>
      </c>
      <c r="L2345" s="627">
        <v>154.01</v>
      </c>
      <c r="M2345" s="627">
        <v>2002.1299999999999</v>
      </c>
      <c r="N2345" s="626">
        <v>13</v>
      </c>
      <c r="O2345" s="690">
        <v>5.5</v>
      </c>
      <c r="P2345" s="627">
        <v>616.04</v>
      </c>
      <c r="Q2345" s="642">
        <v>0.30769230769230771</v>
      </c>
      <c r="R2345" s="626">
        <v>4</v>
      </c>
      <c r="S2345" s="642">
        <v>0.30769230769230771</v>
      </c>
      <c r="T2345" s="690">
        <v>1.5</v>
      </c>
      <c r="U2345" s="672">
        <v>0.27272727272727271</v>
      </c>
    </row>
    <row r="2346" spans="1:21" ht="14.4" customHeight="1" x14ac:dyDescent="0.3">
      <c r="A2346" s="625">
        <v>4</v>
      </c>
      <c r="B2346" s="626" t="s">
        <v>551</v>
      </c>
      <c r="C2346" s="626">
        <v>89301048</v>
      </c>
      <c r="D2346" s="688" t="s">
        <v>5892</v>
      </c>
      <c r="E2346" s="689" t="s">
        <v>3802</v>
      </c>
      <c r="F2346" s="626" t="s">
        <v>3777</v>
      </c>
      <c r="G2346" s="626" t="s">
        <v>5862</v>
      </c>
      <c r="H2346" s="626" t="s">
        <v>550</v>
      </c>
      <c r="I2346" s="626" t="s">
        <v>2546</v>
      </c>
      <c r="J2346" s="626" t="s">
        <v>2547</v>
      </c>
      <c r="K2346" s="626" t="s">
        <v>5863</v>
      </c>
      <c r="L2346" s="627">
        <v>38.65</v>
      </c>
      <c r="M2346" s="627">
        <v>154.6</v>
      </c>
      <c r="N2346" s="626">
        <v>4</v>
      </c>
      <c r="O2346" s="690">
        <v>2.5</v>
      </c>
      <c r="P2346" s="627"/>
      <c r="Q2346" s="642">
        <v>0</v>
      </c>
      <c r="R2346" s="626"/>
      <c r="S2346" s="642">
        <v>0</v>
      </c>
      <c r="T2346" s="690"/>
      <c r="U2346" s="672">
        <v>0</v>
      </c>
    </row>
    <row r="2347" spans="1:21" ht="14.4" customHeight="1" x14ac:dyDescent="0.3">
      <c r="A2347" s="625">
        <v>4</v>
      </c>
      <c r="B2347" s="626" t="s">
        <v>551</v>
      </c>
      <c r="C2347" s="626">
        <v>89301048</v>
      </c>
      <c r="D2347" s="688" t="s">
        <v>5892</v>
      </c>
      <c r="E2347" s="689" t="s">
        <v>3802</v>
      </c>
      <c r="F2347" s="626" t="s">
        <v>3777</v>
      </c>
      <c r="G2347" s="626" t="s">
        <v>3869</v>
      </c>
      <c r="H2347" s="626" t="s">
        <v>550</v>
      </c>
      <c r="I2347" s="626" t="s">
        <v>2009</v>
      </c>
      <c r="J2347" s="626" t="s">
        <v>3871</v>
      </c>
      <c r="K2347" s="626" t="s">
        <v>5092</v>
      </c>
      <c r="L2347" s="627">
        <v>36.78</v>
      </c>
      <c r="M2347" s="627">
        <v>183.9</v>
      </c>
      <c r="N2347" s="626">
        <v>5</v>
      </c>
      <c r="O2347" s="690">
        <v>4</v>
      </c>
      <c r="P2347" s="627">
        <v>36.78</v>
      </c>
      <c r="Q2347" s="642">
        <v>0.2</v>
      </c>
      <c r="R2347" s="626">
        <v>1</v>
      </c>
      <c r="S2347" s="642">
        <v>0.2</v>
      </c>
      <c r="T2347" s="690">
        <v>1</v>
      </c>
      <c r="U2347" s="672">
        <v>0.25</v>
      </c>
    </row>
    <row r="2348" spans="1:21" ht="14.4" customHeight="1" x14ac:dyDescent="0.3">
      <c r="A2348" s="625">
        <v>4</v>
      </c>
      <c r="B2348" s="626" t="s">
        <v>551</v>
      </c>
      <c r="C2348" s="626">
        <v>89301048</v>
      </c>
      <c r="D2348" s="688" t="s">
        <v>5892</v>
      </c>
      <c r="E2348" s="689" t="s">
        <v>3802</v>
      </c>
      <c r="F2348" s="626" t="s">
        <v>3777</v>
      </c>
      <c r="G2348" s="626" t="s">
        <v>3869</v>
      </c>
      <c r="H2348" s="626" t="s">
        <v>550</v>
      </c>
      <c r="I2348" s="626" t="s">
        <v>3870</v>
      </c>
      <c r="J2348" s="626" t="s">
        <v>3871</v>
      </c>
      <c r="K2348" s="626" t="s">
        <v>3610</v>
      </c>
      <c r="L2348" s="627">
        <v>0</v>
      </c>
      <c r="M2348" s="627">
        <v>0</v>
      </c>
      <c r="N2348" s="626">
        <v>1</v>
      </c>
      <c r="O2348" s="690">
        <v>0.5</v>
      </c>
      <c r="P2348" s="627">
        <v>0</v>
      </c>
      <c r="Q2348" s="642"/>
      <c r="R2348" s="626">
        <v>1</v>
      </c>
      <c r="S2348" s="642">
        <v>1</v>
      </c>
      <c r="T2348" s="690">
        <v>0.5</v>
      </c>
      <c r="U2348" s="672">
        <v>1</v>
      </c>
    </row>
    <row r="2349" spans="1:21" ht="14.4" customHeight="1" x14ac:dyDescent="0.3">
      <c r="A2349" s="625">
        <v>4</v>
      </c>
      <c r="B2349" s="626" t="s">
        <v>551</v>
      </c>
      <c r="C2349" s="626">
        <v>89301048</v>
      </c>
      <c r="D2349" s="688" t="s">
        <v>5892</v>
      </c>
      <c r="E2349" s="689" t="s">
        <v>3802</v>
      </c>
      <c r="F2349" s="626" t="s">
        <v>3777</v>
      </c>
      <c r="G2349" s="626" t="s">
        <v>3869</v>
      </c>
      <c r="H2349" s="626" t="s">
        <v>550</v>
      </c>
      <c r="I2349" s="626" t="s">
        <v>4349</v>
      </c>
      <c r="J2349" s="626" t="s">
        <v>3871</v>
      </c>
      <c r="K2349" s="626" t="s">
        <v>4350</v>
      </c>
      <c r="L2349" s="627">
        <v>0</v>
      </c>
      <c r="M2349" s="627">
        <v>0</v>
      </c>
      <c r="N2349" s="626">
        <v>2</v>
      </c>
      <c r="O2349" s="690">
        <v>1</v>
      </c>
      <c r="P2349" s="627">
        <v>0</v>
      </c>
      <c r="Q2349" s="642"/>
      <c r="R2349" s="626">
        <v>2</v>
      </c>
      <c r="S2349" s="642">
        <v>1</v>
      </c>
      <c r="T2349" s="690">
        <v>1</v>
      </c>
      <c r="U2349" s="672">
        <v>1</v>
      </c>
    </row>
    <row r="2350" spans="1:21" ht="14.4" customHeight="1" x14ac:dyDescent="0.3">
      <c r="A2350" s="625">
        <v>4</v>
      </c>
      <c r="B2350" s="626" t="s">
        <v>551</v>
      </c>
      <c r="C2350" s="626">
        <v>89301048</v>
      </c>
      <c r="D2350" s="688" t="s">
        <v>5892</v>
      </c>
      <c r="E2350" s="689" t="s">
        <v>3802</v>
      </c>
      <c r="F2350" s="626" t="s">
        <v>3777</v>
      </c>
      <c r="G2350" s="626" t="s">
        <v>3882</v>
      </c>
      <c r="H2350" s="626" t="s">
        <v>1399</v>
      </c>
      <c r="I2350" s="626" t="s">
        <v>2460</v>
      </c>
      <c r="J2350" s="626" t="s">
        <v>1441</v>
      </c>
      <c r="K2350" s="626" t="s">
        <v>2461</v>
      </c>
      <c r="L2350" s="627">
        <v>468.96</v>
      </c>
      <c r="M2350" s="627">
        <v>468.96</v>
      </c>
      <c r="N2350" s="626">
        <v>1</v>
      </c>
      <c r="O2350" s="690">
        <v>0.5</v>
      </c>
      <c r="P2350" s="627">
        <v>468.96</v>
      </c>
      <c r="Q2350" s="642">
        <v>1</v>
      </c>
      <c r="R2350" s="626">
        <v>1</v>
      </c>
      <c r="S2350" s="642">
        <v>1</v>
      </c>
      <c r="T2350" s="690">
        <v>0.5</v>
      </c>
      <c r="U2350" s="672">
        <v>1</v>
      </c>
    </row>
    <row r="2351" spans="1:21" ht="14.4" customHeight="1" x14ac:dyDescent="0.3">
      <c r="A2351" s="625">
        <v>4</v>
      </c>
      <c r="B2351" s="626" t="s">
        <v>551</v>
      </c>
      <c r="C2351" s="626">
        <v>89301048</v>
      </c>
      <c r="D2351" s="688" t="s">
        <v>5892</v>
      </c>
      <c r="E2351" s="689" t="s">
        <v>3802</v>
      </c>
      <c r="F2351" s="626" t="s">
        <v>3777</v>
      </c>
      <c r="G2351" s="626" t="s">
        <v>3882</v>
      </c>
      <c r="H2351" s="626" t="s">
        <v>1399</v>
      </c>
      <c r="I2351" s="626" t="s">
        <v>1576</v>
      </c>
      <c r="J2351" s="626" t="s">
        <v>1441</v>
      </c>
      <c r="K2351" s="626" t="s">
        <v>1577</v>
      </c>
      <c r="L2351" s="627">
        <v>625.29</v>
      </c>
      <c r="M2351" s="627">
        <v>6252.9</v>
      </c>
      <c r="N2351" s="626">
        <v>10</v>
      </c>
      <c r="O2351" s="690">
        <v>8.5</v>
      </c>
      <c r="P2351" s="627">
        <v>4377.03</v>
      </c>
      <c r="Q2351" s="642">
        <v>0.7</v>
      </c>
      <c r="R2351" s="626">
        <v>7</v>
      </c>
      <c r="S2351" s="642">
        <v>0.7</v>
      </c>
      <c r="T2351" s="690">
        <v>5.5</v>
      </c>
      <c r="U2351" s="672">
        <v>0.6470588235294118</v>
      </c>
    </row>
    <row r="2352" spans="1:21" ht="14.4" customHeight="1" x14ac:dyDescent="0.3">
      <c r="A2352" s="625">
        <v>4</v>
      </c>
      <c r="B2352" s="626" t="s">
        <v>551</v>
      </c>
      <c r="C2352" s="626">
        <v>89301048</v>
      </c>
      <c r="D2352" s="688" t="s">
        <v>5892</v>
      </c>
      <c r="E2352" s="689" t="s">
        <v>3802</v>
      </c>
      <c r="F2352" s="626" t="s">
        <v>3777</v>
      </c>
      <c r="G2352" s="626" t="s">
        <v>3882</v>
      </c>
      <c r="H2352" s="626" t="s">
        <v>1399</v>
      </c>
      <c r="I2352" s="626" t="s">
        <v>1440</v>
      </c>
      <c r="J2352" s="626" t="s">
        <v>1441</v>
      </c>
      <c r="K2352" s="626" t="s">
        <v>1442</v>
      </c>
      <c r="L2352" s="627">
        <v>937.93</v>
      </c>
      <c r="M2352" s="627">
        <v>2813.79</v>
      </c>
      <c r="N2352" s="626">
        <v>3</v>
      </c>
      <c r="O2352" s="690">
        <v>2.5</v>
      </c>
      <c r="P2352" s="627">
        <v>1875.86</v>
      </c>
      <c r="Q2352" s="642">
        <v>0.66666666666666663</v>
      </c>
      <c r="R2352" s="626">
        <v>2</v>
      </c>
      <c r="S2352" s="642">
        <v>0.66666666666666663</v>
      </c>
      <c r="T2352" s="690">
        <v>2</v>
      </c>
      <c r="U2352" s="672">
        <v>0.8</v>
      </c>
    </row>
    <row r="2353" spans="1:21" ht="14.4" customHeight="1" x14ac:dyDescent="0.3">
      <c r="A2353" s="625">
        <v>4</v>
      </c>
      <c r="B2353" s="626" t="s">
        <v>551</v>
      </c>
      <c r="C2353" s="626">
        <v>89301048</v>
      </c>
      <c r="D2353" s="688" t="s">
        <v>5892</v>
      </c>
      <c r="E2353" s="689" t="s">
        <v>3802</v>
      </c>
      <c r="F2353" s="626" t="s">
        <v>3777</v>
      </c>
      <c r="G2353" s="626" t="s">
        <v>3882</v>
      </c>
      <c r="H2353" s="626" t="s">
        <v>1399</v>
      </c>
      <c r="I2353" s="626" t="s">
        <v>2358</v>
      </c>
      <c r="J2353" s="626" t="s">
        <v>1441</v>
      </c>
      <c r="K2353" s="626" t="s">
        <v>2359</v>
      </c>
      <c r="L2353" s="627">
        <v>1166.47</v>
      </c>
      <c r="M2353" s="627">
        <v>3499.41</v>
      </c>
      <c r="N2353" s="626">
        <v>3</v>
      </c>
      <c r="O2353" s="690">
        <v>2.5</v>
      </c>
      <c r="P2353" s="627">
        <v>2332.94</v>
      </c>
      <c r="Q2353" s="642">
        <v>0.66666666666666674</v>
      </c>
      <c r="R2353" s="626">
        <v>2</v>
      </c>
      <c r="S2353" s="642">
        <v>0.66666666666666663</v>
      </c>
      <c r="T2353" s="690">
        <v>1.5</v>
      </c>
      <c r="U2353" s="672">
        <v>0.6</v>
      </c>
    </row>
    <row r="2354" spans="1:21" ht="14.4" customHeight="1" x14ac:dyDescent="0.3">
      <c r="A2354" s="625">
        <v>4</v>
      </c>
      <c r="B2354" s="626" t="s">
        <v>551</v>
      </c>
      <c r="C2354" s="626">
        <v>89301048</v>
      </c>
      <c r="D2354" s="688" t="s">
        <v>5892</v>
      </c>
      <c r="E2354" s="689" t="s">
        <v>3802</v>
      </c>
      <c r="F2354" s="626" t="s">
        <v>3777</v>
      </c>
      <c r="G2354" s="626" t="s">
        <v>3882</v>
      </c>
      <c r="H2354" s="626" t="s">
        <v>1399</v>
      </c>
      <c r="I2354" s="626" t="s">
        <v>3915</v>
      </c>
      <c r="J2354" s="626" t="s">
        <v>1441</v>
      </c>
      <c r="K2354" s="626" t="s">
        <v>3661</v>
      </c>
      <c r="L2354" s="627">
        <v>1458.07</v>
      </c>
      <c r="M2354" s="627">
        <v>1458.07</v>
      </c>
      <c r="N2354" s="626">
        <v>1</v>
      </c>
      <c r="O2354" s="690">
        <v>1</v>
      </c>
      <c r="P2354" s="627">
        <v>1458.07</v>
      </c>
      <c r="Q2354" s="642">
        <v>1</v>
      </c>
      <c r="R2354" s="626">
        <v>1</v>
      </c>
      <c r="S2354" s="642">
        <v>1</v>
      </c>
      <c r="T2354" s="690">
        <v>1</v>
      </c>
      <c r="U2354" s="672">
        <v>1</v>
      </c>
    </row>
    <row r="2355" spans="1:21" ht="14.4" customHeight="1" x14ac:dyDescent="0.3">
      <c r="A2355" s="625">
        <v>4</v>
      </c>
      <c r="B2355" s="626" t="s">
        <v>551</v>
      </c>
      <c r="C2355" s="626">
        <v>89301048</v>
      </c>
      <c r="D2355" s="688" t="s">
        <v>5892</v>
      </c>
      <c r="E2355" s="689" t="s">
        <v>3802</v>
      </c>
      <c r="F2355" s="626" t="s">
        <v>3777</v>
      </c>
      <c r="G2355" s="626" t="s">
        <v>4194</v>
      </c>
      <c r="H2355" s="626" t="s">
        <v>1399</v>
      </c>
      <c r="I2355" s="626" t="s">
        <v>2600</v>
      </c>
      <c r="J2355" s="626" t="s">
        <v>2601</v>
      </c>
      <c r="K2355" s="626" t="s">
        <v>3691</v>
      </c>
      <c r="L2355" s="627">
        <v>69.86</v>
      </c>
      <c r="M2355" s="627">
        <v>69.86</v>
      </c>
      <c r="N2355" s="626">
        <v>1</v>
      </c>
      <c r="O2355" s="690">
        <v>1</v>
      </c>
      <c r="P2355" s="627"/>
      <c r="Q2355" s="642">
        <v>0</v>
      </c>
      <c r="R2355" s="626"/>
      <c r="S2355" s="642">
        <v>0</v>
      </c>
      <c r="T2355" s="690"/>
      <c r="U2355" s="672">
        <v>0</v>
      </c>
    </row>
    <row r="2356" spans="1:21" ht="14.4" customHeight="1" x14ac:dyDescent="0.3">
      <c r="A2356" s="625">
        <v>4</v>
      </c>
      <c r="B2356" s="626" t="s">
        <v>551</v>
      </c>
      <c r="C2356" s="626">
        <v>89301048</v>
      </c>
      <c r="D2356" s="688" t="s">
        <v>5892</v>
      </c>
      <c r="E2356" s="689" t="s">
        <v>3802</v>
      </c>
      <c r="F2356" s="626" t="s">
        <v>3777</v>
      </c>
      <c r="G2356" s="626" t="s">
        <v>5268</v>
      </c>
      <c r="H2356" s="626" t="s">
        <v>550</v>
      </c>
      <c r="I2356" s="626" t="s">
        <v>5864</v>
      </c>
      <c r="J2356" s="626" t="s">
        <v>5865</v>
      </c>
      <c r="K2356" s="626" t="s">
        <v>5866</v>
      </c>
      <c r="L2356" s="627">
        <v>0</v>
      </c>
      <c r="M2356" s="627">
        <v>0</v>
      </c>
      <c r="N2356" s="626">
        <v>1</v>
      </c>
      <c r="O2356" s="690">
        <v>0.5</v>
      </c>
      <c r="P2356" s="627"/>
      <c r="Q2356" s="642"/>
      <c r="R2356" s="626"/>
      <c r="S2356" s="642">
        <v>0</v>
      </c>
      <c r="T2356" s="690"/>
      <c r="U2356" s="672">
        <v>0</v>
      </c>
    </row>
    <row r="2357" spans="1:21" ht="14.4" customHeight="1" x14ac:dyDescent="0.3">
      <c r="A2357" s="625">
        <v>4</v>
      </c>
      <c r="B2357" s="626" t="s">
        <v>551</v>
      </c>
      <c r="C2357" s="626">
        <v>89301048</v>
      </c>
      <c r="D2357" s="688" t="s">
        <v>5892</v>
      </c>
      <c r="E2357" s="689" t="s">
        <v>3802</v>
      </c>
      <c r="F2357" s="626" t="s">
        <v>3777</v>
      </c>
      <c r="G2357" s="626" t="s">
        <v>5177</v>
      </c>
      <c r="H2357" s="626" t="s">
        <v>550</v>
      </c>
      <c r="I2357" s="626" t="s">
        <v>707</v>
      </c>
      <c r="J2357" s="626" t="s">
        <v>5178</v>
      </c>
      <c r="K2357" s="626" t="s">
        <v>4863</v>
      </c>
      <c r="L2357" s="627">
        <v>0</v>
      </c>
      <c r="M2357" s="627">
        <v>0</v>
      </c>
      <c r="N2357" s="626">
        <v>1</v>
      </c>
      <c r="O2357" s="690">
        <v>0.5</v>
      </c>
      <c r="P2357" s="627"/>
      <c r="Q2357" s="642"/>
      <c r="R2357" s="626"/>
      <c r="S2357" s="642">
        <v>0</v>
      </c>
      <c r="T2357" s="690"/>
      <c r="U2357" s="672">
        <v>0</v>
      </c>
    </row>
    <row r="2358" spans="1:21" ht="14.4" customHeight="1" x14ac:dyDescent="0.3">
      <c r="A2358" s="625">
        <v>4</v>
      </c>
      <c r="B2358" s="626" t="s">
        <v>551</v>
      </c>
      <c r="C2358" s="626">
        <v>89301048</v>
      </c>
      <c r="D2358" s="688" t="s">
        <v>5892</v>
      </c>
      <c r="E2358" s="689" t="s">
        <v>3802</v>
      </c>
      <c r="F2358" s="626" t="s">
        <v>3777</v>
      </c>
      <c r="G2358" s="626" t="s">
        <v>5867</v>
      </c>
      <c r="H2358" s="626" t="s">
        <v>550</v>
      </c>
      <c r="I2358" s="626" t="s">
        <v>5868</v>
      </c>
      <c r="J2358" s="626" t="s">
        <v>1004</v>
      </c>
      <c r="K2358" s="626" t="s">
        <v>5869</v>
      </c>
      <c r="L2358" s="627">
        <v>0</v>
      </c>
      <c r="M2358" s="627">
        <v>0</v>
      </c>
      <c r="N2358" s="626">
        <v>1</v>
      </c>
      <c r="O2358" s="690">
        <v>0.5</v>
      </c>
      <c r="P2358" s="627">
        <v>0</v>
      </c>
      <c r="Q2358" s="642"/>
      <c r="R2358" s="626">
        <v>1</v>
      </c>
      <c r="S2358" s="642">
        <v>1</v>
      </c>
      <c r="T2358" s="690">
        <v>0.5</v>
      </c>
      <c r="U2358" s="672">
        <v>1</v>
      </c>
    </row>
    <row r="2359" spans="1:21" ht="14.4" customHeight="1" x14ac:dyDescent="0.3">
      <c r="A2359" s="625">
        <v>4</v>
      </c>
      <c r="B2359" s="626" t="s">
        <v>551</v>
      </c>
      <c r="C2359" s="626">
        <v>89301048</v>
      </c>
      <c r="D2359" s="688" t="s">
        <v>5892</v>
      </c>
      <c r="E2359" s="689" t="s">
        <v>3802</v>
      </c>
      <c r="F2359" s="626" t="s">
        <v>3777</v>
      </c>
      <c r="G2359" s="626" t="s">
        <v>4001</v>
      </c>
      <c r="H2359" s="626" t="s">
        <v>550</v>
      </c>
      <c r="I2359" s="626" t="s">
        <v>2579</v>
      </c>
      <c r="J2359" s="626" t="s">
        <v>4002</v>
      </c>
      <c r="K2359" s="626" t="s">
        <v>4003</v>
      </c>
      <c r="L2359" s="627">
        <v>69.86</v>
      </c>
      <c r="M2359" s="627">
        <v>209.57999999999998</v>
      </c>
      <c r="N2359" s="626">
        <v>3</v>
      </c>
      <c r="O2359" s="690">
        <v>2</v>
      </c>
      <c r="P2359" s="627">
        <v>69.86</v>
      </c>
      <c r="Q2359" s="642">
        <v>0.33333333333333337</v>
      </c>
      <c r="R2359" s="626">
        <v>1</v>
      </c>
      <c r="S2359" s="642">
        <v>0.33333333333333331</v>
      </c>
      <c r="T2359" s="690">
        <v>1</v>
      </c>
      <c r="U2359" s="672">
        <v>0.5</v>
      </c>
    </row>
    <row r="2360" spans="1:21" ht="14.4" customHeight="1" x14ac:dyDescent="0.3">
      <c r="A2360" s="625">
        <v>4</v>
      </c>
      <c r="B2360" s="626" t="s">
        <v>551</v>
      </c>
      <c r="C2360" s="626">
        <v>89301048</v>
      </c>
      <c r="D2360" s="688" t="s">
        <v>5892</v>
      </c>
      <c r="E2360" s="689" t="s">
        <v>3802</v>
      </c>
      <c r="F2360" s="626" t="s">
        <v>3777</v>
      </c>
      <c r="G2360" s="626" t="s">
        <v>5114</v>
      </c>
      <c r="H2360" s="626" t="s">
        <v>550</v>
      </c>
      <c r="I2360" s="626" t="s">
        <v>5870</v>
      </c>
      <c r="J2360" s="626" t="s">
        <v>1215</v>
      </c>
      <c r="K2360" s="626" t="s">
        <v>5871</v>
      </c>
      <c r="L2360" s="627">
        <v>28.74</v>
      </c>
      <c r="M2360" s="627">
        <v>201.17999999999998</v>
      </c>
      <c r="N2360" s="626">
        <v>7</v>
      </c>
      <c r="O2360" s="690">
        <v>4</v>
      </c>
      <c r="P2360" s="627">
        <v>143.69999999999999</v>
      </c>
      <c r="Q2360" s="642">
        <v>0.7142857142857143</v>
      </c>
      <c r="R2360" s="626">
        <v>5</v>
      </c>
      <c r="S2360" s="642">
        <v>0.7142857142857143</v>
      </c>
      <c r="T2360" s="690">
        <v>3</v>
      </c>
      <c r="U2360" s="672">
        <v>0.75</v>
      </c>
    </row>
    <row r="2361" spans="1:21" ht="14.4" customHeight="1" x14ac:dyDescent="0.3">
      <c r="A2361" s="625">
        <v>4</v>
      </c>
      <c r="B2361" s="626" t="s">
        <v>551</v>
      </c>
      <c r="C2361" s="626">
        <v>89301048</v>
      </c>
      <c r="D2361" s="688" t="s">
        <v>5892</v>
      </c>
      <c r="E2361" s="689" t="s">
        <v>3802</v>
      </c>
      <c r="F2361" s="626" t="s">
        <v>3777</v>
      </c>
      <c r="G2361" s="626" t="s">
        <v>4890</v>
      </c>
      <c r="H2361" s="626" t="s">
        <v>1399</v>
      </c>
      <c r="I2361" s="626" t="s">
        <v>5872</v>
      </c>
      <c r="J2361" s="626" t="s">
        <v>1401</v>
      </c>
      <c r="K2361" s="626" t="s">
        <v>5228</v>
      </c>
      <c r="L2361" s="627">
        <v>75.86</v>
      </c>
      <c r="M2361" s="627">
        <v>75.86</v>
      </c>
      <c r="N2361" s="626">
        <v>1</v>
      </c>
      <c r="O2361" s="690">
        <v>1</v>
      </c>
      <c r="P2361" s="627">
        <v>75.86</v>
      </c>
      <c r="Q2361" s="642">
        <v>1</v>
      </c>
      <c r="R2361" s="626">
        <v>1</v>
      </c>
      <c r="S2361" s="642">
        <v>1</v>
      </c>
      <c r="T2361" s="690">
        <v>1</v>
      </c>
      <c r="U2361" s="672">
        <v>1</v>
      </c>
    </row>
    <row r="2362" spans="1:21" ht="14.4" customHeight="1" x14ac:dyDescent="0.3">
      <c r="A2362" s="625">
        <v>4</v>
      </c>
      <c r="B2362" s="626" t="s">
        <v>551</v>
      </c>
      <c r="C2362" s="626">
        <v>89301048</v>
      </c>
      <c r="D2362" s="688" t="s">
        <v>5892</v>
      </c>
      <c r="E2362" s="689" t="s">
        <v>3802</v>
      </c>
      <c r="F2362" s="626" t="s">
        <v>3777</v>
      </c>
      <c r="G2362" s="626" t="s">
        <v>5873</v>
      </c>
      <c r="H2362" s="626" t="s">
        <v>550</v>
      </c>
      <c r="I2362" s="626" t="s">
        <v>1247</v>
      </c>
      <c r="J2362" s="626" t="s">
        <v>1248</v>
      </c>
      <c r="K2362" s="626" t="s">
        <v>1317</v>
      </c>
      <c r="L2362" s="627">
        <v>145.38999999999999</v>
      </c>
      <c r="M2362" s="627">
        <v>436.16999999999996</v>
      </c>
      <c r="N2362" s="626">
        <v>3</v>
      </c>
      <c r="O2362" s="690">
        <v>2.5</v>
      </c>
      <c r="P2362" s="627">
        <v>290.77999999999997</v>
      </c>
      <c r="Q2362" s="642">
        <v>0.66666666666666663</v>
      </c>
      <c r="R2362" s="626">
        <v>2</v>
      </c>
      <c r="S2362" s="642">
        <v>0.66666666666666663</v>
      </c>
      <c r="T2362" s="690">
        <v>1.5</v>
      </c>
      <c r="U2362" s="672">
        <v>0.6</v>
      </c>
    </row>
    <row r="2363" spans="1:21" ht="14.4" customHeight="1" x14ac:dyDescent="0.3">
      <c r="A2363" s="625">
        <v>4</v>
      </c>
      <c r="B2363" s="626" t="s">
        <v>551</v>
      </c>
      <c r="C2363" s="626">
        <v>89301048</v>
      </c>
      <c r="D2363" s="688" t="s">
        <v>5892</v>
      </c>
      <c r="E2363" s="689" t="s">
        <v>3802</v>
      </c>
      <c r="F2363" s="626" t="s">
        <v>3777</v>
      </c>
      <c r="G2363" s="626" t="s">
        <v>3854</v>
      </c>
      <c r="H2363" s="626" t="s">
        <v>550</v>
      </c>
      <c r="I2363" s="626" t="s">
        <v>818</v>
      </c>
      <c r="J2363" s="626" t="s">
        <v>3855</v>
      </c>
      <c r="K2363" s="626" t="s">
        <v>3856</v>
      </c>
      <c r="L2363" s="627">
        <v>0</v>
      </c>
      <c r="M2363" s="627">
        <v>0</v>
      </c>
      <c r="N2363" s="626">
        <v>18</v>
      </c>
      <c r="O2363" s="690">
        <v>15</v>
      </c>
      <c r="P2363" s="627">
        <v>0</v>
      </c>
      <c r="Q2363" s="642"/>
      <c r="R2363" s="626">
        <v>11</v>
      </c>
      <c r="S2363" s="642">
        <v>0.61111111111111116</v>
      </c>
      <c r="T2363" s="690">
        <v>9</v>
      </c>
      <c r="U2363" s="672">
        <v>0.6</v>
      </c>
    </row>
    <row r="2364" spans="1:21" ht="14.4" customHeight="1" x14ac:dyDescent="0.3">
      <c r="A2364" s="625">
        <v>4</v>
      </c>
      <c r="B2364" s="626" t="s">
        <v>551</v>
      </c>
      <c r="C2364" s="626">
        <v>89301048</v>
      </c>
      <c r="D2364" s="688" t="s">
        <v>5892</v>
      </c>
      <c r="E2364" s="689" t="s">
        <v>3802</v>
      </c>
      <c r="F2364" s="626" t="s">
        <v>3777</v>
      </c>
      <c r="G2364" s="626" t="s">
        <v>3895</v>
      </c>
      <c r="H2364" s="626" t="s">
        <v>550</v>
      </c>
      <c r="I2364" s="626" t="s">
        <v>1674</v>
      </c>
      <c r="J2364" s="626" t="s">
        <v>1675</v>
      </c>
      <c r="K2364" s="626" t="s">
        <v>3896</v>
      </c>
      <c r="L2364" s="627">
        <v>38.99</v>
      </c>
      <c r="M2364" s="627">
        <v>38.99</v>
      </c>
      <c r="N2364" s="626">
        <v>1</v>
      </c>
      <c r="O2364" s="690">
        <v>1</v>
      </c>
      <c r="P2364" s="627">
        <v>38.99</v>
      </c>
      <c r="Q2364" s="642">
        <v>1</v>
      </c>
      <c r="R2364" s="626">
        <v>1</v>
      </c>
      <c r="S2364" s="642">
        <v>1</v>
      </c>
      <c r="T2364" s="690">
        <v>1</v>
      </c>
      <c r="U2364" s="672">
        <v>1</v>
      </c>
    </row>
    <row r="2365" spans="1:21" ht="14.4" customHeight="1" x14ac:dyDescent="0.3">
      <c r="A2365" s="625">
        <v>4</v>
      </c>
      <c r="B2365" s="626" t="s">
        <v>551</v>
      </c>
      <c r="C2365" s="626">
        <v>89301048</v>
      </c>
      <c r="D2365" s="688" t="s">
        <v>5892</v>
      </c>
      <c r="E2365" s="689" t="s">
        <v>3802</v>
      </c>
      <c r="F2365" s="626" t="s">
        <v>3777</v>
      </c>
      <c r="G2365" s="626" t="s">
        <v>5874</v>
      </c>
      <c r="H2365" s="626" t="s">
        <v>550</v>
      </c>
      <c r="I2365" s="626" t="s">
        <v>2568</v>
      </c>
      <c r="J2365" s="626" t="s">
        <v>2569</v>
      </c>
      <c r="K2365" s="626" t="s">
        <v>5875</v>
      </c>
      <c r="L2365" s="627">
        <v>38.65</v>
      </c>
      <c r="M2365" s="627">
        <v>38.65</v>
      </c>
      <c r="N2365" s="626">
        <v>1</v>
      </c>
      <c r="O2365" s="690">
        <v>0.5</v>
      </c>
      <c r="P2365" s="627">
        <v>38.65</v>
      </c>
      <c r="Q2365" s="642">
        <v>1</v>
      </c>
      <c r="R2365" s="626">
        <v>1</v>
      </c>
      <c r="S2365" s="642">
        <v>1</v>
      </c>
      <c r="T2365" s="690">
        <v>0.5</v>
      </c>
      <c r="U2365" s="672">
        <v>1</v>
      </c>
    </row>
    <row r="2366" spans="1:21" ht="14.4" customHeight="1" x14ac:dyDescent="0.3">
      <c r="A2366" s="625">
        <v>4</v>
      </c>
      <c r="B2366" s="626" t="s">
        <v>551</v>
      </c>
      <c r="C2366" s="626">
        <v>89301048</v>
      </c>
      <c r="D2366" s="688" t="s">
        <v>5892</v>
      </c>
      <c r="E2366" s="689" t="s">
        <v>3802</v>
      </c>
      <c r="F2366" s="626" t="s">
        <v>3777</v>
      </c>
      <c r="G2366" s="626" t="s">
        <v>3923</v>
      </c>
      <c r="H2366" s="626" t="s">
        <v>1399</v>
      </c>
      <c r="I2366" s="626" t="s">
        <v>4043</v>
      </c>
      <c r="J2366" s="626" t="s">
        <v>4044</v>
      </c>
      <c r="K2366" s="626" t="s">
        <v>4045</v>
      </c>
      <c r="L2366" s="627">
        <v>32.74</v>
      </c>
      <c r="M2366" s="627">
        <v>32.74</v>
      </c>
      <c r="N2366" s="626">
        <v>1</v>
      </c>
      <c r="O2366" s="690">
        <v>0.5</v>
      </c>
      <c r="P2366" s="627">
        <v>32.74</v>
      </c>
      <c r="Q2366" s="642">
        <v>1</v>
      </c>
      <c r="R2366" s="626">
        <v>1</v>
      </c>
      <c r="S2366" s="642">
        <v>1</v>
      </c>
      <c r="T2366" s="690">
        <v>0.5</v>
      </c>
      <c r="U2366" s="672">
        <v>1</v>
      </c>
    </row>
    <row r="2367" spans="1:21" ht="14.4" customHeight="1" x14ac:dyDescent="0.3">
      <c r="A2367" s="625">
        <v>4</v>
      </c>
      <c r="B2367" s="626" t="s">
        <v>551</v>
      </c>
      <c r="C2367" s="626">
        <v>89301048</v>
      </c>
      <c r="D2367" s="688" t="s">
        <v>5892</v>
      </c>
      <c r="E2367" s="689" t="s">
        <v>3802</v>
      </c>
      <c r="F2367" s="626" t="s">
        <v>3777</v>
      </c>
      <c r="G2367" s="626" t="s">
        <v>4010</v>
      </c>
      <c r="H2367" s="626" t="s">
        <v>550</v>
      </c>
      <c r="I2367" s="626" t="s">
        <v>4012</v>
      </c>
      <c r="J2367" s="626" t="s">
        <v>4013</v>
      </c>
      <c r="K2367" s="626" t="s">
        <v>3977</v>
      </c>
      <c r="L2367" s="627">
        <v>102.89</v>
      </c>
      <c r="M2367" s="627">
        <v>411.56</v>
      </c>
      <c r="N2367" s="626">
        <v>4</v>
      </c>
      <c r="O2367" s="690">
        <v>4</v>
      </c>
      <c r="P2367" s="627">
        <v>205.78</v>
      </c>
      <c r="Q2367" s="642">
        <v>0.5</v>
      </c>
      <c r="R2367" s="626">
        <v>2</v>
      </c>
      <c r="S2367" s="642">
        <v>0.5</v>
      </c>
      <c r="T2367" s="690">
        <v>2</v>
      </c>
      <c r="U2367" s="672">
        <v>0.5</v>
      </c>
    </row>
    <row r="2368" spans="1:21" ht="14.4" customHeight="1" x14ac:dyDescent="0.3">
      <c r="A2368" s="625">
        <v>4</v>
      </c>
      <c r="B2368" s="626" t="s">
        <v>551</v>
      </c>
      <c r="C2368" s="626">
        <v>89301048</v>
      </c>
      <c r="D2368" s="688" t="s">
        <v>5892</v>
      </c>
      <c r="E2368" s="689" t="s">
        <v>3802</v>
      </c>
      <c r="F2368" s="626" t="s">
        <v>3777</v>
      </c>
      <c r="G2368" s="626" t="s">
        <v>4010</v>
      </c>
      <c r="H2368" s="626" t="s">
        <v>550</v>
      </c>
      <c r="I2368" s="626" t="s">
        <v>5284</v>
      </c>
      <c r="J2368" s="626" t="s">
        <v>4013</v>
      </c>
      <c r="K2368" s="626" t="s">
        <v>1009</v>
      </c>
      <c r="L2368" s="627">
        <v>154.33000000000001</v>
      </c>
      <c r="M2368" s="627">
        <v>154.33000000000001</v>
      </c>
      <c r="N2368" s="626">
        <v>1</v>
      </c>
      <c r="O2368" s="690">
        <v>1</v>
      </c>
      <c r="P2368" s="627"/>
      <c r="Q2368" s="642">
        <v>0</v>
      </c>
      <c r="R2368" s="626"/>
      <c r="S2368" s="642">
        <v>0</v>
      </c>
      <c r="T2368" s="690"/>
      <c r="U2368" s="672">
        <v>0</v>
      </c>
    </row>
    <row r="2369" spans="1:21" ht="14.4" customHeight="1" x14ac:dyDescent="0.3">
      <c r="A2369" s="625">
        <v>4</v>
      </c>
      <c r="B2369" s="626" t="s">
        <v>551</v>
      </c>
      <c r="C2369" s="626">
        <v>89301048</v>
      </c>
      <c r="D2369" s="688" t="s">
        <v>5892</v>
      </c>
      <c r="E2369" s="689" t="s">
        <v>3802</v>
      </c>
      <c r="F2369" s="626" t="s">
        <v>3777</v>
      </c>
      <c r="G2369" s="626" t="s">
        <v>3962</v>
      </c>
      <c r="H2369" s="626" t="s">
        <v>550</v>
      </c>
      <c r="I2369" s="626" t="s">
        <v>4794</v>
      </c>
      <c r="J2369" s="626" t="s">
        <v>4405</v>
      </c>
      <c r="K2369" s="626" t="s">
        <v>917</v>
      </c>
      <c r="L2369" s="627">
        <v>0</v>
      </c>
      <c r="M2369" s="627">
        <v>0</v>
      </c>
      <c r="N2369" s="626">
        <v>1</v>
      </c>
      <c r="O2369" s="690">
        <v>0.5</v>
      </c>
      <c r="P2369" s="627">
        <v>0</v>
      </c>
      <c r="Q2369" s="642"/>
      <c r="R2369" s="626">
        <v>1</v>
      </c>
      <c r="S2369" s="642">
        <v>1</v>
      </c>
      <c r="T2369" s="690">
        <v>0.5</v>
      </c>
      <c r="U2369" s="672">
        <v>1</v>
      </c>
    </row>
    <row r="2370" spans="1:21" ht="14.4" customHeight="1" x14ac:dyDescent="0.3">
      <c r="A2370" s="625">
        <v>4</v>
      </c>
      <c r="B2370" s="626" t="s">
        <v>551</v>
      </c>
      <c r="C2370" s="626">
        <v>89301048</v>
      </c>
      <c r="D2370" s="688" t="s">
        <v>5892</v>
      </c>
      <c r="E2370" s="689" t="s">
        <v>3802</v>
      </c>
      <c r="F2370" s="626" t="s">
        <v>3779</v>
      </c>
      <c r="G2370" s="626" t="s">
        <v>4152</v>
      </c>
      <c r="H2370" s="626" t="s">
        <v>550</v>
      </c>
      <c r="I2370" s="626" t="s">
        <v>5396</v>
      </c>
      <c r="J2370" s="626" t="s">
        <v>4213</v>
      </c>
      <c r="K2370" s="626" t="s">
        <v>5397</v>
      </c>
      <c r="L2370" s="627">
        <v>566</v>
      </c>
      <c r="M2370" s="627">
        <v>1132</v>
      </c>
      <c r="N2370" s="626">
        <v>2</v>
      </c>
      <c r="O2370" s="690">
        <v>1</v>
      </c>
      <c r="P2370" s="627"/>
      <c r="Q2370" s="642">
        <v>0</v>
      </c>
      <c r="R2370" s="626"/>
      <c r="S2370" s="642">
        <v>0</v>
      </c>
      <c r="T2370" s="690"/>
      <c r="U2370" s="672">
        <v>0</v>
      </c>
    </row>
    <row r="2371" spans="1:21" ht="14.4" customHeight="1" x14ac:dyDescent="0.3">
      <c r="A2371" s="625">
        <v>4</v>
      </c>
      <c r="B2371" s="626" t="s">
        <v>551</v>
      </c>
      <c r="C2371" s="626">
        <v>89301048</v>
      </c>
      <c r="D2371" s="688" t="s">
        <v>5892</v>
      </c>
      <c r="E2371" s="689" t="s">
        <v>3802</v>
      </c>
      <c r="F2371" s="626" t="s">
        <v>3779</v>
      </c>
      <c r="G2371" s="626" t="s">
        <v>5876</v>
      </c>
      <c r="H2371" s="626" t="s">
        <v>550</v>
      </c>
      <c r="I2371" s="626" t="s">
        <v>5877</v>
      </c>
      <c r="J2371" s="626" t="s">
        <v>5878</v>
      </c>
      <c r="K2371" s="626" t="s">
        <v>5879</v>
      </c>
      <c r="L2371" s="627">
        <v>200</v>
      </c>
      <c r="M2371" s="627">
        <v>400</v>
      </c>
      <c r="N2371" s="626">
        <v>2</v>
      </c>
      <c r="O2371" s="690">
        <v>1</v>
      </c>
      <c r="P2371" s="627">
        <v>400</v>
      </c>
      <c r="Q2371" s="642">
        <v>1</v>
      </c>
      <c r="R2371" s="626">
        <v>2</v>
      </c>
      <c r="S2371" s="642">
        <v>1</v>
      </c>
      <c r="T2371" s="690">
        <v>1</v>
      </c>
      <c r="U2371" s="672">
        <v>1</v>
      </c>
    </row>
    <row r="2372" spans="1:21" ht="14.4" customHeight="1" x14ac:dyDescent="0.3">
      <c r="A2372" s="625">
        <v>4</v>
      </c>
      <c r="B2372" s="626" t="s">
        <v>551</v>
      </c>
      <c r="C2372" s="626">
        <v>89301048</v>
      </c>
      <c r="D2372" s="688" t="s">
        <v>5892</v>
      </c>
      <c r="E2372" s="689" t="s">
        <v>3808</v>
      </c>
      <c r="F2372" s="626" t="s">
        <v>3777</v>
      </c>
      <c r="G2372" s="626" t="s">
        <v>3929</v>
      </c>
      <c r="H2372" s="626" t="s">
        <v>1399</v>
      </c>
      <c r="I2372" s="626" t="s">
        <v>2431</v>
      </c>
      <c r="J2372" s="626" t="s">
        <v>2428</v>
      </c>
      <c r="K2372" s="626" t="s">
        <v>1781</v>
      </c>
      <c r="L2372" s="627">
        <v>60.92</v>
      </c>
      <c r="M2372" s="627">
        <v>121.84</v>
      </c>
      <c r="N2372" s="626">
        <v>2</v>
      </c>
      <c r="O2372" s="690">
        <v>1.5</v>
      </c>
      <c r="P2372" s="627">
        <v>121.84</v>
      </c>
      <c r="Q2372" s="642">
        <v>1</v>
      </c>
      <c r="R2372" s="626">
        <v>2</v>
      </c>
      <c r="S2372" s="642">
        <v>1</v>
      </c>
      <c r="T2372" s="690">
        <v>1.5</v>
      </c>
      <c r="U2372" s="672">
        <v>1</v>
      </c>
    </row>
    <row r="2373" spans="1:21" ht="14.4" customHeight="1" x14ac:dyDescent="0.3">
      <c r="A2373" s="625">
        <v>4</v>
      </c>
      <c r="B2373" s="626" t="s">
        <v>551</v>
      </c>
      <c r="C2373" s="626">
        <v>89301048</v>
      </c>
      <c r="D2373" s="688" t="s">
        <v>5892</v>
      </c>
      <c r="E2373" s="689" t="s">
        <v>3808</v>
      </c>
      <c r="F2373" s="626" t="s">
        <v>3777</v>
      </c>
      <c r="G2373" s="626" t="s">
        <v>3839</v>
      </c>
      <c r="H2373" s="626" t="s">
        <v>1399</v>
      </c>
      <c r="I2373" s="626" t="s">
        <v>1717</v>
      </c>
      <c r="J2373" s="626" t="s">
        <v>3575</v>
      </c>
      <c r="K2373" s="626" t="s">
        <v>3576</v>
      </c>
      <c r="L2373" s="627">
        <v>333.31</v>
      </c>
      <c r="M2373" s="627">
        <v>1999.8600000000001</v>
      </c>
      <c r="N2373" s="626">
        <v>6</v>
      </c>
      <c r="O2373" s="690">
        <v>5</v>
      </c>
      <c r="P2373" s="627">
        <v>999.93000000000006</v>
      </c>
      <c r="Q2373" s="642">
        <v>0.5</v>
      </c>
      <c r="R2373" s="626">
        <v>3</v>
      </c>
      <c r="S2373" s="642">
        <v>0.5</v>
      </c>
      <c r="T2373" s="690">
        <v>2.5</v>
      </c>
      <c r="U2373" s="672">
        <v>0.5</v>
      </c>
    </row>
    <row r="2374" spans="1:21" ht="14.4" customHeight="1" x14ac:dyDescent="0.3">
      <c r="A2374" s="625">
        <v>4</v>
      </c>
      <c r="B2374" s="626" t="s">
        <v>551</v>
      </c>
      <c r="C2374" s="626">
        <v>89301048</v>
      </c>
      <c r="D2374" s="688" t="s">
        <v>5892</v>
      </c>
      <c r="E2374" s="689" t="s">
        <v>3808</v>
      </c>
      <c r="F2374" s="626" t="s">
        <v>3777</v>
      </c>
      <c r="G2374" s="626" t="s">
        <v>3839</v>
      </c>
      <c r="H2374" s="626" t="s">
        <v>1399</v>
      </c>
      <c r="I2374" s="626" t="s">
        <v>1748</v>
      </c>
      <c r="J2374" s="626" t="s">
        <v>3579</v>
      </c>
      <c r="K2374" s="626" t="s">
        <v>3580</v>
      </c>
      <c r="L2374" s="627">
        <v>333.31</v>
      </c>
      <c r="M2374" s="627">
        <v>666.62</v>
      </c>
      <c r="N2374" s="626">
        <v>2</v>
      </c>
      <c r="O2374" s="690">
        <v>2</v>
      </c>
      <c r="P2374" s="627">
        <v>666.62</v>
      </c>
      <c r="Q2374" s="642">
        <v>1</v>
      </c>
      <c r="R2374" s="626">
        <v>2</v>
      </c>
      <c r="S2374" s="642">
        <v>1</v>
      </c>
      <c r="T2374" s="690">
        <v>2</v>
      </c>
      <c r="U2374" s="672">
        <v>1</v>
      </c>
    </row>
    <row r="2375" spans="1:21" ht="14.4" customHeight="1" x14ac:dyDescent="0.3">
      <c r="A2375" s="625">
        <v>4</v>
      </c>
      <c r="B2375" s="626" t="s">
        <v>551</v>
      </c>
      <c r="C2375" s="626">
        <v>89301048</v>
      </c>
      <c r="D2375" s="688" t="s">
        <v>5892</v>
      </c>
      <c r="E2375" s="689" t="s">
        <v>3808</v>
      </c>
      <c r="F2375" s="626" t="s">
        <v>3777</v>
      </c>
      <c r="G2375" s="626" t="s">
        <v>4298</v>
      </c>
      <c r="H2375" s="626" t="s">
        <v>550</v>
      </c>
      <c r="I2375" s="626" t="s">
        <v>885</v>
      </c>
      <c r="J2375" s="626" t="s">
        <v>4854</v>
      </c>
      <c r="K2375" s="626" t="s">
        <v>4855</v>
      </c>
      <c r="L2375" s="627">
        <v>0</v>
      </c>
      <c r="M2375" s="627">
        <v>0</v>
      </c>
      <c r="N2375" s="626">
        <v>1</v>
      </c>
      <c r="O2375" s="690">
        <v>0.5</v>
      </c>
      <c r="P2375" s="627">
        <v>0</v>
      </c>
      <c r="Q2375" s="642"/>
      <c r="R2375" s="626">
        <v>1</v>
      </c>
      <c r="S2375" s="642">
        <v>1</v>
      </c>
      <c r="T2375" s="690">
        <v>0.5</v>
      </c>
      <c r="U2375" s="672">
        <v>1</v>
      </c>
    </row>
    <row r="2376" spans="1:21" ht="14.4" customHeight="1" x14ac:dyDescent="0.3">
      <c r="A2376" s="625">
        <v>4</v>
      </c>
      <c r="B2376" s="626" t="s">
        <v>551</v>
      </c>
      <c r="C2376" s="626">
        <v>89301048</v>
      </c>
      <c r="D2376" s="688" t="s">
        <v>5892</v>
      </c>
      <c r="E2376" s="689" t="s">
        <v>3808</v>
      </c>
      <c r="F2376" s="626" t="s">
        <v>3777</v>
      </c>
      <c r="G2376" s="626" t="s">
        <v>4298</v>
      </c>
      <c r="H2376" s="626" t="s">
        <v>550</v>
      </c>
      <c r="I2376" s="626" t="s">
        <v>889</v>
      </c>
      <c r="J2376" s="626" t="s">
        <v>4299</v>
      </c>
      <c r="K2376" s="626" t="s">
        <v>2421</v>
      </c>
      <c r="L2376" s="627">
        <v>0</v>
      </c>
      <c r="M2376" s="627">
        <v>0</v>
      </c>
      <c r="N2376" s="626">
        <v>1</v>
      </c>
      <c r="O2376" s="690">
        <v>1</v>
      </c>
      <c r="P2376" s="627"/>
      <c r="Q2376" s="642"/>
      <c r="R2376" s="626"/>
      <c r="S2376" s="642">
        <v>0</v>
      </c>
      <c r="T2376" s="690"/>
      <c r="U2376" s="672">
        <v>0</v>
      </c>
    </row>
    <row r="2377" spans="1:21" ht="14.4" customHeight="1" x14ac:dyDescent="0.3">
      <c r="A2377" s="625">
        <v>4</v>
      </c>
      <c r="B2377" s="626" t="s">
        <v>551</v>
      </c>
      <c r="C2377" s="626">
        <v>89301048</v>
      </c>
      <c r="D2377" s="688" t="s">
        <v>5892</v>
      </c>
      <c r="E2377" s="689" t="s">
        <v>3808</v>
      </c>
      <c r="F2377" s="626" t="s">
        <v>3777</v>
      </c>
      <c r="G2377" s="626" t="s">
        <v>4126</v>
      </c>
      <c r="H2377" s="626" t="s">
        <v>1399</v>
      </c>
      <c r="I2377" s="626" t="s">
        <v>5850</v>
      </c>
      <c r="J2377" s="626" t="s">
        <v>5851</v>
      </c>
      <c r="K2377" s="626" t="s">
        <v>3693</v>
      </c>
      <c r="L2377" s="627">
        <v>52.4</v>
      </c>
      <c r="M2377" s="627">
        <v>157.19999999999999</v>
      </c>
      <c r="N2377" s="626">
        <v>3</v>
      </c>
      <c r="O2377" s="690">
        <v>0.5</v>
      </c>
      <c r="P2377" s="627"/>
      <c r="Q2377" s="642">
        <v>0</v>
      </c>
      <c r="R2377" s="626"/>
      <c r="S2377" s="642">
        <v>0</v>
      </c>
      <c r="T2377" s="690"/>
      <c r="U2377" s="672">
        <v>0</v>
      </c>
    </row>
    <row r="2378" spans="1:21" ht="14.4" customHeight="1" x14ac:dyDescent="0.3">
      <c r="A2378" s="625">
        <v>4</v>
      </c>
      <c r="B2378" s="626" t="s">
        <v>551</v>
      </c>
      <c r="C2378" s="626">
        <v>89301048</v>
      </c>
      <c r="D2378" s="688" t="s">
        <v>5892</v>
      </c>
      <c r="E2378" s="689" t="s">
        <v>3808</v>
      </c>
      <c r="F2378" s="626" t="s">
        <v>3777</v>
      </c>
      <c r="G2378" s="626" t="s">
        <v>4126</v>
      </c>
      <c r="H2378" s="626" t="s">
        <v>1399</v>
      </c>
      <c r="I2378" s="626" t="s">
        <v>1729</v>
      </c>
      <c r="J2378" s="626" t="s">
        <v>1730</v>
      </c>
      <c r="K2378" s="626" t="s">
        <v>3600</v>
      </c>
      <c r="L2378" s="627">
        <v>69.86</v>
      </c>
      <c r="M2378" s="627">
        <v>349.29999999999995</v>
      </c>
      <c r="N2378" s="626">
        <v>5</v>
      </c>
      <c r="O2378" s="690">
        <v>1.5</v>
      </c>
      <c r="P2378" s="627"/>
      <c r="Q2378" s="642">
        <v>0</v>
      </c>
      <c r="R2378" s="626"/>
      <c r="S2378" s="642">
        <v>0</v>
      </c>
      <c r="T2378" s="690"/>
      <c r="U2378" s="672">
        <v>0</v>
      </c>
    </row>
    <row r="2379" spans="1:21" ht="14.4" customHeight="1" x14ac:dyDescent="0.3">
      <c r="A2379" s="625">
        <v>4</v>
      </c>
      <c r="B2379" s="626" t="s">
        <v>551</v>
      </c>
      <c r="C2379" s="626">
        <v>89301048</v>
      </c>
      <c r="D2379" s="688" t="s">
        <v>5892</v>
      </c>
      <c r="E2379" s="689" t="s">
        <v>3808</v>
      </c>
      <c r="F2379" s="626" t="s">
        <v>3777</v>
      </c>
      <c r="G2379" s="626" t="s">
        <v>5880</v>
      </c>
      <c r="H2379" s="626" t="s">
        <v>550</v>
      </c>
      <c r="I2379" s="626" t="s">
        <v>2212</v>
      </c>
      <c r="J2379" s="626" t="s">
        <v>5881</v>
      </c>
      <c r="K2379" s="626" t="s">
        <v>808</v>
      </c>
      <c r="L2379" s="627">
        <v>33.36</v>
      </c>
      <c r="M2379" s="627">
        <v>33.36</v>
      </c>
      <c r="N2379" s="626">
        <v>1</v>
      </c>
      <c r="O2379" s="690">
        <v>0.5</v>
      </c>
      <c r="P2379" s="627">
        <v>33.36</v>
      </c>
      <c r="Q2379" s="642">
        <v>1</v>
      </c>
      <c r="R2379" s="626">
        <v>1</v>
      </c>
      <c r="S2379" s="642">
        <v>1</v>
      </c>
      <c r="T2379" s="690">
        <v>0.5</v>
      </c>
      <c r="U2379" s="672">
        <v>1</v>
      </c>
    </row>
    <row r="2380" spans="1:21" ht="14.4" customHeight="1" x14ac:dyDescent="0.3">
      <c r="A2380" s="625">
        <v>4</v>
      </c>
      <c r="B2380" s="626" t="s">
        <v>551</v>
      </c>
      <c r="C2380" s="626">
        <v>89301048</v>
      </c>
      <c r="D2380" s="688" t="s">
        <v>5892</v>
      </c>
      <c r="E2380" s="689" t="s">
        <v>3808</v>
      </c>
      <c r="F2380" s="626" t="s">
        <v>3777</v>
      </c>
      <c r="G2380" s="626" t="s">
        <v>4186</v>
      </c>
      <c r="H2380" s="626" t="s">
        <v>550</v>
      </c>
      <c r="I2380" s="626" t="s">
        <v>1666</v>
      </c>
      <c r="J2380" s="626" t="s">
        <v>1667</v>
      </c>
      <c r="K2380" s="626" t="s">
        <v>4187</v>
      </c>
      <c r="L2380" s="627">
        <v>31.64</v>
      </c>
      <c r="M2380" s="627">
        <v>63.28</v>
      </c>
      <c r="N2380" s="626">
        <v>2</v>
      </c>
      <c r="O2380" s="690">
        <v>1.5</v>
      </c>
      <c r="P2380" s="627">
        <v>31.64</v>
      </c>
      <c r="Q2380" s="642">
        <v>0.5</v>
      </c>
      <c r="R2380" s="626">
        <v>1</v>
      </c>
      <c r="S2380" s="642">
        <v>0.5</v>
      </c>
      <c r="T2380" s="690">
        <v>0.5</v>
      </c>
      <c r="U2380" s="672">
        <v>0.33333333333333331</v>
      </c>
    </row>
    <row r="2381" spans="1:21" ht="14.4" customHeight="1" x14ac:dyDescent="0.3">
      <c r="A2381" s="625">
        <v>4</v>
      </c>
      <c r="B2381" s="626" t="s">
        <v>551</v>
      </c>
      <c r="C2381" s="626">
        <v>89301048</v>
      </c>
      <c r="D2381" s="688" t="s">
        <v>5892</v>
      </c>
      <c r="E2381" s="689" t="s">
        <v>3808</v>
      </c>
      <c r="F2381" s="626" t="s">
        <v>3777</v>
      </c>
      <c r="G2381" s="626" t="s">
        <v>3840</v>
      </c>
      <c r="H2381" s="626" t="s">
        <v>550</v>
      </c>
      <c r="I2381" s="626" t="s">
        <v>973</v>
      </c>
      <c r="J2381" s="626" t="s">
        <v>974</v>
      </c>
      <c r="K2381" s="626" t="s">
        <v>975</v>
      </c>
      <c r="L2381" s="627">
        <v>0</v>
      </c>
      <c r="M2381" s="627">
        <v>0</v>
      </c>
      <c r="N2381" s="626">
        <v>9</v>
      </c>
      <c r="O2381" s="690">
        <v>4.5</v>
      </c>
      <c r="P2381" s="627">
        <v>0</v>
      </c>
      <c r="Q2381" s="642"/>
      <c r="R2381" s="626">
        <v>7</v>
      </c>
      <c r="S2381" s="642">
        <v>0.77777777777777779</v>
      </c>
      <c r="T2381" s="690">
        <v>3.5</v>
      </c>
      <c r="U2381" s="672">
        <v>0.77777777777777779</v>
      </c>
    </row>
    <row r="2382" spans="1:21" ht="14.4" customHeight="1" x14ac:dyDescent="0.3">
      <c r="A2382" s="625">
        <v>4</v>
      </c>
      <c r="B2382" s="626" t="s">
        <v>551</v>
      </c>
      <c r="C2382" s="626">
        <v>89301048</v>
      </c>
      <c r="D2382" s="688" t="s">
        <v>5892</v>
      </c>
      <c r="E2382" s="689" t="s">
        <v>3808</v>
      </c>
      <c r="F2382" s="626" t="s">
        <v>3777</v>
      </c>
      <c r="G2382" s="626" t="s">
        <v>4091</v>
      </c>
      <c r="H2382" s="626" t="s">
        <v>1399</v>
      </c>
      <c r="I2382" s="626" t="s">
        <v>2608</v>
      </c>
      <c r="J2382" s="626" t="s">
        <v>2609</v>
      </c>
      <c r="K2382" s="626" t="s">
        <v>2610</v>
      </c>
      <c r="L2382" s="627">
        <v>154.01</v>
      </c>
      <c r="M2382" s="627">
        <v>924.06</v>
      </c>
      <c r="N2382" s="626">
        <v>6</v>
      </c>
      <c r="O2382" s="690">
        <v>2</v>
      </c>
      <c r="P2382" s="627">
        <v>462.03</v>
      </c>
      <c r="Q2382" s="642">
        <v>0.5</v>
      </c>
      <c r="R2382" s="626">
        <v>3</v>
      </c>
      <c r="S2382" s="642">
        <v>0.5</v>
      </c>
      <c r="T2382" s="690">
        <v>1</v>
      </c>
      <c r="U2382" s="672">
        <v>0.5</v>
      </c>
    </row>
    <row r="2383" spans="1:21" ht="14.4" customHeight="1" x14ac:dyDescent="0.3">
      <c r="A2383" s="625">
        <v>4</v>
      </c>
      <c r="B2383" s="626" t="s">
        <v>551</v>
      </c>
      <c r="C2383" s="626">
        <v>89301048</v>
      </c>
      <c r="D2383" s="688" t="s">
        <v>5892</v>
      </c>
      <c r="E2383" s="689" t="s">
        <v>3808</v>
      </c>
      <c r="F2383" s="626" t="s">
        <v>3777</v>
      </c>
      <c r="G2383" s="626" t="s">
        <v>5862</v>
      </c>
      <c r="H2383" s="626" t="s">
        <v>550</v>
      </c>
      <c r="I2383" s="626" t="s">
        <v>2546</v>
      </c>
      <c r="J2383" s="626" t="s">
        <v>2547</v>
      </c>
      <c r="K2383" s="626" t="s">
        <v>5863</v>
      </c>
      <c r="L2383" s="627">
        <v>38.65</v>
      </c>
      <c r="M2383" s="627">
        <v>38.65</v>
      </c>
      <c r="N2383" s="626">
        <v>1</v>
      </c>
      <c r="O2383" s="690">
        <v>1</v>
      </c>
      <c r="P2383" s="627"/>
      <c r="Q2383" s="642">
        <v>0</v>
      </c>
      <c r="R2383" s="626"/>
      <c r="S2383" s="642">
        <v>0</v>
      </c>
      <c r="T2383" s="690"/>
      <c r="U2383" s="672">
        <v>0</v>
      </c>
    </row>
    <row r="2384" spans="1:21" ht="14.4" customHeight="1" x14ac:dyDescent="0.3">
      <c r="A2384" s="625">
        <v>4</v>
      </c>
      <c r="B2384" s="626" t="s">
        <v>551</v>
      </c>
      <c r="C2384" s="626">
        <v>89301048</v>
      </c>
      <c r="D2384" s="688" t="s">
        <v>5892</v>
      </c>
      <c r="E2384" s="689" t="s">
        <v>3808</v>
      </c>
      <c r="F2384" s="626" t="s">
        <v>3777</v>
      </c>
      <c r="G2384" s="626" t="s">
        <v>3869</v>
      </c>
      <c r="H2384" s="626" t="s">
        <v>550</v>
      </c>
      <c r="I2384" s="626" t="s">
        <v>2009</v>
      </c>
      <c r="J2384" s="626" t="s">
        <v>3871</v>
      </c>
      <c r="K2384" s="626" t="s">
        <v>5092</v>
      </c>
      <c r="L2384" s="627">
        <v>36.78</v>
      </c>
      <c r="M2384" s="627">
        <v>220.68</v>
      </c>
      <c r="N2384" s="626">
        <v>6</v>
      </c>
      <c r="O2384" s="690">
        <v>4.5</v>
      </c>
      <c r="P2384" s="627">
        <v>147.12</v>
      </c>
      <c r="Q2384" s="642">
        <v>0.66666666666666663</v>
      </c>
      <c r="R2384" s="626">
        <v>4</v>
      </c>
      <c r="S2384" s="642">
        <v>0.66666666666666663</v>
      </c>
      <c r="T2384" s="690">
        <v>3</v>
      </c>
      <c r="U2384" s="672">
        <v>0.66666666666666663</v>
      </c>
    </row>
    <row r="2385" spans="1:21" ht="14.4" customHeight="1" x14ac:dyDescent="0.3">
      <c r="A2385" s="625">
        <v>4</v>
      </c>
      <c r="B2385" s="626" t="s">
        <v>551</v>
      </c>
      <c r="C2385" s="626">
        <v>89301048</v>
      </c>
      <c r="D2385" s="688" t="s">
        <v>5892</v>
      </c>
      <c r="E2385" s="689" t="s">
        <v>3808</v>
      </c>
      <c r="F2385" s="626" t="s">
        <v>3777</v>
      </c>
      <c r="G2385" s="626" t="s">
        <v>3882</v>
      </c>
      <c r="H2385" s="626" t="s">
        <v>1399</v>
      </c>
      <c r="I2385" s="626" t="s">
        <v>2460</v>
      </c>
      <c r="J2385" s="626" t="s">
        <v>1441</v>
      </c>
      <c r="K2385" s="626" t="s">
        <v>2461</v>
      </c>
      <c r="L2385" s="627">
        <v>468.96</v>
      </c>
      <c r="M2385" s="627">
        <v>937.92</v>
      </c>
      <c r="N2385" s="626">
        <v>2</v>
      </c>
      <c r="O2385" s="690">
        <v>2</v>
      </c>
      <c r="P2385" s="627">
        <v>468.96</v>
      </c>
      <c r="Q2385" s="642">
        <v>0.5</v>
      </c>
      <c r="R2385" s="626">
        <v>1</v>
      </c>
      <c r="S2385" s="642">
        <v>0.5</v>
      </c>
      <c r="T2385" s="690">
        <v>1</v>
      </c>
      <c r="U2385" s="672">
        <v>0.5</v>
      </c>
    </row>
    <row r="2386" spans="1:21" ht="14.4" customHeight="1" x14ac:dyDescent="0.3">
      <c r="A2386" s="625">
        <v>4</v>
      </c>
      <c r="B2386" s="626" t="s">
        <v>551</v>
      </c>
      <c r="C2386" s="626">
        <v>89301048</v>
      </c>
      <c r="D2386" s="688" t="s">
        <v>5892</v>
      </c>
      <c r="E2386" s="689" t="s">
        <v>3808</v>
      </c>
      <c r="F2386" s="626" t="s">
        <v>3777</v>
      </c>
      <c r="G2386" s="626" t="s">
        <v>3882</v>
      </c>
      <c r="H2386" s="626" t="s">
        <v>1399</v>
      </c>
      <c r="I2386" s="626" t="s">
        <v>1576</v>
      </c>
      <c r="J2386" s="626" t="s">
        <v>1441</v>
      </c>
      <c r="K2386" s="626" t="s">
        <v>1577</v>
      </c>
      <c r="L2386" s="627">
        <v>625.29</v>
      </c>
      <c r="M2386" s="627">
        <v>2501.16</v>
      </c>
      <c r="N2386" s="626">
        <v>4</v>
      </c>
      <c r="O2386" s="690">
        <v>3.5</v>
      </c>
      <c r="P2386" s="627">
        <v>1250.58</v>
      </c>
      <c r="Q2386" s="642">
        <v>0.5</v>
      </c>
      <c r="R2386" s="626">
        <v>2</v>
      </c>
      <c r="S2386" s="642">
        <v>0.5</v>
      </c>
      <c r="T2386" s="690">
        <v>1.5</v>
      </c>
      <c r="U2386" s="672">
        <v>0.42857142857142855</v>
      </c>
    </row>
    <row r="2387" spans="1:21" ht="14.4" customHeight="1" x14ac:dyDescent="0.3">
      <c r="A2387" s="625">
        <v>4</v>
      </c>
      <c r="B2387" s="626" t="s">
        <v>551</v>
      </c>
      <c r="C2387" s="626">
        <v>89301048</v>
      </c>
      <c r="D2387" s="688" t="s">
        <v>5892</v>
      </c>
      <c r="E2387" s="689" t="s">
        <v>3808</v>
      </c>
      <c r="F2387" s="626" t="s">
        <v>3777</v>
      </c>
      <c r="G2387" s="626" t="s">
        <v>3882</v>
      </c>
      <c r="H2387" s="626" t="s">
        <v>1399</v>
      </c>
      <c r="I2387" s="626" t="s">
        <v>1440</v>
      </c>
      <c r="J2387" s="626" t="s">
        <v>1441</v>
      </c>
      <c r="K2387" s="626" t="s">
        <v>1442</v>
      </c>
      <c r="L2387" s="627">
        <v>937.93</v>
      </c>
      <c r="M2387" s="627">
        <v>937.93</v>
      </c>
      <c r="N2387" s="626">
        <v>1</v>
      </c>
      <c r="O2387" s="690">
        <v>0.5</v>
      </c>
      <c r="P2387" s="627">
        <v>937.93</v>
      </c>
      <c r="Q2387" s="642">
        <v>1</v>
      </c>
      <c r="R2387" s="626">
        <v>1</v>
      </c>
      <c r="S2387" s="642">
        <v>1</v>
      </c>
      <c r="T2387" s="690">
        <v>0.5</v>
      </c>
      <c r="U2387" s="672">
        <v>1</v>
      </c>
    </row>
    <row r="2388" spans="1:21" ht="14.4" customHeight="1" x14ac:dyDescent="0.3">
      <c r="A2388" s="625">
        <v>4</v>
      </c>
      <c r="B2388" s="626" t="s">
        <v>551</v>
      </c>
      <c r="C2388" s="626">
        <v>89301048</v>
      </c>
      <c r="D2388" s="688" t="s">
        <v>5892</v>
      </c>
      <c r="E2388" s="689" t="s">
        <v>3808</v>
      </c>
      <c r="F2388" s="626" t="s">
        <v>3777</v>
      </c>
      <c r="G2388" s="626" t="s">
        <v>3882</v>
      </c>
      <c r="H2388" s="626" t="s">
        <v>1399</v>
      </c>
      <c r="I2388" s="626" t="s">
        <v>3915</v>
      </c>
      <c r="J2388" s="626" t="s">
        <v>1441</v>
      </c>
      <c r="K2388" s="626" t="s">
        <v>3661</v>
      </c>
      <c r="L2388" s="627">
        <v>1458.07</v>
      </c>
      <c r="M2388" s="627">
        <v>1458.07</v>
      </c>
      <c r="N2388" s="626">
        <v>1</v>
      </c>
      <c r="O2388" s="690">
        <v>1</v>
      </c>
      <c r="P2388" s="627"/>
      <c r="Q2388" s="642">
        <v>0</v>
      </c>
      <c r="R2388" s="626"/>
      <c r="S2388" s="642">
        <v>0</v>
      </c>
      <c r="T2388" s="690"/>
      <c r="U2388" s="672">
        <v>0</v>
      </c>
    </row>
    <row r="2389" spans="1:21" ht="14.4" customHeight="1" x14ac:dyDescent="0.3">
      <c r="A2389" s="625">
        <v>4</v>
      </c>
      <c r="B2389" s="626" t="s">
        <v>551</v>
      </c>
      <c r="C2389" s="626">
        <v>89301048</v>
      </c>
      <c r="D2389" s="688" t="s">
        <v>5892</v>
      </c>
      <c r="E2389" s="689" t="s">
        <v>3808</v>
      </c>
      <c r="F2389" s="626" t="s">
        <v>3777</v>
      </c>
      <c r="G2389" s="626" t="s">
        <v>3882</v>
      </c>
      <c r="H2389" s="626" t="s">
        <v>1399</v>
      </c>
      <c r="I2389" s="626" t="s">
        <v>1478</v>
      </c>
      <c r="J2389" s="626" t="s">
        <v>1479</v>
      </c>
      <c r="K2389" s="626" t="s">
        <v>1442</v>
      </c>
      <c r="L2389" s="627">
        <v>1749.69</v>
      </c>
      <c r="M2389" s="627">
        <v>1749.69</v>
      </c>
      <c r="N2389" s="626">
        <v>1</v>
      </c>
      <c r="O2389" s="690">
        <v>0.5</v>
      </c>
      <c r="P2389" s="627">
        <v>1749.69</v>
      </c>
      <c r="Q2389" s="642">
        <v>1</v>
      </c>
      <c r="R2389" s="626">
        <v>1</v>
      </c>
      <c r="S2389" s="642">
        <v>1</v>
      </c>
      <c r="T2389" s="690">
        <v>0.5</v>
      </c>
      <c r="U2389" s="672">
        <v>1</v>
      </c>
    </row>
    <row r="2390" spans="1:21" ht="14.4" customHeight="1" x14ac:dyDescent="0.3">
      <c r="A2390" s="625">
        <v>4</v>
      </c>
      <c r="B2390" s="626" t="s">
        <v>551</v>
      </c>
      <c r="C2390" s="626">
        <v>89301048</v>
      </c>
      <c r="D2390" s="688" t="s">
        <v>5892</v>
      </c>
      <c r="E2390" s="689" t="s">
        <v>3808</v>
      </c>
      <c r="F2390" s="626" t="s">
        <v>3777</v>
      </c>
      <c r="G2390" s="626" t="s">
        <v>3882</v>
      </c>
      <c r="H2390" s="626" t="s">
        <v>1399</v>
      </c>
      <c r="I2390" s="626" t="s">
        <v>2382</v>
      </c>
      <c r="J2390" s="626" t="s">
        <v>1479</v>
      </c>
      <c r="K2390" s="626" t="s">
        <v>2359</v>
      </c>
      <c r="L2390" s="627">
        <v>2332.92</v>
      </c>
      <c r="M2390" s="627">
        <v>2332.92</v>
      </c>
      <c r="N2390" s="626">
        <v>1</v>
      </c>
      <c r="O2390" s="690">
        <v>1</v>
      </c>
      <c r="P2390" s="627">
        <v>2332.92</v>
      </c>
      <c r="Q2390" s="642">
        <v>1</v>
      </c>
      <c r="R2390" s="626">
        <v>1</v>
      </c>
      <c r="S2390" s="642">
        <v>1</v>
      </c>
      <c r="T2390" s="690">
        <v>1</v>
      </c>
      <c r="U2390" s="672">
        <v>1</v>
      </c>
    </row>
    <row r="2391" spans="1:21" ht="14.4" customHeight="1" x14ac:dyDescent="0.3">
      <c r="A2391" s="625">
        <v>4</v>
      </c>
      <c r="B2391" s="626" t="s">
        <v>551</v>
      </c>
      <c r="C2391" s="626">
        <v>89301048</v>
      </c>
      <c r="D2391" s="688" t="s">
        <v>5892</v>
      </c>
      <c r="E2391" s="689" t="s">
        <v>3808</v>
      </c>
      <c r="F2391" s="626" t="s">
        <v>3777</v>
      </c>
      <c r="G2391" s="626" t="s">
        <v>5177</v>
      </c>
      <c r="H2391" s="626" t="s">
        <v>550</v>
      </c>
      <c r="I2391" s="626" t="s">
        <v>707</v>
      </c>
      <c r="J2391" s="626" t="s">
        <v>708</v>
      </c>
      <c r="K2391" s="626" t="s">
        <v>4863</v>
      </c>
      <c r="L2391" s="627">
        <v>0</v>
      </c>
      <c r="M2391" s="627">
        <v>0</v>
      </c>
      <c r="N2391" s="626">
        <v>1</v>
      </c>
      <c r="O2391" s="690">
        <v>0.5</v>
      </c>
      <c r="P2391" s="627">
        <v>0</v>
      </c>
      <c r="Q2391" s="642"/>
      <c r="R2391" s="626">
        <v>1</v>
      </c>
      <c r="S2391" s="642">
        <v>1</v>
      </c>
      <c r="T2391" s="690">
        <v>0.5</v>
      </c>
      <c r="U2391" s="672">
        <v>1</v>
      </c>
    </row>
    <row r="2392" spans="1:21" ht="14.4" customHeight="1" x14ac:dyDescent="0.3">
      <c r="A2392" s="625">
        <v>4</v>
      </c>
      <c r="B2392" s="626" t="s">
        <v>551</v>
      </c>
      <c r="C2392" s="626">
        <v>89301048</v>
      </c>
      <c r="D2392" s="688" t="s">
        <v>5892</v>
      </c>
      <c r="E2392" s="689" t="s">
        <v>3808</v>
      </c>
      <c r="F2392" s="626" t="s">
        <v>3777</v>
      </c>
      <c r="G2392" s="626" t="s">
        <v>5114</v>
      </c>
      <c r="H2392" s="626" t="s">
        <v>550</v>
      </c>
      <c r="I2392" s="626" t="s">
        <v>5870</v>
      </c>
      <c r="J2392" s="626" t="s">
        <v>1215</v>
      </c>
      <c r="K2392" s="626" t="s">
        <v>5871</v>
      </c>
      <c r="L2392" s="627">
        <v>28.74</v>
      </c>
      <c r="M2392" s="627">
        <v>28.74</v>
      </c>
      <c r="N2392" s="626">
        <v>1</v>
      </c>
      <c r="O2392" s="690">
        <v>0.5</v>
      </c>
      <c r="P2392" s="627">
        <v>28.74</v>
      </c>
      <c r="Q2392" s="642">
        <v>1</v>
      </c>
      <c r="R2392" s="626">
        <v>1</v>
      </c>
      <c r="S2392" s="642">
        <v>1</v>
      </c>
      <c r="T2392" s="690">
        <v>0.5</v>
      </c>
      <c r="U2392" s="672">
        <v>1</v>
      </c>
    </row>
    <row r="2393" spans="1:21" ht="14.4" customHeight="1" x14ac:dyDescent="0.3">
      <c r="A2393" s="625">
        <v>4</v>
      </c>
      <c r="B2393" s="626" t="s">
        <v>551</v>
      </c>
      <c r="C2393" s="626">
        <v>89301048</v>
      </c>
      <c r="D2393" s="688" t="s">
        <v>5892</v>
      </c>
      <c r="E2393" s="689" t="s">
        <v>3808</v>
      </c>
      <c r="F2393" s="626" t="s">
        <v>3777</v>
      </c>
      <c r="G2393" s="626" t="s">
        <v>5114</v>
      </c>
      <c r="H2393" s="626" t="s">
        <v>550</v>
      </c>
      <c r="I2393" s="626" t="s">
        <v>5575</v>
      </c>
      <c r="J2393" s="626" t="s">
        <v>1215</v>
      </c>
      <c r="K2393" s="626" t="s">
        <v>1216</v>
      </c>
      <c r="L2393" s="627">
        <v>169</v>
      </c>
      <c r="M2393" s="627">
        <v>169</v>
      </c>
      <c r="N2393" s="626">
        <v>1</v>
      </c>
      <c r="O2393" s="690">
        <v>0.5</v>
      </c>
      <c r="P2393" s="627">
        <v>169</v>
      </c>
      <c r="Q2393" s="642">
        <v>1</v>
      </c>
      <c r="R2393" s="626">
        <v>1</v>
      </c>
      <c r="S2393" s="642">
        <v>1</v>
      </c>
      <c r="T2393" s="690">
        <v>0.5</v>
      </c>
      <c r="U2393" s="672">
        <v>1</v>
      </c>
    </row>
    <row r="2394" spans="1:21" ht="14.4" customHeight="1" x14ac:dyDescent="0.3">
      <c r="A2394" s="625">
        <v>4</v>
      </c>
      <c r="B2394" s="626" t="s">
        <v>551</v>
      </c>
      <c r="C2394" s="626">
        <v>89301048</v>
      </c>
      <c r="D2394" s="688" t="s">
        <v>5892</v>
      </c>
      <c r="E2394" s="689" t="s">
        <v>3808</v>
      </c>
      <c r="F2394" s="626" t="s">
        <v>3777</v>
      </c>
      <c r="G2394" s="626" t="s">
        <v>5205</v>
      </c>
      <c r="H2394" s="626" t="s">
        <v>1399</v>
      </c>
      <c r="I2394" s="626" t="s">
        <v>1536</v>
      </c>
      <c r="J2394" s="626" t="s">
        <v>1537</v>
      </c>
      <c r="K2394" s="626" t="s">
        <v>1285</v>
      </c>
      <c r="L2394" s="627">
        <v>101.16</v>
      </c>
      <c r="M2394" s="627">
        <v>202.32</v>
      </c>
      <c r="N2394" s="626">
        <v>2</v>
      </c>
      <c r="O2394" s="690">
        <v>1.5</v>
      </c>
      <c r="P2394" s="627">
        <v>202.32</v>
      </c>
      <c r="Q2394" s="642">
        <v>1</v>
      </c>
      <c r="R2394" s="626">
        <v>2</v>
      </c>
      <c r="S2394" s="642">
        <v>1</v>
      </c>
      <c r="T2394" s="690">
        <v>1.5</v>
      </c>
      <c r="U2394" s="672">
        <v>1</v>
      </c>
    </row>
    <row r="2395" spans="1:21" ht="14.4" customHeight="1" x14ac:dyDescent="0.3">
      <c r="A2395" s="625">
        <v>4</v>
      </c>
      <c r="B2395" s="626" t="s">
        <v>551</v>
      </c>
      <c r="C2395" s="626">
        <v>89301048</v>
      </c>
      <c r="D2395" s="688" t="s">
        <v>5892</v>
      </c>
      <c r="E2395" s="689" t="s">
        <v>3808</v>
      </c>
      <c r="F2395" s="626" t="s">
        <v>3777</v>
      </c>
      <c r="G2395" s="626" t="s">
        <v>4894</v>
      </c>
      <c r="H2395" s="626" t="s">
        <v>550</v>
      </c>
      <c r="I2395" s="626" t="s">
        <v>1996</v>
      </c>
      <c r="J2395" s="626" t="s">
        <v>1997</v>
      </c>
      <c r="K2395" s="626" t="s">
        <v>5524</v>
      </c>
      <c r="L2395" s="627">
        <v>112.13</v>
      </c>
      <c r="M2395" s="627">
        <v>224.26</v>
      </c>
      <c r="N2395" s="626">
        <v>2</v>
      </c>
      <c r="O2395" s="690">
        <v>1.5</v>
      </c>
      <c r="P2395" s="627">
        <v>112.13</v>
      </c>
      <c r="Q2395" s="642">
        <v>0.5</v>
      </c>
      <c r="R2395" s="626">
        <v>1</v>
      </c>
      <c r="S2395" s="642">
        <v>0.5</v>
      </c>
      <c r="T2395" s="690">
        <v>0.5</v>
      </c>
      <c r="U2395" s="672">
        <v>0.33333333333333331</v>
      </c>
    </row>
    <row r="2396" spans="1:21" ht="14.4" customHeight="1" x14ac:dyDescent="0.3">
      <c r="A2396" s="625">
        <v>4</v>
      </c>
      <c r="B2396" s="626" t="s">
        <v>551</v>
      </c>
      <c r="C2396" s="626">
        <v>89301048</v>
      </c>
      <c r="D2396" s="688" t="s">
        <v>5892</v>
      </c>
      <c r="E2396" s="689" t="s">
        <v>3808</v>
      </c>
      <c r="F2396" s="626" t="s">
        <v>3777</v>
      </c>
      <c r="G2396" s="626" t="s">
        <v>3854</v>
      </c>
      <c r="H2396" s="626" t="s">
        <v>550</v>
      </c>
      <c r="I2396" s="626" t="s">
        <v>818</v>
      </c>
      <c r="J2396" s="626" t="s">
        <v>3855</v>
      </c>
      <c r="K2396" s="626" t="s">
        <v>3856</v>
      </c>
      <c r="L2396" s="627">
        <v>0</v>
      </c>
      <c r="M2396" s="627">
        <v>0</v>
      </c>
      <c r="N2396" s="626">
        <v>6</v>
      </c>
      <c r="O2396" s="690">
        <v>5</v>
      </c>
      <c r="P2396" s="627">
        <v>0</v>
      </c>
      <c r="Q2396" s="642"/>
      <c r="R2396" s="626">
        <v>5</v>
      </c>
      <c r="S2396" s="642">
        <v>0.83333333333333337</v>
      </c>
      <c r="T2396" s="690">
        <v>4</v>
      </c>
      <c r="U2396" s="672">
        <v>0.8</v>
      </c>
    </row>
    <row r="2397" spans="1:21" ht="14.4" customHeight="1" x14ac:dyDescent="0.3">
      <c r="A2397" s="625">
        <v>4</v>
      </c>
      <c r="B2397" s="626" t="s">
        <v>551</v>
      </c>
      <c r="C2397" s="626">
        <v>89301048</v>
      </c>
      <c r="D2397" s="688" t="s">
        <v>5892</v>
      </c>
      <c r="E2397" s="689" t="s">
        <v>3808</v>
      </c>
      <c r="F2397" s="626" t="s">
        <v>3779</v>
      </c>
      <c r="G2397" s="626" t="s">
        <v>4152</v>
      </c>
      <c r="H2397" s="626" t="s">
        <v>550</v>
      </c>
      <c r="I2397" s="626" t="s">
        <v>5396</v>
      </c>
      <c r="J2397" s="626" t="s">
        <v>4213</v>
      </c>
      <c r="K2397" s="626" t="s">
        <v>5397</v>
      </c>
      <c r="L2397" s="627">
        <v>566</v>
      </c>
      <c r="M2397" s="627">
        <v>2264</v>
      </c>
      <c r="N2397" s="626">
        <v>4</v>
      </c>
      <c r="O2397" s="690">
        <v>2</v>
      </c>
      <c r="P2397" s="627"/>
      <c r="Q2397" s="642">
        <v>0</v>
      </c>
      <c r="R2397" s="626"/>
      <c r="S2397" s="642">
        <v>0</v>
      </c>
      <c r="T2397" s="690"/>
      <c r="U2397" s="672">
        <v>0</v>
      </c>
    </row>
    <row r="2398" spans="1:21" ht="14.4" customHeight="1" x14ac:dyDescent="0.3">
      <c r="A2398" s="625">
        <v>4</v>
      </c>
      <c r="B2398" s="626" t="s">
        <v>551</v>
      </c>
      <c r="C2398" s="626">
        <v>89301048</v>
      </c>
      <c r="D2398" s="688" t="s">
        <v>5892</v>
      </c>
      <c r="E2398" s="689" t="s">
        <v>3808</v>
      </c>
      <c r="F2398" s="626" t="s">
        <v>3779</v>
      </c>
      <c r="G2398" s="626" t="s">
        <v>5876</v>
      </c>
      <c r="H2398" s="626" t="s">
        <v>550</v>
      </c>
      <c r="I2398" s="626" t="s">
        <v>5877</v>
      </c>
      <c r="J2398" s="626" t="s">
        <v>5878</v>
      </c>
      <c r="K2398" s="626" t="s">
        <v>5879</v>
      </c>
      <c r="L2398" s="627">
        <v>200</v>
      </c>
      <c r="M2398" s="627">
        <v>400</v>
      </c>
      <c r="N2398" s="626">
        <v>2</v>
      </c>
      <c r="O2398" s="690">
        <v>1</v>
      </c>
      <c r="P2398" s="627"/>
      <c r="Q2398" s="642">
        <v>0</v>
      </c>
      <c r="R2398" s="626"/>
      <c r="S2398" s="642">
        <v>0</v>
      </c>
      <c r="T2398" s="690"/>
      <c r="U2398" s="672">
        <v>0</v>
      </c>
    </row>
    <row r="2399" spans="1:21" ht="14.4" customHeight="1" x14ac:dyDescent="0.3">
      <c r="A2399" s="625">
        <v>4</v>
      </c>
      <c r="B2399" s="626" t="s">
        <v>551</v>
      </c>
      <c r="C2399" s="626">
        <v>89301048</v>
      </c>
      <c r="D2399" s="688" t="s">
        <v>5892</v>
      </c>
      <c r="E2399" s="689" t="s">
        <v>3808</v>
      </c>
      <c r="F2399" s="626" t="s">
        <v>3779</v>
      </c>
      <c r="G2399" s="626" t="s">
        <v>5876</v>
      </c>
      <c r="H2399" s="626" t="s">
        <v>550</v>
      </c>
      <c r="I2399" s="626" t="s">
        <v>5882</v>
      </c>
      <c r="J2399" s="626" t="s">
        <v>5883</v>
      </c>
      <c r="K2399" s="626" t="s">
        <v>5884</v>
      </c>
      <c r="L2399" s="627">
        <v>200</v>
      </c>
      <c r="M2399" s="627">
        <v>400</v>
      </c>
      <c r="N2399" s="626">
        <v>2</v>
      </c>
      <c r="O2399" s="690">
        <v>1</v>
      </c>
      <c r="P2399" s="627"/>
      <c r="Q2399" s="642">
        <v>0</v>
      </c>
      <c r="R2399" s="626"/>
      <c r="S2399" s="642">
        <v>0</v>
      </c>
      <c r="T2399" s="690"/>
      <c r="U2399" s="672">
        <v>0</v>
      </c>
    </row>
    <row r="2400" spans="1:21" ht="14.4" customHeight="1" x14ac:dyDescent="0.3">
      <c r="A2400" s="625">
        <v>4</v>
      </c>
      <c r="B2400" s="626" t="s">
        <v>551</v>
      </c>
      <c r="C2400" s="626">
        <v>89301048</v>
      </c>
      <c r="D2400" s="688" t="s">
        <v>5892</v>
      </c>
      <c r="E2400" s="689" t="s">
        <v>3808</v>
      </c>
      <c r="F2400" s="626" t="s">
        <v>3779</v>
      </c>
      <c r="G2400" s="626" t="s">
        <v>4027</v>
      </c>
      <c r="H2400" s="626" t="s">
        <v>550</v>
      </c>
      <c r="I2400" s="626" t="s">
        <v>4272</v>
      </c>
      <c r="J2400" s="626" t="s">
        <v>4273</v>
      </c>
      <c r="K2400" s="626" t="s">
        <v>4274</v>
      </c>
      <c r="L2400" s="627">
        <v>378.48</v>
      </c>
      <c r="M2400" s="627">
        <v>378.48</v>
      </c>
      <c r="N2400" s="626">
        <v>1</v>
      </c>
      <c r="O2400" s="690">
        <v>1</v>
      </c>
      <c r="P2400" s="627">
        <v>378.48</v>
      </c>
      <c r="Q2400" s="642">
        <v>1</v>
      </c>
      <c r="R2400" s="626">
        <v>1</v>
      </c>
      <c r="S2400" s="642">
        <v>1</v>
      </c>
      <c r="T2400" s="690">
        <v>1</v>
      </c>
      <c r="U2400" s="672">
        <v>1</v>
      </c>
    </row>
    <row r="2401" spans="1:21" ht="14.4" customHeight="1" x14ac:dyDescent="0.3">
      <c r="A2401" s="625">
        <v>4</v>
      </c>
      <c r="B2401" s="626" t="s">
        <v>551</v>
      </c>
      <c r="C2401" s="626">
        <v>89301048</v>
      </c>
      <c r="D2401" s="688" t="s">
        <v>5892</v>
      </c>
      <c r="E2401" s="689" t="s">
        <v>3814</v>
      </c>
      <c r="F2401" s="626" t="s">
        <v>3777</v>
      </c>
      <c r="G2401" s="626" t="s">
        <v>3839</v>
      </c>
      <c r="H2401" s="626" t="s">
        <v>1399</v>
      </c>
      <c r="I2401" s="626" t="s">
        <v>1717</v>
      </c>
      <c r="J2401" s="626" t="s">
        <v>3575</v>
      </c>
      <c r="K2401" s="626" t="s">
        <v>3576</v>
      </c>
      <c r="L2401" s="627">
        <v>333.31</v>
      </c>
      <c r="M2401" s="627">
        <v>666.62</v>
      </c>
      <c r="N2401" s="626">
        <v>2</v>
      </c>
      <c r="O2401" s="690">
        <v>1</v>
      </c>
      <c r="P2401" s="627">
        <v>666.62</v>
      </c>
      <c r="Q2401" s="642">
        <v>1</v>
      </c>
      <c r="R2401" s="626">
        <v>2</v>
      </c>
      <c r="S2401" s="642">
        <v>1</v>
      </c>
      <c r="T2401" s="690">
        <v>1</v>
      </c>
      <c r="U2401" s="672">
        <v>1</v>
      </c>
    </row>
    <row r="2402" spans="1:21" ht="14.4" customHeight="1" x14ac:dyDescent="0.3">
      <c r="A2402" s="625">
        <v>4</v>
      </c>
      <c r="B2402" s="626" t="s">
        <v>551</v>
      </c>
      <c r="C2402" s="626">
        <v>89301048</v>
      </c>
      <c r="D2402" s="688" t="s">
        <v>5892</v>
      </c>
      <c r="E2402" s="689" t="s">
        <v>3814</v>
      </c>
      <c r="F2402" s="626" t="s">
        <v>3777</v>
      </c>
      <c r="G2402" s="626" t="s">
        <v>5804</v>
      </c>
      <c r="H2402" s="626" t="s">
        <v>550</v>
      </c>
      <c r="I2402" s="626" t="s">
        <v>1846</v>
      </c>
      <c r="J2402" s="626" t="s">
        <v>1847</v>
      </c>
      <c r="K2402" s="626" t="s">
        <v>5805</v>
      </c>
      <c r="L2402" s="627">
        <v>0</v>
      </c>
      <c r="M2402" s="627">
        <v>0</v>
      </c>
      <c r="N2402" s="626">
        <v>1</v>
      </c>
      <c r="O2402" s="690">
        <v>0.5</v>
      </c>
      <c r="P2402" s="627"/>
      <c r="Q2402" s="642"/>
      <c r="R2402" s="626"/>
      <c r="S2402" s="642">
        <v>0</v>
      </c>
      <c r="T2402" s="690"/>
      <c r="U2402" s="672">
        <v>0</v>
      </c>
    </row>
    <row r="2403" spans="1:21" ht="14.4" customHeight="1" x14ac:dyDescent="0.3">
      <c r="A2403" s="625">
        <v>4</v>
      </c>
      <c r="B2403" s="626" t="s">
        <v>551</v>
      </c>
      <c r="C2403" s="626">
        <v>89301048</v>
      </c>
      <c r="D2403" s="688" t="s">
        <v>5892</v>
      </c>
      <c r="E2403" s="689" t="s">
        <v>3814</v>
      </c>
      <c r="F2403" s="626" t="s">
        <v>3777</v>
      </c>
      <c r="G2403" s="626" t="s">
        <v>3840</v>
      </c>
      <c r="H2403" s="626" t="s">
        <v>550</v>
      </c>
      <c r="I2403" s="626" t="s">
        <v>973</v>
      </c>
      <c r="J2403" s="626" t="s">
        <v>974</v>
      </c>
      <c r="K2403" s="626" t="s">
        <v>975</v>
      </c>
      <c r="L2403" s="627">
        <v>0</v>
      </c>
      <c r="M2403" s="627">
        <v>0</v>
      </c>
      <c r="N2403" s="626">
        <v>2</v>
      </c>
      <c r="O2403" s="690">
        <v>1</v>
      </c>
      <c r="P2403" s="627">
        <v>0</v>
      </c>
      <c r="Q2403" s="642"/>
      <c r="R2403" s="626">
        <v>1</v>
      </c>
      <c r="S2403" s="642">
        <v>0.5</v>
      </c>
      <c r="T2403" s="690">
        <v>0.5</v>
      </c>
      <c r="U2403" s="672">
        <v>0.5</v>
      </c>
    </row>
    <row r="2404" spans="1:21" ht="14.4" customHeight="1" x14ac:dyDescent="0.3">
      <c r="A2404" s="625">
        <v>4</v>
      </c>
      <c r="B2404" s="626" t="s">
        <v>551</v>
      </c>
      <c r="C2404" s="626">
        <v>89301048</v>
      </c>
      <c r="D2404" s="688" t="s">
        <v>5892</v>
      </c>
      <c r="E2404" s="689" t="s">
        <v>3814</v>
      </c>
      <c r="F2404" s="626" t="s">
        <v>3777</v>
      </c>
      <c r="G2404" s="626" t="s">
        <v>5862</v>
      </c>
      <c r="H2404" s="626" t="s">
        <v>550</v>
      </c>
      <c r="I2404" s="626" t="s">
        <v>2546</v>
      </c>
      <c r="J2404" s="626" t="s">
        <v>2547</v>
      </c>
      <c r="K2404" s="626" t="s">
        <v>5863</v>
      </c>
      <c r="L2404" s="627">
        <v>38.65</v>
      </c>
      <c r="M2404" s="627">
        <v>77.3</v>
      </c>
      <c r="N2404" s="626">
        <v>2</v>
      </c>
      <c r="O2404" s="690">
        <v>1.5</v>
      </c>
      <c r="P2404" s="627"/>
      <c r="Q2404" s="642">
        <v>0</v>
      </c>
      <c r="R2404" s="626"/>
      <c r="S2404" s="642">
        <v>0</v>
      </c>
      <c r="T2404" s="690"/>
      <c r="U2404" s="672">
        <v>0</v>
      </c>
    </row>
    <row r="2405" spans="1:21" ht="14.4" customHeight="1" x14ac:dyDescent="0.3">
      <c r="A2405" s="625">
        <v>4</v>
      </c>
      <c r="B2405" s="626" t="s">
        <v>551</v>
      </c>
      <c r="C2405" s="626">
        <v>89301048</v>
      </c>
      <c r="D2405" s="688" t="s">
        <v>5892</v>
      </c>
      <c r="E2405" s="689" t="s">
        <v>3814</v>
      </c>
      <c r="F2405" s="626" t="s">
        <v>3777</v>
      </c>
      <c r="G2405" s="626" t="s">
        <v>3882</v>
      </c>
      <c r="H2405" s="626" t="s">
        <v>1399</v>
      </c>
      <c r="I2405" s="626" t="s">
        <v>1576</v>
      </c>
      <c r="J2405" s="626" t="s">
        <v>1441</v>
      </c>
      <c r="K2405" s="626" t="s">
        <v>1577</v>
      </c>
      <c r="L2405" s="627">
        <v>625.29</v>
      </c>
      <c r="M2405" s="627">
        <v>1250.58</v>
      </c>
      <c r="N2405" s="626">
        <v>2</v>
      </c>
      <c r="O2405" s="690">
        <v>2</v>
      </c>
      <c r="P2405" s="627">
        <v>625.29</v>
      </c>
      <c r="Q2405" s="642">
        <v>0.5</v>
      </c>
      <c r="R2405" s="626">
        <v>1</v>
      </c>
      <c r="S2405" s="642">
        <v>0.5</v>
      </c>
      <c r="T2405" s="690">
        <v>1</v>
      </c>
      <c r="U2405" s="672">
        <v>0.5</v>
      </c>
    </row>
    <row r="2406" spans="1:21" ht="14.4" customHeight="1" x14ac:dyDescent="0.3">
      <c r="A2406" s="625">
        <v>4</v>
      </c>
      <c r="B2406" s="626" t="s">
        <v>551</v>
      </c>
      <c r="C2406" s="626">
        <v>89301048</v>
      </c>
      <c r="D2406" s="688" t="s">
        <v>5892</v>
      </c>
      <c r="E2406" s="689" t="s">
        <v>3814</v>
      </c>
      <c r="F2406" s="626" t="s">
        <v>3777</v>
      </c>
      <c r="G2406" s="626" t="s">
        <v>3882</v>
      </c>
      <c r="H2406" s="626" t="s">
        <v>1399</v>
      </c>
      <c r="I2406" s="626" t="s">
        <v>1440</v>
      </c>
      <c r="J2406" s="626" t="s">
        <v>1441</v>
      </c>
      <c r="K2406" s="626" t="s">
        <v>1442</v>
      </c>
      <c r="L2406" s="627">
        <v>937.93</v>
      </c>
      <c r="M2406" s="627">
        <v>937.93</v>
      </c>
      <c r="N2406" s="626">
        <v>1</v>
      </c>
      <c r="O2406" s="690">
        <v>1</v>
      </c>
      <c r="P2406" s="627">
        <v>937.93</v>
      </c>
      <c r="Q2406" s="642">
        <v>1</v>
      </c>
      <c r="R2406" s="626">
        <v>1</v>
      </c>
      <c r="S2406" s="642">
        <v>1</v>
      </c>
      <c r="T2406" s="690">
        <v>1</v>
      </c>
      <c r="U2406" s="672">
        <v>1</v>
      </c>
    </row>
    <row r="2407" spans="1:21" ht="14.4" customHeight="1" x14ac:dyDescent="0.3">
      <c r="A2407" s="625">
        <v>4</v>
      </c>
      <c r="B2407" s="626" t="s">
        <v>551</v>
      </c>
      <c r="C2407" s="626">
        <v>89301048</v>
      </c>
      <c r="D2407" s="688" t="s">
        <v>5892</v>
      </c>
      <c r="E2407" s="689" t="s">
        <v>3814</v>
      </c>
      <c r="F2407" s="626" t="s">
        <v>3777</v>
      </c>
      <c r="G2407" s="626" t="s">
        <v>3854</v>
      </c>
      <c r="H2407" s="626" t="s">
        <v>550</v>
      </c>
      <c r="I2407" s="626" t="s">
        <v>818</v>
      </c>
      <c r="J2407" s="626" t="s">
        <v>3855</v>
      </c>
      <c r="K2407" s="626" t="s">
        <v>3856</v>
      </c>
      <c r="L2407" s="627">
        <v>0</v>
      </c>
      <c r="M2407" s="627">
        <v>0</v>
      </c>
      <c r="N2407" s="626">
        <v>1</v>
      </c>
      <c r="O2407" s="690">
        <v>1</v>
      </c>
      <c r="P2407" s="627">
        <v>0</v>
      </c>
      <c r="Q2407" s="642"/>
      <c r="R2407" s="626">
        <v>1</v>
      </c>
      <c r="S2407" s="642">
        <v>1</v>
      </c>
      <c r="T2407" s="690">
        <v>1</v>
      </c>
      <c r="U2407" s="672">
        <v>1</v>
      </c>
    </row>
    <row r="2408" spans="1:21" ht="14.4" customHeight="1" x14ac:dyDescent="0.3">
      <c r="A2408" s="625">
        <v>4</v>
      </c>
      <c r="B2408" s="626" t="s">
        <v>551</v>
      </c>
      <c r="C2408" s="626">
        <v>89301048</v>
      </c>
      <c r="D2408" s="688" t="s">
        <v>5892</v>
      </c>
      <c r="E2408" s="689" t="s">
        <v>3814</v>
      </c>
      <c r="F2408" s="626" t="s">
        <v>3777</v>
      </c>
      <c r="G2408" s="626" t="s">
        <v>5885</v>
      </c>
      <c r="H2408" s="626" t="s">
        <v>550</v>
      </c>
      <c r="I2408" s="626" t="s">
        <v>2572</v>
      </c>
      <c r="J2408" s="626" t="s">
        <v>2573</v>
      </c>
      <c r="K2408" s="626" t="s">
        <v>1049</v>
      </c>
      <c r="L2408" s="627">
        <v>104.9</v>
      </c>
      <c r="M2408" s="627">
        <v>104.9</v>
      </c>
      <c r="N2408" s="626">
        <v>1</v>
      </c>
      <c r="O2408" s="690">
        <v>1</v>
      </c>
      <c r="P2408" s="627"/>
      <c r="Q2408" s="642">
        <v>0</v>
      </c>
      <c r="R2408" s="626"/>
      <c r="S2408" s="642">
        <v>0</v>
      </c>
      <c r="T2408" s="690"/>
      <c r="U2408" s="672">
        <v>0</v>
      </c>
    </row>
    <row r="2409" spans="1:21" ht="14.4" customHeight="1" x14ac:dyDescent="0.3">
      <c r="A2409" s="625">
        <v>4</v>
      </c>
      <c r="B2409" s="626" t="s">
        <v>551</v>
      </c>
      <c r="C2409" s="626">
        <v>89301048</v>
      </c>
      <c r="D2409" s="688" t="s">
        <v>5892</v>
      </c>
      <c r="E2409" s="689" t="s">
        <v>3814</v>
      </c>
      <c r="F2409" s="626" t="s">
        <v>3777</v>
      </c>
      <c r="G2409" s="626" t="s">
        <v>3923</v>
      </c>
      <c r="H2409" s="626" t="s">
        <v>1399</v>
      </c>
      <c r="I2409" s="626" t="s">
        <v>4043</v>
      </c>
      <c r="J2409" s="626" t="s">
        <v>4044</v>
      </c>
      <c r="K2409" s="626" t="s">
        <v>4045</v>
      </c>
      <c r="L2409" s="627">
        <v>32.74</v>
      </c>
      <c r="M2409" s="627">
        <v>32.74</v>
      </c>
      <c r="N2409" s="626">
        <v>1</v>
      </c>
      <c r="O2409" s="690">
        <v>0.5</v>
      </c>
      <c r="P2409" s="627"/>
      <c r="Q2409" s="642">
        <v>0</v>
      </c>
      <c r="R2409" s="626"/>
      <c r="S2409" s="642">
        <v>0</v>
      </c>
      <c r="T2409" s="690"/>
      <c r="U2409" s="672">
        <v>0</v>
      </c>
    </row>
    <row r="2410" spans="1:21" ht="14.4" customHeight="1" x14ac:dyDescent="0.3">
      <c r="A2410" s="625">
        <v>4</v>
      </c>
      <c r="B2410" s="626" t="s">
        <v>551</v>
      </c>
      <c r="C2410" s="626">
        <v>89301048</v>
      </c>
      <c r="D2410" s="688" t="s">
        <v>5892</v>
      </c>
      <c r="E2410" s="689" t="s">
        <v>3814</v>
      </c>
      <c r="F2410" s="626" t="s">
        <v>3777</v>
      </c>
      <c r="G2410" s="626" t="s">
        <v>3923</v>
      </c>
      <c r="H2410" s="626" t="s">
        <v>1399</v>
      </c>
      <c r="I2410" s="626" t="s">
        <v>2379</v>
      </c>
      <c r="J2410" s="626" t="s">
        <v>1475</v>
      </c>
      <c r="K2410" s="626" t="s">
        <v>3702</v>
      </c>
      <c r="L2410" s="627">
        <v>32.74</v>
      </c>
      <c r="M2410" s="627">
        <v>65.48</v>
      </c>
      <c r="N2410" s="626">
        <v>2</v>
      </c>
      <c r="O2410" s="690">
        <v>1.5</v>
      </c>
      <c r="P2410" s="627">
        <v>65.48</v>
      </c>
      <c r="Q2410" s="642">
        <v>1</v>
      </c>
      <c r="R2410" s="626">
        <v>2</v>
      </c>
      <c r="S2410" s="642">
        <v>1</v>
      </c>
      <c r="T2410" s="690">
        <v>1.5</v>
      </c>
      <c r="U2410" s="672">
        <v>1</v>
      </c>
    </row>
    <row r="2411" spans="1:21" ht="14.4" customHeight="1" x14ac:dyDescent="0.3">
      <c r="A2411" s="625">
        <v>4</v>
      </c>
      <c r="B2411" s="626" t="s">
        <v>551</v>
      </c>
      <c r="C2411" s="626">
        <v>89301048</v>
      </c>
      <c r="D2411" s="688" t="s">
        <v>5892</v>
      </c>
      <c r="E2411" s="689" t="s">
        <v>3814</v>
      </c>
      <c r="F2411" s="626" t="s">
        <v>3779</v>
      </c>
      <c r="G2411" s="626" t="s">
        <v>4027</v>
      </c>
      <c r="H2411" s="626" t="s">
        <v>550</v>
      </c>
      <c r="I2411" s="626" t="s">
        <v>4275</v>
      </c>
      <c r="J2411" s="626" t="s">
        <v>4276</v>
      </c>
      <c r="K2411" s="626" t="s">
        <v>4277</v>
      </c>
      <c r="L2411" s="627">
        <v>378.48</v>
      </c>
      <c r="M2411" s="627">
        <v>378.48</v>
      </c>
      <c r="N2411" s="626">
        <v>1</v>
      </c>
      <c r="O2411" s="690">
        <v>1</v>
      </c>
      <c r="P2411" s="627"/>
      <c r="Q2411" s="642">
        <v>0</v>
      </c>
      <c r="R2411" s="626"/>
      <c r="S2411" s="642">
        <v>0</v>
      </c>
      <c r="T2411" s="690"/>
      <c r="U2411" s="672">
        <v>0</v>
      </c>
    </row>
    <row r="2412" spans="1:21" ht="14.4" customHeight="1" x14ac:dyDescent="0.3">
      <c r="A2412" s="625">
        <v>4</v>
      </c>
      <c r="B2412" s="626" t="s">
        <v>551</v>
      </c>
      <c r="C2412" s="626">
        <v>89301048</v>
      </c>
      <c r="D2412" s="688" t="s">
        <v>5892</v>
      </c>
      <c r="E2412" s="689" t="s">
        <v>3817</v>
      </c>
      <c r="F2412" s="626" t="s">
        <v>3777</v>
      </c>
      <c r="G2412" s="626" t="s">
        <v>3839</v>
      </c>
      <c r="H2412" s="626" t="s">
        <v>1399</v>
      </c>
      <c r="I2412" s="626" t="s">
        <v>1717</v>
      </c>
      <c r="J2412" s="626" t="s">
        <v>3575</v>
      </c>
      <c r="K2412" s="626" t="s">
        <v>3576</v>
      </c>
      <c r="L2412" s="627">
        <v>333.31</v>
      </c>
      <c r="M2412" s="627">
        <v>333.31</v>
      </c>
      <c r="N2412" s="626">
        <v>1</v>
      </c>
      <c r="O2412" s="690">
        <v>1</v>
      </c>
      <c r="P2412" s="627"/>
      <c r="Q2412" s="642">
        <v>0</v>
      </c>
      <c r="R2412" s="626"/>
      <c r="S2412" s="642">
        <v>0</v>
      </c>
      <c r="T2412" s="690"/>
      <c r="U2412" s="672">
        <v>0</v>
      </c>
    </row>
    <row r="2413" spans="1:21" ht="14.4" customHeight="1" x14ac:dyDescent="0.3">
      <c r="A2413" s="625">
        <v>4</v>
      </c>
      <c r="B2413" s="626" t="s">
        <v>551</v>
      </c>
      <c r="C2413" s="626">
        <v>89301048</v>
      </c>
      <c r="D2413" s="688" t="s">
        <v>5892</v>
      </c>
      <c r="E2413" s="689" t="s">
        <v>3817</v>
      </c>
      <c r="F2413" s="626" t="s">
        <v>3777</v>
      </c>
      <c r="G2413" s="626" t="s">
        <v>4186</v>
      </c>
      <c r="H2413" s="626" t="s">
        <v>550</v>
      </c>
      <c r="I2413" s="626" t="s">
        <v>1666</v>
      </c>
      <c r="J2413" s="626" t="s">
        <v>1667</v>
      </c>
      <c r="K2413" s="626" t="s">
        <v>4187</v>
      </c>
      <c r="L2413" s="627">
        <v>31.64</v>
      </c>
      <c r="M2413" s="627">
        <v>94.92</v>
      </c>
      <c r="N2413" s="626">
        <v>3</v>
      </c>
      <c r="O2413" s="690">
        <v>0.5</v>
      </c>
      <c r="P2413" s="627"/>
      <c r="Q2413" s="642">
        <v>0</v>
      </c>
      <c r="R2413" s="626"/>
      <c r="S2413" s="642">
        <v>0</v>
      </c>
      <c r="T2413" s="690"/>
      <c r="U2413" s="672">
        <v>0</v>
      </c>
    </row>
    <row r="2414" spans="1:21" ht="14.4" customHeight="1" x14ac:dyDescent="0.3">
      <c r="A2414" s="625">
        <v>4</v>
      </c>
      <c r="B2414" s="626" t="s">
        <v>551</v>
      </c>
      <c r="C2414" s="626">
        <v>89301048</v>
      </c>
      <c r="D2414" s="688" t="s">
        <v>5892</v>
      </c>
      <c r="E2414" s="689" t="s">
        <v>3817</v>
      </c>
      <c r="F2414" s="626" t="s">
        <v>3777</v>
      </c>
      <c r="G2414" s="626" t="s">
        <v>4186</v>
      </c>
      <c r="H2414" s="626" t="s">
        <v>550</v>
      </c>
      <c r="I2414" s="626" t="s">
        <v>3053</v>
      </c>
      <c r="J2414" s="626" t="s">
        <v>1667</v>
      </c>
      <c r="K2414" s="626" t="s">
        <v>3054</v>
      </c>
      <c r="L2414" s="627">
        <v>56.48</v>
      </c>
      <c r="M2414" s="627">
        <v>112.96</v>
      </c>
      <c r="N2414" s="626">
        <v>2</v>
      </c>
      <c r="O2414" s="690">
        <v>1</v>
      </c>
      <c r="P2414" s="627"/>
      <c r="Q2414" s="642">
        <v>0</v>
      </c>
      <c r="R2414" s="626"/>
      <c r="S2414" s="642">
        <v>0</v>
      </c>
      <c r="T2414" s="690"/>
      <c r="U2414" s="672">
        <v>0</v>
      </c>
    </row>
    <row r="2415" spans="1:21" ht="14.4" customHeight="1" x14ac:dyDescent="0.3">
      <c r="A2415" s="625">
        <v>4</v>
      </c>
      <c r="B2415" s="626" t="s">
        <v>551</v>
      </c>
      <c r="C2415" s="626">
        <v>89301048</v>
      </c>
      <c r="D2415" s="688" t="s">
        <v>5892</v>
      </c>
      <c r="E2415" s="689" t="s">
        <v>3817</v>
      </c>
      <c r="F2415" s="626" t="s">
        <v>3777</v>
      </c>
      <c r="G2415" s="626" t="s">
        <v>4870</v>
      </c>
      <c r="H2415" s="626" t="s">
        <v>550</v>
      </c>
      <c r="I2415" s="626" t="s">
        <v>738</v>
      </c>
      <c r="J2415" s="626" t="s">
        <v>4871</v>
      </c>
      <c r="K2415" s="626" t="s">
        <v>4872</v>
      </c>
      <c r="L2415" s="627">
        <v>55.71</v>
      </c>
      <c r="M2415" s="627">
        <v>55.71</v>
      </c>
      <c r="N2415" s="626">
        <v>1</v>
      </c>
      <c r="O2415" s="690">
        <v>0.5</v>
      </c>
      <c r="P2415" s="627"/>
      <c r="Q2415" s="642">
        <v>0</v>
      </c>
      <c r="R2415" s="626"/>
      <c r="S2415" s="642">
        <v>0</v>
      </c>
      <c r="T2415" s="690"/>
      <c r="U2415" s="672">
        <v>0</v>
      </c>
    </row>
    <row r="2416" spans="1:21" ht="14.4" customHeight="1" x14ac:dyDescent="0.3">
      <c r="A2416" s="625">
        <v>4</v>
      </c>
      <c r="B2416" s="626" t="s">
        <v>551</v>
      </c>
      <c r="C2416" s="626">
        <v>89301048</v>
      </c>
      <c r="D2416" s="688" t="s">
        <v>5892</v>
      </c>
      <c r="E2416" s="689" t="s">
        <v>3817</v>
      </c>
      <c r="F2416" s="626" t="s">
        <v>3777</v>
      </c>
      <c r="G2416" s="626" t="s">
        <v>5862</v>
      </c>
      <c r="H2416" s="626" t="s">
        <v>550</v>
      </c>
      <c r="I2416" s="626" t="s">
        <v>2546</v>
      </c>
      <c r="J2416" s="626" t="s">
        <v>2547</v>
      </c>
      <c r="K2416" s="626" t="s">
        <v>5863</v>
      </c>
      <c r="L2416" s="627">
        <v>38.65</v>
      </c>
      <c r="M2416" s="627">
        <v>115.94999999999999</v>
      </c>
      <c r="N2416" s="626">
        <v>3</v>
      </c>
      <c r="O2416" s="690">
        <v>1</v>
      </c>
      <c r="P2416" s="627"/>
      <c r="Q2416" s="642">
        <v>0</v>
      </c>
      <c r="R2416" s="626"/>
      <c r="S2416" s="642">
        <v>0</v>
      </c>
      <c r="T2416" s="690"/>
      <c r="U2416" s="672">
        <v>0</v>
      </c>
    </row>
    <row r="2417" spans="1:21" ht="14.4" customHeight="1" x14ac:dyDescent="0.3">
      <c r="A2417" s="625">
        <v>4</v>
      </c>
      <c r="B2417" s="626" t="s">
        <v>551</v>
      </c>
      <c r="C2417" s="626">
        <v>89301048</v>
      </c>
      <c r="D2417" s="688" t="s">
        <v>5892</v>
      </c>
      <c r="E2417" s="689" t="s">
        <v>3817</v>
      </c>
      <c r="F2417" s="626" t="s">
        <v>3777</v>
      </c>
      <c r="G2417" s="626" t="s">
        <v>5268</v>
      </c>
      <c r="H2417" s="626" t="s">
        <v>1399</v>
      </c>
      <c r="I2417" s="626" t="s">
        <v>5886</v>
      </c>
      <c r="J2417" s="626" t="s">
        <v>5887</v>
      </c>
      <c r="K2417" s="626" t="s">
        <v>3145</v>
      </c>
      <c r="L2417" s="627">
        <v>977.15</v>
      </c>
      <c r="M2417" s="627">
        <v>977.15</v>
      </c>
      <c r="N2417" s="626">
        <v>1</v>
      </c>
      <c r="O2417" s="690">
        <v>0.5</v>
      </c>
      <c r="P2417" s="627"/>
      <c r="Q2417" s="642">
        <v>0</v>
      </c>
      <c r="R2417" s="626"/>
      <c r="S2417" s="642">
        <v>0</v>
      </c>
      <c r="T2417" s="690"/>
      <c r="U2417" s="672">
        <v>0</v>
      </c>
    </row>
    <row r="2418" spans="1:21" ht="14.4" customHeight="1" x14ac:dyDescent="0.3">
      <c r="A2418" s="625">
        <v>4</v>
      </c>
      <c r="B2418" s="626" t="s">
        <v>551</v>
      </c>
      <c r="C2418" s="626">
        <v>89301048</v>
      </c>
      <c r="D2418" s="688" t="s">
        <v>5892</v>
      </c>
      <c r="E2418" s="689" t="s">
        <v>3817</v>
      </c>
      <c r="F2418" s="626" t="s">
        <v>3777</v>
      </c>
      <c r="G2418" s="626" t="s">
        <v>3854</v>
      </c>
      <c r="H2418" s="626" t="s">
        <v>550</v>
      </c>
      <c r="I2418" s="626" t="s">
        <v>818</v>
      </c>
      <c r="J2418" s="626" t="s">
        <v>3855</v>
      </c>
      <c r="K2418" s="626" t="s">
        <v>3856</v>
      </c>
      <c r="L2418" s="627">
        <v>0</v>
      </c>
      <c r="M2418" s="627">
        <v>0</v>
      </c>
      <c r="N2418" s="626">
        <v>1</v>
      </c>
      <c r="O2418" s="690">
        <v>0.5</v>
      </c>
      <c r="P2418" s="627"/>
      <c r="Q2418" s="642"/>
      <c r="R2418" s="626"/>
      <c r="S2418" s="642">
        <v>0</v>
      </c>
      <c r="T2418" s="690"/>
      <c r="U2418" s="672">
        <v>0</v>
      </c>
    </row>
    <row r="2419" spans="1:21" ht="14.4" customHeight="1" x14ac:dyDescent="0.3">
      <c r="A2419" s="625">
        <v>4</v>
      </c>
      <c r="B2419" s="626" t="s">
        <v>551</v>
      </c>
      <c r="C2419" s="626">
        <v>89301048</v>
      </c>
      <c r="D2419" s="688" t="s">
        <v>5892</v>
      </c>
      <c r="E2419" s="689" t="s">
        <v>3825</v>
      </c>
      <c r="F2419" s="626" t="s">
        <v>3777</v>
      </c>
      <c r="G2419" s="626" t="s">
        <v>3839</v>
      </c>
      <c r="H2419" s="626" t="s">
        <v>1399</v>
      </c>
      <c r="I2419" s="626" t="s">
        <v>1717</v>
      </c>
      <c r="J2419" s="626" t="s">
        <v>3575</v>
      </c>
      <c r="K2419" s="626" t="s">
        <v>3576</v>
      </c>
      <c r="L2419" s="627">
        <v>333.31</v>
      </c>
      <c r="M2419" s="627">
        <v>666.62</v>
      </c>
      <c r="N2419" s="626">
        <v>2</v>
      </c>
      <c r="O2419" s="690">
        <v>1</v>
      </c>
      <c r="P2419" s="627">
        <v>333.31</v>
      </c>
      <c r="Q2419" s="642">
        <v>0.5</v>
      </c>
      <c r="R2419" s="626">
        <v>1</v>
      </c>
      <c r="S2419" s="642">
        <v>0.5</v>
      </c>
      <c r="T2419" s="690">
        <v>0.5</v>
      </c>
      <c r="U2419" s="672">
        <v>0.5</v>
      </c>
    </row>
    <row r="2420" spans="1:21" ht="14.4" customHeight="1" x14ac:dyDescent="0.3">
      <c r="A2420" s="625">
        <v>4</v>
      </c>
      <c r="B2420" s="626" t="s">
        <v>551</v>
      </c>
      <c r="C2420" s="626">
        <v>89301048</v>
      </c>
      <c r="D2420" s="688" t="s">
        <v>5892</v>
      </c>
      <c r="E2420" s="689" t="s">
        <v>3825</v>
      </c>
      <c r="F2420" s="626" t="s">
        <v>3777</v>
      </c>
      <c r="G2420" s="626" t="s">
        <v>3840</v>
      </c>
      <c r="H2420" s="626" t="s">
        <v>550</v>
      </c>
      <c r="I2420" s="626" t="s">
        <v>973</v>
      </c>
      <c r="J2420" s="626" t="s">
        <v>974</v>
      </c>
      <c r="K2420" s="626" t="s">
        <v>975</v>
      </c>
      <c r="L2420" s="627">
        <v>0</v>
      </c>
      <c r="M2420" s="627">
        <v>0</v>
      </c>
      <c r="N2420" s="626">
        <v>2</v>
      </c>
      <c r="O2420" s="690">
        <v>1</v>
      </c>
      <c r="P2420" s="627">
        <v>0</v>
      </c>
      <c r="Q2420" s="642"/>
      <c r="R2420" s="626">
        <v>1</v>
      </c>
      <c r="S2420" s="642">
        <v>0.5</v>
      </c>
      <c r="T2420" s="690">
        <v>0.5</v>
      </c>
      <c r="U2420" s="672">
        <v>0.5</v>
      </c>
    </row>
    <row r="2421" spans="1:21" ht="14.4" customHeight="1" x14ac:dyDescent="0.3">
      <c r="A2421" s="625">
        <v>4</v>
      </c>
      <c r="B2421" s="626" t="s">
        <v>551</v>
      </c>
      <c r="C2421" s="626">
        <v>89301048</v>
      </c>
      <c r="D2421" s="688" t="s">
        <v>5892</v>
      </c>
      <c r="E2421" s="689" t="s">
        <v>3825</v>
      </c>
      <c r="F2421" s="626" t="s">
        <v>3777</v>
      </c>
      <c r="G2421" s="626" t="s">
        <v>3869</v>
      </c>
      <c r="H2421" s="626" t="s">
        <v>550</v>
      </c>
      <c r="I2421" s="626" t="s">
        <v>941</v>
      </c>
      <c r="J2421" s="626" t="s">
        <v>3871</v>
      </c>
      <c r="K2421" s="626" t="s">
        <v>3938</v>
      </c>
      <c r="L2421" s="627">
        <v>12.26</v>
      </c>
      <c r="M2421" s="627">
        <v>12.26</v>
      </c>
      <c r="N2421" s="626">
        <v>1</v>
      </c>
      <c r="O2421" s="690">
        <v>0.5</v>
      </c>
      <c r="P2421" s="627"/>
      <c r="Q2421" s="642">
        <v>0</v>
      </c>
      <c r="R2421" s="626"/>
      <c r="S2421" s="642">
        <v>0</v>
      </c>
      <c r="T2421" s="690"/>
      <c r="U2421" s="672">
        <v>0</v>
      </c>
    </row>
    <row r="2422" spans="1:21" ht="14.4" customHeight="1" x14ac:dyDescent="0.3">
      <c r="A2422" s="625">
        <v>4</v>
      </c>
      <c r="B2422" s="626" t="s">
        <v>551</v>
      </c>
      <c r="C2422" s="626">
        <v>89301048</v>
      </c>
      <c r="D2422" s="688" t="s">
        <v>5892</v>
      </c>
      <c r="E2422" s="689" t="s">
        <v>3825</v>
      </c>
      <c r="F2422" s="626" t="s">
        <v>3777</v>
      </c>
      <c r="G2422" s="626" t="s">
        <v>3882</v>
      </c>
      <c r="H2422" s="626" t="s">
        <v>1399</v>
      </c>
      <c r="I2422" s="626" t="s">
        <v>1576</v>
      </c>
      <c r="J2422" s="626" t="s">
        <v>1441</v>
      </c>
      <c r="K2422" s="626" t="s">
        <v>1577</v>
      </c>
      <c r="L2422" s="627">
        <v>625.29</v>
      </c>
      <c r="M2422" s="627">
        <v>1250.58</v>
      </c>
      <c r="N2422" s="626">
        <v>2</v>
      </c>
      <c r="O2422" s="690">
        <v>1</v>
      </c>
      <c r="P2422" s="627"/>
      <c r="Q2422" s="642">
        <v>0</v>
      </c>
      <c r="R2422" s="626"/>
      <c r="S2422" s="642">
        <v>0</v>
      </c>
      <c r="T2422" s="690"/>
      <c r="U2422" s="672">
        <v>0</v>
      </c>
    </row>
    <row r="2423" spans="1:21" ht="14.4" customHeight="1" x14ac:dyDescent="0.3">
      <c r="A2423" s="625">
        <v>4</v>
      </c>
      <c r="B2423" s="626" t="s">
        <v>551</v>
      </c>
      <c r="C2423" s="626">
        <v>89301048</v>
      </c>
      <c r="D2423" s="688" t="s">
        <v>5892</v>
      </c>
      <c r="E2423" s="689" t="s">
        <v>3825</v>
      </c>
      <c r="F2423" s="626" t="s">
        <v>3777</v>
      </c>
      <c r="G2423" s="626" t="s">
        <v>5114</v>
      </c>
      <c r="H2423" s="626" t="s">
        <v>550</v>
      </c>
      <c r="I2423" s="626" t="s">
        <v>5870</v>
      </c>
      <c r="J2423" s="626" t="s">
        <v>1215</v>
      </c>
      <c r="K2423" s="626" t="s">
        <v>5871</v>
      </c>
      <c r="L2423" s="627">
        <v>28.74</v>
      </c>
      <c r="M2423" s="627">
        <v>57.48</v>
      </c>
      <c r="N2423" s="626">
        <v>2</v>
      </c>
      <c r="O2423" s="690">
        <v>1</v>
      </c>
      <c r="P2423" s="627"/>
      <c r="Q2423" s="642">
        <v>0</v>
      </c>
      <c r="R2423" s="626"/>
      <c r="S2423" s="642">
        <v>0</v>
      </c>
      <c r="T2423" s="690"/>
      <c r="U2423" s="672">
        <v>0</v>
      </c>
    </row>
    <row r="2424" spans="1:21" ht="14.4" customHeight="1" x14ac:dyDescent="0.3">
      <c r="A2424" s="625">
        <v>4</v>
      </c>
      <c r="B2424" s="626" t="s">
        <v>551</v>
      </c>
      <c r="C2424" s="626">
        <v>89301048</v>
      </c>
      <c r="D2424" s="688" t="s">
        <v>5892</v>
      </c>
      <c r="E2424" s="689" t="s">
        <v>3825</v>
      </c>
      <c r="F2424" s="626" t="s">
        <v>3777</v>
      </c>
      <c r="G2424" s="626" t="s">
        <v>4006</v>
      </c>
      <c r="H2424" s="626" t="s">
        <v>550</v>
      </c>
      <c r="I2424" s="626" t="s">
        <v>1315</v>
      </c>
      <c r="J2424" s="626" t="s">
        <v>1316</v>
      </c>
      <c r="K2424" s="626" t="s">
        <v>1317</v>
      </c>
      <c r="L2424" s="627">
        <v>75.459999999999994</v>
      </c>
      <c r="M2424" s="627">
        <v>75.459999999999994</v>
      </c>
      <c r="N2424" s="626">
        <v>1</v>
      </c>
      <c r="O2424" s="690">
        <v>1</v>
      </c>
      <c r="P2424" s="627">
        <v>75.459999999999994</v>
      </c>
      <c r="Q2424" s="642">
        <v>1</v>
      </c>
      <c r="R2424" s="626">
        <v>1</v>
      </c>
      <c r="S2424" s="642">
        <v>1</v>
      </c>
      <c r="T2424" s="690">
        <v>1</v>
      </c>
      <c r="U2424" s="672">
        <v>1</v>
      </c>
    </row>
    <row r="2425" spans="1:21" ht="14.4" customHeight="1" x14ac:dyDescent="0.3">
      <c r="A2425" s="625">
        <v>4</v>
      </c>
      <c r="B2425" s="626" t="s">
        <v>551</v>
      </c>
      <c r="C2425" s="626">
        <v>89301048</v>
      </c>
      <c r="D2425" s="688" t="s">
        <v>5892</v>
      </c>
      <c r="E2425" s="689" t="s">
        <v>3825</v>
      </c>
      <c r="F2425" s="626" t="s">
        <v>3777</v>
      </c>
      <c r="G2425" s="626" t="s">
        <v>4010</v>
      </c>
      <c r="H2425" s="626" t="s">
        <v>550</v>
      </c>
      <c r="I2425" s="626" t="s">
        <v>5888</v>
      </c>
      <c r="J2425" s="626" t="s">
        <v>4013</v>
      </c>
      <c r="K2425" s="626" t="s">
        <v>1391</v>
      </c>
      <c r="L2425" s="627">
        <v>51.44</v>
      </c>
      <c r="M2425" s="627">
        <v>102.88</v>
      </c>
      <c r="N2425" s="626">
        <v>2</v>
      </c>
      <c r="O2425" s="690">
        <v>1.5</v>
      </c>
      <c r="P2425" s="627"/>
      <c r="Q2425" s="642">
        <v>0</v>
      </c>
      <c r="R2425" s="626"/>
      <c r="S2425" s="642">
        <v>0</v>
      </c>
      <c r="T2425" s="690"/>
      <c r="U2425" s="672">
        <v>0</v>
      </c>
    </row>
    <row r="2426" spans="1:21" ht="14.4" customHeight="1" x14ac:dyDescent="0.3">
      <c r="A2426" s="625">
        <v>4</v>
      </c>
      <c r="B2426" s="626" t="s">
        <v>551</v>
      </c>
      <c r="C2426" s="626">
        <v>89301048</v>
      </c>
      <c r="D2426" s="688" t="s">
        <v>5892</v>
      </c>
      <c r="E2426" s="689" t="s">
        <v>3825</v>
      </c>
      <c r="F2426" s="626" t="s">
        <v>3777</v>
      </c>
      <c r="G2426" s="626" t="s">
        <v>4010</v>
      </c>
      <c r="H2426" s="626" t="s">
        <v>550</v>
      </c>
      <c r="I2426" s="626" t="s">
        <v>4012</v>
      </c>
      <c r="J2426" s="626" t="s">
        <v>4013</v>
      </c>
      <c r="K2426" s="626" t="s">
        <v>3977</v>
      </c>
      <c r="L2426" s="627">
        <v>102.89</v>
      </c>
      <c r="M2426" s="627">
        <v>102.89</v>
      </c>
      <c r="N2426" s="626">
        <v>1</v>
      </c>
      <c r="O2426" s="690">
        <v>1</v>
      </c>
      <c r="P2426" s="627"/>
      <c r="Q2426" s="642">
        <v>0</v>
      </c>
      <c r="R2426" s="626"/>
      <c r="S2426" s="642">
        <v>0</v>
      </c>
      <c r="T2426" s="690"/>
      <c r="U2426" s="672">
        <v>0</v>
      </c>
    </row>
    <row r="2427" spans="1:21" ht="14.4" customHeight="1" x14ac:dyDescent="0.3">
      <c r="A2427" s="625">
        <v>4</v>
      </c>
      <c r="B2427" s="626" t="s">
        <v>551</v>
      </c>
      <c r="C2427" s="626">
        <v>89301048</v>
      </c>
      <c r="D2427" s="688" t="s">
        <v>5892</v>
      </c>
      <c r="E2427" s="689" t="s">
        <v>3825</v>
      </c>
      <c r="F2427" s="626" t="s">
        <v>3777</v>
      </c>
      <c r="G2427" s="626" t="s">
        <v>4010</v>
      </c>
      <c r="H2427" s="626" t="s">
        <v>550</v>
      </c>
      <c r="I2427" s="626" t="s">
        <v>5284</v>
      </c>
      <c r="J2427" s="626" t="s">
        <v>4013</v>
      </c>
      <c r="K2427" s="626" t="s">
        <v>1009</v>
      </c>
      <c r="L2427" s="627">
        <v>154.33000000000001</v>
      </c>
      <c r="M2427" s="627">
        <v>462.99</v>
      </c>
      <c r="N2427" s="626">
        <v>3</v>
      </c>
      <c r="O2427" s="690">
        <v>2</v>
      </c>
      <c r="P2427" s="627"/>
      <c r="Q2427" s="642">
        <v>0</v>
      </c>
      <c r="R2427" s="626"/>
      <c r="S2427" s="642">
        <v>0</v>
      </c>
      <c r="T2427" s="690"/>
      <c r="U2427" s="672">
        <v>0</v>
      </c>
    </row>
    <row r="2428" spans="1:21" ht="14.4" customHeight="1" x14ac:dyDescent="0.3">
      <c r="A2428" s="625">
        <v>4</v>
      </c>
      <c r="B2428" s="626" t="s">
        <v>551</v>
      </c>
      <c r="C2428" s="626">
        <v>89301048</v>
      </c>
      <c r="D2428" s="688" t="s">
        <v>5892</v>
      </c>
      <c r="E2428" s="689" t="s">
        <v>3828</v>
      </c>
      <c r="F2428" s="626" t="s">
        <v>3777</v>
      </c>
      <c r="G2428" s="626" t="s">
        <v>3869</v>
      </c>
      <c r="H2428" s="626" t="s">
        <v>550</v>
      </c>
      <c r="I2428" s="626" t="s">
        <v>941</v>
      </c>
      <c r="J2428" s="626" t="s">
        <v>3871</v>
      </c>
      <c r="K2428" s="626" t="s">
        <v>3938</v>
      </c>
      <c r="L2428" s="627">
        <v>12.26</v>
      </c>
      <c r="M2428" s="627">
        <v>12.26</v>
      </c>
      <c r="N2428" s="626">
        <v>1</v>
      </c>
      <c r="O2428" s="690">
        <v>1</v>
      </c>
      <c r="P2428" s="627">
        <v>12.26</v>
      </c>
      <c r="Q2428" s="642">
        <v>1</v>
      </c>
      <c r="R2428" s="626">
        <v>1</v>
      </c>
      <c r="S2428" s="642">
        <v>1</v>
      </c>
      <c r="T2428" s="690">
        <v>1</v>
      </c>
      <c r="U2428" s="672">
        <v>1</v>
      </c>
    </row>
    <row r="2429" spans="1:21" ht="14.4" customHeight="1" x14ac:dyDescent="0.3">
      <c r="A2429" s="625">
        <v>4</v>
      </c>
      <c r="B2429" s="626" t="s">
        <v>551</v>
      </c>
      <c r="C2429" s="626">
        <v>89301048</v>
      </c>
      <c r="D2429" s="688" t="s">
        <v>5892</v>
      </c>
      <c r="E2429" s="689" t="s">
        <v>3828</v>
      </c>
      <c r="F2429" s="626" t="s">
        <v>3777</v>
      </c>
      <c r="G2429" s="626" t="s">
        <v>3999</v>
      </c>
      <c r="H2429" s="626" t="s">
        <v>550</v>
      </c>
      <c r="I2429" s="626" t="s">
        <v>2965</v>
      </c>
      <c r="J2429" s="626" t="s">
        <v>1412</v>
      </c>
      <c r="K2429" s="626" t="s">
        <v>4885</v>
      </c>
      <c r="L2429" s="627">
        <v>96.63</v>
      </c>
      <c r="M2429" s="627">
        <v>96.63</v>
      </c>
      <c r="N2429" s="626">
        <v>1</v>
      </c>
      <c r="O2429" s="690">
        <v>1</v>
      </c>
      <c r="P2429" s="627"/>
      <c r="Q2429" s="642">
        <v>0</v>
      </c>
      <c r="R2429" s="626"/>
      <c r="S2429" s="642">
        <v>0</v>
      </c>
      <c r="T2429" s="690"/>
      <c r="U2429" s="672">
        <v>0</v>
      </c>
    </row>
    <row r="2430" spans="1:21" ht="14.4" customHeight="1" x14ac:dyDescent="0.3">
      <c r="A2430" s="625">
        <v>4</v>
      </c>
      <c r="B2430" s="626" t="s">
        <v>551</v>
      </c>
      <c r="C2430" s="626">
        <v>89301048</v>
      </c>
      <c r="D2430" s="688" t="s">
        <v>5892</v>
      </c>
      <c r="E2430" s="689" t="s">
        <v>3828</v>
      </c>
      <c r="F2430" s="626" t="s">
        <v>3777</v>
      </c>
      <c r="G2430" s="626" t="s">
        <v>5114</v>
      </c>
      <c r="H2430" s="626" t="s">
        <v>550</v>
      </c>
      <c r="I2430" s="626" t="s">
        <v>5889</v>
      </c>
      <c r="J2430" s="626" t="s">
        <v>1215</v>
      </c>
      <c r="K2430" s="626" t="s">
        <v>5871</v>
      </c>
      <c r="L2430" s="627">
        <v>28.74</v>
      </c>
      <c r="M2430" s="627">
        <v>28.74</v>
      </c>
      <c r="N2430" s="626">
        <v>1</v>
      </c>
      <c r="O2430" s="690">
        <v>1</v>
      </c>
      <c r="P2430" s="627"/>
      <c r="Q2430" s="642">
        <v>0</v>
      </c>
      <c r="R2430" s="626"/>
      <c r="S2430" s="642">
        <v>0</v>
      </c>
      <c r="T2430" s="690"/>
      <c r="U2430" s="672">
        <v>0</v>
      </c>
    </row>
    <row r="2431" spans="1:21" ht="14.4" customHeight="1" x14ac:dyDescent="0.3">
      <c r="A2431" s="625">
        <v>4</v>
      </c>
      <c r="B2431" s="626" t="s">
        <v>551</v>
      </c>
      <c r="C2431" s="626">
        <v>89301048</v>
      </c>
      <c r="D2431" s="688" t="s">
        <v>5892</v>
      </c>
      <c r="E2431" s="689" t="s">
        <v>3828</v>
      </c>
      <c r="F2431" s="626" t="s">
        <v>3777</v>
      </c>
      <c r="G2431" s="626" t="s">
        <v>5873</v>
      </c>
      <c r="H2431" s="626" t="s">
        <v>550</v>
      </c>
      <c r="I2431" s="626" t="s">
        <v>1247</v>
      </c>
      <c r="J2431" s="626" t="s">
        <v>1248</v>
      </c>
      <c r="K2431" s="626" t="s">
        <v>1317</v>
      </c>
      <c r="L2431" s="627">
        <v>145.38999999999999</v>
      </c>
      <c r="M2431" s="627">
        <v>145.38999999999999</v>
      </c>
      <c r="N2431" s="626">
        <v>1</v>
      </c>
      <c r="O2431" s="690">
        <v>0.5</v>
      </c>
      <c r="P2431" s="627">
        <v>145.38999999999999</v>
      </c>
      <c r="Q2431" s="642">
        <v>1</v>
      </c>
      <c r="R2431" s="626">
        <v>1</v>
      </c>
      <c r="S2431" s="642">
        <v>1</v>
      </c>
      <c r="T2431" s="690">
        <v>0.5</v>
      </c>
      <c r="U2431" s="672">
        <v>1</v>
      </c>
    </row>
    <row r="2432" spans="1:21" ht="14.4" customHeight="1" x14ac:dyDescent="0.3">
      <c r="A2432" s="625">
        <v>4</v>
      </c>
      <c r="B2432" s="626" t="s">
        <v>551</v>
      </c>
      <c r="C2432" s="626">
        <v>89301048</v>
      </c>
      <c r="D2432" s="688" t="s">
        <v>5892</v>
      </c>
      <c r="E2432" s="689" t="s">
        <v>3828</v>
      </c>
      <c r="F2432" s="626" t="s">
        <v>3777</v>
      </c>
      <c r="G2432" s="626" t="s">
        <v>3895</v>
      </c>
      <c r="H2432" s="626" t="s">
        <v>550</v>
      </c>
      <c r="I2432" s="626" t="s">
        <v>3051</v>
      </c>
      <c r="J2432" s="626" t="s">
        <v>1714</v>
      </c>
      <c r="K2432" s="626" t="s">
        <v>3896</v>
      </c>
      <c r="L2432" s="627">
        <v>38.99</v>
      </c>
      <c r="M2432" s="627">
        <v>38.99</v>
      </c>
      <c r="N2432" s="626">
        <v>1</v>
      </c>
      <c r="O2432" s="690">
        <v>1</v>
      </c>
      <c r="P2432" s="627"/>
      <c r="Q2432" s="642">
        <v>0</v>
      </c>
      <c r="R2432" s="626"/>
      <c r="S2432" s="642">
        <v>0</v>
      </c>
      <c r="T2432" s="690"/>
      <c r="U2432" s="672">
        <v>0</v>
      </c>
    </row>
    <row r="2433" spans="1:21" ht="14.4" customHeight="1" x14ac:dyDescent="0.3">
      <c r="A2433" s="625">
        <v>4</v>
      </c>
      <c r="B2433" s="626" t="s">
        <v>551</v>
      </c>
      <c r="C2433" s="626">
        <v>89301048</v>
      </c>
      <c r="D2433" s="688" t="s">
        <v>5892</v>
      </c>
      <c r="E2433" s="689" t="s">
        <v>3828</v>
      </c>
      <c r="F2433" s="626" t="s">
        <v>3777</v>
      </c>
      <c r="G2433" s="626" t="s">
        <v>3897</v>
      </c>
      <c r="H2433" s="626" t="s">
        <v>550</v>
      </c>
      <c r="I2433" s="626" t="s">
        <v>2553</v>
      </c>
      <c r="J2433" s="626" t="s">
        <v>1722</v>
      </c>
      <c r="K2433" s="626" t="s">
        <v>3898</v>
      </c>
      <c r="L2433" s="627">
        <v>194.73</v>
      </c>
      <c r="M2433" s="627">
        <v>194.73</v>
      </c>
      <c r="N2433" s="626">
        <v>1</v>
      </c>
      <c r="O2433" s="690">
        <v>1</v>
      </c>
      <c r="P2433" s="627">
        <v>194.73</v>
      </c>
      <c r="Q2433" s="642">
        <v>1</v>
      </c>
      <c r="R2433" s="626">
        <v>1</v>
      </c>
      <c r="S2433" s="642">
        <v>1</v>
      </c>
      <c r="T2433" s="690">
        <v>1</v>
      </c>
      <c r="U2433" s="672">
        <v>1</v>
      </c>
    </row>
    <row r="2434" spans="1:21" ht="14.4" customHeight="1" x14ac:dyDescent="0.3">
      <c r="A2434" s="625">
        <v>4</v>
      </c>
      <c r="B2434" s="626" t="s">
        <v>551</v>
      </c>
      <c r="C2434" s="626">
        <v>89301048</v>
      </c>
      <c r="D2434" s="688" t="s">
        <v>5892</v>
      </c>
      <c r="E2434" s="689" t="s">
        <v>3828</v>
      </c>
      <c r="F2434" s="626" t="s">
        <v>3777</v>
      </c>
      <c r="G2434" s="626" t="s">
        <v>4010</v>
      </c>
      <c r="H2434" s="626" t="s">
        <v>550</v>
      </c>
      <c r="I2434" s="626" t="s">
        <v>4012</v>
      </c>
      <c r="J2434" s="626" t="s">
        <v>4013</v>
      </c>
      <c r="K2434" s="626" t="s">
        <v>3977</v>
      </c>
      <c r="L2434" s="627">
        <v>102.89</v>
      </c>
      <c r="M2434" s="627">
        <v>205.78</v>
      </c>
      <c r="N2434" s="626">
        <v>2</v>
      </c>
      <c r="O2434" s="690">
        <v>2</v>
      </c>
      <c r="P2434" s="627">
        <v>102.89</v>
      </c>
      <c r="Q2434" s="642">
        <v>0.5</v>
      </c>
      <c r="R2434" s="626">
        <v>1</v>
      </c>
      <c r="S2434" s="642">
        <v>0.5</v>
      </c>
      <c r="T2434" s="690">
        <v>1</v>
      </c>
      <c r="U2434" s="672">
        <v>0.5</v>
      </c>
    </row>
    <row r="2435" spans="1:21" ht="14.4" customHeight="1" x14ac:dyDescent="0.3">
      <c r="A2435" s="625">
        <v>4</v>
      </c>
      <c r="B2435" s="626" t="s">
        <v>551</v>
      </c>
      <c r="C2435" s="626">
        <v>89301048</v>
      </c>
      <c r="D2435" s="688" t="s">
        <v>5892</v>
      </c>
      <c r="E2435" s="689" t="s">
        <v>3828</v>
      </c>
      <c r="F2435" s="626" t="s">
        <v>3777</v>
      </c>
      <c r="G2435" s="626" t="s">
        <v>4010</v>
      </c>
      <c r="H2435" s="626" t="s">
        <v>550</v>
      </c>
      <c r="I2435" s="626" t="s">
        <v>5284</v>
      </c>
      <c r="J2435" s="626" t="s">
        <v>4013</v>
      </c>
      <c r="K2435" s="626" t="s">
        <v>1009</v>
      </c>
      <c r="L2435" s="627">
        <v>154.33000000000001</v>
      </c>
      <c r="M2435" s="627">
        <v>154.33000000000001</v>
      </c>
      <c r="N2435" s="626">
        <v>1</v>
      </c>
      <c r="O2435" s="690"/>
      <c r="P2435" s="627">
        <v>154.33000000000001</v>
      </c>
      <c r="Q2435" s="642">
        <v>1</v>
      </c>
      <c r="R2435" s="626">
        <v>1</v>
      </c>
      <c r="S2435" s="642">
        <v>1</v>
      </c>
      <c r="T2435" s="690"/>
      <c r="U2435" s="672"/>
    </row>
    <row r="2436" spans="1:21" ht="14.4" customHeight="1" x14ac:dyDescent="0.3">
      <c r="A2436" s="625">
        <v>4</v>
      </c>
      <c r="B2436" s="626" t="s">
        <v>551</v>
      </c>
      <c r="C2436" s="626">
        <v>89301048</v>
      </c>
      <c r="D2436" s="688" t="s">
        <v>5892</v>
      </c>
      <c r="E2436" s="689" t="s">
        <v>3828</v>
      </c>
      <c r="F2436" s="626" t="s">
        <v>3777</v>
      </c>
      <c r="G2436" s="626" t="s">
        <v>3962</v>
      </c>
      <c r="H2436" s="626" t="s">
        <v>550</v>
      </c>
      <c r="I2436" s="626" t="s">
        <v>5890</v>
      </c>
      <c r="J2436" s="626" t="s">
        <v>4050</v>
      </c>
      <c r="K2436" s="626" t="s">
        <v>917</v>
      </c>
      <c r="L2436" s="627">
        <v>0</v>
      </c>
      <c r="M2436" s="627">
        <v>0</v>
      </c>
      <c r="N2436" s="626">
        <v>1</v>
      </c>
      <c r="O2436" s="690">
        <v>0.5</v>
      </c>
      <c r="P2436" s="627">
        <v>0</v>
      </c>
      <c r="Q2436" s="642"/>
      <c r="R2436" s="626">
        <v>1</v>
      </c>
      <c r="S2436" s="642">
        <v>1</v>
      </c>
      <c r="T2436" s="690">
        <v>0.5</v>
      </c>
      <c r="U2436" s="672">
        <v>1</v>
      </c>
    </row>
    <row r="2437" spans="1:21" ht="14.4" customHeight="1" x14ac:dyDescent="0.3">
      <c r="A2437" s="625">
        <v>4</v>
      </c>
      <c r="B2437" s="626" t="s">
        <v>551</v>
      </c>
      <c r="C2437" s="626">
        <v>89301048</v>
      </c>
      <c r="D2437" s="688" t="s">
        <v>5892</v>
      </c>
      <c r="E2437" s="689" t="s">
        <v>3837</v>
      </c>
      <c r="F2437" s="626" t="s">
        <v>3777</v>
      </c>
      <c r="G2437" s="626" t="s">
        <v>3839</v>
      </c>
      <c r="H2437" s="626" t="s">
        <v>1399</v>
      </c>
      <c r="I2437" s="626" t="s">
        <v>1717</v>
      </c>
      <c r="J2437" s="626" t="s">
        <v>3575</v>
      </c>
      <c r="K2437" s="626" t="s">
        <v>3576</v>
      </c>
      <c r="L2437" s="627">
        <v>333.31</v>
      </c>
      <c r="M2437" s="627">
        <v>333.31</v>
      </c>
      <c r="N2437" s="626">
        <v>1</v>
      </c>
      <c r="O2437" s="690">
        <v>1</v>
      </c>
      <c r="P2437" s="627"/>
      <c r="Q2437" s="642">
        <v>0</v>
      </c>
      <c r="R2437" s="626"/>
      <c r="S2437" s="642">
        <v>0</v>
      </c>
      <c r="T2437" s="690"/>
      <c r="U2437" s="672">
        <v>0</v>
      </c>
    </row>
    <row r="2438" spans="1:21" ht="14.4" customHeight="1" x14ac:dyDescent="0.3">
      <c r="A2438" s="625">
        <v>4</v>
      </c>
      <c r="B2438" s="626" t="s">
        <v>551</v>
      </c>
      <c r="C2438" s="626">
        <v>89301048</v>
      </c>
      <c r="D2438" s="688" t="s">
        <v>5892</v>
      </c>
      <c r="E2438" s="689" t="s">
        <v>3837</v>
      </c>
      <c r="F2438" s="626" t="s">
        <v>3777</v>
      </c>
      <c r="G2438" s="626" t="s">
        <v>3839</v>
      </c>
      <c r="H2438" s="626" t="s">
        <v>1399</v>
      </c>
      <c r="I2438" s="626" t="s">
        <v>1748</v>
      </c>
      <c r="J2438" s="626" t="s">
        <v>3579</v>
      </c>
      <c r="K2438" s="626" t="s">
        <v>3580</v>
      </c>
      <c r="L2438" s="627">
        <v>333.31</v>
      </c>
      <c r="M2438" s="627">
        <v>333.31</v>
      </c>
      <c r="N2438" s="626">
        <v>1</v>
      </c>
      <c r="O2438" s="690">
        <v>0.5</v>
      </c>
      <c r="P2438" s="627"/>
      <c r="Q2438" s="642">
        <v>0</v>
      </c>
      <c r="R2438" s="626"/>
      <c r="S2438" s="642">
        <v>0</v>
      </c>
      <c r="T2438" s="690"/>
      <c r="U2438" s="672">
        <v>0</v>
      </c>
    </row>
    <row r="2439" spans="1:21" ht="14.4" customHeight="1" x14ac:dyDescent="0.3">
      <c r="A2439" s="625">
        <v>4</v>
      </c>
      <c r="B2439" s="626" t="s">
        <v>551</v>
      </c>
      <c r="C2439" s="626">
        <v>89301048</v>
      </c>
      <c r="D2439" s="688" t="s">
        <v>5892</v>
      </c>
      <c r="E2439" s="689" t="s">
        <v>3837</v>
      </c>
      <c r="F2439" s="626" t="s">
        <v>3777</v>
      </c>
      <c r="G2439" s="626" t="s">
        <v>4014</v>
      </c>
      <c r="H2439" s="626" t="s">
        <v>1399</v>
      </c>
      <c r="I2439" s="626" t="s">
        <v>2594</v>
      </c>
      <c r="J2439" s="626" t="s">
        <v>2595</v>
      </c>
      <c r="K2439" s="626" t="s">
        <v>3600</v>
      </c>
      <c r="L2439" s="627">
        <v>184.22</v>
      </c>
      <c r="M2439" s="627">
        <v>184.22</v>
      </c>
      <c r="N2439" s="626">
        <v>1</v>
      </c>
      <c r="O2439" s="690">
        <v>1</v>
      </c>
      <c r="P2439" s="627"/>
      <c r="Q2439" s="642">
        <v>0</v>
      </c>
      <c r="R2439" s="626"/>
      <c r="S2439" s="642">
        <v>0</v>
      </c>
      <c r="T2439" s="690"/>
      <c r="U2439" s="672">
        <v>0</v>
      </c>
    </row>
    <row r="2440" spans="1:21" ht="14.4" customHeight="1" x14ac:dyDescent="0.3">
      <c r="A2440" s="625">
        <v>4</v>
      </c>
      <c r="B2440" s="626" t="s">
        <v>551</v>
      </c>
      <c r="C2440" s="626">
        <v>89301048</v>
      </c>
      <c r="D2440" s="688" t="s">
        <v>5892</v>
      </c>
      <c r="E2440" s="689" t="s">
        <v>3837</v>
      </c>
      <c r="F2440" s="626" t="s">
        <v>3777</v>
      </c>
      <c r="G2440" s="626" t="s">
        <v>4186</v>
      </c>
      <c r="H2440" s="626" t="s">
        <v>550</v>
      </c>
      <c r="I2440" s="626" t="s">
        <v>1666</v>
      </c>
      <c r="J2440" s="626" t="s">
        <v>1667</v>
      </c>
      <c r="K2440" s="626" t="s">
        <v>4187</v>
      </c>
      <c r="L2440" s="627">
        <v>50.27</v>
      </c>
      <c r="M2440" s="627">
        <v>50.27</v>
      </c>
      <c r="N2440" s="626">
        <v>1</v>
      </c>
      <c r="O2440" s="690">
        <v>1</v>
      </c>
      <c r="P2440" s="627"/>
      <c r="Q2440" s="642">
        <v>0</v>
      </c>
      <c r="R2440" s="626"/>
      <c r="S2440" s="642">
        <v>0</v>
      </c>
      <c r="T2440" s="690"/>
      <c r="U2440" s="672">
        <v>0</v>
      </c>
    </row>
    <row r="2441" spans="1:21" ht="14.4" customHeight="1" x14ac:dyDescent="0.3">
      <c r="A2441" s="625">
        <v>4</v>
      </c>
      <c r="B2441" s="626" t="s">
        <v>551</v>
      </c>
      <c r="C2441" s="626">
        <v>89301048</v>
      </c>
      <c r="D2441" s="688" t="s">
        <v>5892</v>
      </c>
      <c r="E2441" s="689" t="s">
        <v>3837</v>
      </c>
      <c r="F2441" s="626" t="s">
        <v>3777</v>
      </c>
      <c r="G2441" s="626" t="s">
        <v>3840</v>
      </c>
      <c r="H2441" s="626" t="s">
        <v>550</v>
      </c>
      <c r="I2441" s="626" t="s">
        <v>973</v>
      </c>
      <c r="J2441" s="626" t="s">
        <v>974</v>
      </c>
      <c r="K2441" s="626" t="s">
        <v>975</v>
      </c>
      <c r="L2441" s="627">
        <v>0</v>
      </c>
      <c r="M2441" s="627">
        <v>0</v>
      </c>
      <c r="N2441" s="626">
        <v>5</v>
      </c>
      <c r="O2441" s="690">
        <v>2</v>
      </c>
      <c r="P2441" s="627">
        <v>0</v>
      </c>
      <c r="Q2441" s="642"/>
      <c r="R2441" s="626">
        <v>1</v>
      </c>
      <c r="S2441" s="642">
        <v>0.2</v>
      </c>
      <c r="T2441" s="690">
        <v>1</v>
      </c>
      <c r="U2441" s="672">
        <v>0.5</v>
      </c>
    </row>
    <row r="2442" spans="1:21" ht="14.4" customHeight="1" x14ac:dyDescent="0.3">
      <c r="A2442" s="625">
        <v>4</v>
      </c>
      <c r="B2442" s="626" t="s">
        <v>551</v>
      </c>
      <c r="C2442" s="626">
        <v>89301048</v>
      </c>
      <c r="D2442" s="688" t="s">
        <v>5892</v>
      </c>
      <c r="E2442" s="689" t="s">
        <v>3837</v>
      </c>
      <c r="F2442" s="626" t="s">
        <v>3777</v>
      </c>
      <c r="G2442" s="626" t="s">
        <v>5862</v>
      </c>
      <c r="H2442" s="626" t="s">
        <v>550</v>
      </c>
      <c r="I2442" s="626" t="s">
        <v>2546</v>
      </c>
      <c r="J2442" s="626" t="s">
        <v>2547</v>
      </c>
      <c r="K2442" s="626" t="s">
        <v>5863</v>
      </c>
      <c r="L2442" s="627">
        <v>38.65</v>
      </c>
      <c r="M2442" s="627">
        <v>115.94999999999999</v>
      </c>
      <c r="N2442" s="626">
        <v>3</v>
      </c>
      <c r="O2442" s="690">
        <v>0.5</v>
      </c>
      <c r="P2442" s="627"/>
      <c r="Q2442" s="642">
        <v>0</v>
      </c>
      <c r="R2442" s="626"/>
      <c r="S2442" s="642">
        <v>0</v>
      </c>
      <c r="T2442" s="690"/>
      <c r="U2442" s="672">
        <v>0</v>
      </c>
    </row>
    <row r="2443" spans="1:21" ht="14.4" customHeight="1" x14ac:dyDescent="0.3">
      <c r="A2443" s="625">
        <v>4</v>
      </c>
      <c r="B2443" s="626" t="s">
        <v>551</v>
      </c>
      <c r="C2443" s="626">
        <v>89301048</v>
      </c>
      <c r="D2443" s="688" t="s">
        <v>5892</v>
      </c>
      <c r="E2443" s="689" t="s">
        <v>3837</v>
      </c>
      <c r="F2443" s="626" t="s">
        <v>3777</v>
      </c>
      <c r="G2443" s="626" t="s">
        <v>3869</v>
      </c>
      <c r="H2443" s="626" t="s">
        <v>550</v>
      </c>
      <c r="I2443" s="626" t="s">
        <v>941</v>
      </c>
      <c r="J2443" s="626" t="s">
        <v>3871</v>
      </c>
      <c r="K2443" s="626" t="s">
        <v>3938</v>
      </c>
      <c r="L2443" s="627">
        <v>12.26</v>
      </c>
      <c r="M2443" s="627">
        <v>24.52</v>
      </c>
      <c r="N2443" s="626">
        <v>2</v>
      </c>
      <c r="O2443" s="690">
        <v>1</v>
      </c>
      <c r="P2443" s="627"/>
      <c r="Q2443" s="642">
        <v>0</v>
      </c>
      <c r="R2443" s="626"/>
      <c r="S2443" s="642">
        <v>0</v>
      </c>
      <c r="T2443" s="690"/>
      <c r="U2443" s="672">
        <v>0</v>
      </c>
    </row>
    <row r="2444" spans="1:21" ht="14.4" customHeight="1" x14ac:dyDescent="0.3">
      <c r="A2444" s="625">
        <v>4</v>
      </c>
      <c r="B2444" s="626" t="s">
        <v>551</v>
      </c>
      <c r="C2444" s="626">
        <v>89301048</v>
      </c>
      <c r="D2444" s="688" t="s">
        <v>5892</v>
      </c>
      <c r="E2444" s="689" t="s">
        <v>3837</v>
      </c>
      <c r="F2444" s="626" t="s">
        <v>3777</v>
      </c>
      <c r="G2444" s="626" t="s">
        <v>3882</v>
      </c>
      <c r="H2444" s="626" t="s">
        <v>1399</v>
      </c>
      <c r="I2444" s="626" t="s">
        <v>1576</v>
      </c>
      <c r="J2444" s="626" t="s">
        <v>1441</v>
      </c>
      <c r="K2444" s="626" t="s">
        <v>1577</v>
      </c>
      <c r="L2444" s="627">
        <v>625.29</v>
      </c>
      <c r="M2444" s="627">
        <v>625.29</v>
      </c>
      <c r="N2444" s="626">
        <v>1</v>
      </c>
      <c r="O2444" s="690">
        <v>0.5</v>
      </c>
      <c r="P2444" s="627"/>
      <c r="Q2444" s="642">
        <v>0</v>
      </c>
      <c r="R2444" s="626"/>
      <c r="S2444" s="642">
        <v>0</v>
      </c>
      <c r="T2444" s="690"/>
      <c r="U2444" s="672">
        <v>0</v>
      </c>
    </row>
    <row r="2445" spans="1:21" ht="14.4" customHeight="1" x14ac:dyDescent="0.3">
      <c r="A2445" s="625">
        <v>4</v>
      </c>
      <c r="B2445" s="626" t="s">
        <v>551</v>
      </c>
      <c r="C2445" s="626">
        <v>89301048</v>
      </c>
      <c r="D2445" s="688" t="s">
        <v>5892</v>
      </c>
      <c r="E2445" s="689" t="s">
        <v>3837</v>
      </c>
      <c r="F2445" s="626" t="s">
        <v>3777</v>
      </c>
      <c r="G2445" s="626" t="s">
        <v>5114</v>
      </c>
      <c r="H2445" s="626" t="s">
        <v>550</v>
      </c>
      <c r="I2445" s="626" t="s">
        <v>1214</v>
      </c>
      <c r="J2445" s="626" t="s">
        <v>1215</v>
      </c>
      <c r="K2445" s="626" t="s">
        <v>1216</v>
      </c>
      <c r="L2445" s="627">
        <v>169</v>
      </c>
      <c r="M2445" s="627">
        <v>169</v>
      </c>
      <c r="N2445" s="626">
        <v>1</v>
      </c>
      <c r="O2445" s="690">
        <v>0.5</v>
      </c>
      <c r="P2445" s="627"/>
      <c r="Q2445" s="642">
        <v>0</v>
      </c>
      <c r="R2445" s="626"/>
      <c r="S2445" s="642">
        <v>0</v>
      </c>
      <c r="T2445" s="690"/>
      <c r="U2445" s="672">
        <v>0</v>
      </c>
    </row>
    <row r="2446" spans="1:21" ht="14.4" customHeight="1" x14ac:dyDescent="0.3">
      <c r="A2446" s="625">
        <v>4</v>
      </c>
      <c r="B2446" s="626" t="s">
        <v>551</v>
      </c>
      <c r="C2446" s="626">
        <v>89301048</v>
      </c>
      <c r="D2446" s="688" t="s">
        <v>5892</v>
      </c>
      <c r="E2446" s="689" t="s">
        <v>3837</v>
      </c>
      <c r="F2446" s="626" t="s">
        <v>3777</v>
      </c>
      <c r="G2446" s="626" t="s">
        <v>3854</v>
      </c>
      <c r="H2446" s="626" t="s">
        <v>550</v>
      </c>
      <c r="I2446" s="626" t="s">
        <v>818</v>
      </c>
      <c r="J2446" s="626" t="s">
        <v>3855</v>
      </c>
      <c r="K2446" s="626" t="s">
        <v>3856</v>
      </c>
      <c r="L2446" s="627">
        <v>0</v>
      </c>
      <c r="M2446" s="627">
        <v>0</v>
      </c>
      <c r="N2446" s="626">
        <v>2</v>
      </c>
      <c r="O2446" s="690">
        <v>1.5</v>
      </c>
      <c r="P2446" s="627">
        <v>0</v>
      </c>
      <c r="Q2446" s="642"/>
      <c r="R2446" s="626">
        <v>1</v>
      </c>
      <c r="S2446" s="642">
        <v>0.5</v>
      </c>
      <c r="T2446" s="690">
        <v>0.5</v>
      </c>
      <c r="U2446" s="672">
        <v>0.33333333333333331</v>
      </c>
    </row>
    <row r="2447" spans="1:21" ht="14.4" customHeight="1" x14ac:dyDescent="0.3">
      <c r="A2447" s="625">
        <v>4</v>
      </c>
      <c r="B2447" s="626" t="s">
        <v>551</v>
      </c>
      <c r="C2447" s="626">
        <v>89301048</v>
      </c>
      <c r="D2447" s="688" t="s">
        <v>5892</v>
      </c>
      <c r="E2447" s="689" t="s">
        <v>3837</v>
      </c>
      <c r="F2447" s="626" t="s">
        <v>3777</v>
      </c>
      <c r="G2447" s="626" t="s">
        <v>4010</v>
      </c>
      <c r="H2447" s="626" t="s">
        <v>550</v>
      </c>
      <c r="I2447" s="626" t="s">
        <v>5891</v>
      </c>
      <c r="J2447" s="626" t="s">
        <v>2793</v>
      </c>
      <c r="K2447" s="626" t="s">
        <v>1391</v>
      </c>
      <c r="L2447" s="627">
        <v>20.329999999999998</v>
      </c>
      <c r="M2447" s="627">
        <v>20.329999999999998</v>
      </c>
      <c r="N2447" s="626">
        <v>1</v>
      </c>
      <c r="O2447" s="690">
        <v>1</v>
      </c>
      <c r="P2447" s="627"/>
      <c r="Q2447" s="642">
        <v>0</v>
      </c>
      <c r="R2447" s="626"/>
      <c r="S2447" s="642">
        <v>0</v>
      </c>
      <c r="T2447" s="690"/>
      <c r="U2447" s="672">
        <v>0</v>
      </c>
    </row>
    <row r="2448" spans="1:21" ht="14.4" customHeight="1" x14ac:dyDescent="0.3">
      <c r="A2448" s="625">
        <v>4</v>
      </c>
      <c r="B2448" s="626" t="s">
        <v>551</v>
      </c>
      <c r="C2448" s="626">
        <v>89301048</v>
      </c>
      <c r="D2448" s="688" t="s">
        <v>5892</v>
      </c>
      <c r="E2448" s="689" t="s">
        <v>3837</v>
      </c>
      <c r="F2448" s="626" t="s">
        <v>3777</v>
      </c>
      <c r="G2448" s="626" t="s">
        <v>4010</v>
      </c>
      <c r="H2448" s="626" t="s">
        <v>550</v>
      </c>
      <c r="I2448" s="626" t="s">
        <v>4012</v>
      </c>
      <c r="J2448" s="626" t="s">
        <v>4013</v>
      </c>
      <c r="K2448" s="626" t="s">
        <v>3977</v>
      </c>
      <c r="L2448" s="627">
        <v>102.89</v>
      </c>
      <c r="M2448" s="627">
        <v>102.89</v>
      </c>
      <c r="N2448" s="626">
        <v>1</v>
      </c>
      <c r="O2448" s="690">
        <v>1</v>
      </c>
      <c r="P2448" s="627">
        <v>102.89</v>
      </c>
      <c r="Q2448" s="642">
        <v>1</v>
      </c>
      <c r="R2448" s="626">
        <v>1</v>
      </c>
      <c r="S2448" s="642">
        <v>1</v>
      </c>
      <c r="T2448" s="690">
        <v>1</v>
      </c>
      <c r="U2448" s="672">
        <v>1</v>
      </c>
    </row>
    <row r="2449" spans="1:21" ht="14.4" customHeight="1" x14ac:dyDescent="0.3">
      <c r="A2449" s="625">
        <v>4</v>
      </c>
      <c r="B2449" s="626" t="s">
        <v>551</v>
      </c>
      <c r="C2449" s="626">
        <v>89301048</v>
      </c>
      <c r="D2449" s="688" t="s">
        <v>5892</v>
      </c>
      <c r="E2449" s="689" t="s">
        <v>3837</v>
      </c>
      <c r="F2449" s="626" t="s">
        <v>3777</v>
      </c>
      <c r="G2449" s="626" t="s">
        <v>3962</v>
      </c>
      <c r="H2449" s="626" t="s">
        <v>550</v>
      </c>
      <c r="I2449" s="626" t="s">
        <v>4404</v>
      </c>
      <c r="J2449" s="626" t="s">
        <v>4405</v>
      </c>
      <c r="K2449" s="626" t="s">
        <v>920</v>
      </c>
      <c r="L2449" s="627">
        <v>0</v>
      </c>
      <c r="M2449" s="627">
        <v>0</v>
      </c>
      <c r="N2449" s="626">
        <v>1</v>
      </c>
      <c r="O2449" s="690">
        <v>0.5</v>
      </c>
      <c r="P2449" s="627">
        <v>0</v>
      </c>
      <c r="Q2449" s="642"/>
      <c r="R2449" s="626">
        <v>1</v>
      </c>
      <c r="S2449" s="642">
        <v>1</v>
      </c>
      <c r="T2449" s="690">
        <v>0.5</v>
      </c>
      <c r="U2449" s="672">
        <v>1</v>
      </c>
    </row>
    <row r="2450" spans="1:21" ht="14.4" customHeight="1" x14ac:dyDescent="0.3">
      <c r="A2450" s="625">
        <v>4</v>
      </c>
      <c r="B2450" s="626" t="s">
        <v>551</v>
      </c>
      <c r="C2450" s="626">
        <v>89301048</v>
      </c>
      <c r="D2450" s="688" t="s">
        <v>5892</v>
      </c>
      <c r="E2450" s="689" t="s">
        <v>3837</v>
      </c>
      <c r="F2450" s="626" t="s">
        <v>3779</v>
      </c>
      <c r="G2450" s="626" t="s">
        <v>4215</v>
      </c>
      <c r="H2450" s="626" t="s">
        <v>550</v>
      </c>
      <c r="I2450" s="626" t="s">
        <v>4225</v>
      </c>
      <c r="J2450" s="626" t="s">
        <v>4226</v>
      </c>
      <c r="K2450" s="626" t="s">
        <v>4227</v>
      </c>
      <c r="L2450" s="627">
        <v>200</v>
      </c>
      <c r="M2450" s="627">
        <v>200</v>
      </c>
      <c r="N2450" s="626">
        <v>1</v>
      </c>
      <c r="O2450" s="690">
        <v>1</v>
      </c>
      <c r="P2450" s="627"/>
      <c r="Q2450" s="642">
        <v>0</v>
      </c>
      <c r="R2450" s="626"/>
      <c r="S2450" s="642">
        <v>0</v>
      </c>
      <c r="T2450" s="690"/>
      <c r="U2450" s="672">
        <v>0</v>
      </c>
    </row>
    <row r="2451" spans="1:21" ht="14.4" customHeight="1" x14ac:dyDescent="0.3">
      <c r="A2451" s="625">
        <v>4</v>
      </c>
      <c r="B2451" s="626" t="s">
        <v>551</v>
      </c>
      <c r="C2451" s="626">
        <v>89301048</v>
      </c>
      <c r="D2451" s="688" t="s">
        <v>5892</v>
      </c>
      <c r="E2451" s="689" t="s">
        <v>3837</v>
      </c>
      <c r="F2451" s="626" t="s">
        <v>3779</v>
      </c>
      <c r="G2451" s="626" t="s">
        <v>4027</v>
      </c>
      <c r="H2451" s="626" t="s">
        <v>550</v>
      </c>
      <c r="I2451" s="626" t="s">
        <v>4116</v>
      </c>
      <c r="J2451" s="626" t="s">
        <v>4117</v>
      </c>
      <c r="K2451" s="626" t="s">
        <v>4118</v>
      </c>
      <c r="L2451" s="627">
        <v>378.48</v>
      </c>
      <c r="M2451" s="627">
        <v>378.48</v>
      </c>
      <c r="N2451" s="626">
        <v>1</v>
      </c>
      <c r="O2451" s="690">
        <v>1</v>
      </c>
      <c r="P2451" s="627"/>
      <c r="Q2451" s="642">
        <v>0</v>
      </c>
      <c r="R2451" s="626"/>
      <c r="S2451" s="642">
        <v>0</v>
      </c>
      <c r="T2451" s="690"/>
      <c r="U2451" s="672">
        <v>0</v>
      </c>
    </row>
    <row r="2452" spans="1:21" ht="14.4" customHeight="1" x14ac:dyDescent="0.3">
      <c r="A2452" s="625">
        <v>4</v>
      </c>
      <c r="B2452" s="626" t="s">
        <v>551</v>
      </c>
      <c r="C2452" s="626">
        <v>89301048</v>
      </c>
      <c r="D2452" s="688" t="s">
        <v>5892</v>
      </c>
      <c r="E2452" s="689" t="s">
        <v>3838</v>
      </c>
      <c r="F2452" s="626" t="s">
        <v>3777</v>
      </c>
      <c r="G2452" s="626" t="s">
        <v>3839</v>
      </c>
      <c r="H2452" s="626" t="s">
        <v>1399</v>
      </c>
      <c r="I2452" s="626" t="s">
        <v>1717</v>
      </c>
      <c r="J2452" s="626" t="s">
        <v>3575</v>
      </c>
      <c r="K2452" s="626" t="s">
        <v>3576</v>
      </c>
      <c r="L2452" s="627">
        <v>333.31</v>
      </c>
      <c r="M2452" s="627">
        <v>999.93000000000006</v>
      </c>
      <c r="N2452" s="626">
        <v>3</v>
      </c>
      <c r="O2452" s="690">
        <v>2.5</v>
      </c>
      <c r="P2452" s="627"/>
      <c r="Q2452" s="642">
        <v>0</v>
      </c>
      <c r="R2452" s="626"/>
      <c r="S2452" s="642">
        <v>0</v>
      </c>
      <c r="T2452" s="690"/>
      <c r="U2452" s="672">
        <v>0</v>
      </c>
    </row>
    <row r="2453" spans="1:21" ht="14.4" customHeight="1" x14ac:dyDescent="0.3">
      <c r="A2453" s="625">
        <v>4</v>
      </c>
      <c r="B2453" s="626" t="s">
        <v>551</v>
      </c>
      <c r="C2453" s="626">
        <v>89301048</v>
      </c>
      <c r="D2453" s="688" t="s">
        <v>5892</v>
      </c>
      <c r="E2453" s="689" t="s">
        <v>3838</v>
      </c>
      <c r="F2453" s="626" t="s">
        <v>3777</v>
      </c>
      <c r="G2453" s="626" t="s">
        <v>3839</v>
      </c>
      <c r="H2453" s="626" t="s">
        <v>1399</v>
      </c>
      <c r="I2453" s="626" t="s">
        <v>1748</v>
      </c>
      <c r="J2453" s="626" t="s">
        <v>3579</v>
      </c>
      <c r="K2453" s="626" t="s">
        <v>3580</v>
      </c>
      <c r="L2453" s="627">
        <v>333.31</v>
      </c>
      <c r="M2453" s="627">
        <v>666.62</v>
      </c>
      <c r="N2453" s="626">
        <v>2</v>
      </c>
      <c r="O2453" s="690">
        <v>2</v>
      </c>
      <c r="P2453" s="627">
        <v>333.31</v>
      </c>
      <c r="Q2453" s="642">
        <v>0.5</v>
      </c>
      <c r="R2453" s="626">
        <v>1</v>
      </c>
      <c r="S2453" s="642">
        <v>0.5</v>
      </c>
      <c r="T2453" s="690">
        <v>1</v>
      </c>
      <c r="U2453" s="672">
        <v>0.5</v>
      </c>
    </row>
    <row r="2454" spans="1:21" ht="14.4" customHeight="1" x14ac:dyDescent="0.3">
      <c r="A2454" s="625">
        <v>4</v>
      </c>
      <c r="B2454" s="626" t="s">
        <v>551</v>
      </c>
      <c r="C2454" s="626">
        <v>89301048</v>
      </c>
      <c r="D2454" s="688" t="s">
        <v>5892</v>
      </c>
      <c r="E2454" s="689" t="s">
        <v>3838</v>
      </c>
      <c r="F2454" s="626" t="s">
        <v>3777</v>
      </c>
      <c r="G2454" s="626" t="s">
        <v>4014</v>
      </c>
      <c r="H2454" s="626" t="s">
        <v>1399</v>
      </c>
      <c r="I2454" s="626" t="s">
        <v>2594</v>
      </c>
      <c r="J2454" s="626" t="s">
        <v>2595</v>
      </c>
      <c r="K2454" s="626" t="s">
        <v>3600</v>
      </c>
      <c r="L2454" s="627">
        <v>184.22</v>
      </c>
      <c r="M2454" s="627">
        <v>184.22</v>
      </c>
      <c r="N2454" s="626">
        <v>1</v>
      </c>
      <c r="O2454" s="690">
        <v>1</v>
      </c>
      <c r="P2454" s="627"/>
      <c r="Q2454" s="642">
        <v>0</v>
      </c>
      <c r="R2454" s="626"/>
      <c r="S2454" s="642">
        <v>0</v>
      </c>
      <c r="T2454" s="690"/>
      <c r="U2454" s="672">
        <v>0</v>
      </c>
    </row>
    <row r="2455" spans="1:21" ht="14.4" customHeight="1" x14ac:dyDescent="0.3">
      <c r="A2455" s="625">
        <v>4</v>
      </c>
      <c r="B2455" s="626" t="s">
        <v>551</v>
      </c>
      <c r="C2455" s="626">
        <v>89301048</v>
      </c>
      <c r="D2455" s="688" t="s">
        <v>5892</v>
      </c>
      <c r="E2455" s="689" t="s">
        <v>3838</v>
      </c>
      <c r="F2455" s="626" t="s">
        <v>3777</v>
      </c>
      <c r="G2455" s="626" t="s">
        <v>4009</v>
      </c>
      <c r="H2455" s="626" t="s">
        <v>550</v>
      </c>
      <c r="I2455" s="626" t="s">
        <v>5155</v>
      </c>
      <c r="J2455" s="626" t="s">
        <v>5156</v>
      </c>
      <c r="K2455" s="626" t="s">
        <v>5157</v>
      </c>
      <c r="L2455" s="627">
        <v>84.78</v>
      </c>
      <c r="M2455" s="627">
        <v>169.56</v>
      </c>
      <c r="N2455" s="626">
        <v>2</v>
      </c>
      <c r="O2455" s="690">
        <v>1</v>
      </c>
      <c r="P2455" s="627">
        <v>84.78</v>
      </c>
      <c r="Q2455" s="642">
        <v>0.5</v>
      </c>
      <c r="R2455" s="626">
        <v>1</v>
      </c>
      <c r="S2455" s="642">
        <v>0.5</v>
      </c>
      <c r="T2455" s="690">
        <v>0.5</v>
      </c>
      <c r="U2455" s="672">
        <v>0.5</v>
      </c>
    </row>
    <row r="2456" spans="1:21" ht="14.4" customHeight="1" x14ac:dyDescent="0.3">
      <c r="A2456" s="625">
        <v>4</v>
      </c>
      <c r="B2456" s="626" t="s">
        <v>551</v>
      </c>
      <c r="C2456" s="626">
        <v>89301048</v>
      </c>
      <c r="D2456" s="688" t="s">
        <v>5892</v>
      </c>
      <c r="E2456" s="689" t="s">
        <v>3838</v>
      </c>
      <c r="F2456" s="626" t="s">
        <v>3777</v>
      </c>
      <c r="G2456" s="626" t="s">
        <v>3840</v>
      </c>
      <c r="H2456" s="626" t="s">
        <v>550</v>
      </c>
      <c r="I2456" s="626" t="s">
        <v>973</v>
      </c>
      <c r="J2456" s="626" t="s">
        <v>974</v>
      </c>
      <c r="K2456" s="626" t="s">
        <v>975</v>
      </c>
      <c r="L2456" s="627">
        <v>0</v>
      </c>
      <c r="M2456" s="627">
        <v>0</v>
      </c>
      <c r="N2456" s="626">
        <v>1</v>
      </c>
      <c r="O2456" s="690">
        <v>1</v>
      </c>
      <c r="P2456" s="627">
        <v>0</v>
      </c>
      <c r="Q2456" s="642"/>
      <c r="R2456" s="626">
        <v>1</v>
      </c>
      <c r="S2456" s="642">
        <v>1</v>
      </c>
      <c r="T2456" s="690">
        <v>1</v>
      </c>
      <c r="U2456" s="672">
        <v>1</v>
      </c>
    </row>
    <row r="2457" spans="1:21" ht="14.4" customHeight="1" x14ac:dyDescent="0.3">
      <c r="A2457" s="625">
        <v>4</v>
      </c>
      <c r="B2457" s="626" t="s">
        <v>551</v>
      </c>
      <c r="C2457" s="626">
        <v>89301048</v>
      </c>
      <c r="D2457" s="688" t="s">
        <v>5892</v>
      </c>
      <c r="E2457" s="689" t="s">
        <v>3838</v>
      </c>
      <c r="F2457" s="626" t="s">
        <v>3777</v>
      </c>
      <c r="G2457" s="626" t="s">
        <v>5862</v>
      </c>
      <c r="H2457" s="626" t="s">
        <v>550</v>
      </c>
      <c r="I2457" s="626" t="s">
        <v>2546</v>
      </c>
      <c r="J2457" s="626" t="s">
        <v>2547</v>
      </c>
      <c r="K2457" s="626" t="s">
        <v>5863</v>
      </c>
      <c r="L2457" s="627">
        <v>38.65</v>
      </c>
      <c r="M2457" s="627">
        <v>115.94999999999999</v>
      </c>
      <c r="N2457" s="626">
        <v>3</v>
      </c>
      <c r="O2457" s="690">
        <v>0.5</v>
      </c>
      <c r="P2457" s="627">
        <v>115.94999999999999</v>
      </c>
      <c r="Q2457" s="642">
        <v>1</v>
      </c>
      <c r="R2457" s="626">
        <v>3</v>
      </c>
      <c r="S2457" s="642">
        <v>1</v>
      </c>
      <c r="T2457" s="690">
        <v>0.5</v>
      </c>
      <c r="U2457" s="672">
        <v>1</v>
      </c>
    </row>
    <row r="2458" spans="1:21" ht="14.4" customHeight="1" x14ac:dyDescent="0.3">
      <c r="A2458" s="625">
        <v>4</v>
      </c>
      <c r="B2458" s="626" t="s">
        <v>551</v>
      </c>
      <c r="C2458" s="626">
        <v>89301048</v>
      </c>
      <c r="D2458" s="688" t="s">
        <v>5892</v>
      </c>
      <c r="E2458" s="689" t="s">
        <v>3838</v>
      </c>
      <c r="F2458" s="626" t="s">
        <v>3777</v>
      </c>
      <c r="G2458" s="626" t="s">
        <v>3869</v>
      </c>
      <c r="H2458" s="626" t="s">
        <v>550</v>
      </c>
      <c r="I2458" s="626" t="s">
        <v>3870</v>
      </c>
      <c r="J2458" s="626" t="s">
        <v>3871</v>
      </c>
      <c r="K2458" s="626" t="s">
        <v>3610</v>
      </c>
      <c r="L2458" s="627">
        <v>0</v>
      </c>
      <c r="M2458" s="627">
        <v>0</v>
      </c>
      <c r="N2458" s="626">
        <v>2</v>
      </c>
      <c r="O2458" s="690">
        <v>1</v>
      </c>
      <c r="P2458" s="627"/>
      <c r="Q2458" s="642"/>
      <c r="R2458" s="626"/>
      <c r="S2458" s="642">
        <v>0</v>
      </c>
      <c r="T2458" s="690"/>
      <c r="U2458" s="672">
        <v>0</v>
      </c>
    </row>
    <row r="2459" spans="1:21" ht="14.4" customHeight="1" x14ac:dyDescent="0.3">
      <c r="A2459" s="625">
        <v>4</v>
      </c>
      <c r="B2459" s="626" t="s">
        <v>551</v>
      </c>
      <c r="C2459" s="626">
        <v>89301048</v>
      </c>
      <c r="D2459" s="688" t="s">
        <v>5892</v>
      </c>
      <c r="E2459" s="689" t="s">
        <v>3838</v>
      </c>
      <c r="F2459" s="626" t="s">
        <v>3777</v>
      </c>
      <c r="G2459" s="626" t="s">
        <v>3882</v>
      </c>
      <c r="H2459" s="626" t="s">
        <v>1399</v>
      </c>
      <c r="I2459" s="626" t="s">
        <v>1576</v>
      </c>
      <c r="J2459" s="626" t="s">
        <v>1441</v>
      </c>
      <c r="K2459" s="626" t="s">
        <v>1577</v>
      </c>
      <c r="L2459" s="627">
        <v>625.29</v>
      </c>
      <c r="M2459" s="627">
        <v>625.29</v>
      </c>
      <c r="N2459" s="626">
        <v>1</v>
      </c>
      <c r="O2459" s="690">
        <v>1</v>
      </c>
      <c r="P2459" s="627">
        <v>625.29</v>
      </c>
      <c r="Q2459" s="642">
        <v>1</v>
      </c>
      <c r="R2459" s="626">
        <v>1</v>
      </c>
      <c r="S2459" s="642">
        <v>1</v>
      </c>
      <c r="T2459" s="690">
        <v>1</v>
      </c>
      <c r="U2459" s="672">
        <v>1</v>
      </c>
    </row>
    <row r="2460" spans="1:21" ht="14.4" customHeight="1" x14ac:dyDescent="0.3">
      <c r="A2460" s="625">
        <v>4</v>
      </c>
      <c r="B2460" s="626" t="s">
        <v>551</v>
      </c>
      <c r="C2460" s="626">
        <v>89301048</v>
      </c>
      <c r="D2460" s="688" t="s">
        <v>5892</v>
      </c>
      <c r="E2460" s="689" t="s">
        <v>3838</v>
      </c>
      <c r="F2460" s="626" t="s">
        <v>3777</v>
      </c>
      <c r="G2460" s="626" t="s">
        <v>3882</v>
      </c>
      <c r="H2460" s="626" t="s">
        <v>1399</v>
      </c>
      <c r="I2460" s="626" t="s">
        <v>1440</v>
      </c>
      <c r="J2460" s="626" t="s">
        <v>1441</v>
      </c>
      <c r="K2460" s="626" t="s">
        <v>1442</v>
      </c>
      <c r="L2460" s="627">
        <v>937.93</v>
      </c>
      <c r="M2460" s="627">
        <v>937.93</v>
      </c>
      <c r="N2460" s="626">
        <v>1</v>
      </c>
      <c r="O2460" s="690">
        <v>1</v>
      </c>
      <c r="P2460" s="627"/>
      <c r="Q2460" s="642">
        <v>0</v>
      </c>
      <c r="R2460" s="626"/>
      <c r="S2460" s="642">
        <v>0</v>
      </c>
      <c r="T2460" s="690"/>
      <c r="U2460" s="672">
        <v>0</v>
      </c>
    </row>
    <row r="2461" spans="1:21" ht="14.4" customHeight="1" x14ac:dyDescent="0.3">
      <c r="A2461" s="625">
        <v>4</v>
      </c>
      <c r="B2461" s="626" t="s">
        <v>551</v>
      </c>
      <c r="C2461" s="626">
        <v>89301048</v>
      </c>
      <c r="D2461" s="688" t="s">
        <v>5892</v>
      </c>
      <c r="E2461" s="689" t="s">
        <v>3838</v>
      </c>
      <c r="F2461" s="626" t="s">
        <v>3777</v>
      </c>
      <c r="G2461" s="626" t="s">
        <v>5114</v>
      </c>
      <c r="H2461" s="626" t="s">
        <v>550</v>
      </c>
      <c r="I2461" s="626" t="s">
        <v>5870</v>
      </c>
      <c r="J2461" s="626" t="s">
        <v>1215</v>
      </c>
      <c r="K2461" s="626" t="s">
        <v>5871</v>
      </c>
      <c r="L2461" s="627">
        <v>28.74</v>
      </c>
      <c r="M2461" s="627">
        <v>28.74</v>
      </c>
      <c r="N2461" s="626">
        <v>1</v>
      </c>
      <c r="O2461" s="690">
        <v>0.5</v>
      </c>
      <c r="P2461" s="627"/>
      <c r="Q2461" s="642">
        <v>0</v>
      </c>
      <c r="R2461" s="626"/>
      <c r="S2461" s="642">
        <v>0</v>
      </c>
      <c r="T2461" s="690"/>
      <c r="U2461" s="672">
        <v>0</v>
      </c>
    </row>
    <row r="2462" spans="1:21" ht="14.4" customHeight="1" x14ac:dyDescent="0.3">
      <c r="A2462" s="625">
        <v>4</v>
      </c>
      <c r="B2462" s="626" t="s">
        <v>551</v>
      </c>
      <c r="C2462" s="626">
        <v>89301048</v>
      </c>
      <c r="D2462" s="688" t="s">
        <v>5892</v>
      </c>
      <c r="E2462" s="689" t="s">
        <v>3838</v>
      </c>
      <c r="F2462" s="626" t="s">
        <v>3777</v>
      </c>
      <c r="G2462" s="626" t="s">
        <v>3854</v>
      </c>
      <c r="H2462" s="626" t="s">
        <v>550</v>
      </c>
      <c r="I2462" s="626" t="s">
        <v>818</v>
      </c>
      <c r="J2462" s="626" t="s">
        <v>3855</v>
      </c>
      <c r="K2462" s="626" t="s">
        <v>3856</v>
      </c>
      <c r="L2462" s="627">
        <v>0</v>
      </c>
      <c r="M2462" s="627">
        <v>0</v>
      </c>
      <c r="N2462" s="626">
        <v>1</v>
      </c>
      <c r="O2462" s="690">
        <v>0.5</v>
      </c>
      <c r="P2462" s="627"/>
      <c r="Q2462" s="642"/>
      <c r="R2462" s="626"/>
      <c r="S2462" s="642">
        <v>0</v>
      </c>
      <c r="T2462" s="690"/>
      <c r="U2462" s="672">
        <v>0</v>
      </c>
    </row>
    <row r="2463" spans="1:21" ht="14.4" customHeight="1" x14ac:dyDescent="0.3">
      <c r="A2463" s="625">
        <v>4</v>
      </c>
      <c r="B2463" s="626" t="s">
        <v>551</v>
      </c>
      <c r="C2463" s="626">
        <v>89301048</v>
      </c>
      <c r="D2463" s="688" t="s">
        <v>5892</v>
      </c>
      <c r="E2463" s="689" t="s">
        <v>3838</v>
      </c>
      <c r="F2463" s="626" t="s">
        <v>3777</v>
      </c>
      <c r="G2463" s="626" t="s">
        <v>3895</v>
      </c>
      <c r="H2463" s="626" t="s">
        <v>550</v>
      </c>
      <c r="I2463" s="626" t="s">
        <v>3051</v>
      </c>
      <c r="J2463" s="626" t="s">
        <v>1714</v>
      </c>
      <c r="K2463" s="626" t="s">
        <v>3896</v>
      </c>
      <c r="L2463" s="627">
        <v>23.46</v>
      </c>
      <c r="M2463" s="627">
        <v>23.46</v>
      </c>
      <c r="N2463" s="626">
        <v>1</v>
      </c>
      <c r="O2463" s="690">
        <v>0.5</v>
      </c>
      <c r="P2463" s="627">
        <v>23.46</v>
      </c>
      <c r="Q2463" s="642">
        <v>1</v>
      </c>
      <c r="R2463" s="626">
        <v>1</v>
      </c>
      <c r="S2463" s="642">
        <v>1</v>
      </c>
      <c r="T2463" s="690">
        <v>0.5</v>
      </c>
      <c r="U2463" s="672">
        <v>1</v>
      </c>
    </row>
    <row r="2464" spans="1:21" ht="14.4" customHeight="1" x14ac:dyDescent="0.3">
      <c r="A2464" s="625">
        <v>4</v>
      </c>
      <c r="B2464" s="626" t="s">
        <v>551</v>
      </c>
      <c r="C2464" s="626">
        <v>89301048</v>
      </c>
      <c r="D2464" s="688" t="s">
        <v>5892</v>
      </c>
      <c r="E2464" s="689" t="s">
        <v>3838</v>
      </c>
      <c r="F2464" s="626" t="s">
        <v>3777</v>
      </c>
      <c r="G2464" s="626" t="s">
        <v>3897</v>
      </c>
      <c r="H2464" s="626" t="s">
        <v>550</v>
      </c>
      <c r="I2464" s="626" t="s">
        <v>2553</v>
      </c>
      <c r="J2464" s="626" t="s">
        <v>1722</v>
      </c>
      <c r="K2464" s="626" t="s">
        <v>3898</v>
      </c>
      <c r="L2464" s="627">
        <v>194.73</v>
      </c>
      <c r="M2464" s="627">
        <v>194.73</v>
      </c>
      <c r="N2464" s="626">
        <v>1</v>
      </c>
      <c r="O2464" s="690">
        <v>0.5</v>
      </c>
      <c r="P2464" s="627"/>
      <c r="Q2464" s="642">
        <v>0</v>
      </c>
      <c r="R2464" s="626"/>
      <c r="S2464" s="642">
        <v>0</v>
      </c>
      <c r="T2464" s="690"/>
      <c r="U2464" s="672">
        <v>0</v>
      </c>
    </row>
    <row r="2465" spans="1:21" ht="14.4" customHeight="1" x14ac:dyDescent="0.3">
      <c r="A2465" s="625">
        <v>4</v>
      </c>
      <c r="B2465" s="626" t="s">
        <v>551</v>
      </c>
      <c r="C2465" s="626">
        <v>89301048</v>
      </c>
      <c r="D2465" s="688" t="s">
        <v>5892</v>
      </c>
      <c r="E2465" s="689" t="s">
        <v>3838</v>
      </c>
      <c r="F2465" s="626" t="s">
        <v>3777</v>
      </c>
      <c r="G2465" s="626" t="s">
        <v>3923</v>
      </c>
      <c r="H2465" s="626" t="s">
        <v>1399</v>
      </c>
      <c r="I2465" s="626" t="s">
        <v>4043</v>
      </c>
      <c r="J2465" s="626" t="s">
        <v>4044</v>
      </c>
      <c r="K2465" s="626" t="s">
        <v>4045</v>
      </c>
      <c r="L2465" s="627">
        <v>32.74</v>
      </c>
      <c r="M2465" s="627">
        <v>130.96</v>
      </c>
      <c r="N2465" s="626">
        <v>4</v>
      </c>
      <c r="O2465" s="690">
        <v>3</v>
      </c>
      <c r="P2465" s="627">
        <v>65.48</v>
      </c>
      <c r="Q2465" s="642">
        <v>0.5</v>
      </c>
      <c r="R2465" s="626">
        <v>2</v>
      </c>
      <c r="S2465" s="642">
        <v>0.5</v>
      </c>
      <c r="T2465" s="690">
        <v>1.5</v>
      </c>
      <c r="U2465" s="672">
        <v>0.5</v>
      </c>
    </row>
    <row r="2466" spans="1:21" ht="14.4" customHeight="1" thickBot="1" x14ac:dyDescent="0.35">
      <c r="A2466" s="631">
        <v>4</v>
      </c>
      <c r="B2466" s="632" t="s">
        <v>551</v>
      </c>
      <c r="C2466" s="632">
        <v>89301048</v>
      </c>
      <c r="D2466" s="691" t="s">
        <v>5892</v>
      </c>
      <c r="E2466" s="692" t="s">
        <v>3838</v>
      </c>
      <c r="F2466" s="632" t="s">
        <v>3779</v>
      </c>
      <c r="G2466" s="632" t="s">
        <v>4152</v>
      </c>
      <c r="H2466" s="632" t="s">
        <v>550</v>
      </c>
      <c r="I2466" s="632" t="s">
        <v>5396</v>
      </c>
      <c r="J2466" s="632" t="s">
        <v>4213</v>
      </c>
      <c r="K2466" s="632" t="s">
        <v>5397</v>
      </c>
      <c r="L2466" s="633">
        <v>566</v>
      </c>
      <c r="M2466" s="633">
        <v>1132</v>
      </c>
      <c r="N2466" s="632">
        <v>2</v>
      </c>
      <c r="O2466" s="693">
        <v>1</v>
      </c>
      <c r="P2466" s="633"/>
      <c r="Q2466" s="643">
        <v>0</v>
      </c>
      <c r="R2466" s="632"/>
      <c r="S2466" s="643">
        <v>0</v>
      </c>
      <c r="T2466" s="693"/>
      <c r="U2466" s="673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14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69" customWidth="1"/>
    <col min="2" max="2" width="10" style="98" customWidth="1"/>
    <col min="3" max="3" width="5.5546875" style="91" customWidth="1"/>
    <col min="4" max="4" width="10" style="98" customWidth="1"/>
    <col min="5" max="5" width="5.5546875" style="91" customWidth="1"/>
    <col min="6" max="6" width="10" style="98" customWidth="1"/>
    <col min="7" max="7" width="8.88671875" style="69" customWidth="1"/>
    <col min="8" max="16384" width="8.88671875" style="69"/>
  </cols>
  <sheetData>
    <row r="1" spans="1:6" ht="18.600000000000001" customHeight="1" thickBot="1" x14ac:dyDescent="0.4">
      <c r="A1" s="474" t="s">
        <v>5897</v>
      </c>
      <c r="B1" s="474"/>
      <c r="C1" s="474"/>
      <c r="D1" s="474"/>
      <c r="E1" s="474"/>
      <c r="F1" s="474"/>
    </row>
    <row r="2" spans="1:6" ht="14.4" customHeight="1" thickBot="1" x14ac:dyDescent="0.35">
      <c r="A2" s="580" t="s">
        <v>297</v>
      </c>
      <c r="B2" s="93"/>
      <c r="C2" s="94"/>
      <c r="D2" s="95"/>
      <c r="E2" s="94"/>
      <c r="F2" s="95"/>
    </row>
    <row r="3" spans="1:6" ht="14.4" customHeight="1" thickBot="1" x14ac:dyDescent="0.35">
      <c r="A3" s="352"/>
      <c r="B3" s="475" t="s">
        <v>257</v>
      </c>
      <c r="C3" s="476"/>
      <c r="D3" s="477" t="s">
        <v>256</v>
      </c>
      <c r="E3" s="476"/>
      <c r="F3" s="180" t="s">
        <v>6</v>
      </c>
    </row>
    <row r="4" spans="1:6" ht="14.4" customHeight="1" thickBot="1" x14ac:dyDescent="0.35">
      <c r="A4" s="637" t="s">
        <v>280</v>
      </c>
      <c r="B4" s="638" t="s">
        <v>17</v>
      </c>
      <c r="C4" s="639" t="s">
        <v>5</v>
      </c>
      <c r="D4" s="638" t="s">
        <v>17</v>
      </c>
      <c r="E4" s="639" t="s">
        <v>5</v>
      </c>
      <c r="F4" s="640" t="s">
        <v>17</v>
      </c>
    </row>
    <row r="5" spans="1:6" ht="14.4" customHeight="1" x14ac:dyDescent="0.3">
      <c r="A5" s="651" t="s">
        <v>3793</v>
      </c>
      <c r="B5" s="623">
        <v>13498.090000000002</v>
      </c>
      <c r="C5" s="641">
        <v>0.11647785666985314</v>
      </c>
      <c r="D5" s="623">
        <v>102387.37000000002</v>
      </c>
      <c r="E5" s="641">
        <v>0.88352214333014689</v>
      </c>
      <c r="F5" s="624">
        <v>115885.46000000002</v>
      </c>
    </row>
    <row r="6" spans="1:6" ht="14.4" customHeight="1" x14ac:dyDescent="0.3">
      <c r="A6" s="652" t="s">
        <v>3804</v>
      </c>
      <c r="B6" s="629">
        <v>11761.099999999995</v>
      </c>
      <c r="C6" s="642">
        <v>0.14082828985307327</v>
      </c>
      <c r="D6" s="629">
        <v>71752.66</v>
      </c>
      <c r="E6" s="642">
        <v>0.85917171014692684</v>
      </c>
      <c r="F6" s="630">
        <v>83513.759999999995</v>
      </c>
    </row>
    <row r="7" spans="1:6" ht="14.4" customHeight="1" x14ac:dyDescent="0.3">
      <c r="A7" s="652" t="s">
        <v>3822</v>
      </c>
      <c r="B7" s="629">
        <v>9392.06</v>
      </c>
      <c r="C7" s="642">
        <v>0.35032529465257523</v>
      </c>
      <c r="D7" s="629">
        <v>17417.479999999996</v>
      </c>
      <c r="E7" s="642">
        <v>0.64967470534742489</v>
      </c>
      <c r="F7" s="630">
        <v>26809.539999999994</v>
      </c>
    </row>
    <row r="8" spans="1:6" ht="14.4" customHeight="1" x14ac:dyDescent="0.3">
      <c r="A8" s="652" t="s">
        <v>3829</v>
      </c>
      <c r="B8" s="629">
        <v>7222.7100000000009</v>
      </c>
      <c r="C8" s="642">
        <v>0.54223653963673279</v>
      </c>
      <c r="D8" s="629">
        <v>6097.5100000000011</v>
      </c>
      <c r="E8" s="642">
        <v>0.45776346036326732</v>
      </c>
      <c r="F8" s="630">
        <v>13320.220000000001</v>
      </c>
    </row>
    <row r="9" spans="1:6" ht="14.4" customHeight="1" x14ac:dyDescent="0.3">
      <c r="A9" s="652" t="s">
        <v>3834</v>
      </c>
      <c r="B9" s="629">
        <v>6069.6400000000012</v>
      </c>
      <c r="C9" s="642">
        <v>0.47171119304157522</v>
      </c>
      <c r="D9" s="629">
        <v>6797.64</v>
      </c>
      <c r="E9" s="642">
        <v>0.52828880695842473</v>
      </c>
      <c r="F9" s="630">
        <v>12867.280000000002</v>
      </c>
    </row>
    <row r="10" spans="1:6" ht="14.4" customHeight="1" x14ac:dyDescent="0.3">
      <c r="A10" s="652" t="s">
        <v>3798</v>
      </c>
      <c r="B10" s="629">
        <v>6025.8600000000015</v>
      </c>
      <c r="C10" s="642">
        <v>0.48507393001120547</v>
      </c>
      <c r="D10" s="629">
        <v>6396.7</v>
      </c>
      <c r="E10" s="642">
        <v>0.51492606998879453</v>
      </c>
      <c r="F10" s="630">
        <v>12422.560000000001</v>
      </c>
    </row>
    <row r="11" spans="1:6" ht="14.4" customHeight="1" x14ac:dyDescent="0.3">
      <c r="A11" s="652" t="s">
        <v>3820</v>
      </c>
      <c r="B11" s="629">
        <v>4845.3099999999995</v>
      </c>
      <c r="C11" s="642">
        <v>0.22745926650605486</v>
      </c>
      <c r="D11" s="629">
        <v>16456.57</v>
      </c>
      <c r="E11" s="642">
        <v>0.77254073349394525</v>
      </c>
      <c r="F11" s="630">
        <v>21301.879999999997</v>
      </c>
    </row>
    <row r="12" spans="1:6" ht="14.4" customHeight="1" x14ac:dyDescent="0.3">
      <c r="A12" s="652" t="s">
        <v>3821</v>
      </c>
      <c r="B12" s="629">
        <v>4791.6099999999988</v>
      </c>
      <c r="C12" s="642">
        <v>0.22905825111837516</v>
      </c>
      <c r="D12" s="629">
        <v>16127.130000000001</v>
      </c>
      <c r="E12" s="642">
        <v>0.77094174888162492</v>
      </c>
      <c r="F12" s="630">
        <v>20918.739999999998</v>
      </c>
    </row>
    <row r="13" spans="1:6" ht="14.4" customHeight="1" x14ac:dyDescent="0.3">
      <c r="A13" s="652" t="s">
        <v>3824</v>
      </c>
      <c r="B13" s="629">
        <v>4039.5599999999995</v>
      </c>
      <c r="C13" s="642">
        <v>3.3288169661582302E-2</v>
      </c>
      <c r="D13" s="629">
        <v>117311.66</v>
      </c>
      <c r="E13" s="642">
        <v>0.96671183033841768</v>
      </c>
      <c r="F13" s="630">
        <v>121351.22</v>
      </c>
    </row>
    <row r="14" spans="1:6" ht="14.4" customHeight="1" x14ac:dyDescent="0.3">
      <c r="A14" s="652" t="s">
        <v>3813</v>
      </c>
      <c r="B14" s="629">
        <v>1428.65</v>
      </c>
      <c r="C14" s="642">
        <v>4.5346079475697562E-2</v>
      </c>
      <c r="D14" s="629">
        <v>30076.829999999998</v>
      </c>
      <c r="E14" s="642">
        <v>0.95465392052430242</v>
      </c>
      <c r="F14" s="630">
        <v>31505.48</v>
      </c>
    </row>
    <row r="15" spans="1:6" ht="14.4" customHeight="1" x14ac:dyDescent="0.3">
      <c r="A15" s="652" t="s">
        <v>3809</v>
      </c>
      <c r="B15" s="629">
        <v>1365.74</v>
      </c>
      <c r="C15" s="642">
        <v>0.13158305473394158</v>
      </c>
      <c r="D15" s="629">
        <v>9013.5600000000013</v>
      </c>
      <c r="E15" s="642">
        <v>0.86841694526605839</v>
      </c>
      <c r="F15" s="630">
        <v>10379.300000000001</v>
      </c>
    </row>
    <row r="16" spans="1:6" ht="14.4" customHeight="1" x14ac:dyDescent="0.3">
      <c r="A16" s="652" t="s">
        <v>3794</v>
      </c>
      <c r="B16" s="629">
        <v>1213.8800000000001</v>
      </c>
      <c r="C16" s="642">
        <v>5.81989526988477E-2</v>
      </c>
      <c r="D16" s="629">
        <v>19643.54</v>
      </c>
      <c r="E16" s="642">
        <v>0.94180104730115222</v>
      </c>
      <c r="F16" s="630">
        <v>20857.420000000002</v>
      </c>
    </row>
    <row r="17" spans="1:6" ht="14.4" customHeight="1" x14ac:dyDescent="0.3">
      <c r="A17" s="652" t="s">
        <v>3833</v>
      </c>
      <c r="B17" s="629">
        <v>900.28</v>
      </c>
      <c r="C17" s="642">
        <v>1.6125325742219393E-2</v>
      </c>
      <c r="D17" s="629">
        <v>54929.910000000011</v>
      </c>
      <c r="E17" s="642">
        <v>0.98387467425778063</v>
      </c>
      <c r="F17" s="630">
        <v>55830.19000000001</v>
      </c>
    </row>
    <row r="18" spans="1:6" ht="14.4" customHeight="1" x14ac:dyDescent="0.3">
      <c r="A18" s="652" t="s">
        <v>3807</v>
      </c>
      <c r="B18" s="629">
        <v>763.65</v>
      </c>
      <c r="C18" s="642">
        <v>2.6608551671079065E-2</v>
      </c>
      <c r="D18" s="629">
        <v>27935.77</v>
      </c>
      <c r="E18" s="642">
        <v>0.97339144832892088</v>
      </c>
      <c r="F18" s="630">
        <v>28699.420000000002</v>
      </c>
    </row>
    <row r="19" spans="1:6" ht="14.4" customHeight="1" x14ac:dyDescent="0.3">
      <c r="A19" s="652" t="s">
        <v>3799</v>
      </c>
      <c r="B19" s="629">
        <v>759.6</v>
      </c>
      <c r="C19" s="642">
        <v>4.2861374825431307E-2</v>
      </c>
      <c r="D19" s="629">
        <v>16962.650000000001</v>
      </c>
      <c r="E19" s="642">
        <v>0.95713862517456882</v>
      </c>
      <c r="F19" s="630">
        <v>17722.25</v>
      </c>
    </row>
    <row r="20" spans="1:6" ht="14.4" customHeight="1" x14ac:dyDescent="0.3">
      <c r="A20" s="652" t="s">
        <v>3826</v>
      </c>
      <c r="B20" s="629">
        <v>719.78</v>
      </c>
      <c r="C20" s="642">
        <v>0.16344669100950099</v>
      </c>
      <c r="D20" s="629">
        <v>3683.9799999999996</v>
      </c>
      <c r="E20" s="642">
        <v>0.83655330899049907</v>
      </c>
      <c r="F20" s="630">
        <v>4403.7599999999993</v>
      </c>
    </row>
    <row r="21" spans="1:6" ht="14.4" customHeight="1" x14ac:dyDescent="0.3">
      <c r="A21" s="652" t="s">
        <v>3795</v>
      </c>
      <c r="B21" s="629">
        <v>666.75</v>
      </c>
      <c r="C21" s="642">
        <v>4.6100457858615586E-2</v>
      </c>
      <c r="D21" s="629">
        <v>13796.23</v>
      </c>
      <c r="E21" s="642">
        <v>0.95389954214138439</v>
      </c>
      <c r="F21" s="630">
        <v>14462.98</v>
      </c>
    </row>
    <row r="22" spans="1:6" ht="14.4" customHeight="1" x14ac:dyDescent="0.3">
      <c r="A22" s="652" t="s">
        <v>3835</v>
      </c>
      <c r="B22" s="629">
        <v>536.14</v>
      </c>
      <c r="C22" s="642">
        <v>7.2077037762000834E-2</v>
      </c>
      <c r="D22" s="629">
        <v>6902.2900000000018</v>
      </c>
      <c r="E22" s="642">
        <v>0.92792296223799908</v>
      </c>
      <c r="F22" s="630">
        <v>7438.4300000000021</v>
      </c>
    </row>
    <row r="23" spans="1:6" ht="14.4" customHeight="1" x14ac:dyDescent="0.3">
      <c r="A23" s="652" t="s">
        <v>3802</v>
      </c>
      <c r="B23" s="629">
        <v>333.31</v>
      </c>
      <c r="C23" s="642">
        <v>1.4325679589764039E-2</v>
      </c>
      <c r="D23" s="629">
        <v>22933.300000000007</v>
      </c>
      <c r="E23" s="642">
        <v>0.98567432041023595</v>
      </c>
      <c r="F23" s="630">
        <v>23266.610000000008</v>
      </c>
    </row>
    <row r="24" spans="1:6" ht="14.4" customHeight="1" x14ac:dyDescent="0.3">
      <c r="A24" s="652" t="s">
        <v>3815</v>
      </c>
      <c r="B24" s="629">
        <v>305.08</v>
      </c>
      <c r="C24" s="642">
        <v>8.4868682766160469E-2</v>
      </c>
      <c r="D24" s="629">
        <v>3289.6499999999996</v>
      </c>
      <c r="E24" s="642">
        <v>0.91513131723383956</v>
      </c>
      <c r="F24" s="630">
        <v>3594.7299999999996</v>
      </c>
    </row>
    <row r="25" spans="1:6" ht="14.4" customHeight="1" x14ac:dyDescent="0.3">
      <c r="A25" s="652" t="s">
        <v>3832</v>
      </c>
      <c r="B25" s="629">
        <v>259.23</v>
      </c>
      <c r="C25" s="642">
        <v>1.3351627891165924E-2</v>
      </c>
      <c r="D25" s="629">
        <v>19156.38</v>
      </c>
      <c r="E25" s="642">
        <v>0.98664837210883405</v>
      </c>
      <c r="F25" s="630">
        <v>19415.61</v>
      </c>
    </row>
    <row r="26" spans="1:6" ht="14.4" customHeight="1" x14ac:dyDescent="0.3">
      <c r="A26" s="652" t="s">
        <v>3803</v>
      </c>
      <c r="B26" s="629">
        <v>201.95</v>
      </c>
      <c r="C26" s="642">
        <v>2.7254814634870502E-2</v>
      </c>
      <c r="D26" s="629">
        <v>7207.7500000000009</v>
      </c>
      <c r="E26" s="642">
        <v>0.97274518536512955</v>
      </c>
      <c r="F26" s="630">
        <v>7409.7000000000007</v>
      </c>
    </row>
    <row r="27" spans="1:6" ht="14.4" customHeight="1" x14ac:dyDescent="0.3">
      <c r="A27" s="652" t="s">
        <v>3837</v>
      </c>
      <c r="B27" s="629"/>
      <c r="C27" s="642">
        <v>0</v>
      </c>
      <c r="D27" s="629">
        <v>1476.1299999999999</v>
      </c>
      <c r="E27" s="642">
        <v>1</v>
      </c>
      <c r="F27" s="630">
        <v>1476.1299999999999</v>
      </c>
    </row>
    <row r="28" spans="1:6" ht="14.4" customHeight="1" x14ac:dyDescent="0.3">
      <c r="A28" s="652" t="s">
        <v>3817</v>
      </c>
      <c r="B28" s="629"/>
      <c r="C28" s="642">
        <v>0</v>
      </c>
      <c r="D28" s="629">
        <v>1310.46</v>
      </c>
      <c r="E28" s="642">
        <v>1</v>
      </c>
      <c r="F28" s="630">
        <v>1310.46</v>
      </c>
    </row>
    <row r="29" spans="1:6" ht="14.4" customHeight="1" x14ac:dyDescent="0.3">
      <c r="A29" s="652" t="s">
        <v>3830</v>
      </c>
      <c r="B29" s="629"/>
      <c r="C29" s="642">
        <v>0</v>
      </c>
      <c r="D29" s="629">
        <v>4512.16</v>
      </c>
      <c r="E29" s="642">
        <v>1</v>
      </c>
      <c r="F29" s="630">
        <v>4512.16</v>
      </c>
    </row>
    <row r="30" spans="1:6" ht="14.4" customHeight="1" x14ac:dyDescent="0.3">
      <c r="A30" s="652" t="s">
        <v>3796</v>
      </c>
      <c r="B30" s="629"/>
      <c r="C30" s="642">
        <v>0</v>
      </c>
      <c r="D30" s="629">
        <v>333.31</v>
      </c>
      <c r="E30" s="642">
        <v>1</v>
      </c>
      <c r="F30" s="630">
        <v>333.31</v>
      </c>
    </row>
    <row r="31" spans="1:6" ht="14.4" customHeight="1" x14ac:dyDescent="0.3">
      <c r="A31" s="652" t="s">
        <v>3801</v>
      </c>
      <c r="B31" s="629"/>
      <c r="C31" s="642">
        <v>0</v>
      </c>
      <c r="D31" s="629">
        <v>124.51</v>
      </c>
      <c r="E31" s="642">
        <v>1</v>
      </c>
      <c r="F31" s="630">
        <v>124.51</v>
      </c>
    </row>
    <row r="32" spans="1:6" ht="14.4" customHeight="1" x14ac:dyDescent="0.3">
      <c r="A32" s="652" t="s">
        <v>3808</v>
      </c>
      <c r="B32" s="629"/>
      <c r="C32" s="642">
        <v>0</v>
      </c>
      <c r="D32" s="629">
        <v>14338.89</v>
      </c>
      <c r="E32" s="642">
        <v>1</v>
      </c>
      <c r="F32" s="630">
        <v>14338.89</v>
      </c>
    </row>
    <row r="33" spans="1:6" ht="14.4" customHeight="1" x14ac:dyDescent="0.3">
      <c r="A33" s="652" t="s">
        <v>3805</v>
      </c>
      <c r="B33" s="629"/>
      <c r="C33" s="642">
        <v>0</v>
      </c>
      <c r="D33" s="629">
        <v>83.1</v>
      </c>
      <c r="E33" s="642">
        <v>1</v>
      </c>
      <c r="F33" s="630">
        <v>83.1</v>
      </c>
    </row>
    <row r="34" spans="1:6" ht="14.4" customHeight="1" x14ac:dyDescent="0.3">
      <c r="A34" s="652" t="s">
        <v>3823</v>
      </c>
      <c r="B34" s="629">
        <v>0</v>
      </c>
      <c r="C34" s="642">
        <v>0</v>
      </c>
      <c r="D34" s="629">
        <v>5032.9299999999994</v>
      </c>
      <c r="E34" s="642">
        <v>1</v>
      </c>
      <c r="F34" s="630">
        <v>5032.9299999999994</v>
      </c>
    </row>
    <row r="35" spans="1:6" ht="14.4" customHeight="1" x14ac:dyDescent="0.3">
      <c r="A35" s="652" t="s">
        <v>3831</v>
      </c>
      <c r="B35" s="629">
        <v>0</v>
      </c>
      <c r="C35" s="642">
        <v>0</v>
      </c>
      <c r="D35" s="629">
        <v>22042.69</v>
      </c>
      <c r="E35" s="642">
        <v>1</v>
      </c>
      <c r="F35" s="630">
        <v>22042.69</v>
      </c>
    </row>
    <row r="36" spans="1:6" ht="14.4" customHeight="1" x14ac:dyDescent="0.3">
      <c r="A36" s="652" t="s">
        <v>3812</v>
      </c>
      <c r="B36" s="629"/>
      <c r="C36" s="642">
        <v>0</v>
      </c>
      <c r="D36" s="629">
        <v>6373.4400000000005</v>
      </c>
      <c r="E36" s="642">
        <v>1</v>
      </c>
      <c r="F36" s="630">
        <v>6373.4400000000005</v>
      </c>
    </row>
    <row r="37" spans="1:6" ht="14.4" customHeight="1" x14ac:dyDescent="0.3">
      <c r="A37" s="652" t="s">
        <v>3806</v>
      </c>
      <c r="B37" s="629"/>
      <c r="C37" s="642">
        <v>0</v>
      </c>
      <c r="D37" s="629">
        <v>316.34999999999997</v>
      </c>
      <c r="E37" s="642">
        <v>1</v>
      </c>
      <c r="F37" s="630">
        <v>316.34999999999997</v>
      </c>
    </row>
    <row r="38" spans="1:6" ht="14.4" customHeight="1" x14ac:dyDescent="0.3">
      <c r="A38" s="652" t="s">
        <v>3797</v>
      </c>
      <c r="B38" s="629"/>
      <c r="C38" s="642">
        <v>0</v>
      </c>
      <c r="D38" s="629">
        <v>11912.190000000002</v>
      </c>
      <c r="E38" s="642">
        <v>1</v>
      </c>
      <c r="F38" s="630">
        <v>11912.190000000002</v>
      </c>
    </row>
    <row r="39" spans="1:6" ht="14.4" customHeight="1" x14ac:dyDescent="0.3">
      <c r="A39" s="652" t="s">
        <v>3814</v>
      </c>
      <c r="B39" s="629"/>
      <c r="C39" s="642">
        <v>0</v>
      </c>
      <c r="D39" s="629">
        <v>2953.3499999999995</v>
      </c>
      <c r="E39" s="642">
        <v>1</v>
      </c>
      <c r="F39" s="630">
        <v>2953.3499999999995</v>
      </c>
    </row>
    <row r="40" spans="1:6" ht="14.4" customHeight="1" x14ac:dyDescent="0.3">
      <c r="A40" s="652" t="s">
        <v>3825</v>
      </c>
      <c r="B40" s="629"/>
      <c r="C40" s="642">
        <v>0</v>
      </c>
      <c r="D40" s="629">
        <v>1917.1999999999998</v>
      </c>
      <c r="E40" s="642">
        <v>1</v>
      </c>
      <c r="F40" s="630">
        <v>1917.1999999999998</v>
      </c>
    </row>
    <row r="41" spans="1:6" ht="14.4" customHeight="1" x14ac:dyDescent="0.3">
      <c r="A41" s="652" t="s">
        <v>3838</v>
      </c>
      <c r="B41" s="629"/>
      <c r="C41" s="642">
        <v>0</v>
      </c>
      <c r="D41" s="629">
        <v>3544.9499999999994</v>
      </c>
      <c r="E41" s="642">
        <v>1</v>
      </c>
      <c r="F41" s="630">
        <v>3544.9499999999994</v>
      </c>
    </row>
    <row r="42" spans="1:6" ht="14.4" customHeight="1" x14ac:dyDescent="0.3">
      <c r="A42" s="652" t="s">
        <v>3810</v>
      </c>
      <c r="B42" s="629">
        <v>0</v>
      </c>
      <c r="C42" s="642">
        <v>0</v>
      </c>
      <c r="D42" s="629">
        <v>333.31</v>
      </c>
      <c r="E42" s="642">
        <v>1</v>
      </c>
      <c r="F42" s="630">
        <v>333.31</v>
      </c>
    </row>
    <row r="43" spans="1:6" ht="14.4" customHeight="1" x14ac:dyDescent="0.3">
      <c r="A43" s="652" t="s">
        <v>3836</v>
      </c>
      <c r="B43" s="629"/>
      <c r="C43" s="642">
        <v>0</v>
      </c>
      <c r="D43" s="629">
        <v>2303.91</v>
      </c>
      <c r="E43" s="642">
        <v>1</v>
      </c>
      <c r="F43" s="630">
        <v>2303.91</v>
      </c>
    </row>
    <row r="44" spans="1:6" ht="14.4" customHeight="1" x14ac:dyDescent="0.3">
      <c r="A44" s="652" t="s">
        <v>3827</v>
      </c>
      <c r="B44" s="629"/>
      <c r="C44" s="642">
        <v>0</v>
      </c>
      <c r="D44" s="629">
        <v>2599.3599999999997</v>
      </c>
      <c r="E44" s="642">
        <v>1</v>
      </c>
      <c r="F44" s="630">
        <v>2599.3599999999997</v>
      </c>
    </row>
    <row r="45" spans="1:6" ht="14.4" customHeight="1" thickBot="1" x14ac:dyDescent="0.35">
      <c r="A45" s="653" t="s">
        <v>3811</v>
      </c>
      <c r="B45" s="644">
        <v>0</v>
      </c>
      <c r="C45" s="645"/>
      <c r="D45" s="644"/>
      <c r="E45" s="645"/>
      <c r="F45" s="646">
        <v>0</v>
      </c>
    </row>
    <row r="46" spans="1:6" ht="14.4" customHeight="1" thickBot="1" x14ac:dyDescent="0.35">
      <c r="A46" s="647" t="s">
        <v>6</v>
      </c>
      <c r="B46" s="648">
        <v>77099.979999999981</v>
      </c>
      <c r="C46" s="649">
        <v>0.10213476552011022</v>
      </c>
      <c r="D46" s="648">
        <v>677784.8</v>
      </c>
      <c r="E46" s="649">
        <v>0.89786523447988997</v>
      </c>
      <c r="F46" s="650">
        <v>754884.77999999991</v>
      </c>
    </row>
    <row r="47" spans="1:6" ht="14.4" customHeight="1" thickBot="1" x14ac:dyDescent="0.35"/>
    <row r="48" spans="1:6" ht="14.4" customHeight="1" x14ac:dyDescent="0.3">
      <c r="A48" s="651" t="s">
        <v>3501</v>
      </c>
      <c r="B48" s="623">
        <v>17195.68</v>
      </c>
      <c r="C48" s="641">
        <v>0.20624793175508449</v>
      </c>
      <c r="D48" s="623">
        <v>66178.149999999936</v>
      </c>
      <c r="E48" s="641">
        <v>0.79375206824491562</v>
      </c>
      <c r="F48" s="624">
        <v>83373.829999999929</v>
      </c>
    </row>
    <row r="49" spans="1:6" ht="14.4" customHeight="1" x14ac:dyDescent="0.3">
      <c r="A49" s="652" t="s">
        <v>3429</v>
      </c>
      <c r="B49" s="629">
        <v>11793.949999999999</v>
      </c>
      <c r="C49" s="642">
        <v>0.83755937826895621</v>
      </c>
      <c r="D49" s="629">
        <v>2287.3799999999997</v>
      </c>
      <c r="E49" s="642">
        <v>0.16244062173104387</v>
      </c>
      <c r="F49" s="630">
        <v>14081.329999999998</v>
      </c>
    </row>
    <row r="50" spans="1:6" ht="14.4" customHeight="1" x14ac:dyDescent="0.3">
      <c r="A50" s="652" t="s">
        <v>5898</v>
      </c>
      <c r="B50" s="629">
        <v>9065.380000000001</v>
      </c>
      <c r="C50" s="642">
        <v>0.82926842655084543</v>
      </c>
      <c r="D50" s="629">
        <v>1866.4</v>
      </c>
      <c r="E50" s="642">
        <v>0.17073157344915466</v>
      </c>
      <c r="F50" s="630">
        <v>10931.78</v>
      </c>
    </row>
    <row r="51" spans="1:6" ht="14.4" customHeight="1" x14ac:dyDescent="0.3">
      <c r="A51" s="652" t="s">
        <v>3466</v>
      </c>
      <c r="B51" s="629">
        <v>6616.67</v>
      </c>
      <c r="C51" s="642">
        <v>2.7720722229328112E-2</v>
      </c>
      <c r="D51" s="629">
        <v>232073.72000000012</v>
      </c>
      <c r="E51" s="642">
        <v>0.9722792777706718</v>
      </c>
      <c r="F51" s="630">
        <v>238690.39000000013</v>
      </c>
    </row>
    <row r="52" spans="1:6" ht="14.4" customHeight="1" x14ac:dyDescent="0.3">
      <c r="A52" s="652" t="s">
        <v>3458</v>
      </c>
      <c r="B52" s="629">
        <v>6467.8499999999995</v>
      </c>
      <c r="C52" s="642">
        <v>0.54530853476548991</v>
      </c>
      <c r="D52" s="629">
        <v>5393.05</v>
      </c>
      <c r="E52" s="642">
        <v>0.45469146523451004</v>
      </c>
      <c r="F52" s="630">
        <v>11860.9</v>
      </c>
    </row>
    <row r="53" spans="1:6" ht="14.4" customHeight="1" x14ac:dyDescent="0.3">
      <c r="A53" s="652" t="s">
        <v>3495</v>
      </c>
      <c r="B53" s="629">
        <v>3931.39</v>
      </c>
      <c r="C53" s="642">
        <v>0.68858319365116072</v>
      </c>
      <c r="D53" s="629">
        <v>1778</v>
      </c>
      <c r="E53" s="642">
        <v>0.31141680634883939</v>
      </c>
      <c r="F53" s="630">
        <v>5709.3899999999994</v>
      </c>
    </row>
    <row r="54" spans="1:6" ht="14.4" customHeight="1" x14ac:dyDescent="0.3">
      <c r="A54" s="652" t="s">
        <v>5899</v>
      </c>
      <c r="B54" s="629">
        <v>2652.1599999999994</v>
      </c>
      <c r="C54" s="642">
        <v>0.70000554269591442</v>
      </c>
      <c r="D54" s="629">
        <v>1136.6100000000001</v>
      </c>
      <c r="E54" s="642">
        <v>0.29999445730408558</v>
      </c>
      <c r="F54" s="630">
        <v>3788.7699999999995</v>
      </c>
    </row>
    <row r="55" spans="1:6" ht="14.4" customHeight="1" x14ac:dyDescent="0.3">
      <c r="A55" s="652" t="s">
        <v>3431</v>
      </c>
      <c r="B55" s="629">
        <v>2609.0100000000002</v>
      </c>
      <c r="C55" s="642">
        <v>0.3970588235294118</v>
      </c>
      <c r="D55" s="629">
        <v>3961.8300000000004</v>
      </c>
      <c r="E55" s="642">
        <v>0.60294117647058831</v>
      </c>
      <c r="F55" s="630">
        <v>6570.84</v>
      </c>
    </row>
    <row r="56" spans="1:6" ht="14.4" customHeight="1" x14ac:dyDescent="0.3">
      <c r="A56" s="652" t="s">
        <v>3417</v>
      </c>
      <c r="B56" s="629">
        <v>2170.23</v>
      </c>
      <c r="C56" s="642">
        <v>1</v>
      </c>
      <c r="D56" s="629"/>
      <c r="E56" s="642">
        <v>0</v>
      </c>
      <c r="F56" s="630">
        <v>2170.23</v>
      </c>
    </row>
    <row r="57" spans="1:6" ht="14.4" customHeight="1" x14ac:dyDescent="0.3">
      <c r="A57" s="652" t="s">
        <v>3428</v>
      </c>
      <c r="B57" s="629">
        <v>1999.8600000000001</v>
      </c>
      <c r="C57" s="642">
        <v>2.4975222844537358E-2</v>
      </c>
      <c r="D57" s="629">
        <v>78073.899999999936</v>
      </c>
      <c r="E57" s="642">
        <v>0.97502477715546265</v>
      </c>
      <c r="F57" s="630">
        <v>80073.759999999937</v>
      </c>
    </row>
    <row r="58" spans="1:6" ht="14.4" customHeight="1" x14ac:dyDescent="0.3">
      <c r="A58" s="652" t="s">
        <v>5900</v>
      </c>
      <c r="B58" s="629">
        <v>1954.31</v>
      </c>
      <c r="C58" s="642">
        <v>0.66666780375648993</v>
      </c>
      <c r="D58" s="629">
        <v>977.15</v>
      </c>
      <c r="E58" s="642">
        <v>0.33333219624351007</v>
      </c>
      <c r="F58" s="630">
        <v>2931.46</v>
      </c>
    </row>
    <row r="59" spans="1:6" ht="14.4" customHeight="1" x14ac:dyDescent="0.3">
      <c r="A59" s="652" t="s">
        <v>3437</v>
      </c>
      <c r="B59" s="629">
        <v>1239.6600000000001</v>
      </c>
      <c r="C59" s="642">
        <v>0.75</v>
      </c>
      <c r="D59" s="629">
        <v>413.22</v>
      </c>
      <c r="E59" s="642">
        <v>0.25</v>
      </c>
      <c r="F59" s="630">
        <v>1652.88</v>
      </c>
    </row>
    <row r="60" spans="1:6" ht="14.4" customHeight="1" x14ac:dyDescent="0.3">
      <c r="A60" s="652" t="s">
        <v>3430</v>
      </c>
      <c r="B60" s="629">
        <v>1187.5999999999999</v>
      </c>
      <c r="C60" s="642">
        <v>0.48570610608973047</v>
      </c>
      <c r="D60" s="629">
        <v>1257.5</v>
      </c>
      <c r="E60" s="642">
        <v>0.51429389391026958</v>
      </c>
      <c r="F60" s="630">
        <v>2445.1</v>
      </c>
    </row>
    <row r="61" spans="1:6" ht="14.4" customHeight="1" x14ac:dyDescent="0.3">
      <c r="A61" s="652" t="s">
        <v>3450</v>
      </c>
      <c r="B61" s="629">
        <v>913.18999999999994</v>
      </c>
      <c r="C61" s="642">
        <v>0.15066407087822342</v>
      </c>
      <c r="D61" s="629">
        <v>5147.91</v>
      </c>
      <c r="E61" s="642">
        <v>0.84933592912177658</v>
      </c>
      <c r="F61" s="630">
        <v>6061.0999999999995</v>
      </c>
    </row>
    <row r="62" spans="1:6" ht="14.4" customHeight="1" x14ac:dyDescent="0.3">
      <c r="A62" s="652" t="s">
        <v>3415</v>
      </c>
      <c r="B62" s="629">
        <v>886.91</v>
      </c>
      <c r="C62" s="642">
        <v>1</v>
      </c>
      <c r="D62" s="629"/>
      <c r="E62" s="642">
        <v>0</v>
      </c>
      <c r="F62" s="630">
        <v>886.91</v>
      </c>
    </row>
    <row r="63" spans="1:6" ht="14.4" customHeight="1" x14ac:dyDescent="0.3">
      <c r="A63" s="652" t="s">
        <v>3467</v>
      </c>
      <c r="B63" s="629">
        <v>817.42000000000007</v>
      </c>
      <c r="C63" s="642">
        <v>1</v>
      </c>
      <c r="D63" s="629"/>
      <c r="E63" s="642">
        <v>0</v>
      </c>
      <c r="F63" s="630">
        <v>817.42000000000007</v>
      </c>
    </row>
    <row r="64" spans="1:6" ht="14.4" customHeight="1" x14ac:dyDescent="0.3">
      <c r="A64" s="652" t="s">
        <v>3414</v>
      </c>
      <c r="B64" s="629">
        <v>628.42999999999995</v>
      </c>
      <c r="C64" s="642">
        <v>0.69960034288131623</v>
      </c>
      <c r="D64" s="629">
        <v>269.84000000000003</v>
      </c>
      <c r="E64" s="642">
        <v>0.30039965711868372</v>
      </c>
      <c r="F64" s="630">
        <v>898.27</v>
      </c>
    </row>
    <row r="65" spans="1:6" ht="14.4" customHeight="1" x14ac:dyDescent="0.3">
      <c r="A65" s="652" t="s">
        <v>3477</v>
      </c>
      <c r="B65" s="629">
        <v>604.08000000000004</v>
      </c>
      <c r="C65" s="642">
        <v>0.62273078707283136</v>
      </c>
      <c r="D65" s="629">
        <v>365.96999999999997</v>
      </c>
      <c r="E65" s="642">
        <v>0.3772692129271687</v>
      </c>
      <c r="F65" s="630">
        <v>970.05</v>
      </c>
    </row>
    <row r="66" spans="1:6" ht="14.4" customHeight="1" x14ac:dyDescent="0.3">
      <c r="A66" s="652" t="s">
        <v>3454</v>
      </c>
      <c r="B66" s="629">
        <v>588.13</v>
      </c>
      <c r="C66" s="642">
        <v>0.67707769706319143</v>
      </c>
      <c r="D66" s="629">
        <v>280.5</v>
      </c>
      <c r="E66" s="642">
        <v>0.32292230293680851</v>
      </c>
      <c r="F66" s="630">
        <v>868.63</v>
      </c>
    </row>
    <row r="67" spans="1:6" ht="14.4" customHeight="1" x14ac:dyDescent="0.3">
      <c r="A67" s="652" t="s">
        <v>3411</v>
      </c>
      <c r="B67" s="629">
        <v>549.48</v>
      </c>
      <c r="C67" s="642">
        <v>0.43916240409207163</v>
      </c>
      <c r="D67" s="629">
        <v>701.72</v>
      </c>
      <c r="E67" s="642">
        <v>0.56083759590792837</v>
      </c>
      <c r="F67" s="630">
        <v>1251.2</v>
      </c>
    </row>
    <row r="68" spans="1:6" ht="14.4" customHeight="1" x14ac:dyDescent="0.3">
      <c r="A68" s="652" t="s">
        <v>3425</v>
      </c>
      <c r="B68" s="629">
        <v>457</v>
      </c>
      <c r="C68" s="642">
        <v>5.2386509270234166E-2</v>
      </c>
      <c r="D68" s="629">
        <v>8266.6199999999972</v>
      </c>
      <c r="E68" s="642">
        <v>0.94761349072976586</v>
      </c>
      <c r="F68" s="630">
        <v>8723.6199999999972</v>
      </c>
    </row>
    <row r="69" spans="1:6" ht="14.4" customHeight="1" x14ac:dyDescent="0.3">
      <c r="A69" s="652" t="s">
        <v>3421</v>
      </c>
      <c r="B69" s="629">
        <v>452.87</v>
      </c>
      <c r="C69" s="642">
        <v>0.78893089211365264</v>
      </c>
      <c r="D69" s="629">
        <v>121.16</v>
      </c>
      <c r="E69" s="642">
        <v>0.21106910788634742</v>
      </c>
      <c r="F69" s="630">
        <v>574.03</v>
      </c>
    </row>
    <row r="70" spans="1:6" ht="14.4" customHeight="1" x14ac:dyDescent="0.3">
      <c r="A70" s="652" t="s">
        <v>5901</v>
      </c>
      <c r="B70" s="629">
        <v>441.83</v>
      </c>
      <c r="C70" s="642">
        <v>0.3571411250232393</v>
      </c>
      <c r="D70" s="629">
        <v>795.3</v>
      </c>
      <c r="E70" s="642">
        <v>0.64285887497676075</v>
      </c>
      <c r="F70" s="630">
        <v>1237.1299999999999</v>
      </c>
    </row>
    <row r="71" spans="1:6" ht="14.4" customHeight="1" x14ac:dyDescent="0.3">
      <c r="A71" s="652" t="s">
        <v>3418</v>
      </c>
      <c r="B71" s="629">
        <v>433.83</v>
      </c>
      <c r="C71" s="642">
        <v>0.49186517159669391</v>
      </c>
      <c r="D71" s="629">
        <v>448.18</v>
      </c>
      <c r="E71" s="642">
        <v>0.50813482840330615</v>
      </c>
      <c r="F71" s="630">
        <v>882.01</v>
      </c>
    </row>
    <row r="72" spans="1:6" ht="14.4" customHeight="1" x14ac:dyDescent="0.3">
      <c r="A72" s="652" t="s">
        <v>3439</v>
      </c>
      <c r="B72" s="629">
        <v>432.01</v>
      </c>
      <c r="C72" s="642">
        <v>0.29415850146054484</v>
      </c>
      <c r="D72" s="629">
        <v>1036.6200000000001</v>
      </c>
      <c r="E72" s="642">
        <v>0.70584149853945521</v>
      </c>
      <c r="F72" s="630">
        <v>1468.63</v>
      </c>
    </row>
    <row r="73" spans="1:6" ht="14.4" customHeight="1" x14ac:dyDescent="0.3">
      <c r="A73" s="652" t="s">
        <v>3419</v>
      </c>
      <c r="B73" s="629">
        <v>305.08</v>
      </c>
      <c r="C73" s="642">
        <v>0.25</v>
      </c>
      <c r="D73" s="629">
        <v>915.24</v>
      </c>
      <c r="E73" s="642">
        <v>0.75</v>
      </c>
      <c r="F73" s="630">
        <v>1220.32</v>
      </c>
    </row>
    <row r="74" spans="1:6" ht="14.4" customHeight="1" x14ac:dyDescent="0.3">
      <c r="A74" s="652" t="s">
        <v>3422</v>
      </c>
      <c r="B74" s="629">
        <v>303.45999999999998</v>
      </c>
      <c r="C74" s="642">
        <v>0.21601190179594681</v>
      </c>
      <c r="D74" s="629">
        <v>1101.3700000000001</v>
      </c>
      <c r="E74" s="642">
        <v>0.78398809820405313</v>
      </c>
      <c r="F74" s="630">
        <v>1404.8300000000002</v>
      </c>
    </row>
    <row r="75" spans="1:6" ht="14.4" customHeight="1" x14ac:dyDescent="0.3">
      <c r="A75" s="652" t="s">
        <v>3481</v>
      </c>
      <c r="B75" s="629">
        <v>179.54</v>
      </c>
      <c r="C75" s="642">
        <v>0.81082057535112673</v>
      </c>
      <c r="D75" s="629">
        <v>41.89</v>
      </c>
      <c r="E75" s="642">
        <v>0.18917942464887322</v>
      </c>
      <c r="F75" s="630">
        <v>221.43</v>
      </c>
    </row>
    <row r="76" spans="1:6" ht="14.4" customHeight="1" x14ac:dyDescent="0.3">
      <c r="A76" s="652" t="s">
        <v>3488</v>
      </c>
      <c r="B76" s="629">
        <v>130.45000000000002</v>
      </c>
      <c r="C76" s="642">
        <v>0.55498830036162528</v>
      </c>
      <c r="D76" s="629">
        <v>104.6</v>
      </c>
      <c r="E76" s="642">
        <v>0.44501169963837478</v>
      </c>
      <c r="F76" s="630">
        <v>235.05</v>
      </c>
    </row>
    <row r="77" spans="1:6" ht="14.4" customHeight="1" x14ac:dyDescent="0.3">
      <c r="A77" s="652" t="s">
        <v>3416</v>
      </c>
      <c r="B77" s="629">
        <v>47.63</v>
      </c>
      <c r="C77" s="642">
        <v>0.2099810430719041</v>
      </c>
      <c r="D77" s="629">
        <v>179.2</v>
      </c>
      <c r="E77" s="642">
        <v>0.79001895692809598</v>
      </c>
      <c r="F77" s="630">
        <v>226.82999999999998</v>
      </c>
    </row>
    <row r="78" spans="1:6" ht="14.4" customHeight="1" x14ac:dyDescent="0.3">
      <c r="A78" s="652" t="s">
        <v>3444</v>
      </c>
      <c r="B78" s="629">
        <v>44.89</v>
      </c>
      <c r="C78" s="642">
        <v>0.17123784093076486</v>
      </c>
      <c r="D78" s="629">
        <v>217.26</v>
      </c>
      <c r="E78" s="642">
        <v>0.82876215906923523</v>
      </c>
      <c r="F78" s="630">
        <v>262.14999999999998</v>
      </c>
    </row>
    <row r="79" spans="1:6" ht="14.4" customHeight="1" x14ac:dyDescent="0.3">
      <c r="A79" s="652" t="s">
        <v>5902</v>
      </c>
      <c r="B79" s="629">
        <v>0</v>
      </c>
      <c r="C79" s="642">
        <v>0</v>
      </c>
      <c r="D79" s="629">
        <v>1546.04</v>
      </c>
      <c r="E79" s="642">
        <v>1</v>
      </c>
      <c r="F79" s="630">
        <v>1546.04</v>
      </c>
    </row>
    <row r="80" spans="1:6" ht="14.4" customHeight="1" x14ac:dyDescent="0.3">
      <c r="A80" s="652" t="s">
        <v>3440</v>
      </c>
      <c r="B80" s="629"/>
      <c r="C80" s="642">
        <v>0</v>
      </c>
      <c r="D80" s="629">
        <v>161.54</v>
      </c>
      <c r="E80" s="642">
        <v>1</v>
      </c>
      <c r="F80" s="630">
        <v>161.54</v>
      </c>
    </row>
    <row r="81" spans="1:6" ht="14.4" customHeight="1" x14ac:dyDescent="0.3">
      <c r="A81" s="652" t="s">
        <v>3433</v>
      </c>
      <c r="B81" s="629">
        <v>0</v>
      </c>
      <c r="C81" s="642">
        <v>0</v>
      </c>
      <c r="D81" s="629">
        <v>232.44</v>
      </c>
      <c r="E81" s="642">
        <v>1</v>
      </c>
      <c r="F81" s="630">
        <v>232.44</v>
      </c>
    </row>
    <row r="82" spans="1:6" ht="14.4" customHeight="1" x14ac:dyDescent="0.3">
      <c r="A82" s="652" t="s">
        <v>3504</v>
      </c>
      <c r="B82" s="629"/>
      <c r="C82" s="642">
        <v>0</v>
      </c>
      <c r="D82" s="629">
        <v>14479.45</v>
      </c>
      <c r="E82" s="642">
        <v>1</v>
      </c>
      <c r="F82" s="630">
        <v>14479.45</v>
      </c>
    </row>
    <row r="83" spans="1:6" ht="14.4" customHeight="1" x14ac:dyDescent="0.3">
      <c r="A83" s="652" t="s">
        <v>3460</v>
      </c>
      <c r="B83" s="629">
        <v>0</v>
      </c>
      <c r="C83" s="642">
        <v>0</v>
      </c>
      <c r="D83" s="629">
        <v>98.44</v>
      </c>
      <c r="E83" s="642">
        <v>1</v>
      </c>
      <c r="F83" s="630">
        <v>98.44</v>
      </c>
    </row>
    <row r="84" spans="1:6" ht="14.4" customHeight="1" x14ac:dyDescent="0.3">
      <c r="A84" s="652" t="s">
        <v>3448</v>
      </c>
      <c r="B84" s="629"/>
      <c r="C84" s="642">
        <v>0</v>
      </c>
      <c r="D84" s="629">
        <v>1113.6599999999999</v>
      </c>
      <c r="E84" s="642">
        <v>1</v>
      </c>
      <c r="F84" s="630">
        <v>1113.6599999999999</v>
      </c>
    </row>
    <row r="85" spans="1:6" ht="14.4" customHeight="1" x14ac:dyDescent="0.3">
      <c r="A85" s="652" t="s">
        <v>3494</v>
      </c>
      <c r="B85" s="629"/>
      <c r="C85" s="642">
        <v>0</v>
      </c>
      <c r="D85" s="629">
        <v>399.28</v>
      </c>
      <c r="E85" s="642">
        <v>1</v>
      </c>
      <c r="F85" s="630">
        <v>399.28</v>
      </c>
    </row>
    <row r="86" spans="1:6" ht="14.4" customHeight="1" x14ac:dyDescent="0.3">
      <c r="A86" s="652" t="s">
        <v>3449</v>
      </c>
      <c r="B86" s="629"/>
      <c r="C86" s="642">
        <v>0</v>
      </c>
      <c r="D86" s="629">
        <v>18065.95</v>
      </c>
      <c r="E86" s="642">
        <v>1</v>
      </c>
      <c r="F86" s="630">
        <v>18065.95</v>
      </c>
    </row>
    <row r="87" spans="1:6" ht="14.4" customHeight="1" x14ac:dyDescent="0.3">
      <c r="A87" s="652" t="s">
        <v>3455</v>
      </c>
      <c r="B87" s="629"/>
      <c r="C87" s="642"/>
      <c r="D87" s="629">
        <v>0</v>
      </c>
      <c r="E87" s="642"/>
      <c r="F87" s="630">
        <v>0</v>
      </c>
    </row>
    <row r="88" spans="1:6" ht="14.4" customHeight="1" x14ac:dyDescent="0.3">
      <c r="A88" s="652" t="s">
        <v>3490</v>
      </c>
      <c r="B88" s="629"/>
      <c r="C88" s="642">
        <v>0</v>
      </c>
      <c r="D88" s="629">
        <v>620.67999999999995</v>
      </c>
      <c r="E88" s="642">
        <v>1</v>
      </c>
      <c r="F88" s="630">
        <v>620.67999999999995</v>
      </c>
    </row>
    <row r="89" spans="1:6" ht="14.4" customHeight="1" x14ac:dyDescent="0.3">
      <c r="A89" s="652" t="s">
        <v>3497</v>
      </c>
      <c r="B89" s="629"/>
      <c r="C89" s="642">
        <v>0</v>
      </c>
      <c r="D89" s="629">
        <v>9566.5600000000031</v>
      </c>
      <c r="E89" s="642">
        <v>1</v>
      </c>
      <c r="F89" s="630">
        <v>9566.5600000000031</v>
      </c>
    </row>
    <row r="90" spans="1:6" ht="14.4" customHeight="1" x14ac:dyDescent="0.3">
      <c r="A90" s="652" t="s">
        <v>3499</v>
      </c>
      <c r="B90" s="629">
        <v>0</v>
      </c>
      <c r="C90" s="642">
        <v>0</v>
      </c>
      <c r="D90" s="629">
        <v>558.88</v>
      </c>
      <c r="E90" s="642">
        <v>1</v>
      </c>
      <c r="F90" s="630">
        <v>558.88</v>
      </c>
    </row>
    <row r="91" spans="1:6" ht="14.4" customHeight="1" x14ac:dyDescent="0.3">
      <c r="A91" s="652" t="s">
        <v>3484</v>
      </c>
      <c r="B91" s="629"/>
      <c r="C91" s="642">
        <v>0</v>
      </c>
      <c r="D91" s="629">
        <v>1011.28</v>
      </c>
      <c r="E91" s="642">
        <v>1</v>
      </c>
      <c r="F91" s="630">
        <v>1011.28</v>
      </c>
    </row>
    <row r="92" spans="1:6" ht="14.4" customHeight="1" x14ac:dyDescent="0.3">
      <c r="A92" s="652" t="s">
        <v>3505</v>
      </c>
      <c r="B92" s="629"/>
      <c r="C92" s="642">
        <v>0</v>
      </c>
      <c r="D92" s="629">
        <v>57787.189999999995</v>
      </c>
      <c r="E92" s="642">
        <v>1</v>
      </c>
      <c r="F92" s="630">
        <v>57787.189999999995</v>
      </c>
    </row>
    <row r="93" spans="1:6" ht="14.4" customHeight="1" x14ac:dyDescent="0.3">
      <c r="A93" s="652" t="s">
        <v>3464</v>
      </c>
      <c r="B93" s="629"/>
      <c r="C93" s="642">
        <v>0</v>
      </c>
      <c r="D93" s="629">
        <v>817.56</v>
      </c>
      <c r="E93" s="642">
        <v>1</v>
      </c>
      <c r="F93" s="630">
        <v>817.56</v>
      </c>
    </row>
    <row r="94" spans="1:6" ht="14.4" customHeight="1" x14ac:dyDescent="0.3">
      <c r="A94" s="652" t="s">
        <v>3472</v>
      </c>
      <c r="B94" s="629">
        <v>0</v>
      </c>
      <c r="C94" s="642">
        <v>0</v>
      </c>
      <c r="D94" s="629">
        <v>1293.42</v>
      </c>
      <c r="E94" s="642">
        <v>1</v>
      </c>
      <c r="F94" s="630">
        <v>1293.42</v>
      </c>
    </row>
    <row r="95" spans="1:6" ht="14.4" customHeight="1" x14ac:dyDescent="0.3">
      <c r="A95" s="652" t="s">
        <v>3486</v>
      </c>
      <c r="B95" s="629"/>
      <c r="C95" s="642">
        <v>0</v>
      </c>
      <c r="D95" s="629">
        <v>1793.46</v>
      </c>
      <c r="E95" s="642">
        <v>1</v>
      </c>
      <c r="F95" s="630">
        <v>1793.46</v>
      </c>
    </row>
    <row r="96" spans="1:6" ht="14.4" customHeight="1" x14ac:dyDescent="0.3">
      <c r="A96" s="652" t="s">
        <v>3476</v>
      </c>
      <c r="B96" s="629"/>
      <c r="C96" s="642">
        <v>0</v>
      </c>
      <c r="D96" s="629">
        <v>933.91000000000008</v>
      </c>
      <c r="E96" s="642">
        <v>1</v>
      </c>
      <c r="F96" s="630">
        <v>933.91000000000008</v>
      </c>
    </row>
    <row r="97" spans="1:6" ht="14.4" customHeight="1" x14ac:dyDescent="0.3">
      <c r="A97" s="652" t="s">
        <v>3413</v>
      </c>
      <c r="B97" s="629">
        <v>0</v>
      </c>
      <c r="C97" s="642"/>
      <c r="D97" s="629">
        <v>0</v>
      </c>
      <c r="E97" s="642"/>
      <c r="F97" s="630">
        <v>0</v>
      </c>
    </row>
    <row r="98" spans="1:6" ht="14.4" customHeight="1" x14ac:dyDescent="0.3">
      <c r="A98" s="652" t="s">
        <v>3424</v>
      </c>
      <c r="B98" s="629"/>
      <c r="C98" s="642">
        <v>0</v>
      </c>
      <c r="D98" s="629">
        <v>182.14</v>
      </c>
      <c r="E98" s="642">
        <v>1</v>
      </c>
      <c r="F98" s="630">
        <v>182.14</v>
      </c>
    </row>
    <row r="99" spans="1:6" ht="14.4" customHeight="1" x14ac:dyDescent="0.3">
      <c r="A99" s="652" t="s">
        <v>3465</v>
      </c>
      <c r="B99" s="629"/>
      <c r="C99" s="642">
        <v>0</v>
      </c>
      <c r="D99" s="629">
        <v>19132.439999999995</v>
      </c>
      <c r="E99" s="642">
        <v>1</v>
      </c>
      <c r="F99" s="630">
        <v>19132.439999999995</v>
      </c>
    </row>
    <row r="100" spans="1:6" ht="14.4" customHeight="1" x14ac:dyDescent="0.3">
      <c r="A100" s="652" t="s">
        <v>3470</v>
      </c>
      <c r="B100" s="629">
        <v>0</v>
      </c>
      <c r="C100" s="642">
        <v>0</v>
      </c>
      <c r="D100" s="629">
        <v>78868.080000000045</v>
      </c>
      <c r="E100" s="642">
        <v>1</v>
      </c>
      <c r="F100" s="630">
        <v>78868.080000000045</v>
      </c>
    </row>
    <row r="101" spans="1:6" ht="14.4" customHeight="1" x14ac:dyDescent="0.3">
      <c r="A101" s="652" t="s">
        <v>3443</v>
      </c>
      <c r="B101" s="629"/>
      <c r="C101" s="642">
        <v>0</v>
      </c>
      <c r="D101" s="629">
        <v>207.75</v>
      </c>
      <c r="E101" s="642">
        <v>1</v>
      </c>
      <c r="F101" s="630">
        <v>207.75</v>
      </c>
    </row>
    <row r="102" spans="1:6" ht="14.4" customHeight="1" x14ac:dyDescent="0.3">
      <c r="A102" s="652" t="s">
        <v>3410</v>
      </c>
      <c r="B102" s="629">
        <v>0</v>
      </c>
      <c r="C102" s="642">
        <v>0</v>
      </c>
      <c r="D102" s="629">
        <v>432.32</v>
      </c>
      <c r="E102" s="642">
        <v>1</v>
      </c>
      <c r="F102" s="630">
        <v>432.32</v>
      </c>
    </row>
    <row r="103" spans="1:6" ht="14.4" customHeight="1" x14ac:dyDescent="0.3">
      <c r="A103" s="652" t="s">
        <v>3482</v>
      </c>
      <c r="B103" s="629">
        <v>0</v>
      </c>
      <c r="C103" s="642">
        <v>0</v>
      </c>
      <c r="D103" s="629">
        <v>3748.1399999999994</v>
      </c>
      <c r="E103" s="642">
        <v>1</v>
      </c>
      <c r="F103" s="630">
        <v>3748.1399999999994</v>
      </c>
    </row>
    <row r="104" spans="1:6" ht="14.4" customHeight="1" x14ac:dyDescent="0.3">
      <c r="A104" s="652" t="s">
        <v>3420</v>
      </c>
      <c r="B104" s="629"/>
      <c r="C104" s="642">
        <v>0</v>
      </c>
      <c r="D104" s="629">
        <v>836.74</v>
      </c>
      <c r="E104" s="642">
        <v>1</v>
      </c>
      <c r="F104" s="630">
        <v>836.74</v>
      </c>
    </row>
    <row r="105" spans="1:6" ht="14.4" customHeight="1" x14ac:dyDescent="0.3">
      <c r="A105" s="652" t="s">
        <v>3479</v>
      </c>
      <c r="B105" s="629">
        <v>0</v>
      </c>
      <c r="C105" s="642">
        <v>0</v>
      </c>
      <c r="D105" s="629">
        <v>3592.2799999999993</v>
      </c>
      <c r="E105" s="642">
        <v>1</v>
      </c>
      <c r="F105" s="630">
        <v>3592.2799999999993</v>
      </c>
    </row>
    <row r="106" spans="1:6" ht="14.4" customHeight="1" x14ac:dyDescent="0.3">
      <c r="A106" s="652" t="s">
        <v>3500</v>
      </c>
      <c r="B106" s="629"/>
      <c r="C106" s="642">
        <v>0</v>
      </c>
      <c r="D106" s="629">
        <v>2180.4</v>
      </c>
      <c r="E106" s="642">
        <v>1</v>
      </c>
      <c r="F106" s="630">
        <v>2180.4</v>
      </c>
    </row>
    <row r="107" spans="1:6" ht="14.4" customHeight="1" x14ac:dyDescent="0.3">
      <c r="A107" s="652" t="s">
        <v>3493</v>
      </c>
      <c r="B107" s="629"/>
      <c r="C107" s="642">
        <v>0</v>
      </c>
      <c r="D107" s="629">
        <v>23064.559999999994</v>
      </c>
      <c r="E107" s="642">
        <v>1</v>
      </c>
      <c r="F107" s="630">
        <v>23064.559999999994</v>
      </c>
    </row>
    <row r="108" spans="1:6" ht="14.4" customHeight="1" x14ac:dyDescent="0.3">
      <c r="A108" s="652" t="s">
        <v>3442</v>
      </c>
      <c r="B108" s="629">
        <v>0</v>
      </c>
      <c r="C108" s="642"/>
      <c r="D108" s="629"/>
      <c r="E108" s="642"/>
      <c r="F108" s="630">
        <v>0</v>
      </c>
    </row>
    <row r="109" spans="1:6" ht="14.4" customHeight="1" x14ac:dyDescent="0.3">
      <c r="A109" s="652" t="s">
        <v>3502</v>
      </c>
      <c r="B109" s="629"/>
      <c r="C109" s="642">
        <v>0</v>
      </c>
      <c r="D109" s="629">
        <v>3443.5</v>
      </c>
      <c r="E109" s="642">
        <v>1</v>
      </c>
      <c r="F109" s="630">
        <v>3443.5</v>
      </c>
    </row>
    <row r="110" spans="1:6" ht="14.4" customHeight="1" x14ac:dyDescent="0.3">
      <c r="A110" s="652" t="s">
        <v>3452</v>
      </c>
      <c r="B110" s="629">
        <v>0</v>
      </c>
      <c r="C110" s="642">
        <v>0</v>
      </c>
      <c r="D110" s="629">
        <v>14720.09</v>
      </c>
      <c r="E110" s="642">
        <v>1</v>
      </c>
      <c r="F110" s="630">
        <v>14720.09</v>
      </c>
    </row>
    <row r="111" spans="1:6" ht="14.4" customHeight="1" x14ac:dyDescent="0.3">
      <c r="A111" s="652" t="s">
        <v>3463</v>
      </c>
      <c r="B111" s="629">
        <v>0</v>
      </c>
      <c r="C111" s="642">
        <v>0</v>
      </c>
      <c r="D111" s="629">
        <v>483.01</v>
      </c>
      <c r="E111" s="642">
        <v>1</v>
      </c>
      <c r="F111" s="630">
        <v>483.01</v>
      </c>
    </row>
    <row r="112" spans="1:6" ht="14.4" customHeight="1" x14ac:dyDescent="0.3">
      <c r="A112" s="652" t="s">
        <v>3438</v>
      </c>
      <c r="B112" s="629">
        <v>0</v>
      </c>
      <c r="C112" s="642">
        <v>0</v>
      </c>
      <c r="D112" s="629">
        <v>522.08000000000004</v>
      </c>
      <c r="E112" s="642">
        <v>1</v>
      </c>
      <c r="F112" s="630">
        <v>522.08000000000004</v>
      </c>
    </row>
    <row r="113" spans="1:6" ht="14.4" customHeight="1" thickBot="1" x14ac:dyDescent="0.35">
      <c r="A113" s="653" t="s">
        <v>3457</v>
      </c>
      <c r="B113" s="644"/>
      <c r="C113" s="645">
        <v>0</v>
      </c>
      <c r="D113" s="644">
        <v>501.24</v>
      </c>
      <c r="E113" s="645">
        <v>1</v>
      </c>
      <c r="F113" s="646">
        <v>501.24</v>
      </c>
    </row>
    <row r="114" spans="1:6" ht="14.4" customHeight="1" thickBot="1" x14ac:dyDescent="0.35">
      <c r="A114" s="647" t="s">
        <v>6</v>
      </c>
      <c r="B114" s="648">
        <v>77099.98000000001</v>
      </c>
      <c r="C114" s="649">
        <v>0.10213476552011028</v>
      </c>
      <c r="D114" s="648">
        <v>677784.79999999958</v>
      </c>
      <c r="E114" s="649">
        <v>0.89786523447988942</v>
      </c>
      <c r="F114" s="650">
        <v>754884.7799999998</v>
      </c>
    </row>
  </sheetData>
  <mergeCells count="3">
    <mergeCell ref="A1:F1"/>
    <mergeCell ref="B3:C3"/>
    <mergeCell ref="D3:E3"/>
  </mergeCells>
  <conditionalFormatting sqref="C5:C1048576">
    <cfRule type="cellIs" dxfId="39" priority="12" stopIfTrue="1" operator="greaterThan">
      <formula>0.2</formula>
    </cfRule>
  </conditionalFormatting>
  <conditionalFormatting sqref="F5:F45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{FF87EA37-237E-466B-B781-1173A5E91411}</x14:id>
        </ext>
      </extLst>
    </cfRule>
  </conditionalFormatting>
  <conditionalFormatting sqref="F48:F113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{266F8A4F-BA62-49BB-9027-2673DE5E4453}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F87EA37-237E-466B-B781-1173A5E9141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F5:F45</xm:sqref>
        </x14:conditionalFormatting>
        <x14:conditionalFormatting xmlns:xm="http://schemas.microsoft.com/office/excel/2006/main">
          <x14:cfRule type="dataBar" id="{266F8A4F-BA62-49BB-9027-2673DE5E445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F48:F113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557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69" customWidth="1"/>
    <col min="2" max="2" width="8.88671875" style="69" bestFit="1" customWidth="1"/>
    <col min="3" max="3" width="7" style="69" bestFit="1" customWidth="1"/>
    <col min="4" max="5" width="22.21875" style="69" customWidth="1"/>
    <col min="6" max="6" width="6.6640625" style="98" customWidth="1"/>
    <col min="7" max="7" width="10" style="98" customWidth="1"/>
    <col min="8" max="8" width="6.77734375" style="91" customWidth="1"/>
    <col min="9" max="9" width="6.6640625" style="98" customWidth="1"/>
    <col min="10" max="10" width="10" style="98" customWidth="1"/>
    <col min="11" max="11" width="6.77734375" style="91" customWidth="1"/>
    <col min="12" max="12" width="6.6640625" style="98" customWidth="1"/>
    <col min="13" max="13" width="10" style="98" customWidth="1"/>
    <col min="14" max="16384" width="8.88671875" style="69"/>
  </cols>
  <sheetData>
    <row r="1" spans="1:13" ht="18.600000000000001" customHeight="1" thickBot="1" x14ac:dyDescent="0.4">
      <c r="A1" s="474" t="s">
        <v>265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40"/>
      <c r="M1" s="440"/>
    </row>
    <row r="2" spans="1:13" ht="14.4" customHeight="1" thickBot="1" x14ac:dyDescent="0.35">
      <c r="A2" s="580" t="s">
        <v>297</v>
      </c>
      <c r="B2" s="96"/>
      <c r="C2" s="96"/>
      <c r="D2" s="96"/>
      <c r="E2" s="96"/>
      <c r="F2" s="97"/>
      <c r="G2" s="97"/>
      <c r="H2" s="353"/>
      <c r="I2" s="97"/>
      <c r="J2" s="97"/>
      <c r="K2" s="353"/>
      <c r="L2" s="97"/>
    </row>
    <row r="3" spans="1:13" ht="14.4" customHeight="1" thickBot="1" x14ac:dyDescent="0.35">
      <c r="E3" s="179" t="s">
        <v>255</v>
      </c>
      <c r="F3" s="56">
        <f>SUBTOTAL(9,F6:F1048576)</f>
        <v>453</v>
      </c>
      <c r="G3" s="56">
        <f>SUBTOTAL(9,G6:G1048576)</f>
        <v>77099.98</v>
      </c>
      <c r="H3" s="57">
        <f>IF(M3=0,0,G3/M3)</f>
        <v>0.10213476552011015</v>
      </c>
      <c r="I3" s="56">
        <f>SUBTOTAL(9,I6:I1048576)</f>
        <v>1958</v>
      </c>
      <c r="J3" s="56">
        <f>SUBTOTAL(9,J6:J1048576)</f>
        <v>677784.80000000051</v>
      </c>
      <c r="K3" s="57">
        <f>IF(M3=0,0,J3/M3)</f>
        <v>0.89786523447988975</v>
      </c>
      <c r="L3" s="56">
        <f>SUBTOTAL(9,L6:L1048576)</f>
        <v>2411</v>
      </c>
      <c r="M3" s="58">
        <f>SUBTOTAL(9,M6:M1048576)</f>
        <v>754884.78000000061</v>
      </c>
    </row>
    <row r="4" spans="1:13" ht="14.4" customHeight="1" thickBot="1" x14ac:dyDescent="0.35">
      <c r="A4" s="54"/>
      <c r="B4" s="54"/>
      <c r="C4" s="54"/>
      <c r="D4" s="54"/>
      <c r="E4" s="55"/>
      <c r="F4" s="478" t="s">
        <v>257</v>
      </c>
      <c r="G4" s="479"/>
      <c r="H4" s="480"/>
      <c r="I4" s="481" t="s">
        <v>256</v>
      </c>
      <c r="J4" s="479"/>
      <c r="K4" s="480"/>
      <c r="L4" s="482" t="s">
        <v>6</v>
      </c>
      <c r="M4" s="483"/>
    </row>
    <row r="5" spans="1:13" ht="14.4" customHeight="1" thickBot="1" x14ac:dyDescent="0.35">
      <c r="A5" s="637" t="s">
        <v>264</v>
      </c>
      <c r="B5" s="654" t="s">
        <v>259</v>
      </c>
      <c r="C5" s="654" t="s">
        <v>175</v>
      </c>
      <c r="D5" s="654" t="s">
        <v>260</v>
      </c>
      <c r="E5" s="654" t="s">
        <v>261</v>
      </c>
      <c r="F5" s="655" t="s">
        <v>31</v>
      </c>
      <c r="G5" s="655" t="s">
        <v>17</v>
      </c>
      <c r="H5" s="639" t="s">
        <v>262</v>
      </c>
      <c r="I5" s="638" t="s">
        <v>31</v>
      </c>
      <c r="J5" s="655" t="s">
        <v>17</v>
      </c>
      <c r="K5" s="639" t="s">
        <v>262</v>
      </c>
      <c r="L5" s="638" t="s">
        <v>31</v>
      </c>
      <c r="M5" s="656" t="s">
        <v>17</v>
      </c>
    </row>
    <row r="6" spans="1:13" ht="14.4" customHeight="1" x14ac:dyDescent="0.3">
      <c r="A6" s="619" t="s">
        <v>3793</v>
      </c>
      <c r="B6" s="620" t="s">
        <v>3511</v>
      </c>
      <c r="C6" s="620" t="s">
        <v>757</v>
      </c>
      <c r="D6" s="620" t="s">
        <v>754</v>
      </c>
      <c r="E6" s="620" t="s">
        <v>758</v>
      </c>
      <c r="F6" s="623"/>
      <c r="G6" s="623"/>
      <c r="H6" s="641">
        <v>0</v>
      </c>
      <c r="I6" s="623">
        <v>104</v>
      </c>
      <c r="J6" s="623">
        <v>63675.040000000015</v>
      </c>
      <c r="K6" s="641">
        <v>1</v>
      </c>
      <c r="L6" s="623">
        <v>104</v>
      </c>
      <c r="M6" s="624">
        <v>63675.040000000015</v>
      </c>
    </row>
    <row r="7" spans="1:13" ht="14.4" customHeight="1" x14ac:dyDescent="0.3">
      <c r="A7" s="625" t="s">
        <v>3793</v>
      </c>
      <c r="B7" s="626" t="s">
        <v>3514</v>
      </c>
      <c r="C7" s="626" t="s">
        <v>5737</v>
      </c>
      <c r="D7" s="626" t="s">
        <v>1795</v>
      </c>
      <c r="E7" s="626" t="s">
        <v>5184</v>
      </c>
      <c r="F7" s="629">
        <v>1</v>
      </c>
      <c r="G7" s="629">
        <v>441.82</v>
      </c>
      <c r="H7" s="642">
        <v>1</v>
      </c>
      <c r="I7" s="629"/>
      <c r="J7" s="629"/>
      <c r="K7" s="642">
        <v>0</v>
      </c>
      <c r="L7" s="629">
        <v>1</v>
      </c>
      <c r="M7" s="630">
        <v>441.82</v>
      </c>
    </row>
    <row r="8" spans="1:13" ht="14.4" customHeight="1" x14ac:dyDescent="0.3">
      <c r="A8" s="625" t="s">
        <v>3793</v>
      </c>
      <c r="B8" s="626" t="s">
        <v>3514</v>
      </c>
      <c r="C8" s="626" t="s">
        <v>5739</v>
      </c>
      <c r="D8" s="626" t="s">
        <v>5740</v>
      </c>
      <c r="E8" s="626" t="s">
        <v>5741</v>
      </c>
      <c r="F8" s="629">
        <v>1</v>
      </c>
      <c r="G8" s="629">
        <v>494.84</v>
      </c>
      <c r="H8" s="642">
        <v>1</v>
      </c>
      <c r="I8" s="629"/>
      <c r="J8" s="629"/>
      <c r="K8" s="642">
        <v>0</v>
      </c>
      <c r="L8" s="629">
        <v>1</v>
      </c>
      <c r="M8" s="630">
        <v>494.84</v>
      </c>
    </row>
    <row r="9" spans="1:13" ht="14.4" customHeight="1" x14ac:dyDescent="0.3">
      <c r="A9" s="625" t="s">
        <v>3793</v>
      </c>
      <c r="B9" s="626" t="s">
        <v>5903</v>
      </c>
      <c r="C9" s="626" t="s">
        <v>860</v>
      </c>
      <c r="D9" s="626" t="s">
        <v>5904</v>
      </c>
      <c r="E9" s="626" t="s">
        <v>758</v>
      </c>
      <c r="F9" s="629"/>
      <c r="G9" s="629"/>
      <c r="H9" s="642">
        <v>0</v>
      </c>
      <c r="I9" s="629">
        <v>2</v>
      </c>
      <c r="J9" s="629">
        <v>795.3</v>
      </c>
      <c r="K9" s="642">
        <v>1</v>
      </c>
      <c r="L9" s="629">
        <v>2</v>
      </c>
      <c r="M9" s="630">
        <v>795.3</v>
      </c>
    </row>
    <row r="10" spans="1:13" ht="14.4" customHeight="1" x14ac:dyDescent="0.3">
      <c r="A10" s="625" t="s">
        <v>3793</v>
      </c>
      <c r="B10" s="626" t="s">
        <v>3518</v>
      </c>
      <c r="C10" s="626" t="s">
        <v>1596</v>
      </c>
      <c r="D10" s="626" t="s">
        <v>1597</v>
      </c>
      <c r="E10" s="626" t="s">
        <v>1598</v>
      </c>
      <c r="F10" s="629"/>
      <c r="G10" s="629"/>
      <c r="H10" s="642">
        <v>0</v>
      </c>
      <c r="I10" s="629">
        <v>129</v>
      </c>
      <c r="J10" s="629">
        <v>18063.870000000003</v>
      </c>
      <c r="K10" s="642">
        <v>1</v>
      </c>
      <c r="L10" s="629">
        <v>129</v>
      </c>
      <c r="M10" s="630">
        <v>18063.870000000003</v>
      </c>
    </row>
    <row r="11" spans="1:13" ht="14.4" customHeight="1" x14ac:dyDescent="0.3">
      <c r="A11" s="625" t="s">
        <v>3793</v>
      </c>
      <c r="B11" s="626" t="s">
        <v>3518</v>
      </c>
      <c r="C11" s="626" t="s">
        <v>4200</v>
      </c>
      <c r="D11" s="626" t="s">
        <v>4201</v>
      </c>
      <c r="E11" s="626" t="s">
        <v>4202</v>
      </c>
      <c r="F11" s="629">
        <v>63</v>
      </c>
      <c r="G11" s="629">
        <v>8821.89</v>
      </c>
      <c r="H11" s="642">
        <v>1</v>
      </c>
      <c r="I11" s="629"/>
      <c r="J11" s="629"/>
      <c r="K11" s="642">
        <v>0</v>
      </c>
      <c r="L11" s="629">
        <v>63</v>
      </c>
      <c r="M11" s="630">
        <v>8821.89</v>
      </c>
    </row>
    <row r="12" spans="1:13" ht="14.4" customHeight="1" x14ac:dyDescent="0.3">
      <c r="A12" s="625" t="s">
        <v>3793</v>
      </c>
      <c r="B12" s="626" t="s">
        <v>3518</v>
      </c>
      <c r="C12" s="626" t="s">
        <v>4849</v>
      </c>
      <c r="D12" s="626" t="s">
        <v>4201</v>
      </c>
      <c r="E12" s="626" t="s">
        <v>4850</v>
      </c>
      <c r="F12" s="629">
        <v>20</v>
      </c>
      <c r="G12" s="629">
        <v>2800.6000000000004</v>
      </c>
      <c r="H12" s="642">
        <v>1</v>
      </c>
      <c r="I12" s="629"/>
      <c r="J12" s="629"/>
      <c r="K12" s="642">
        <v>0</v>
      </c>
      <c r="L12" s="629">
        <v>20</v>
      </c>
      <c r="M12" s="630">
        <v>2800.6000000000004</v>
      </c>
    </row>
    <row r="13" spans="1:13" ht="14.4" customHeight="1" x14ac:dyDescent="0.3">
      <c r="A13" s="625" t="s">
        <v>3793</v>
      </c>
      <c r="B13" s="626" t="s">
        <v>3519</v>
      </c>
      <c r="C13" s="626" t="s">
        <v>1556</v>
      </c>
      <c r="D13" s="626" t="s">
        <v>1449</v>
      </c>
      <c r="E13" s="626" t="s">
        <v>1557</v>
      </c>
      <c r="F13" s="629"/>
      <c r="G13" s="629"/>
      <c r="H13" s="642"/>
      <c r="I13" s="629">
        <v>1</v>
      </c>
      <c r="J13" s="629">
        <v>0</v>
      </c>
      <c r="K13" s="642"/>
      <c r="L13" s="629">
        <v>1</v>
      </c>
      <c r="M13" s="630">
        <v>0</v>
      </c>
    </row>
    <row r="14" spans="1:13" ht="14.4" customHeight="1" x14ac:dyDescent="0.3">
      <c r="A14" s="625" t="s">
        <v>3793</v>
      </c>
      <c r="B14" s="626" t="s">
        <v>3664</v>
      </c>
      <c r="C14" s="626" t="s">
        <v>4122</v>
      </c>
      <c r="D14" s="626" t="s">
        <v>2988</v>
      </c>
      <c r="E14" s="626" t="s">
        <v>4123</v>
      </c>
      <c r="F14" s="629"/>
      <c r="G14" s="629"/>
      <c r="H14" s="642">
        <v>0</v>
      </c>
      <c r="I14" s="629">
        <v>2</v>
      </c>
      <c r="J14" s="629">
        <v>541.38</v>
      </c>
      <c r="K14" s="642">
        <v>1</v>
      </c>
      <c r="L14" s="629">
        <v>2</v>
      </c>
      <c r="M14" s="630">
        <v>541.38</v>
      </c>
    </row>
    <row r="15" spans="1:13" ht="14.4" customHeight="1" x14ac:dyDescent="0.3">
      <c r="A15" s="625" t="s">
        <v>3793</v>
      </c>
      <c r="B15" s="626" t="s">
        <v>3550</v>
      </c>
      <c r="C15" s="626" t="s">
        <v>5742</v>
      </c>
      <c r="D15" s="626" t="s">
        <v>587</v>
      </c>
      <c r="E15" s="626" t="s">
        <v>5743</v>
      </c>
      <c r="F15" s="629">
        <v>2</v>
      </c>
      <c r="G15" s="629">
        <v>938.94</v>
      </c>
      <c r="H15" s="642">
        <v>1</v>
      </c>
      <c r="I15" s="629"/>
      <c r="J15" s="629"/>
      <c r="K15" s="642">
        <v>0</v>
      </c>
      <c r="L15" s="629">
        <v>2</v>
      </c>
      <c r="M15" s="630">
        <v>938.94</v>
      </c>
    </row>
    <row r="16" spans="1:13" ht="14.4" customHeight="1" x14ac:dyDescent="0.3">
      <c r="A16" s="625" t="s">
        <v>3793</v>
      </c>
      <c r="B16" s="626" t="s">
        <v>3554</v>
      </c>
      <c r="C16" s="626" t="s">
        <v>5367</v>
      </c>
      <c r="D16" s="626" t="s">
        <v>1526</v>
      </c>
      <c r="E16" s="626" t="s">
        <v>5368</v>
      </c>
      <c r="F16" s="629"/>
      <c r="G16" s="629"/>
      <c r="H16" s="642">
        <v>0</v>
      </c>
      <c r="I16" s="629">
        <v>4</v>
      </c>
      <c r="J16" s="629">
        <v>4303.0200000000004</v>
      </c>
      <c r="K16" s="642">
        <v>1</v>
      </c>
      <c r="L16" s="629">
        <v>4</v>
      </c>
      <c r="M16" s="630">
        <v>4303.0200000000004</v>
      </c>
    </row>
    <row r="17" spans="1:13" ht="14.4" customHeight="1" x14ac:dyDescent="0.3">
      <c r="A17" s="625" t="s">
        <v>3793</v>
      </c>
      <c r="B17" s="626" t="s">
        <v>3574</v>
      </c>
      <c r="C17" s="626" t="s">
        <v>1717</v>
      </c>
      <c r="D17" s="626" t="s">
        <v>3575</v>
      </c>
      <c r="E17" s="626" t="s">
        <v>3576</v>
      </c>
      <c r="F17" s="629"/>
      <c r="G17" s="629"/>
      <c r="H17" s="642">
        <v>0</v>
      </c>
      <c r="I17" s="629">
        <v>23</v>
      </c>
      <c r="J17" s="629">
        <v>7666.13</v>
      </c>
      <c r="K17" s="642">
        <v>1</v>
      </c>
      <c r="L17" s="629">
        <v>23</v>
      </c>
      <c r="M17" s="630">
        <v>7666.13</v>
      </c>
    </row>
    <row r="18" spans="1:13" ht="14.4" customHeight="1" x14ac:dyDescent="0.3">
      <c r="A18" s="625" t="s">
        <v>3793</v>
      </c>
      <c r="B18" s="626" t="s">
        <v>3595</v>
      </c>
      <c r="C18" s="626" t="s">
        <v>1733</v>
      </c>
      <c r="D18" s="626" t="s">
        <v>1734</v>
      </c>
      <c r="E18" s="626" t="s">
        <v>3596</v>
      </c>
      <c r="F18" s="629"/>
      <c r="G18" s="629"/>
      <c r="H18" s="642">
        <v>0</v>
      </c>
      <c r="I18" s="629">
        <v>22</v>
      </c>
      <c r="J18" s="629">
        <v>6816.4000000000005</v>
      </c>
      <c r="K18" s="642">
        <v>1</v>
      </c>
      <c r="L18" s="629">
        <v>22</v>
      </c>
      <c r="M18" s="630">
        <v>6816.4000000000005</v>
      </c>
    </row>
    <row r="19" spans="1:13" ht="14.4" customHeight="1" x14ac:dyDescent="0.3">
      <c r="A19" s="625" t="s">
        <v>3793</v>
      </c>
      <c r="B19" s="626" t="s">
        <v>3599</v>
      </c>
      <c r="C19" s="626" t="s">
        <v>1729</v>
      </c>
      <c r="D19" s="626" t="s">
        <v>1730</v>
      </c>
      <c r="E19" s="626" t="s">
        <v>3600</v>
      </c>
      <c r="F19" s="629"/>
      <c r="G19" s="629"/>
      <c r="H19" s="642">
        <v>0</v>
      </c>
      <c r="I19" s="629">
        <v>2</v>
      </c>
      <c r="J19" s="629">
        <v>139.72</v>
      </c>
      <c r="K19" s="642">
        <v>1</v>
      </c>
      <c r="L19" s="629">
        <v>2</v>
      </c>
      <c r="M19" s="630">
        <v>139.72</v>
      </c>
    </row>
    <row r="20" spans="1:13" ht="14.4" customHeight="1" x14ac:dyDescent="0.3">
      <c r="A20" s="625" t="s">
        <v>3793</v>
      </c>
      <c r="B20" s="626" t="s">
        <v>5905</v>
      </c>
      <c r="C20" s="626" t="s">
        <v>4135</v>
      </c>
      <c r="D20" s="626" t="s">
        <v>4136</v>
      </c>
      <c r="E20" s="626" t="s">
        <v>4137</v>
      </c>
      <c r="F20" s="629"/>
      <c r="G20" s="629"/>
      <c r="H20" s="642">
        <v>0</v>
      </c>
      <c r="I20" s="629">
        <v>1</v>
      </c>
      <c r="J20" s="629">
        <v>386.51</v>
      </c>
      <c r="K20" s="642">
        <v>1</v>
      </c>
      <c r="L20" s="629">
        <v>1</v>
      </c>
      <c r="M20" s="630">
        <v>386.51</v>
      </c>
    </row>
    <row r="21" spans="1:13" ht="14.4" customHeight="1" x14ac:dyDescent="0.3">
      <c r="A21" s="625" t="s">
        <v>3794</v>
      </c>
      <c r="B21" s="626" t="s">
        <v>3511</v>
      </c>
      <c r="C21" s="626" t="s">
        <v>753</v>
      </c>
      <c r="D21" s="626" t="s">
        <v>754</v>
      </c>
      <c r="E21" s="626" t="s">
        <v>755</v>
      </c>
      <c r="F21" s="629"/>
      <c r="G21" s="629"/>
      <c r="H21" s="642">
        <v>0</v>
      </c>
      <c r="I21" s="629">
        <v>1</v>
      </c>
      <c r="J21" s="629">
        <v>190.48</v>
      </c>
      <c r="K21" s="642">
        <v>1</v>
      </c>
      <c r="L21" s="629">
        <v>1</v>
      </c>
      <c r="M21" s="630">
        <v>190.48</v>
      </c>
    </row>
    <row r="22" spans="1:13" ht="14.4" customHeight="1" x14ac:dyDescent="0.3">
      <c r="A22" s="625" t="s">
        <v>3794</v>
      </c>
      <c r="B22" s="626" t="s">
        <v>3511</v>
      </c>
      <c r="C22" s="626" t="s">
        <v>757</v>
      </c>
      <c r="D22" s="626" t="s">
        <v>754</v>
      </c>
      <c r="E22" s="626" t="s">
        <v>758</v>
      </c>
      <c r="F22" s="629"/>
      <c r="G22" s="629"/>
      <c r="H22" s="642">
        <v>0</v>
      </c>
      <c r="I22" s="629">
        <v>8</v>
      </c>
      <c r="J22" s="629">
        <v>4898.08</v>
      </c>
      <c r="K22" s="642">
        <v>1</v>
      </c>
      <c r="L22" s="629">
        <v>8</v>
      </c>
      <c r="M22" s="630">
        <v>4898.08</v>
      </c>
    </row>
    <row r="23" spans="1:13" ht="14.4" customHeight="1" x14ac:dyDescent="0.3">
      <c r="A23" s="625" t="s">
        <v>3794</v>
      </c>
      <c r="B23" s="626" t="s">
        <v>3518</v>
      </c>
      <c r="C23" s="626" t="s">
        <v>1596</v>
      </c>
      <c r="D23" s="626" t="s">
        <v>1597</v>
      </c>
      <c r="E23" s="626" t="s">
        <v>1598</v>
      </c>
      <c r="F23" s="629"/>
      <c r="G23" s="629"/>
      <c r="H23" s="642">
        <v>0</v>
      </c>
      <c r="I23" s="629">
        <v>5</v>
      </c>
      <c r="J23" s="629">
        <v>700.15000000000009</v>
      </c>
      <c r="K23" s="642">
        <v>1</v>
      </c>
      <c r="L23" s="629">
        <v>5</v>
      </c>
      <c r="M23" s="630">
        <v>700.15000000000009</v>
      </c>
    </row>
    <row r="24" spans="1:13" ht="14.4" customHeight="1" x14ac:dyDescent="0.3">
      <c r="A24" s="625" t="s">
        <v>3794</v>
      </c>
      <c r="B24" s="626" t="s">
        <v>3518</v>
      </c>
      <c r="C24" s="626" t="s">
        <v>4200</v>
      </c>
      <c r="D24" s="626" t="s">
        <v>4201</v>
      </c>
      <c r="E24" s="626" t="s">
        <v>4202</v>
      </c>
      <c r="F24" s="629">
        <v>3</v>
      </c>
      <c r="G24" s="629">
        <v>420.09000000000003</v>
      </c>
      <c r="H24" s="642">
        <v>1</v>
      </c>
      <c r="I24" s="629"/>
      <c r="J24" s="629"/>
      <c r="K24" s="642">
        <v>0</v>
      </c>
      <c r="L24" s="629">
        <v>3</v>
      </c>
      <c r="M24" s="630">
        <v>420.09000000000003</v>
      </c>
    </row>
    <row r="25" spans="1:13" ht="14.4" customHeight="1" x14ac:dyDescent="0.3">
      <c r="A25" s="625" t="s">
        <v>3794</v>
      </c>
      <c r="B25" s="626" t="s">
        <v>3656</v>
      </c>
      <c r="C25" s="626" t="s">
        <v>3858</v>
      </c>
      <c r="D25" s="626" t="s">
        <v>3657</v>
      </c>
      <c r="E25" s="626" t="s">
        <v>3859</v>
      </c>
      <c r="F25" s="629">
        <v>2</v>
      </c>
      <c r="G25" s="629">
        <v>0</v>
      </c>
      <c r="H25" s="642"/>
      <c r="I25" s="629"/>
      <c r="J25" s="629"/>
      <c r="K25" s="642"/>
      <c r="L25" s="629">
        <v>2</v>
      </c>
      <c r="M25" s="630">
        <v>0</v>
      </c>
    </row>
    <row r="26" spans="1:13" ht="14.4" customHeight="1" x14ac:dyDescent="0.3">
      <c r="A26" s="625" t="s">
        <v>3794</v>
      </c>
      <c r="B26" s="626" t="s">
        <v>3527</v>
      </c>
      <c r="C26" s="626" t="s">
        <v>1440</v>
      </c>
      <c r="D26" s="626" t="s">
        <v>1441</v>
      </c>
      <c r="E26" s="626" t="s">
        <v>1442</v>
      </c>
      <c r="F26" s="629"/>
      <c r="G26" s="629"/>
      <c r="H26" s="642">
        <v>0</v>
      </c>
      <c r="I26" s="629">
        <v>1</v>
      </c>
      <c r="J26" s="629">
        <v>937.93</v>
      </c>
      <c r="K26" s="642">
        <v>1</v>
      </c>
      <c r="L26" s="629">
        <v>1</v>
      </c>
      <c r="M26" s="630">
        <v>937.93</v>
      </c>
    </row>
    <row r="27" spans="1:13" ht="14.4" customHeight="1" x14ac:dyDescent="0.3">
      <c r="A27" s="625" t="s">
        <v>3794</v>
      </c>
      <c r="B27" s="626" t="s">
        <v>3527</v>
      </c>
      <c r="C27" s="626" t="s">
        <v>1478</v>
      </c>
      <c r="D27" s="626" t="s">
        <v>1479</v>
      </c>
      <c r="E27" s="626" t="s">
        <v>1442</v>
      </c>
      <c r="F27" s="629"/>
      <c r="G27" s="629"/>
      <c r="H27" s="642">
        <v>0</v>
      </c>
      <c r="I27" s="629">
        <v>1</v>
      </c>
      <c r="J27" s="629">
        <v>1749.69</v>
      </c>
      <c r="K27" s="642">
        <v>1</v>
      </c>
      <c r="L27" s="629">
        <v>1</v>
      </c>
      <c r="M27" s="630">
        <v>1749.69</v>
      </c>
    </row>
    <row r="28" spans="1:13" ht="14.4" customHeight="1" x14ac:dyDescent="0.3">
      <c r="A28" s="625" t="s">
        <v>3794</v>
      </c>
      <c r="B28" s="626" t="s">
        <v>3527</v>
      </c>
      <c r="C28" s="626" t="s">
        <v>2382</v>
      </c>
      <c r="D28" s="626" t="s">
        <v>1479</v>
      </c>
      <c r="E28" s="626" t="s">
        <v>2359</v>
      </c>
      <c r="F28" s="629"/>
      <c r="G28" s="629"/>
      <c r="H28" s="642">
        <v>0</v>
      </c>
      <c r="I28" s="629">
        <v>1</v>
      </c>
      <c r="J28" s="629">
        <v>2332.92</v>
      </c>
      <c r="K28" s="642">
        <v>1</v>
      </c>
      <c r="L28" s="629">
        <v>1</v>
      </c>
      <c r="M28" s="630">
        <v>2332.92</v>
      </c>
    </row>
    <row r="29" spans="1:13" ht="14.4" customHeight="1" x14ac:dyDescent="0.3">
      <c r="A29" s="625" t="s">
        <v>3794</v>
      </c>
      <c r="B29" s="626" t="s">
        <v>3723</v>
      </c>
      <c r="C29" s="626" t="s">
        <v>2990</v>
      </c>
      <c r="D29" s="626" t="s">
        <v>2991</v>
      </c>
      <c r="E29" s="626" t="s">
        <v>2992</v>
      </c>
      <c r="F29" s="629"/>
      <c r="G29" s="629"/>
      <c r="H29" s="642">
        <v>0</v>
      </c>
      <c r="I29" s="629">
        <v>2</v>
      </c>
      <c r="J29" s="629">
        <v>829.7</v>
      </c>
      <c r="K29" s="642">
        <v>1</v>
      </c>
      <c r="L29" s="629">
        <v>2</v>
      </c>
      <c r="M29" s="630">
        <v>829.7</v>
      </c>
    </row>
    <row r="30" spans="1:13" ht="14.4" customHeight="1" x14ac:dyDescent="0.3">
      <c r="A30" s="625" t="s">
        <v>3794</v>
      </c>
      <c r="B30" s="626" t="s">
        <v>3574</v>
      </c>
      <c r="C30" s="626" t="s">
        <v>1717</v>
      </c>
      <c r="D30" s="626" t="s">
        <v>3575</v>
      </c>
      <c r="E30" s="626" t="s">
        <v>3576</v>
      </c>
      <c r="F30" s="629"/>
      <c r="G30" s="629"/>
      <c r="H30" s="642">
        <v>0</v>
      </c>
      <c r="I30" s="629">
        <v>11</v>
      </c>
      <c r="J30" s="629">
        <v>3666.41</v>
      </c>
      <c r="K30" s="642">
        <v>1</v>
      </c>
      <c r="L30" s="629">
        <v>11</v>
      </c>
      <c r="M30" s="630">
        <v>3666.41</v>
      </c>
    </row>
    <row r="31" spans="1:13" ht="14.4" customHeight="1" x14ac:dyDescent="0.3">
      <c r="A31" s="625" t="s">
        <v>3794</v>
      </c>
      <c r="B31" s="626" t="s">
        <v>3574</v>
      </c>
      <c r="C31" s="626" t="s">
        <v>1748</v>
      </c>
      <c r="D31" s="626" t="s">
        <v>3579</v>
      </c>
      <c r="E31" s="626" t="s">
        <v>3580</v>
      </c>
      <c r="F31" s="629"/>
      <c r="G31" s="629"/>
      <c r="H31" s="642">
        <v>0</v>
      </c>
      <c r="I31" s="629">
        <v>1</v>
      </c>
      <c r="J31" s="629">
        <v>333.31</v>
      </c>
      <c r="K31" s="642">
        <v>1</v>
      </c>
      <c r="L31" s="629">
        <v>1</v>
      </c>
      <c r="M31" s="630">
        <v>333.31</v>
      </c>
    </row>
    <row r="32" spans="1:13" ht="14.4" customHeight="1" x14ac:dyDescent="0.3">
      <c r="A32" s="625" t="s">
        <v>3794</v>
      </c>
      <c r="B32" s="626" t="s">
        <v>3743</v>
      </c>
      <c r="C32" s="626" t="s">
        <v>4157</v>
      </c>
      <c r="D32" s="626" t="s">
        <v>4158</v>
      </c>
      <c r="E32" s="626" t="s">
        <v>3066</v>
      </c>
      <c r="F32" s="629">
        <v>2</v>
      </c>
      <c r="G32" s="629">
        <v>444.5</v>
      </c>
      <c r="H32" s="642">
        <v>1</v>
      </c>
      <c r="I32" s="629"/>
      <c r="J32" s="629"/>
      <c r="K32" s="642">
        <v>0</v>
      </c>
      <c r="L32" s="629">
        <v>2</v>
      </c>
      <c r="M32" s="630">
        <v>444.5</v>
      </c>
    </row>
    <row r="33" spans="1:13" ht="14.4" customHeight="1" x14ac:dyDescent="0.3">
      <c r="A33" s="625" t="s">
        <v>3794</v>
      </c>
      <c r="B33" s="626" t="s">
        <v>3743</v>
      </c>
      <c r="C33" s="626" t="s">
        <v>3064</v>
      </c>
      <c r="D33" s="626" t="s">
        <v>3065</v>
      </c>
      <c r="E33" s="626" t="s">
        <v>3066</v>
      </c>
      <c r="F33" s="629"/>
      <c r="G33" s="629"/>
      <c r="H33" s="642">
        <v>0</v>
      </c>
      <c r="I33" s="629">
        <v>1</v>
      </c>
      <c r="J33" s="629">
        <v>222.25</v>
      </c>
      <c r="K33" s="642">
        <v>1</v>
      </c>
      <c r="L33" s="629">
        <v>1</v>
      </c>
      <c r="M33" s="630">
        <v>222.25</v>
      </c>
    </row>
    <row r="34" spans="1:13" ht="14.4" customHeight="1" x14ac:dyDescent="0.3">
      <c r="A34" s="625" t="s">
        <v>3794</v>
      </c>
      <c r="B34" s="626" t="s">
        <v>3688</v>
      </c>
      <c r="C34" s="626" t="s">
        <v>2608</v>
      </c>
      <c r="D34" s="626" t="s">
        <v>2609</v>
      </c>
      <c r="E34" s="626" t="s">
        <v>2610</v>
      </c>
      <c r="F34" s="629"/>
      <c r="G34" s="629"/>
      <c r="H34" s="642">
        <v>0</v>
      </c>
      <c r="I34" s="629">
        <v>10</v>
      </c>
      <c r="J34" s="629">
        <v>1540.1</v>
      </c>
      <c r="K34" s="642">
        <v>1</v>
      </c>
      <c r="L34" s="629">
        <v>10</v>
      </c>
      <c r="M34" s="630">
        <v>1540.1</v>
      </c>
    </row>
    <row r="35" spans="1:13" ht="14.4" customHeight="1" x14ac:dyDescent="0.3">
      <c r="A35" s="625" t="s">
        <v>3794</v>
      </c>
      <c r="B35" s="626" t="s">
        <v>3597</v>
      </c>
      <c r="C35" s="626" t="s">
        <v>2600</v>
      </c>
      <c r="D35" s="626" t="s">
        <v>2601</v>
      </c>
      <c r="E35" s="626" t="s">
        <v>3691</v>
      </c>
      <c r="F35" s="629"/>
      <c r="G35" s="629"/>
      <c r="H35" s="642">
        <v>0</v>
      </c>
      <c r="I35" s="629">
        <v>1</v>
      </c>
      <c r="J35" s="629">
        <v>69.86</v>
      </c>
      <c r="K35" s="642">
        <v>1</v>
      </c>
      <c r="L35" s="629">
        <v>1</v>
      </c>
      <c r="M35" s="630">
        <v>69.86</v>
      </c>
    </row>
    <row r="36" spans="1:13" ht="14.4" customHeight="1" x14ac:dyDescent="0.3">
      <c r="A36" s="625" t="s">
        <v>3794</v>
      </c>
      <c r="B36" s="626" t="s">
        <v>3599</v>
      </c>
      <c r="C36" s="626" t="s">
        <v>4165</v>
      </c>
      <c r="D36" s="626" t="s">
        <v>4166</v>
      </c>
      <c r="E36" s="626" t="s">
        <v>4016</v>
      </c>
      <c r="F36" s="629">
        <v>1</v>
      </c>
      <c r="G36" s="629">
        <v>349.29</v>
      </c>
      <c r="H36" s="642">
        <v>1</v>
      </c>
      <c r="I36" s="629"/>
      <c r="J36" s="629"/>
      <c r="K36" s="642">
        <v>0</v>
      </c>
      <c r="L36" s="629">
        <v>1</v>
      </c>
      <c r="M36" s="630">
        <v>349.29</v>
      </c>
    </row>
    <row r="37" spans="1:13" ht="14.4" customHeight="1" x14ac:dyDescent="0.3">
      <c r="A37" s="625" t="s">
        <v>3794</v>
      </c>
      <c r="B37" s="626" t="s">
        <v>3706</v>
      </c>
      <c r="C37" s="626" t="s">
        <v>3888</v>
      </c>
      <c r="D37" s="626" t="s">
        <v>3889</v>
      </c>
      <c r="E37" s="626" t="s">
        <v>3890</v>
      </c>
      <c r="F37" s="629"/>
      <c r="G37" s="629"/>
      <c r="H37" s="642">
        <v>0</v>
      </c>
      <c r="I37" s="629">
        <v>1</v>
      </c>
      <c r="J37" s="629">
        <v>1793.46</v>
      </c>
      <c r="K37" s="642">
        <v>1</v>
      </c>
      <c r="L37" s="629">
        <v>1</v>
      </c>
      <c r="M37" s="630">
        <v>1793.46</v>
      </c>
    </row>
    <row r="38" spans="1:13" ht="14.4" customHeight="1" x14ac:dyDescent="0.3">
      <c r="A38" s="625" t="s">
        <v>3794</v>
      </c>
      <c r="B38" s="626" t="s">
        <v>3716</v>
      </c>
      <c r="C38" s="626" t="s">
        <v>3940</v>
      </c>
      <c r="D38" s="626" t="s">
        <v>3941</v>
      </c>
      <c r="E38" s="626" t="s">
        <v>3942</v>
      </c>
      <c r="F38" s="629"/>
      <c r="G38" s="629"/>
      <c r="H38" s="642">
        <v>0</v>
      </c>
      <c r="I38" s="629">
        <v>4</v>
      </c>
      <c r="J38" s="629">
        <v>379.2</v>
      </c>
      <c r="K38" s="642">
        <v>1</v>
      </c>
      <c r="L38" s="629">
        <v>4</v>
      </c>
      <c r="M38" s="630">
        <v>379.2</v>
      </c>
    </row>
    <row r="39" spans="1:13" ht="14.4" customHeight="1" x14ac:dyDescent="0.3">
      <c r="A39" s="625" t="s">
        <v>3795</v>
      </c>
      <c r="B39" s="626" t="s">
        <v>3574</v>
      </c>
      <c r="C39" s="626" t="s">
        <v>1717</v>
      </c>
      <c r="D39" s="626" t="s">
        <v>3575</v>
      </c>
      <c r="E39" s="626" t="s">
        <v>3576</v>
      </c>
      <c r="F39" s="629"/>
      <c r="G39" s="629"/>
      <c r="H39" s="642">
        <v>0</v>
      </c>
      <c r="I39" s="629">
        <v>3</v>
      </c>
      <c r="J39" s="629">
        <v>999.93000000000006</v>
      </c>
      <c r="K39" s="642">
        <v>1</v>
      </c>
      <c r="L39" s="629">
        <v>3</v>
      </c>
      <c r="M39" s="630">
        <v>999.93000000000006</v>
      </c>
    </row>
    <row r="40" spans="1:13" ht="14.4" customHeight="1" x14ac:dyDescent="0.3">
      <c r="A40" s="625" t="s">
        <v>3795</v>
      </c>
      <c r="B40" s="626" t="s">
        <v>3743</v>
      </c>
      <c r="C40" s="626" t="s">
        <v>4297</v>
      </c>
      <c r="D40" s="626" t="s">
        <v>4158</v>
      </c>
      <c r="E40" s="626" t="s">
        <v>3066</v>
      </c>
      <c r="F40" s="629">
        <v>2</v>
      </c>
      <c r="G40" s="629">
        <v>444.5</v>
      </c>
      <c r="H40" s="642">
        <v>1</v>
      </c>
      <c r="I40" s="629"/>
      <c r="J40" s="629"/>
      <c r="K40" s="642">
        <v>0</v>
      </c>
      <c r="L40" s="629">
        <v>2</v>
      </c>
      <c r="M40" s="630">
        <v>444.5</v>
      </c>
    </row>
    <row r="41" spans="1:13" ht="14.4" customHeight="1" x14ac:dyDescent="0.3">
      <c r="A41" s="625" t="s">
        <v>3795</v>
      </c>
      <c r="B41" s="626" t="s">
        <v>3743</v>
      </c>
      <c r="C41" s="626" t="s">
        <v>4157</v>
      </c>
      <c r="D41" s="626" t="s">
        <v>4158</v>
      </c>
      <c r="E41" s="626" t="s">
        <v>3066</v>
      </c>
      <c r="F41" s="629">
        <v>1</v>
      </c>
      <c r="G41" s="629">
        <v>222.25</v>
      </c>
      <c r="H41" s="642">
        <v>1</v>
      </c>
      <c r="I41" s="629"/>
      <c r="J41" s="629"/>
      <c r="K41" s="642">
        <v>0</v>
      </c>
      <c r="L41" s="629">
        <v>1</v>
      </c>
      <c r="M41" s="630">
        <v>222.25</v>
      </c>
    </row>
    <row r="42" spans="1:13" ht="14.4" customHeight="1" x14ac:dyDescent="0.3">
      <c r="A42" s="625" t="s">
        <v>3795</v>
      </c>
      <c r="B42" s="626" t="s">
        <v>3608</v>
      </c>
      <c r="C42" s="626" t="s">
        <v>1411</v>
      </c>
      <c r="D42" s="626" t="s">
        <v>1412</v>
      </c>
      <c r="E42" s="626" t="s">
        <v>3610</v>
      </c>
      <c r="F42" s="629"/>
      <c r="G42" s="629"/>
      <c r="H42" s="642">
        <v>0</v>
      </c>
      <c r="I42" s="629">
        <v>1</v>
      </c>
      <c r="J42" s="629">
        <v>96.63</v>
      </c>
      <c r="K42" s="642">
        <v>1</v>
      </c>
      <c r="L42" s="629">
        <v>1</v>
      </c>
      <c r="M42" s="630">
        <v>96.63</v>
      </c>
    </row>
    <row r="43" spans="1:13" ht="14.4" customHeight="1" x14ac:dyDescent="0.3">
      <c r="A43" s="625" t="s">
        <v>3795</v>
      </c>
      <c r="B43" s="626" t="s">
        <v>3638</v>
      </c>
      <c r="C43" s="626" t="s">
        <v>1643</v>
      </c>
      <c r="D43" s="626" t="s">
        <v>1644</v>
      </c>
      <c r="E43" s="626" t="s">
        <v>1647</v>
      </c>
      <c r="F43" s="629"/>
      <c r="G43" s="629"/>
      <c r="H43" s="642">
        <v>0</v>
      </c>
      <c r="I43" s="629">
        <v>9</v>
      </c>
      <c r="J43" s="629">
        <v>947.79</v>
      </c>
      <c r="K43" s="642">
        <v>1</v>
      </c>
      <c r="L43" s="629">
        <v>9</v>
      </c>
      <c r="M43" s="630">
        <v>947.79</v>
      </c>
    </row>
    <row r="44" spans="1:13" ht="14.4" customHeight="1" x14ac:dyDescent="0.3">
      <c r="A44" s="625" t="s">
        <v>3795</v>
      </c>
      <c r="B44" s="626" t="s">
        <v>3638</v>
      </c>
      <c r="C44" s="626" t="s">
        <v>3907</v>
      </c>
      <c r="D44" s="626" t="s">
        <v>3908</v>
      </c>
      <c r="E44" s="626" t="s">
        <v>1641</v>
      </c>
      <c r="F44" s="629"/>
      <c r="G44" s="629"/>
      <c r="H44" s="642">
        <v>0</v>
      </c>
      <c r="I44" s="629">
        <v>38</v>
      </c>
      <c r="J44" s="629">
        <v>2501.16</v>
      </c>
      <c r="K44" s="642">
        <v>1</v>
      </c>
      <c r="L44" s="629">
        <v>38</v>
      </c>
      <c r="M44" s="630">
        <v>2501.16</v>
      </c>
    </row>
    <row r="45" spans="1:13" ht="14.4" customHeight="1" x14ac:dyDescent="0.3">
      <c r="A45" s="625" t="s">
        <v>3795</v>
      </c>
      <c r="B45" s="626" t="s">
        <v>3638</v>
      </c>
      <c r="C45" s="626" t="s">
        <v>3043</v>
      </c>
      <c r="D45" s="626" t="s">
        <v>3044</v>
      </c>
      <c r="E45" s="626" t="s">
        <v>3045</v>
      </c>
      <c r="F45" s="629"/>
      <c r="G45" s="629"/>
      <c r="H45" s="642">
        <v>0</v>
      </c>
      <c r="I45" s="629">
        <v>8</v>
      </c>
      <c r="J45" s="629">
        <v>1516.48</v>
      </c>
      <c r="K45" s="642">
        <v>1</v>
      </c>
      <c r="L45" s="629">
        <v>8</v>
      </c>
      <c r="M45" s="630">
        <v>1516.48</v>
      </c>
    </row>
    <row r="46" spans="1:13" ht="14.4" customHeight="1" x14ac:dyDescent="0.3">
      <c r="A46" s="625" t="s">
        <v>3795</v>
      </c>
      <c r="B46" s="626" t="s">
        <v>3638</v>
      </c>
      <c r="C46" s="626" t="s">
        <v>2529</v>
      </c>
      <c r="D46" s="626" t="s">
        <v>2530</v>
      </c>
      <c r="E46" s="626" t="s">
        <v>1647</v>
      </c>
      <c r="F46" s="629"/>
      <c r="G46" s="629"/>
      <c r="H46" s="642">
        <v>0</v>
      </c>
      <c r="I46" s="629">
        <v>48</v>
      </c>
      <c r="J46" s="629">
        <v>7734.24</v>
      </c>
      <c r="K46" s="642">
        <v>1</v>
      </c>
      <c r="L46" s="629">
        <v>48</v>
      </c>
      <c r="M46" s="630">
        <v>7734.24</v>
      </c>
    </row>
    <row r="47" spans="1:13" ht="14.4" customHeight="1" x14ac:dyDescent="0.3">
      <c r="A47" s="625" t="s">
        <v>3796</v>
      </c>
      <c r="B47" s="626" t="s">
        <v>3574</v>
      </c>
      <c r="C47" s="626" t="s">
        <v>1717</v>
      </c>
      <c r="D47" s="626" t="s">
        <v>3575</v>
      </c>
      <c r="E47" s="626" t="s">
        <v>3576</v>
      </c>
      <c r="F47" s="629"/>
      <c r="G47" s="629"/>
      <c r="H47" s="642">
        <v>0</v>
      </c>
      <c r="I47" s="629">
        <v>1</v>
      </c>
      <c r="J47" s="629">
        <v>333.31</v>
      </c>
      <c r="K47" s="642">
        <v>1</v>
      </c>
      <c r="L47" s="629">
        <v>1</v>
      </c>
      <c r="M47" s="630">
        <v>333.31</v>
      </c>
    </row>
    <row r="48" spans="1:13" ht="14.4" customHeight="1" x14ac:dyDescent="0.3">
      <c r="A48" s="625" t="s">
        <v>3797</v>
      </c>
      <c r="B48" s="626" t="s">
        <v>3511</v>
      </c>
      <c r="C48" s="626" t="s">
        <v>757</v>
      </c>
      <c r="D48" s="626" t="s">
        <v>754</v>
      </c>
      <c r="E48" s="626" t="s">
        <v>758</v>
      </c>
      <c r="F48" s="629"/>
      <c r="G48" s="629"/>
      <c r="H48" s="642">
        <v>0</v>
      </c>
      <c r="I48" s="629">
        <v>14</v>
      </c>
      <c r="J48" s="629">
        <v>8571.6400000000012</v>
      </c>
      <c r="K48" s="642">
        <v>1</v>
      </c>
      <c r="L48" s="629">
        <v>14</v>
      </c>
      <c r="M48" s="630">
        <v>8571.6400000000012</v>
      </c>
    </row>
    <row r="49" spans="1:13" ht="14.4" customHeight="1" x14ac:dyDescent="0.3">
      <c r="A49" s="625" t="s">
        <v>3797</v>
      </c>
      <c r="B49" s="626" t="s">
        <v>3518</v>
      </c>
      <c r="C49" s="626" t="s">
        <v>1596</v>
      </c>
      <c r="D49" s="626" t="s">
        <v>1597</v>
      </c>
      <c r="E49" s="626" t="s">
        <v>1598</v>
      </c>
      <c r="F49" s="629"/>
      <c r="G49" s="629"/>
      <c r="H49" s="642">
        <v>0</v>
      </c>
      <c r="I49" s="629">
        <v>21</v>
      </c>
      <c r="J49" s="629">
        <v>2940.6300000000006</v>
      </c>
      <c r="K49" s="642">
        <v>1</v>
      </c>
      <c r="L49" s="629">
        <v>21</v>
      </c>
      <c r="M49" s="630">
        <v>2940.6300000000006</v>
      </c>
    </row>
    <row r="50" spans="1:13" ht="14.4" customHeight="1" x14ac:dyDescent="0.3">
      <c r="A50" s="625" t="s">
        <v>3797</v>
      </c>
      <c r="B50" s="626" t="s">
        <v>3595</v>
      </c>
      <c r="C50" s="626" t="s">
        <v>1733</v>
      </c>
      <c r="D50" s="626" t="s">
        <v>1734</v>
      </c>
      <c r="E50" s="626" t="s">
        <v>3596</v>
      </c>
      <c r="F50" s="629"/>
      <c r="G50" s="629"/>
      <c r="H50" s="642">
        <v>0</v>
      </c>
      <c r="I50" s="629">
        <v>1</v>
      </c>
      <c r="J50" s="629">
        <v>399.92</v>
      </c>
      <c r="K50" s="642">
        <v>1</v>
      </c>
      <c r="L50" s="629">
        <v>1</v>
      </c>
      <c r="M50" s="630">
        <v>399.92</v>
      </c>
    </row>
    <row r="51" spans="1:13" ht="14.4" customHeight="1" x14ac:dyDescent="0.3">
      <c r="A51" s="625" t="s">
        <v>3798</v>
      </c>
      <c r="B51" s="626" t="s">
        <v>3511</v>
      </c>
      <c r="C51" s="626" t="s">
        <v>4073</v>
      </c>
      <c r="D51" s="626" t="s">
        <v>4074</v>
      </c>
      <c r="E51" s="626" t="s">
        <v>4075</v>
      </c>
      <c r="F51" s="629">
        <v>5</v>
      </c>
      <c r="G51" s="629">
        <v>3401.45</v>
      </c>
      <c r="H51" s="642">
        <v>1</v>
      </c>
      <c r="I51" s="629"/>
      <c r="J51" s="629"/>
      <c r="K51" s="642">
        <v>0</v>
      </c>
      <c r="L51" s="629">
        <v>5</v>
      </c>
      <c r="M51" s="630">
        <v>3401.45</v>
      </c>
    </row>
    <row r="52" spans="1:13" ht="14.4" customHeight="1" x14ac:dyDescent="0.3">
      <c r="A52" s="625" t="s">
        <v>3798</v>
      </c>
      <c r="B52" s="626" t="s">
        <v>3511</v>
      </c>
      <c r="C52" s="626" t="s">
        <v>4000</v>
      </c>
      <c r="D52" s="626" t="s">
        <v>3885</v>
      </c>
      <c r="E52" s="626" t="s">
        <v>758</v>
      </c>
      <c r="F52" s="629"/>
      <c r="G52" s="629"/>
      <c r="H52" s="642">
        <v>0</v>
      </c>
      <c r="I52" s="629">
        <v>2</v>
      </c>
      <c r="J52" s="629">
        <v>1224.52</v>
      </c>
      <c r="K52" s="642">
        <v>1</v>
      </c>
      <c r="L52" s="629">
        <v>2</v>
      </c>
      <c r="M52" s="630">
        <v>1224.52</v>
      </c>
    </row>
    <row r="53" spans="1:13" ht="14.4" customHeight="1" x14ac:dyDescent="0.3">
      <c r="A53" s="625" t="s">
        <v>3798</v>
      </c>
      <c r="B53" s="626" t="s">
        <v>3511</v>
      </c>
      <c r="C53" s="626" t="s">
        <v>753</v>
      </c>
      <c r="D53" s="626" t="s">
        <v>754</v>
      </c>
      <c r="E53" s="626" t="s">
        <v>755</v>
      </c>
      <c r="F53" s="629"/>
      <c r="G53" s="629"/>
      <c r="H53" s="642">
        <v>0</v>
      </c>
      <c r="I53" s="629">
        <v>2</v>
      </c>
      <c r="J53" s="629">
        <v>380.96</v>
      </c>
      <c r="K53" s="642">
        <v>1</v>
      </c>
      <c r="L53" s="629">
        <v>2</v>
      </c>
      <c r="M53" s="630">
        <v>380.96</v>
      </c>
    </row>
    <row r="54" spans="1:13" ht="14.4" customHeight="1" x14ac:dyDescent="0.3">
      <c r="A54" s="625" t="s">
        <v>3798</v>
      </c>
      <c r="B54" s="626" t="s">
        <v>3511</v>
      </c>
      <c r="C54" s="626" t="s">
        <v>757</v>
      </c>
      <c r="D54" s="626" t="s">
        <v>754</v>
      </c>
      <c r="E54" s="626" t="s">
        <v>758</v>
      </c>
      <c r="F54" s="629"/>
      <c r="G54" s="629"/>
      <c r="H54" s="642">
        <v>0</v>
      </c>
      <c r="I54" s="629">
        <v>1</v>
      </c>
      <c r="J54" s="629">
        <v>612.26</v>
      </c>
      <c r="K54" s="642">
        <v>1</v>
      </c>
      <c r="L54" s="629">
        <v>1</v>
      </c>
      <c r="M54" s="630">
        <v>612.26</v>
      </c>
    </row>
    <row r="55" spans="1:13" ht="14.4" customHeight="1" x14ac:dyDescent="0.3">
      <c r="A55" s="625" t="s">
        <v>3798</v>
      </c>
      <c r="B55" s="626" t="s">
        <v>3518</v>
      </c>
      <c r="C55" s="626" t="s">
        <v>1596</v>
      </c>
      <c r="D55" s="626" t="s">
        <v>1597</v>
      </c>
      <c r="E55" s="626" t="s">
        <v>1598</v>
      </c>
      <c r="F55" s="629"/>
      <c r="G55" s="629"/>
      <c r="H55" s="642">
        <v>0</v>
      </c>
      <c r="I55" s="629">
        <v>6</v>
      </c>
      <c r="J55" s="629">
        <v>840.18</v>
      </c>
      <c r="K55" s="642">
        <v>1</v>
      </c>
      <c r="L55" s="629">
        <v>6</v>
      </c>
      <c r="M55" s="630">
        <v>840.18</v>
      </c>
    </row>
    <row r="56" spans="1:13" ht="14.4" customHeight="1" x14ac:dyDescent="0.3">
      <c r="A56" s="625" t="s">
        <v>3798</v>
      </c>
      <c r="B56" s="626" t="s">
        <v>3656</v>
      </c>
      <c r="C56" s="626" t="s">
        <v>3858</v>
      </c>
      <c r="D56" s="626" t="s">
        <v>3657</v>
      </c>
      <c r="E56" s="626" t="s">
        <v>3859</v>
      </c>
      <c r="F56" s="629">
        <v>1</v>
      </c>
      <c r="G56" s="629">
        <v>0</v>
      </c>
      <c r="H56" s="642"/>
      <c r="I56" s="629"/>
      <c r="J56" s="629"/>
      <c r="K56" s="642"/>
      <c r="L56" s="629">
        <v>1</v>
      </c>
      <c r="M56" s="630">
        <v>0</v>
      </c>
    </row>
    <row r="57" spans="1:13" ht="14.4" customHeight="1" x14ac:dyDescent="0.3">
      <c r="A57" s="625" t="s">
        <v>3798</v>
      </c>
      <c r="B57" s="626" t="s">
        <v>3758</v>
      </c>
      <c r="C57" s="626" t="s">
        <v>4385</v>
      </c>
      <c r="D57" s="626" t="s">
        <v>4386</v>
      </c>
      <c r="E57" s="626" t="s">
        <v>3759</v>
      </c>
      <c r="F57" s="629">
        <v>1</v>
      </c>
      <c r="G57" s="629">
        <v>167.38</v>
      </c>
      <c r="H57" s="642">
        <v>1</v>
      </c>
      <c r="I57" s="629"/>
      <c r="J57" s="629"/>
      <c r="K57" s="642">
        <v>0</v>
      </c>
      <c r="L57" s="629">
        <v>1</v>
      </c>
      <c r="M57" s="630">
        <v>167.38</v>
      </c>
    </row>
    <row r="58" spans="1:13" ht="14.4" customHeight="1" x14ac:dyDescent="0.3">
      <c r="A58" s="625" t="s">
        <v>3798</v>
      </c>
      <c r="B58" s="626" t="s">
        <v>3549</v>
      </c>
      <c r="C58" s="626" t="s">
        <v>4353</v>
      </c>
      <c r="D58" s="626" t="s">
        <v>4354</v>
      </c>
      <c r="E58" s="626" t="s">
        <v>4355</v>
      </c>
      <c r="F58" s="629">
        <v>1</v>
      </c>
      <c r="G58" s="629">
        <v>0</v>
      </c>
      <c r="H58" s="642"/>
      <c r="I58" s="629"/>
      <c r="J58" s="629"/>
      <c r="K58" s="642"/>
      <c r="L58" s="629">
        <v>1</v>
      </c>
      <c r="M58" s="630">
        <v>0</v>
      </c>
    </row>
    <row r="59" spans="1:13" ht="14.4" customHeight="1" x14ac:dyDescent="0.3">
      <c r="A59" s="625" t="s">
        <v>3798</v>
      </c>
      <c r="B59" s="626" t="s">
        <v>3562</v>
      </c>
      <c r="C59" s="626" t="s">
        <v>2979</v>
      </c>
      <c r="D59" s="626" t="s">
        <v>2980</v>
      </c>
      <c r="E59" s="626" t="s">
        <v>3733</v>
      </c>
      <c r="F59" s="629"/>
      <c r="G59" s="629"/>
      <c r="H59" s="642">
        <v>0</v>
      </c>
      <c r="I59" s="629">
        <v>1</v>
      </c>
      <c r="J59" s="629">
        <v>254.23</v>
      </c>
      <c r="K59" s="642">
        <v>1</v>
      </c>
      <c r="L59" s="629">
        <v>1</v>
      </c>
      <c r="M59" s="630">
        <v>254.23</v>
      </c>
    </row>
    <row r="60" spans="1:13" ht="14.4" customHeight="1" x14ac:dyDescent="0.3">
      <c r="A60" s="625" t="s">
        <v>3798</v>
      </c>
      <c r="B60" s="626" t="s">
        <v>3567</v>
      </c>
      <c r="C60" s="626" t="s">
        <v>2365</v>
      </c>
      <c r="D60" s="626" t="s">
        <v>2366</v>
      </c>
      <c r="E60" s="626" t="s">
        <v>3683</v>
      </c>
      <c r="F60" s="629"/>
      <c r="G60" s="629"/>
      <c r="H60" s="642">
        <v>0</v>
      </c>
      <c r="I60" s="629">
        <v>1</v>
      </c>
      <c r="J60" s="629">
        <v>50.57</v>
      </c>
      <c r="K60" s="642">
        <v>1</v>
      </c>
      <c r="L60" s="629">
        <v>1</v>
      </c>
      <c r="M60" s="630">
        <v>50.57</v>
      </c>
    </row>
    <row r="61" spans="1:13" ht="14.4" customHeight="1" x14ac:dyDescent="0.3">
      <c r="A61" s="625" t="s">
        <v>3798</v>
      </c>
      <c r="B61" s="626" t="s">
        <v>3574</v>
      </c>
      <c r="C61" s="626" t="s">
        <v>1717</v>
      </c>
      <c r="D61" s="626" t="s">
        <v>3575</v>
      </c>
      <c r="E61" s="626" t="s">
        <v>3576</v>
      </c>
      <c r="F61" s="629"/>
      <c r="G61" s="629"/>
      <c r="H61" s="642">
        <v>0</v>
      </c>
      <c r="I61" s="629">
        <v>2</v>
      </c>
      <c r="J61" s="629">
        <v>666.62</v>
      </c>
      <c r="K61" s="642">
        <v>1</v>
      </c>
      <c r="L61" s="629">
        <v>2</v>
      </c>
      <c r="M61" s="630">
        <v>666.62</v>
      </c>
    </row>
    <row r="62" spans="1:13" ht="14.4" customHeight="1" x14ac:dyDescent="0.3">
      <c r="A62" s="625" t="s">
        <v>3798</v>
      </c>
      <c r="B62" s="626" t="s">
        <v>3574</v>
      </c>
      <c r="C62" s="626" t="s">
        <v>1748</v>
      </c>
      <c r="D62" s="626" t="s">
        <v>3579</v>
      </c>
      <c r="E62" s="626" t="s">
        <v>3580</v>
      </c>
      <c r="F62" s="629"/>
      <c r="G62" s="629"/>
      <c r="H62" s="642">
        <v>0</v>
      </c>
      <c r="I62" s="629">
        <v>2</v>
      </c>
      <c r="J62" s="629">
        <v>666.62</v>
      </c>
      <c r="K62" s="642">
        <v>1</v>
      </c>
      <c r="L62" s="629">
        <v>2</v>
      </c>
      <c r="M62" s="630">
        <v>666.62</v>
      </c>
    </row>
    <row r="63" spans="1:13" ht="14.4" customHeight="1" x14ac:dyDescent="0.3">
      <c r="A63" s="625" t="s">
        <v>3798</v>
      </c>
      <c r="B63" s="626" t="s">
        <v>3688</v>
      </c>
      <c r="C63" s="626" t="s">
        <v>2608</v>
      </c>
      <c r="D63" s="626" t="s">
        <v>2609</v>
      </c>
      <c r="E63" s="626" t="s">
        <v>2610</v>
      </c>
      <c r="F63" s="629"/>
      <c r="G63" s="629"/>
      <c r="H63" s="642">
        <v>0</v>
      </c>
      <c r="I63" s="629">
        <v>3</v>
      </c>
      <c r="J63" s="629">
        <v>462.03</v>
      </c>
      <c r="K63" s="642">
        <v>1</v>
      </c>
      <c r="L63" s="629">
        <v>3</v>
      </c>
      <c r="M63" s="630">
        <v>462.03</v>
      </c>
    </row>
    <row r="64" spans="1:13" ht="14.4" customHeight="1" x14ac:dyDescent="0.3">
      <c r="A64" s="625" t="s">
        <v>3798</v>
      </c>
      <c r="B64" s="626" t="s">
        <v>3608</v>
      </c>
      <c r="C64" s="626" t="s">
        <v>1411</v>
      </c>
      <c r="D64" s="626" t="s">
        <v>1412</v>
      </c>
      <c r="E64" s="626" t="s">
        <v>3610</v>
      </c>
      <c r="F64" s="629"/>
      <c r="G64" s="629"/>
      <c r="H64" s="642">
        <v>0</v>
      </c>
      <c r="I64" s="629">
        <v>1</v>
      </c>
      <c r="J64" s="629">
        <v>96.63</v>
      </c>
      <c r="K64" s="642">
        <v>1</v>
      </c>
      <c r="L64" s="629">
        <v>1</v>
      </c>
      <c r="M64" s="630">
        <v>96.63</v>
      </c>
    </row>
    <row r="65" spans="1:13" ht="14.4" customHeight="1" x14ac:dyDescent="0.3">
      <c r="A65" s="625" t="s">
        <v>3798</v>
      </c>
      <c r="B65" s="626" t="s">
        <v>3608</v>
      </c>
      <c r="C65" s="626" t="s">
        <v>4373</v>
      </c>
      <c r="D65" s="626" t="s">
        <v>1776</v>
      </c>
      <c r="E65" s="626" t="s">
        <v>4374</v>
      </c>
      <c r="F65" s="629">
        <v>1</v>
      </c>
      <c r="G65" s="629">
        <v>0</v>
      </c>
      <c r="H65" s="642"/>
      <c r="I65" s="629"/>
      <c r="J65" s="629"/>
      <c r="K65" s="642"/>
      <c r="L65" s="629">
        <v>1</v>
      </c>
      <c r="M65" s="630">
        <v>0</v>
      </c>
    </row>
    <row r="66" spans="1:13" ht="14.4" customHeight="1" x14ac:dyDescent="0.3">
      <c r="A66" s="625" t="s">
        <v>3798</v>
      </c>
      <c r="B66" s="626" t="s">
        <v>3608</v>
      </c>
      <c r="C66" s="626" t="s">
        <v>4375</v>
      </c>
      <c r="D66" s="626" t="s">
        <v>1776</v>
      </c>
      <c r="E66" s="626" t="s">
        <v>4376</v>
      </c>
      <c r="F66" s="629">
        <v>1</v>
      </c>
      <c r="G66" s="629">
        <v>0</v>
      </c>
      <c r="H66" s="642"/>
      <c r="I66" s="629"/>
      <c r="J66" s="629"/>
      <c r="K66" s="642"/>
      <c r="L66" s="629">
        <v>1</v>
      </c>
      <c r="M66" s="630">
        <v>0</v>
      </c>
    </row>
    <row r="67" spans="1:13" ht="14.4" customHeight="1" x14ac:dyDescent="0.3">
      <c r="A67" s="625" t="s">
        <v>3798</v>
      </c>
      <c r="B67" s="626" t="s">
        <v>3608</v>
      </c>
      <c r="C67" s="626" t="s">
        <v>1775</v>
      </c>
      <c r="D67" s="626" t="s">
        <v>1776</v>
      </c>
      <c r="E67" s="626" t="s">
        <v>3695</v>
      </c>
      <c r="F67" s="629">
        <v>4</v>
      </c>
      <c r="G67" s="629">
        <v>386.52</v>
      </c>
      <c r="H67" s="642">
        <v>1</v>
      </c>
      <c r="I67" s="629"/>
      <c r="J67" s="629"/>
      <c r="K67" s="642">
        <v>0</v>
      </c>
      <c r="L67" s="629">
        <v>4</v>
      </c>
      <c r="M67" s="630">
        <v>386.52</v>
      </c>
    </row>
    <row r="68" spans="1:13" ht="14.4" customHeight="1" x14ac:dyDescent="0.3">
      <c r="A68" s="625" t="s">
        <v>3798</v>
      </c>
      <c r="B68" s="626" t="s">
        <v>3608</v>
      </c>
      <c r="C68" s="626" t="s">
        <v>4377</v>
      </c>
      <c r="D68" s="626" t="s">
        <v>1412</v>
      </c>
      <c r="E68" s="626" t="s">
        <v>4378</v>
      </c>
      <c r="F68" s="629">
        <v>1</v>
      </c>
      <c r="G68" s="629">
        <v>0</v>
      </c>
      <c r="H68" s="642"/>
      <c r="I68" s="629"/>
      <c r="J68" s="629"/>
      <c r="K68" s="642"/>
      <c r="L68" s="629">
        <v>1</v>
      </c>
      <c r="M68" s="630">
        <v>0</v>
      </c>
    </row>
    <row r="69" spans="1:13" ht="14.4" customHeight="1" x14ac:dyDescent="0.3">
      <c r="A69" s="625" t="s">
        <v>3798</v>
      </c>
      <c r="B69" s="626" t="s">
        <v>3617</v>
      </c>
      <c r="C69" s="626" t="s">
        <v>4396</v>
      </c>
      <c r="D69" s="626" t="s">
        <v>4397</v>
      </c>
      <c r="E69" s="626" t="s">
        <v>2417</v>
      </c>
      <c r="F69" s="629">
        <v>1</v>
      </c>
      <c r="G69" s="629">
        <v>73.680000000000007</v>
      </c>
      <c r="H69" s="642">
        <v>1</v>
      </c>
      <c r="I69" s="629"/>
      <c r="J69" s="629"/>
      <c r="K69" s="642">
        <v>0</v>
      </c>
      <c r="L69" s="629">
        <v>1</v>
      </c>
      <c r="M69" s="630">
        <v>73.680000000000007</v>
      </c>
    </row>
    <row r="70" spans="1:13" ht="14.4" customHeight="1" x14ac:dyDescent="0.3">
      <c r="A70" s="625" t="s">
        <v>3798</v>
      </c>
      <c r="B70" s="626" t="s">
        <v>3617</v>
      </c>
      <c r="C70" s="626" t="s">
        <v>2483</v>
      </c>
      <c r="D70" s="626" t="s">
        <v>2484</v>
      </c>
      <c r="E70" s="626" t="s">
        <v>3698</v>
      </c>
      <c r="F70" s="629"/>
      <c r="G70" s="629"/>
      <c r="H70" s="642">
        <v>0</v>
      </c>
      <c r="I70" s="629">
        <v>2</v>
      </c>
      <c r="J70" s="629">
        <v>65.48</v>
      </c>
      <c r="K70" s="642">
        <v>1</v>
      </c>
      <c r="L70" s="629">
        <v>2</v>
      </c>
      <c r="M70" s="630">
        <v>65.48</v>
      </c>
    </row>
    <row r="71" spans="1:13" ht="14.4" customHeight="1" x14ac:dyDescent="0.3">
      <c r="A71" s="625" t="s">
        <v>3798</v>
      </c>
      <c r="B71" s="626" t="s">
        <v>3617</v>
      </c>
      <c r="C71" s="626" t="s">
        <v>4398</v>
      </c>
      <c r="D71" s="626" t="s">
        <v>4399</v>
      </c>
      <c r="E71" s="626" t="s">
        <v>4400</v>
      </c>
      <c r="F71" s="629">
        <v>2</v>
      </c>
      <c r="G71" s="629">
        <v>98.24</v>
      </c>
      <c r="H71" s="642">
        <v>1</v>
      </c>
      <c r="I71" s="629"/>
      <c r="J71" s="629"/>
      <c r="K71" s="642">
        <v>0</v>
      </c>
      <c r="L71" s="629">
        <v>2</v>
      </c>
      <c r="M71" s="630">
        <v>98.24</v>
      </c>
    </row>
    <row r="72" spans="1:13" ht="14.4" customHeight="1" x14ac:dyDescent="0.3">
      <c r="A72" s="625" t="s">
        <v>3798</v>
      </c>
      <c r="B72" s="626" t="s">
        <v>3617</v>
      </c>
      <c r="C72" s="626" t="s">
        <v>1474</v>
      </c>
      <c r="D72" s="626" t="s">
        <v>1475</v>
      </c>
      <c r="E72" s="626" t="s">
        <v>3618</v>
      </c>
      <c r="F72" s="629"/>
      <c r="G72" s="629"/>
      <c r="H72" s="642">
        <v>0</v>
      </c>
      <c r="I72" s="629">
        <v>2</v>
      </c>
      <c r="J72" s="629">
        <v>196.46</v>
      </c>
      <c r="K72" s="642">
        <v>1</v>
      </c>
      <c r="L72" s="629">
        <v>2</v>
      </c>
      <c r="M72" s="630">
        <v>196.46</v>
      </c>
    </row>
    <row r="73" spans="1:13" ht="14.4" customHeight="1" x14ac:dyDescent="0.3">
      <c r="A73" s="625" t="s">
        <v>3798</v>
      </c>
      <c r="B73" s="626" t="s">
        <v>3617</v>
      </c>
      <c r="C73" s="626" t="s">
        <v>4024</v>
      </c>
      <c r="D73" s="626" t="s">
        <v>1475</v>
      </c>
      <c r="E73" s="626" t="s">
        <v>4025</v>
      </c>
      <c r="F73" s="629"/>
      <c r="G73" s="629"/>
      <c r="H73" s="642">
        <v>0</v>
      </c>
      <c r="I73" s="629">
        <v>2</v>
      </c>
      <c r="J73" s="629">
        <v>415.06</v>
      </c>
      <c r="K73" s="642">
        <v>1</v>
      </c>
      <c r="L73" s="629">
        <v>2</v>
      </c>
      <c r="M73" s="630">
        <v>415.06</v>
      </c>
    </row>
    <row r="74" spans="1:13" ht="14.4" customHeight="1" x14ac:dyDescent="0.3">
      <c r="A74" s="625" t="s">
        <v>3798</v>
      </c>
      <c r="B74" s="626" t="s">
        <v>3623</v>
      </c>
      <c r="C74" s="626" t="s">
        <v>4306</v>
      </c>
      <c r="D74" s="626" t="s">
        <v>4307</v>
      </c>
      <c r="E74" s="626" t="s">
        <v>3627</v>
      </c>
      <c r="F74" s="629">
        <v>3</v>
      </c>
      <c r="G74" s="629">
        <v>32.19</v>
      </c>
      <c r="H74" s="642">
        <v>1</v>
      </c>
      <c r="I74" s="629"/>
      <c r="J74" s="629"/>
      <c r="K74" s="642">
        <v>0</v>
      </c>
      <c r="L74" s="629">
        <v>3</v>
      </c>
      <c r="M74" s="630">
        <v>32.19</v>
      </c>
    </row>
    <row r="75" spans="1:13" ht="14.4" customHeight="1" x14ac:dyDescent="0.3">
      <c r="A75" s="625" t="s">
        <v>3798</v>
      </c>
      <c r="B75" s="626" t="s">
        <v>3631</v>
      </c>
      <c r="C75" s="626" t="s">
        <v>4332</v>
      </c>
      <c r="D75" s="626" t="s">
        <v>3144</v>
      </c>
      <c r="E75" s="626" t="s">
        <v>4333</v>
      </c>
      <c r="F75" s="629">
        <v>1</v>
      </c>
      <c r="G75" s="629">
        <v>0</v>
      </c>
      <c r="H75" s="642"/>
      <c r="I75" s="629"/>
      <c r="J75" s="629"/>
      <c r="K75" s="642"/>
      <c r="L75" s="629">
        <v>1</v>
      </c>
      <c r="M75" s="630">
        <v>0</v>
      </c>
    </row>
    <row r="76" spans="1:13" ht="14.4" customHeight="1" x14ac:dyDescent="0.3">
      <c r="A76" s="625" t="s">
        <v>3798</v>
      </c>
      <c r="B76" s="626" t="s">
        <v>3716</v>
      </c>
      <c r="C76" s="626" t="s">
        <v>3940</v>
      </c>
      <c r="D76" s="626" t="s">
        <v>3941</v>
      </c>
      <c r="E76" s="626" t="s">
        <v>3942</v>
      </c>
      <c r="F76" s="629"/>
      <c r="G76" s="629"/>
      <c r="H76" s="642">
        <v>0</v>
      </c>
      <c r="I76" s="629">
        <v>2</v>
      </c>
      <c r="J76" s="629">
        <v>189.6</v>
      </c>
      <c r="K76" s="642">
        <v>1</v>
      </c>
      <c r="L76" s="629">
        <v>2</v>
      </c>
      <c r="M76" s="630">
        <v>189.6</v>
      </c>
    </row>
    <row r="77" spans="1:13" ht="14.4" customHeight="1" x14ac:dyDescent="0.3">
      <c r="A77" s="625" t="s">
        <v>3798</v>
      </c>
      <c r="B77" s="626" t="s">
        <v>5906</v>
      </c>
      <c r="C77" s="626" t="s">
        <v>4370</v>
      </c>
      <c r="D77" s="626" t="s">
        <v>4371</v>
      </c>
      <c r="E77" s="626" t="s">
        <v>4372</v>
      </c>
      <c r="F77" s="629">
        <v>1</v>
      </c>
      <c r="G77" s="629">
        <v>1866.4</v>
      </c>
      <c r="H77" s="642">
        <v>1</v>
      </c>
      <c r="I77" s="629"/>
      <c r="J77" s="629"/>
      <c r="K77" s="642">
        <v>0</v>
      </c>
      <c r="L77" s="629">
        <v>1</v>
      </c>
      <c r="M77" s="630">
        <v>1866.4</v>
      </c>
    </row>
    <row r="78" spans="1:13" ht="14.4" customHeight="1" x14ac:dyDescent="0.3">
      <c r="A78" s="625" t="s">
        <v>3798</v>
      </c>
      <c r="B78" s="626" t="s">
        <v>3636</v>
      </c>
      <c r="C78" s="626" t="s">
        <v>4317</v>
      </c>
      <c r="D78" s="626" t="s">
        <v>1483</v>
      </c>
      <c r="E78" s="626" t="s">
        <v>4318</v>
      </c>
      <c r="F78" s="629"/>
      <c r="G78" s="629"/>
      <c r="H78" s="642">
        <v>0</v>
      </c>
      <c r="I78" s="629">
        <v>1</v>
      </c>
      <c r="J78" s="629">
        <v>275.48</v>
      </c>
      <c r="K78" s="642">
        <v>1</v>
      </c>
      <c r="L78" s="629">
        <v>1</v>
      </c>
      <c r="M78" s="630">
        <v>275.48</v>
      </c>
    </row>
    <row r="79" spans="1:13" ht="14.4" customHeight="1" x14ac:dyDescent="0.3">
      <c r="A79" s="625" t="s">
        <v>3799</v>
      </c>
      <c r="B79" s="626" t="s">
        <v>3511</v>
      </c>
      <c r="C79" s="626" t="s">
        <v>1294</v>
      </c>
      <c r="D79" s="626" t="s">
        <v>754</v>
      </c>
      <c r="E79" s="626" t="s">
        <v>1295</v>
      </c>
      <c r="F79" s="629"/>
      <c r="G79" s="629"/>
      <c r="H79" s="642">
        <v>0</v>
      </c>
      <c r="I79" s="629">
        <v>1</v>
      </c>
      <c r="J79" s="629">
        <v>95.24</v>
      </c>
      <c r="K79" s="642">
        <v>1</v>
      </c>
      <c r="L79" s="629">
        <v>1</v>
      </c>
      <c r="M79" s="630">
        <v>95.24</v>
      </c>
    </row>
    <row r="80" spans="1:13" ht="14.4" customHeight="1" x14ac:dyDescent="0.3">
      <c r="A80" s="625" t="s">
        <v>3799</v>
      </c>
      <c r="B80" s="626" t="s">
        <v>3511</v>
      </c>
      <c r="C80" s="626" t="s">
        <v>757</v>
      </c>
      <c r="D80" s="626" t="s">
        <v>754</v>
      </c>
      <c r="E80" s="626" t="s">
        <v>758</v>
      </c>
      <c r="F80" s="629"/>
      <c r="G80" s="629"/>
      <c r="H80" s="642">
        <v>0</v>
      </c>
      <c r="I80" s="629">
        <v>2</v>
      </c>
      <c r="J80" s="629">
        <v>1224.52</v>
      </c>
      <c r="K80" s="642">
        <v>1</v>
      </c>
      <c r="L80" s="629">
        <v>2</v>
      </c>
      <c r="M80" s="630">
        <v>1224.52</v>
      </c>
    </row>
    <row r="81" spans="1:13" ht="14.4" customHeight="1" x14ac:dyDescent="0.3">
      <c r="A81" s="625" t="s">
        <v>3799</v>
      </c>
      <c r="B81" s="626" t="s">
        <v>3514</v>
      </c>
      <c r="C81" s="626" t="s">
        <v>3917</v>
      </c>
      <c r="D81" s="626" t="s">
        <v>3918</v>
      </c>
      <c r="E81" s="626" t="s">
        <v>3919</v>
      </c>
      <c r="F81" s="629"/>
      <c r="G81" s="629"/>
      <c r="H81" s="642"/>
      <c r="I81" s="629">
        <v>1</v>
      </c>
      <c r="J81" s="629">
        <v>0</v>
      </c>
      <c r="K81" s="642"/>
      <c r="L81" s="629">
        <v>1</v>
      </c>
      <c r="M81" s="630">
        <v>0</v>
      </c>
    </row>
    <row r="82" spans="1:13" ht="14.4" customHeight="1" x14ac:dyDescent="0.3">
      <c r="A82" s="625" t="s">
        <v>3799</v>
      </c>
      <c r="B82" s="626" t="s">
        <v>3518</v>
      </c>
      <c r="C82" s="626" t="s">
        <v>2390</v>
      </c>
      <c r="D82" s="626" t="s">
        <v>1597</v>
      </c>
      <c r="E82" s="626" t="s">
        <v>2391</v>
      </c>
      <c r="F82" s="629"/>
      <c r="G82" s="629"/>
      <c r="H82" s="642">
        <v>0</v>
      </c>
      <c r="I82" s="629">
        <v>1</v>
      </c>
      <c r="J82" s="629">
        <v>56.01</v>
      </c>
      <c r="K82" s="642">
        <v>1</v>
      </c>
      <c r="L82" s="629">
        <v>1</v>
      </c>
      <c r="M82" s="630">
        <v>56.01</v>
      </c>
    </row>
    <row r="83" spans="1:13" ht="14.4" customHeight="1" x14ac:dyDescent="0.3">
      <c r="A83" s="625" t="s">
        <v>3799</v>
      </c>
      <c r="B83" s="626" t="s">
        <v>3518</v>
      </c>
      <c r="C83" s="626" t="s">
        <v>1596</v>
      </c>
      <c r="D83" s="626" t="s">
        <v>1597</v>
      </c>
      <c r="E83" s="626" t="s">
        <v>1598</v>
      </c>
      <c r="F83" s="629"/>
      <c r="G83" s="629"/>
      <c r="H83" s="642">
        <v>0</v>
      </c>
      <c r="I83" s="629">
        <v>3</v>
      </c>
      <c r="J83" s="629">
        <v>420.09000000000003</v>
      </c>
      <c r="K83" s="642">
        <v>1</v>
      </c>
      <c r="L83" s="629">
        <v>3</v>
      </c>
      <c r="M83" s="630">
        <v>420.09000000000003</v>
      </c>
    </row>
    <row r="84" spans="1:13" ht="14.4" customHeight="1" x14ac:dyDescent="0.3">
      <c r="A84" s="625" t="s">
        <v>3799</v>
      </c>
      <c r="B84" s="626" t="s">
        <v>3519</v>
      </c>
      <c r="C84" s="626" t="s">
        <v>1448</v>
      </c>
      <c r="D84" s="626" t="s">
        <v>1449</v>
      </c>
      <c r="E84" s="626" t="s">
        <v>1450</v>
      </c>
      <c r="F84" s="629"/>
      <c r="G84" s="629"/>
      <c r="H84" s="642"/>
      <c r="I84" s="629">
        <v>2</v>
      </c>
      <c r="J84" s="629">
        <v>0</v>
      </c>
      <c r="K84" s="642"/>
      <c r="L84" s="629">
        <v>2</v>
      </c>
      <c r="M84" s="630">
        <v>0</v>
      </c>
    </row>
    <row r="85" spans="1:13" ht="14.4" customHeight="1" x14ac:dyDescent="0.3">
      <c r="A85" s="625" t="s">
        <v>3799</v>
      </c>
      <c r="B85" s="626" t="s">
        <v>3527</v>
      </c>
      <c r="C85" s="626" t="s">
        <v>1576</v>
      </c>
      <c r="D85" s="626" t="s">
        <v>1441</v>
      </c>
      <c r="E85" s="626" t="s">
        <v>1577</v>
      </c>
      <c r="F85" s="629"/>
      <c r="G85" s="629"/>
      <c r="H85" s="642">
        <v>0</v>
      </c>
      <c r="I85" s="629">
        <v>3</v>
      </c>
      <c r="J85" s="629">
        <v>1875.87</v>
      </c>
      <c r="K85" s="642">
        <v>1</v>
      </c>
      <c r="L85" s="629">
        <v>3</v>
      </c>
      <c r="M85" s="630">
        <v>1875.87</v>
      </c>
    </row>
    <row r="86" spans="1:13" ht="14.4" customHeight="1" x14ac:dyDescent="0.3">
      <c r="A86" s="625" t="s">
        <v>3799</v>
      </c>
      <c r="B86" s="626" t="s">
        <v>3527</v>
      </c>
      <c r="C86" s="626" t="s">
        <v>2358</v>
      </c>
      <c r="D86" s="626" t="s">
        <v>1441</v>
      </c>
      <c r="E86" s="626" t="s">
        <v>2359</v>
      </c>
      <c r="F86" s="629"/>
      <c r="G86" s="629"/>
      <c r="H86" s="642">
        <v>0</v>
      </c>
      <c r="I86" s="629">
        <v>1</v>
      </c>
      <c r="J86" s="629">
        <v>1166.47</v>
      </c>
      <c r="K86" s="642">
        <v>1</v>
      </c>
      <c r="L86" s="629">
        <v>1</v>
      </c>
      <c r="M86" s="630">
        <v>1166.47</v>
      </c>
    </row>
    <row r="87" spans="1:13" ht="14.4" customHeight="1" x14ac:dyDescent="0.3">
      <c r="A87" s="625" t="s">
        <v>3799</v>
      </c>
      <c r="B87" s="626" t="s">
        <v>3527</v>
      </c>
      <c r="C87" s="626" t="s">
        <v>3915</v>
      </c>
      <c r="D87" s="626" t="s">
        <v>1441</v>
      </c>
      <c r="E87" s="626" t="s">
        <v>3661</v>
      </c>
      <c r="F87" s="629"/>
      <c r="G87" s="629"/>
      <c r="H87" s="642">
        <v>0</v>
      </c>
      <c r="I87" s="629">
        <v>1</v>
      </c>
      <c r="J87" s="629">
        <v>1458.07</v>
      </c>
      <c r="K87" s="642">
        <v>1</v>
      </c>
      <c r="L87" s="629">
        <v>1</v>
      </c>
      <c r="M87" s="630">
        <v>1458.07</v>
      </c>
    </row>
    <row r="88" spans="1:13" ht="14.4" customHeight="1" x14ac:dyDescent="0.3">
      <c r="A88" s="625" t="s">
        <v>3799</v>
      </c>
      <c r="B88" s="626" t="s">
        <v>3537</v>
      </c>
      <c r="C88" s="626" t="s">
        <v>4787</v>
      </c>
      <c r="D88" s="626" t="s">
        <v>4788</v>
      </c>
      <c r="E88" s="626" t="s">
        <v>3618</v>
      </c>
      <c r="F88" s="629">
        <v>3</v>
      </c>
      <c r="G88" s="629">
        <v>134.67000000000002</v>
      </c>
      <c r="H88" s="642">
        <v>1</v>
      </c>
      <c r="I88" s="629"/>
      <c r="J88" s="629"/>
      <c r="K88" s="642">
        <v>0</v>
      </c>
      <c r="L88" s="629">
        <v>3</v>
      </c>
      <c r="M88" s="630">
        <v>134.67000000000002</v>
      </c>
    </row>
    <row r="89" spans="1:13" ht="14.4" customHeight="1" x14ac:dyDescent="0.3">
      <c r="A89" s="625" t="s">
        <v>3799</v>
      </c>
      <c r="B89" s="626" t="s">
        <v>3574</v>
      </c>
      <c r="C89" s="626" t="s">
        <v>3989</v>
      </c>
      <c r="D89" s="626" t="s">
        <v>3575</v>
      </c>
      <c r="E89" s="626" t="s">
        <v>3990</v>
      </c>
      <c r="F89" s="629">
        <v>2</v>
      </c>
      <c r="G89" s="629">
        <v>0</v>
      </c>
      <c r="H89" s="642"/>
      <c r="I89" s="629"/>
      <c r="J89" s="629"/>
      <c r="K89" s="642"/>
      <c r="L89" s="629">
        <v>2</v>
      </c>
      <c r="M89" s="630">
        <v>0</v>
      </c>
    </row>
    <row r="90" spans="1:13" ht="14.4" customHeight="1" x14ac:dyDescent="0.3">
      <c r="A90" s="625" t="s">
        <v>3799</v>
      </c>
      <c r="B90" s="626" t="s">
        <v>3574</v>
      </c>
      <c r="C90" s="626" t="s">
        <v>1717</v>
      </c>
      <c r="D90" s="626" t="s">
        <v>3575</v>
      </c>
      <c r="E90" s="626" t="s">
        <v>3576</v>
      </c>
      <c r="F90" s="629"/>
      <c r="G90" s="629"/>
      <c r="H90" s="642">
        <v>0</v>
      </c>
      <c r="I90" s="629">
        <v>17</v>
      </c>
      <c r="J90" s="629">
        <v>5666.27</v>
      </c>
      <c r="K90" s="642">
        <v>1</v>
      </c>
      <c r="L90" s="629">
        <v>17</v>
      </c>
      <c r="M90" s="630">
        <v>5666.27</v>
      </c>
    </row>
    <row r="91" spans="1:13" ht="14.4" customHeight="1" x14ac:dyDescent="0.3">
      <c r="A91" s="625" t="s">
        <v>3799</v>
      </c>
      <c r="B91" s="626" t="s">
        <v>3574</v>
      </c>
      <c r="C91" s="626" t="s">
        <v>4589</v>
      </c>
      <c r="D91" s="626" t="s">
        <v>4754</v>
      </c>
      <c r="E91" s="626" t="s">
        <v>4755</v>
      </c>
      <c r="F91" s="629"/>
      <c r="G91" s="629"/>
      <c r="H91" s="642">
        <v>0</v>
      </c>
      <c r="I91" s="629">
        <v>1</v>
      </c>
      <c r="J91" s="629">
        <v>333.31</v>
      </c>
      <c r="K91" s="642">
        <v>1</v>
      </c>
      <c r="L91" s="629">
        <v>1</v>
      </c>
      <c r="M91" s="630">
        <v>333.31</v>
      </c>
    </row>
    <row r="92" spans="1:13" ht="14.4" customHeight="1" x14ac:dyDescent="0.3">
      <c r="A92" s="625" t="s">
        <v>3799</v>
      </c>
      <c r="B92" s="626" t="s">
        <v>3574</v>
      </c>
      <c r="C92" s="626" t="s">
        <v>1748</v>
      </c>
      <c r="D92" s="626" t="s">
        <v>3579</v>
      </c>
      <c r="E92" s="626" t="s">
        <v>3580</v>
      </c>
      <c r="F92" s="629"/>
      <c r="G92" s="629"/>
      <c r="H92" s="642">
        <v>0</v>
      </c>
      <c r="I92" s="629">
        <v>1</v>
      </c>
      <c r="J92" s="629">
        <v>333.31</v>
      </c>
      <c r="K92" s="642">
        <v>1</v>
      </c>
      <c r="L92" s="629">
        <v>1</v>
      </c>
      <c r="M92" s="630">
        <v>333.31</v>
      </c>
    </row>
    <row r="93" spans="1:13" ht="14.4" customHeight="1" x14ac:dyDescent="0.3">
      <c r="A93" s="625" t="s">
        <v>3799</v>
      </c>
      <c r="B93" s="626" t="s">
        <v>3574</v>
      </c>
      <c r="C93" s="626" t="s">
        <v>1812</v>
      </c>
      <c r="D93" s="626" t="s">
        <v>1813</v>
      </c>
      <c r="E93" s="626" t="s">
        <v>3684</v>
      </c>
      <c r="F93" s="629">
        <v>1</v>
      </c>
      <c r="G93" s="629">
        <v>333.31</v>
      </c>
      <c r="H93" s="642">
        <v>1</v>
      </c>
      <c r="I93" s="629"/>
      <c r="J93" s="629"/>
      <c r="K93" s="642">
        <v>0</v>
      </c>
      <c r="L93" s="629">
        <v>1</v>
      </c>
      <c r="M93" s="630">
        <v>333.31</v>
      </c>
    </row>
    <row r="94" spans="1:13" ht="14.4" customHeight="1" x14ac:dyDescent="0.3">
      <c r="A94" s="625" t="s">
        <v>3799</v>
      </c>
      <c r="B94" s="626" t="s">
        <v>3586</v>
      </c>
      <c r="C94" s="626" t="s">
        <v>4762</v>
      </c>
      <c r="D94" s="626" t="s">
        <v>4763</v>
      </c>
      <c r="E94" s="626" t="s">
        <v>3693</v>
      </c>
      <c r="F94" s="629"/>
      <c r="G94" s="629"/>
      <c r="H94" s="642">
        <v>0</v>
      </c>
      <c r="I94" s="629">
        <v>1</v>
      </c>
      <c r="J94" s="629">
        <v>138.16</v>
      </c>
      <c r="K94" s="642">
        <v>1</v>
      </c>
      <c r="L94" s="629">
        <v>1</v>
      </c>
      <c r="M94" s="630">
        <v>138.16</v>
      </c>
    </row>
    <row r="95" spans="1:13" ht="14.4" customHeight="1" x14ac:dyDescent="0.3">
      <c r="A95" s="625" t="s">
        <v>3799</v>
      </c>
      <c r="B95" s="626" t="s">
        <v>3595</v>
      </c>
      <c r="C95" s="626" t="s">
        <v>5755</v>
      </c>
      <c r="D95" s="626" t="s">
        <v>5756</v>
      </c>
      <c r="E95" s="626" t="s">
        <v>5757</v>
      </c>
      <c r="F95" s="629"/>
      <c r="G95" s="629"/>
      <c r="H95" s="642">
        <v>0</v>
      </c>
      <c r="I95" s="629">
        <v>1</v>
      </c>
      <c r="J95" s="629">
        <v>399.92</v>
      </c>
      <c r="K95" s="642">
        <v>1</v>
      </c>
      <c r="L95" s="629">
        <v>1</v>
      </c>
      <c r="M95" s="630">
        <v>399.92</v>
      </c>
    </row>
    <row r="96" spans="1:13" ht="14.4" customHeight="1" x14ac:dyDescent="0.3">
      <c r="A96" s="625" t="s">
        <v>3799</v>
      </c>
      <c r="B96" s="626" t="s">
        <v>3595</v>
      </c>
      <c r="C96" s="626" t="s">
        <v>1733</v>
      </c>
      <c r="D96" s="626" t="s">
        <v>1734</v>
      </c>
      <c r="E96" s="626" t="s">
        <v>3596</v>
      </c>
      <c r="F96" s="629"/>
      <c r="G96" s="629"/>
      <c r="H96" s="642">
        <v>0</v>
      </c>
      <c r="I96" s="629">
        <v>1</v>
      </c>
      <c r="J96" s="629">
        <v>399.92</v>
      </c>
      <c r="K96" s="642">
        <v>1</v>
      </c>
      <c r="L96" s="629">
        <v>1</v>
      </c>
      <c r="M96" s="630">
        <v>399.92</v>
      </c>
    </row>
    <row r="97" spans="1:13" ht="14.4" customHeight="1" x14ac:dyDescent="0.3">
      <c r="A97" s="625" t="s">
        <v>3799</v>
      </c>
      <c r="B97" s="626" t="s">
        <v>3743</v>
      </c>
      <c r="C97" s="626" t="s">
        <v>4756</v>
      </c>
      <c r="D97" s="626" t="s">
        <v>4757</v>
      </c>
      <c r="E97" s="626" t="s">
        <v>3066</v>
      </c>
      <c r="F97" s="629">
        <v>1</v>
      </c>
      <c r="G97" s="629">
        <v>125.13</v>
      </c>
      <c r="H97" s="642">
        <v>1</v>
      </c>
      <c r="I97" s="629"/>
      <c r="J97" s="629"/>
      <c r="K97" s="642">
        <v>0</v>
      </c>
      <c r="L97" s="629">
        <v>1</v>
      </c>
      <c r="M97" s="630">
        <v>125.13</v>
      </c>
    </row>
    <row r="98" spans="1:13" ht="14.4" customHeight="1" x14ac:dyDescent="0.3">
      <c r="A98" s="625" t="s">
        <v>3799</v>
      </c>
      <c r="B98" s="626" t="s">
        <v>3743</v>
      </c>
      <c r="C98" s="626" t="s">
        <v>3064</v>
      </c>
      <c r="D98" s="626" t="s">
        <v>3065</v>
      </c>
      <c r="E98" s="626" t="s">
        <v>3066</v>
      </c>
      <c r="F98" s="629"/>
      <c r="G98" s="629"/>
      <c r="H98" s="642">
        <v>0</v>
      </c>
      <c r="I98" s="629">
        <v>1</v>
      </c>
      <c r="J98" s="629">
        <v>222.25</v>
      </c>
      <c r="K98" s="642">
        <v>1</v>
      </c>
      <c r="L98" s="629">
        <v>1</v>
      </c>
      <c r="M98" s="630">
        <v>222.25</v>
      </c>
    </row>
    <row r="99" spans="1:13" ht="14.4" customHeight="1" x14ac:dyDescent="0.3">
      <c r="A99" s="625" t="s">
        <v>3799</v>
      </c>
      <c r="B99" s="626" t="s">
        <v>3688</v>
      </c>
      <c r="C99" s="626" t="s">
        <v>2608</v>
      </c>
      <c r="D99" s="626" t="s">
        <v>2609</v>
      </c>
      <c r="E99" s="626" t="s">
        <v>2610</v>
      </c>
      <c r="F99" s="629"/>
      <c r="G99" s="629"/>
      <c r="H99" s="642">
        <v>0</v>
      </c>
      <c r="I99" s="629">
        <v>8</v>
      </c>
      <c r="J99" s="629">
        <v>1232.08</v>
      </c>
      <c r="K99" s="642">
        <v>1</v>
      </c>
      <c r="L99" s="629">
        <v>8</v>
      </c>
      <c r="M99" s="630">
        <v>1232.08</v>
      </c>
    </row>
    <row r="100" spans="1:13" ht="14.4" customHeight="1" x14ac:dyDescent="0.3">
      <c r="A100" s="625" t="s">
        <v>3799</v>
      </c>
      <c r="B100" s="626" t="s">
        <v>3688</v>
      </c>
      <c r="C100" s="626" t="s">
        <v>2612</v>
      </c>
      <c r="D100" s="626" t="s">
        <v>2616</v>
      </c>
      <c r="E100" s="626" t="s">
        <v>3689</v>
      </c>
      <c r="F100" s="629"/>
      <c r="G100" s="629"/>
      <c r="H100" s="642">
        <v>0</v>
      </c>
      <c r="I100" s="629">
        <v>1</v>
      </c>
      <c r="J100" s="629">
        <v>82.92</v>
      </c>
      <c r="K100" s="642">
        <v>1</v>
      </c>
      <c r="L100" s="629">
        <v>1</v>
      </c>
      <c r="M100" s="630">
        <v>82.92</v>
      </c>
    </row>
    <row r="101" spans="1:13" ht="14.4" customHeight="1" x14ac:dyDescent="0.3">
      <c r="A101" s="625" t="s">
        <v>3799</v>
      </c>
      <c r="B101" s="626" t="s">
        <v>3599</v>
      </c>
      <c r="C101" s="626" t="s">
        <v>4766</v>
      </c>
      <c r="D101" s="626" t="s">
        <v>4767</v>
      </c>
      <c r="E101" s="626" t="s">
        <v>4768</v>
      </c>
      <c r="F101" s="629">
        <v>1</v>
      </c>
      <c r="G101" s="629">
        <v>0</v>
      </c>
      <c r="H101" s="642"/>
      <c r="I101" s="629"/>
      <c r="J101" s="629"/>
      <c r="K101" s="642"/>
      <c r="L101" s="629">
        <v>1</v>
      </c>
      <c r="M101" s="630">
        <v>0</v>
      </c>
    </row>
    <row r="102" spans="1:13" ht="14.4" customHeight="1" x14ac:dyDescent="0.3">
      <c r="A102" s="625" t="s">
        <v>3799</v>
      </c>
      <c r="B102" s="626" t="s">
        <v>3599</v>
      </c>
      <c r="C102" s="626" t="s">
        <v>1729</v>
      </c>
      <c r="D102" s="626" t="s">
        <v>1730</v>
      </c>
      <c r="E102" s="626" t="s">
        <v>3600</v>
      </c>
      <c r="F102" s="629"/>
      <c r="G102" s="629"/>
      <c r="H102" s="642">
        <v>0</v>
      </c>
      <c r="I102" s="629">
        <v>1</v>
      </c>
      <c r="J102" s="629">
        <v>69.86</v>
      </c>
      <c r="K102" s="642">
        <v>1</v>
      </c>
      <c r="L102" s="629">
        <v>1</v>
      </c>
      <c r="M102" s="630">
        <v>69.86</v>
      </c>
    </row>
    <row r="103" spans="1:13" ht="14.4" customHeight="1" x14ac:dyDescent="0.3">
      <c r="A103" s="625" t="s">
        <v>3799</v>
      </c>
      <c r="B103" s="626" t="s">
        <v>3599</v>
      </c>
      <c r="C103" s="626" t="s">
        <v>4769</v>
      </c>
      <c r="D103" s="626" t="s">
        <v>4770</v>
      </c>
      <c r="E103" s="626" t="s">
        <v>3600</v>
      </c>
      <c r="F103" s="629">
        <v>1</v>
      </c>
      <c r="G103" s="629">
        <v>69.86</v>
      </c>
      <c r="H103" s="642">
        <v>1</v>
      </c>
      <c r="I103" s="629"/>
      <c r="J103" s="629"/>
      <c r="K103" s="642">
        <v>0</v>
      </c>
      <c r="L103" s="629">
        <v>1</v>
      </c>
      <c r="M103" s="630">
        <v>69.86</v>
      </c>
    </row>
    <row r="104" spans="1:13" ht="14.4" customHeight="1" x14ac:dyDescent="0.3">
      <c r="A104" s="625" t="s">
        <v>3799</v>
      </c>
      <c r="B104" s="626" t="s">
        <v>3608</v>
      </c>
      <c r="C104" s="626" t="s">
        <v>1411</v>
      </c>
      <c r="D104" s="626" t="s">
        <v>1412</v>
      </c>
      <c r="E104" s="626" t="s">
        <v>3610</v>
      </c>
      <c r="F104" s="629"/>
      <c r="G104" s="629"/>
      <c r="H104" s="642">
        <v>0</v>
      </c>
      <c r="I104" s="629">
        <v>1</v>
      </c>
      <c r="J104" s="629">
        <v>96.63</v>
      </c>
      <c r="K104" s="642">
        <v>1</v>
      </c>
      <c r="L104" s="629">
        <v>1</v>
      </c>
      <c r="M104" s="630">
        <v>96.63</v>
      </c>
    </row>
    <row r="105" spans="1:13" ht="14.4" customHeight="1" x14ac:dyDescent="0.3">
      <c r="A105" s="625" t="s">
        <v>3799</v>
      </c>
      <c r="B105" s="626" t="s">
        <v>3608</v>
      </c>
      <c r="C105" s="626" t="s">
        <v>1775</v>
      </c>
      <c r="D105" s="626" t="s">
        <v>1776</v>
      </c>
      <c r="E105" s="626" t="s">
        <v>3695</v>
      </c>
      <c r="F105" s="629">
        <v>1</v>
      </c>
      <c r="G105" s="629">
        <v>96.63</v>
      </c>
      <c r="H105" s="642">
        <v>1</v>
      </c>
      <c r="I105" s="629"/>
      <c r="J105" s="629"/>
      <c r="K105" s="642">
        <v>0</v>
      </c>
      <c r="L105" s="629">
        <v>1</v>
      </c>
      <c r="M105" s="630">
        <v>96.63</v>
      </c>
    </row>
    <row r="106" spans="1:13" ht="14.4" customHeight="1" x14ac:dyDescent="0.3">
      <c r="A106" s="625" t="s">
        <v>3799</v>
      </c>
      <c r="B106" s="626" t="s">
        <v>3617</v>
      </c>
      <c r="C106" s="626" t="s">
        <v>3924</v>
      </c>
      <c r="D106" s="626" t="s">
        <v>2484</v>
      </c>
      <c r="E106" s="626" t="s">
        <v>3925</v>
      </c>
      <c r="F106" s="629"/>
      <c r="G106" s="629"/>
      <c r="H106" s="642">
        <v>0</v>
      </c>
      <c r="I106" s="629">
        <v>1</v>
      </c>
      <c r="J106" s="629">
        <v>314.35000000000002</v>
      </c>
      <c r="K106" s="642">
        <v>1</v>
      </c>
      <c r="L106" s="629">
        <v>1</v>
      </c>
      <c r="M106" s="630">
        <v>314.35000000000002</v>
      </c>
    </row>
    <row r="107" spans="1:13" ht="14.4" customHeight="1" x14ac:dyDescent="0.3">
      <c r="A107" s="625" t="s">
        <v>3799</v>
      </c>
      <c r="B107" s="626" t="s">
        <v>3636</v>
      </c>
      <c r="C107" s="626" t="s">
        <v>1482</v>
      </c>
      <c r="D107" s="626" t="s">
        <v>1483</v>
      </c>
      <c r="E107" s="626" t="s">
        <v>1457</v>
      </c>
      <c r="F107" s="629"/>
      <c r="G107" s="629"/>
      <c r="H107" s="642">
        <v>0</v>
      </c>
      <c r="I107" s="629">
        <v>1</v>
      </c>
      <c r="J107" s="629">
        <v>137.74</v>
      </c>
      <c r="K107" s="642">
        <v>1</v>
      </c>
      <c r="L107" s="629">
        <v>1</v>
      </c>
      <c r="M107" s="630">
        <v>137.74</v>
      </c>
    </row>
    <row r="108" spans="1:13" ht="14.4" customHeight="1" x14ac:dyDescent="0.3">
      <c r="A108" s="625" t="s">
        <v>3799</v>
      </c>
      <c r="B108" s="626" t="s">
        <v>3636</v>
      </c>
      <c r="C108" s="626" t="s">
        <v>4764</v>
      </c>
      <c r="D108" s="626" t="s">
        <v>1483</v>
      </c>
      <c r="E108" s="626" t="s">
        <v>4765</v>
      </c>
      <c r="F108" s="629"/>
      <c r="G108" s="629"/>
      <c r="H108" s="642">
        <v>0</v>
      </c>
      <c r="I108" s="629">
        <v>2</v>
      </c>
      <c r="J108" s="629">
        <v>826.44</v>
      </c>
      <c r="K108" s="642">
        <v>1</v>
      </c>
      <c r="L108" s="629">
        <v>2</v>
      </c>
      <c r="M108" s="630">
        <v>826.44</v>
      </c>
    </row>
    <row r="109" spans="1:13" ht="14.4" customHeight="1" x14ac:dyDescent="0.3">
      <c r="A109" s="625" t="s">
        <v>3799</v>
      </c>
      <c r="B109" s="626" t="s">
        <v>3637</v>
      </c>
      <c r="C109" s="626" t="s">
        <v>4782</v>
      </c>
      <c r="D109" s="626" t="s">
        <v>1515</v>
      </c>
      <c r="E109" s="626" t="s">
        <v>4169</v>
      </c>
      <c r="F109" s="629"/>
      <c r="G109" s="629"/>
      <c r="H109" s="642">
        <v>0</v>
      </c>
      <c r="I109" s="629">
        <v>1</v>
      </c>
      <c r="J109" s="629">
        <v>413.22</v>
      </c>
      <c r="K109" s="642">
        <v>1</v>
      </c>
      <c r="L109" s="629">
        <v>1</v>
      </c>
      <c r="M109" s="630">
        <v>413.22</v>
      </c>
    </row>
    <row r="110" spans="1:13" ht="14.4" customHeight="1" x14ac:dyDescent="0.3">
      <c r="A110" s="625" t="s">
        <v>3801</v>
      </c>
      <c r="B110" s="626" t="s">
        <v>3617</v>
      </c>
      <c r="C110" s="626" t="s">
        <v>1474</v>
      </c>
      <c r="D110" s="626" t="s">
        <v>1475</v>
      </c>
      <c r="E110" s="626" t="s">
        <v>3618</v>
      </c>
      <c r="F110" s="629"/>
      <c r="G110" s="629"/>
      <c r="H110" s="642">
        <v>0</v>
      </c>
      <c r="I110" s="629">
        <v>1</v>
      </c>
      <c r="J110" s="629">
        <v>124.51</v>
      </c>
      <c r="K110" s="642">
        <v>1</v>
      </c>
      <c r="L110" s="629">
        <v>1</v>
      </c>
      <c r="M110" s="630">
        <v>124.51</v>
      </c>
    </row>
    <row r="111" spans="1:13" ht="14.4" customHeight="1" x14ac:dyDescent="0.3">
      <c r="A111" s="625" t="s">
        <v>3802</v>
      </c>
      <c r="B111" s="626" t="s">
        <v>3527</v>
      </c>
      <c r="C111" s="626" t="s">
        <v>2460</v>
      </c>
      <c r="D111" s="626" t="s">
        <v>1441</v>
      </c>
      <c r="E111" s="626" t="s">
        <v>2461</v>
      </c>
      <c r="F111" s="629"/>
      <c r="G111" s="629"/>
      <c r="H111" s="642">
        <v>0</v>
      </c>
      <c r="I111" s="629">
        <v>1</v>
      </c>
      <c r="J111" s="629">
        <v>468.96</v>
      </c>
      <c r="K111" s="642">
        <v>1</v>
      </c>
      <c r="L111" s="629">
        <v>1</v>
      </c>
      <c r="M111" s="630">
        <v>468.96</v>
      </c>
    </row>
    <row r="112" spans="1:13" ht="14.4" customHeight="1" x14ac:dyDescent="0.3">
      <c r="A112" s="625" t="s">
        <v>3802</v>
      </c>
      <c r="B112" s="626" t="s">
        <v>3527</v>
      </c>
      <c r="C112" s="626" t="s">
        <v>1576</v>
      </c>
      <c r="D112" s="626" t="s">
        <v>1441</v>
      </c>
      <c r="E112" s="626" t="s">
        <v>1577</v>
      </c>
      <c r="F112" s="629"/>
      <c r="G112" s="629"/>
      <c r="H112" s="642">
        <v>0</v>
      </c>
      <c r="I112" s="629">
        <v>10</v>
      </c>
      <c r="J112" s="629">
        <v>6252.9</v>
      </c>
      <c r="K112" s="642">
        <v>1</v>
      </c>
      <c r="L112" s="629">
        <v>10</v>
      </c>
      <c r="M112" s="630">
        <v>6252.9</v>
      </c>
    </row>
    <row r="113" spans="1:13" ht="14.4" customHeight="1" x14ac:dyDescent="0.3">
      <c r="A113" s="625" t="s">
        <v>3802</v>
      </c>
      <c r="B113" s="626" t="s">
        <v>3527</v>
      </c>
      <c r="C113" s="626" t="s">
        <v>1440</v>
      </c>
      <c r="D113" s="626" t="s">
        <v>1441</v>
      </c>
      <c r="E113" s="626" t="s">
        <v>1442</v>
      </c>
      <c r="F113" s="629"/>
      <c r="G113" s="629"/>
      <c r="H113" s="642">
        <v>0</v>
      </c>
      <c r="I113" s="629">
        <v>3</v>
      </c>
      <c r="J113" s="629">
        <v>2813.79</v>
      </c>
      <c r="K113" s="642">
        <v>1</v>
      </c>
      <c r="L113" s="629">
        <v>3</v>
      </c>
      <c r="M113" s="630">
        <v>2813.79</v>
      </c>
    </row>
    <row r="114" spans="1:13" ht="14.4" customHeight="1" x14ac:dyDescent="0.3">
      <c r="A114" s="625" t="s">
        <v>3802</v>
      </c>
      <c r="B114" s="626" t="s">
        <v>3527</v>
      </c>
      <c r="C114" s="626" t="s">
        <v>2358</v>
      </c>
      <c r="D114" s="626" t="s">
        <v>1441</v>
      </c>
      <c r="E114" s="626" t="s">
        <v>2359</v>
      </c>
      <c r="F114" s="629"/>
      <c r="G114" s="629"/>
      <c r="H114" s="642">
        <v>0</v>
      </c>
      <c r="I114" s="629">
        <v>3</v>
      </c>
      <c r="J114" s="629">
        <v>3499.41</v>
      </c>
      <c r="K114" s="642">
        <v>1</v>
      </c>
      <c r="L114" s="629">
        <v>3</v>
      </c>
      <c r="M114" s="630">
        <v>3499.41</v>
      </c>
    </row>
    <row r="115" spans="1:13" ht="14.4" customHeight="1" x14ac:dyDescent="0.3">
      <c r="A115" s="625" t="s">
        <v>3802</v>
      </c>
      <c r="B115" s="626" t="s">
        <v>3527</v>
      </c>
      <c r="C115" s="626" t="s">
        <v>3915</v>
      </c>
      <c r="D115" s="626" t="s">
        <v>1441</v>
      </c>
      <c r="E115" s="626" t="s">
        <v>3661</v>
      </c>
      <c r="F115" s="629"/>
      <c r="G115" s="629"/>
      <c r="H115" s="642">
        <v>0</v>
      </c>
      <c r="I115" s="629">
        <v>1</v>
      </c>
      <c r="J115" s="629">
        <v>1458.07</v>
      </c>
      <c r="K115" s="642">
        <v>1</v>
      </c>
      <c r="L115" s="629">
        <v>1</v>
      </c>
      <c r="M115" s="630">
        <v>1458.07</v>
      </c>
    </row>
    <row r="116" spans="1:13" ht="14.4" customHeight="1" x14ac:dyDescent="0.3">
      <c r="A116" s="625" t="s">
        <v>3802</v>
      </c>
      <c r="B116" s="626" t="s">
        <v>3542</v>
      </c>
      <c r="C116" s="626" t="s">
        <v>5872</v>
      </c>
      <c r="D116" s="626" t="s">
        <v>1401</v>
      </c>
      <c r="E116" s="626" t="s">
        <v>5228</v>
      </c>
      <c r="F116" s="629"/>
      <c r="G116" s="629"/>
      <c r="H116" s="642">
        <v>0</v>
      </c>
      <c r="I116" s="629">
        <v>1</v>
      </c>
      <c r="J116" s="629">
        <v>75.86</v>
      </c>
      <c r="K116" s="642">
        <v>1</v>
      </c>
      <c r="L116" s="629">
        <v>1</v>
      </c>
      <c r="M116" s="630">
        <v>75.86</v>
      </c>
    </row>
    <row r="117" spans="1:13" ht="14.4" customHeight="1" x14ac:dyDescent="0.3">
      <c r="A117" s="625" t="s">
        <v>3802</v>
      </c>
      <c r="B117" s="626" t="s">
        <v>3574</v>
      </c>
      <c r="C117" s="626" t="s">
        <v>5846</v>
      </c>
      <c r="D117" s="626" t="s">
        <v>5474</v>
      </c>
      <c r="E117" s="626" t="s">
        <v>3576</v>
      </c>
      <c r="F117" s="629">
        <v>1</v>
      </c>
      <c r="G117" s="629">
        <v>333.31</v>
      </c>
      <c r="H117" s="642">
        <v>1</v>
      </c>
      <c r="I117" s="629"/>
      <c r="J117" s="629"/>
      <c r="K117" s="642">
        <v>0</v>
      </c>
      <c r="L117" s="629">
        <v>1</v>
      </c>
      <c r="M117" s="630">
        <v>333.31</v>
      </c>
    </row>
    <row r="118" spans="1:13" ht="14.4" customHeight="1" x14ac:dyDescent="0.3">
      <c r="A118" s="625" t="s">
        <v>3802</v>
      </c>
      <c r="B118" s="626" t="s">
        <v>3574</v>
      </c>
      <c r="C118" s="626" t="s">
        <v>1717</v>
      </c>
      <c r="D118" s="626" t="s">
        <v>3575</v>
      </c>
      <c r="E118" s="626" t="s">
        <v>3576</v>
      </c>
      <c r="F118" s="629"/>
      <c r="G118" s="629"/>
      <c r="H118" s="642">
        <v>0</v>
      </c>
      <c r="I118" s="629">
        <v>16</v>
      </c>
      <c r="J118" s="629">
        <v>5332.96</v>
      </c>
      <c r="K118" s="642">
        <v>1</v>
      </c>
      <c r="L118" s="629">
        <v>16</v>
      </c>
      <c r="M118" s="630">
        <v>5332.96</v>
      </c>
    </row>
    <row r="119" spans="1:13" ht="14.4" customHeight="1" x14ac:dyDescent="0.3">
      <c r="A119" s="625" t="s">
        <v>3802</v>
      </c>
      <c r="B119" s="626" t="s">
        <v>3574</v>
      </c>
      <c r="C119" s="626" t="s">
        <v>1748</v>
      </c>
      <c r="D119" s="626" t="s">
        <v>3579</v>
      </c>
      <c r="E119" s="626" t="s">
        <v>3580</v>
      </c>
      <c r="F119" s="629"/>
      <c r="G119" s="629"/>
      <c r="H119" s="642">
        <v>0</v>
      </c>
      <c r="I119" s="629">
        <v>2</v>
      </c>
      <c r="J119" s="629">
        <v>666.62</v>
      </c>
      <c r="K119" s="642">
        <v>1</v>
      </c>
      <c r="L119" s="629">
        <v>2</v>
      </c>
      <c r="M119" s="630">
        <v>666.62</v>
      </c>
    </row>
    <row r="120" spans="1:13" ht="14.4" customHeight="1" x14ac:dyDescent="0.3">
      <c r="A120" s="625" t="s">
        <v>3802</v>
      </c>
      <c r="B120" s="626" t="s">
        <v>3688</v>
      </c>
      <c r="C120" s="626" t="s">
        <v>2608</v>
      </c>
      <c r="D120" s="626" t="s">
        <v>2609</v>
      </c>
      <c r="E120" s="626" t="s">
        <v>2610</v>
      </c>
      <c r="F120" s="629"/>
      <c r="G120" s="629"/>
      <c r="H120" s="642">
        <v>0</v>
      </c>
      <c r="I120" s="629">
        <v>13</v>
      </c>
      <c r="J120" s="629">
        <v>2002.1299999999999</v>
      </c>
      <c r="K120" s="642">
        <v>1</v>
      </c>
      <c r="L120" s="629">
        <v>13</v>
      </c>
      <c r="M120" s="630">
        <v>2002.1299999999999</v>
      </c>
    </row>
    <row r="121" spans="1:13" ht="14.4" customHeight="1" x14ac:dyDescent="0.3">
      <c r="A121" s="625" t="s">
        <v>3802</v>
      </c>
      <c r="B121" s="626" t="s">
        <v>3597</v>
      </c>
      <c r="C121" s="626" t="s">
        <v>2600</v>
      </c>
      <c r="D121" s="626" t="s">
        <v>2601</v>
      </c>
      <c r="E121" s="626" t="s">
        <v>3691</v>
      </c>
      <c r="F121" s="629"/>
      <c r="G121" s="629"/>
      <c r="H121" s="642">
        <v>0</v>
      </c>
      <c r="I121" s="629">
        <v>1</v>
      </c>
      <c r="J121" s="629">
        <v>69.86</v>
      </c>
      <c r="K121" s="642">
        <v>1</v>
      </c>
      <c r="L121" s="629">
        <v>1</v>
      </c>
      <c r="M121" s="630">
        <v>69.86</v>
      </c>
    </row>
    <row r="122" spans="1:13" ht="14.4" customHeight="1" x14ac:dyDescent="0.3">
      <c r="A122" s="625" t="s">
        <v>3802</v>
      </c>
      <c r="B122" s="626" t="s">
        <v>3599</v>
      </c>
      <c r="C122" s="626" t="s">
        <v>5850</v>
      </c>
      <c r="D122" s="626" t="s">
        <v>5851</v>
      </c>
      <c r="E122" s="626" t="s">
        <v>3693</v>
      </c>
      <c r="F122" s="629"/>
      <c r="G122" s="629"/>
      <c r="H122" s="642">
        <v>0</v>
      </c>
      <c r="I122" s="629">
        <v>1</v>
      </c>
      <c r="J122" s="629">
        <v>52.4</v>
      </c>
      <c r="K122" s="642">
        <v>1</v>
      </c>
      <c r="L122" s="629">
        <v>1</v>
      </c>
      <c r="M122" s="630">
        <v>52.4</v>
      </c>
    </row>
    <row r="123" spans="1:13" ht="14.4" customHeight="1" x14ac:dyDescent="0.3">
      <c r="A123" s="625" t="s">
        <v>3802</v>
      </c>
      <c r="B123" s="626" t="s">
        <v>3599</v>
      </c>
      <c r="C123" s="626" t="s">
        <v>1729</v>
      </c>
      <c r="D123" s="626" t="s">
        <v>1730</v>
      </c>
      <c r="E123" s="626" t="s">
        <v>3600</v>
      </c>
      <c r="F123" s="629"/>
      <c r="G123" s="629"/>
      <c r="H123" s="642">
        <v>0</v>
      </c>
      <c r="I123" s="629">
        <v>1</v>
      </c>
      <c r="J123" s="629">
        <v>69.86</v>
      </c>
      <c r="K123" s="642">
        <v>1</v>
      </c>
      <c r="L123" s="629">
        <v>1</v>
      </c>
      <c r="M123" s="630">
        <v>69.86</v>
      </c>
    </row>
    <row r="124" spans="1:13" ht="14.4" customHeight="1" x14ac:dyDescent="0.3">
      <c r="A124" s="625" t="s">
        <v>3802</v>
      </c>
      <c r="B124" s="626" t="s">
        <v>3617</v>
      </c>
      <c r="C124" s="626" t="s">
        <v>4043</v>
      </c>
      <c r="D124" s="626" t="s">
        <v>4044</v>
      </c>
      <c r="E124" s="626" t="s">
        <v>4045</v>
      </c>
      <c r="F124" s="629"/>
      <c r="G124" s="629"/>
      <c r="H124" s="642">
        <v>0</v>
      </c>
      <c r="I124" s="629">
        <v>1</v>
      </c>
      <c r="J124" s="629">
        <v>32.74</v>
      </c>
      <c r="K124" s="642">
        <v>1</v>
      </c>
      <c r="L124" s="629">
        <v>1</v>
      </c>
      <c r="M124" s="630">
        <v>32.74</v>
      </c>
    </row>
    <row r="125" spans="1:13" ht="14.4" customHeight="1" x14ac:dyDescent="0.3">
      <c r="A125" s="625" t="s">
        <v>3802</v>
      </c>
      <c r="B125" s="626" t="s">
        <v>5907</v>
      </c>
      <c r="C125" s="626" t="s">
        <v>5864</v>
      </c>
      <c r="D125" s="626" t="s">
        <v>5865</v>
      </c>
      <c r="E125" s="626" t="s">
        <v>5866</v>
      </c>
      <c r="F125" s="629">
        <v>1</v>
      </c>
      <c r="G125" s="629">
        <v>0</v>
      </c>
      <c r="H125" s="642"/>
      <c r="I125" s="629"/>
      <c r="J125" s="629"/>
      <c r="K125" s="642"/>
      <c r="L125" s="629">
        <v>1</v>
      </c>
      <c r="M125" s="630">
        <v>0</v>
      </c>
    </row>
    <row r="126" spans="1:13" ht="14.4" customHeight="1" x14ac:dyDescent="0.3">
      <c r="A126" s="625" t="s">
        <v>3802</v>
      </c>
      <c r="B126" s="626" t="s">
        <v>3636</v>
      </c>
      <c r="C126" s="626" t="s">
        <v>1482</v>
      </c>
      <c r="D126" s="626" t="s">
        <v>1483</v>
      </c>
      <c r="E126" s="626" t="s">
        <v>1457</v>
      </c>
      <c r="F126" s="629"/>
      <c r="G126" s="629"/>
      <c r="H126" s="642">
        <v>0</v>
      </c>
      <c r="I126" s="629">
        <v>1</v>
      </c>
      <c r="J126" s="629">
        <v>137.74</v>
      </c>
      <c r="K126" s="642">
        <v>1</v>
      </c>
      <c r="L126" s="629">
        <v>1</v>
      </c>
      <c r="M126" s="630">
        <v>137.74</v>
      </c>
    </row>
    <row r="127" spans="1:13" ht="14.4" customHeight="1" x14ac:dyDescent="0.3">
      <c r="A127" s="625" t="s">
        <v>3803</v>
      </c>
      <c r="B127" s="626" t="s">
        <v>3511</v>
      </c>
      <c r="C127" s="626" t="s">
        <v>1294</v>
      </c>
      <c r="D127" s="626" t="s">
        <v>754</v>
      </c>
      <c r="E127" s="626" t="s">
        <v>1295</v>
      </c>
      <c r="F127" s="629"/>
      <c r="G127" s="629"/>
      <c r="H127" s="642">
        <v>0</v>
      </c>
      <c r="I127" s="629">
        <v>1</v>
      </c>
      <c r="J127" s="629">
        <v>95.24</v>
      </c>
      <c r="K127" s="642">
        <v>1</v>
      </c>
      <c r="L127" s="629">
        <v>1</v>
      </c>
      <c r="M127" s="630">
        <v>95.24</v>
      </c>
    </row>
    <row r="128" spans="1:13" ht="14.4" customHeight="1" x14ac:dyDescent="0.3">
      <c r="A128" s="625" t="s">
        <v>3803</v>
      </c>
      <c r="B128" s="626" t="s">
        <v>3527</v>
      </c>
      <c r="C128" s="626" t="s">
        <v>1576</v>
      </c>
      <c r="D128" s="626" t="s">
        <v>1441</v>
      </c>
      <c r="E128" s="626" t="s">
        <v>1577</v>
      </c>
      <c r="F128" s="629"/>
      <c r="G128" s="629"/>
      <c r="H128" s="642">
        <v>0</v>
      </c>
      <c r="I128" s="629">
        <v>1</v>
      </c>
      <c r="J128" s="629">
        <v>625.29</v>
      </c>
      <c r="K128" s="642">
        <v>1</v>
      </c>
      <c r="L128" s="629">
        <v>1</v>
      </c>
      <c r="M128" s="630">
        <v>625.29</v>
      </c>
    </row>
    <row r="129" spans="1:13" ht="14.4" customHeight="1" x14ac:dyDescent="0.3">
      <c r="A129" s="625" t="s">
        <v>3803</v>
      </c>
      <c r="B129" s="626" t="s">
        <v>3529</v>
      </c>
      <c r="C129" s="626" t="s">
        <v>1790</v>
      </c>
      <c r="D129" s="626" t="s">
        <v>3152</v>
      </c>
      <c r="E129" s="626" t="s">
        <v>3662</v>
      </c>
      <c r="F129" s="629">
        <v>1</v>
      </c>
      <c r="G129" s="629">
        <v>201.95</v>
      </c>
      <c r="H129" s="642">
        <v>1</v>
      </c>
      <c r="I129" s="629"/>
      <c r="J129" s="629"/>
      <c r="K129" s="642">
        <v>0</v>
      </c>
      <c r="L129" s="629">
        <v>1</v>
      </c>
      <c r="M129" s="630">
        <v>201.95</v>
      </c>
    </row>
    <row r="130" spans="1:13" ht="14.4" customHeight="1" x14ac:dyDescent="0.3">
      <c r="A130" s="625" t="s">
        <v>3803</v>
      </c>
      <c r="B130" s="626" t="s">
        <v>3574</v>
      </c>
      <c r="C130" s="626" t="s">
        <v>3989</v>
      </c>
      <c r="D130" s="626" t="s">
        <v>3575</v>
      </c>
      <c r="E130" s="626" t="s">
        <v>3990</v>
      </c>
      <c r="F130" s="629">
        <v>1</v>
      </c>
      <c r="G130" s="629">
        <v>0</v>
      </c>
      <c r="H130" s="642"/>
      <c r="I130" s="629"/>
      <c r="J130" s="629"/>
      <c r="K130" s="642"/>
      <c r="L130" s="629">
        <v>1</v>
      </c>
      <c r="M130" s="630">
        <v>0</v>
      </c>
    </row>
    <row r="131" spans="1:13" ht="14.4" customHeight="1" x14ac:dyDescent="0.3">
      <c r="A131" s="625" t="s">
        <v>3803</v>
      </c>
      <c r="B131" s="626" t="s">
        <v>3574</v>
      </c>
      <c r="C131" s="626" t="s">
        <v>1717</v>
      </c>
      <c r="D131" s="626" t="s">
        <v>3575</v>
      </c>
      <c r="E131" s="626" t="s">
        <v>3576</v>
      </c>
      <c r="F131" s="629"/>
      <c r="G131" s="629"/>
      <c r="H131" s="642">
        <v>0</v>
      </c>
      <c r="I131" s="629">
        <v>8</v>
      </c>
      <c r="J131" s="629">
        <v>2666.4800000000005</v>
      </c>
      <c r="K131" s="642">
        <v>1</v>
      </c>
      <c r="L131" s="629">
        <v>8</v>
      </c>
      <c r="M131" s="630">
        <v>2666.4800000000005</v>
      </c>
    </row>
    <row r="132" spans="1:13" ht="14.4" customHeight="1" x14ac:dyDescent="0.3">
      <c r="A132" s="625" t="s">
        <v>3803</v>
      </c>
      <c r="B132" s="626" t="s">
        <v>3743</v>
      </c>
      <c r="C132" s="626" t="s">
        <v>4815</v>
      </c>
      <c r="D132" s="626" t="s">
        <v>3065</v>
      </c>
      <c r="E132" s="626" t="s">
        <v>4816</v>
      </c>
      <c r="F132" s="629"/>
      <c r="G132" s="629"/>
      <c r="H132" s="642"/>
      <c r="I132" s="629">
        <v>1</v>
      </c>
      <c r="J132" s="629">
        <v>0</v>
      </c>
      <c r="K132" s="642"/>
      <c r="L132" s="629">
        <v>1</v>
      </c>
      <c r="M132" s="630">
        <v>0</v>
      </c>
    </row>
    <row r="133" spans="1:13" ht="14.4" customHeight="1" x14ac:dyDescent="0.3">
      <c r="A133" s="625" t="s">
        <v>3803</v>
      </c>
      <c r="B133" s="626" t="s">
        <v>3603</v>
      </c>
      <c r="C133" s="626" t="s">
        <v>4820</v>
      </c>
      <c r="D133" s="626" t="s">
        <v>4821</v>
      </c>
      <c r="E133" s="626" t="s">
        <v>4822</v>
      </c>
      <c r="F133" s="629"/>
      <c r="G133" s="629"/>
      <c r="H133" s="642">
        <v>0</v>
      </c>
      <c r="I133" s="629">
        <v>1</v>
      </c>
      <c r="J133" s="629">
        <v>3127.19</v>
      </c>
      <c r="K133" s="642">
        <v>1</v>
      </c>
      <c r="L133" s="629">
        <v>1</v>
      </c>
      <c r="M133" s="630">
        <v>3127.19</v>
      </c>
    </row>
    <row r="134" spans="1:13" ht="14.4" customHeight="1" x14ac:dyDescent="0.3">
      <c r="A134" s="625" t="s">
        <v>3803</v>
      </c>
      <c r="B134" s="626" t="s">
        <v>3617</v>
      </c>
      <c r="C134" s="626" t="s">
        <v>3924</v>
      </c>
      <c r="D134" s="626" t="s">
        <v>2484</v>
      </c>
      <c r="E134" s="626" t="s">
        <v>3925</v>
      </c>
      <c r="F134" s="629"/>
      <c r="G134" s="629"/>
      <c r="H134" s="642">
        <v>0</v>
      </c>
      <c r="I134" s="629">
        <v>1</v>
      </c>
      <c r="J134" s="629">
        <v>314.35000000000002</v>
      </c>
      <c r="K134" s="642">
        <v>1</v>
      </c>
      <c r="L134" s="629">
        <v>1</v>
      </c>
      <c r="M134" s="630">
        <v>314.35000000000002</v>
      </c>
    </row>
    <row r="135" spans="1:13" ht="14.4" customHeight="1" x14ac:dyDescent="0.3">
      <c r="A135" s="625" t="s">
        <v>3803</v>
      </c>
      <c r="B135" s="626" t="s">
        <v>3716</v>
      </c>
      <c r="C135" s="626" t="s">
        <v>3940</v>
      </c>
      <c r="D135" s="626" t="s">
        <v>3941</v>
      </c>
      <c r="E135" s="626" t="s">
        <v>3942</v>
      </c>
      <c r="F135" s="629"/>
      <c r="G135" s="629"/>
      <c r="H135" s="642">
        <v>0</v>
      </c>
      <c r="I135" s="629">
        <v>4</v>
      </c>
      <c r="J135" s="629">
        <v>379.2</v>
      </c>
      <c r="K135" s="642">
        <v>1</v>
      </c>
      <c r="L135" s="629">
        <v>4</v>
      </c>
      <c r="M135" s="630">
        <v>379.2</v>
      </c>
    </row>
    <row r="136" spans="1:13" ht="14.4" customHeight="1" x14ac:dyDescent="0.3">
      <c r="A136" s="625" t="s">
        <v>3803</v>
      </c>
      <c r="B136" s="626" t="s">
        <v>3637</v>
      </c>
      <c r="C136" s="626" t="s">
        <v>4825</v>
      </c>
      <c r="D136" s="626" t="s">
        <v>4826</v>
      </c>
      <c r="E136" s="626" t="s">
        <v>4827</v>
      </c>
      <c r="F136" s="629">
        <v>1</v>
      </c>
      <c r="G136" s="629">
        <v>0</v>
      </c>
      <c r="H136" s="642"/>
      <c r="I136" s="629"/>
      <c r="J136" s="629"/>
      <c r="K136" s="642"/>
      <c r="L136" s="629">
        <v>1</v>
      </c>
      <c r="M136" s="630">
        <v>0</v>
      </c>
    </row>
    <row r="137" spans="1:13" ht="14.4" customHeight="1" x14ac:dyDescent="0.3">
      <c r="A137" s="625" t="s">
        <v>3804</v>
      </c>
      <c r="B137" s="626" t="s">
        <v>3511</v>
      </c>
      <c r="C137" s="626" t="s">
        <v>757</v>
      </c>
      <c r="D137" s="626" t="s">
        <v>754</v>
      </c>
      <c r="E137" s="626" t="s">
        <v>758</v>
      </c>
      <c r="F137" s="629"/>
      <c r="G137" s="629"/>
      <c r="H137" s="642">
        <v>0</v>
      </c>
      <c r="I137" s="629">
        <v>52</v>
      </c>
      <c r="J137" s="629">
        <v>31837.520000000004</v>
      </c>
      <c r="K137" s="642">
        <v>1</v>
      </c>
      <c r="L137" s="629">
        <v>52</v>
      </c>
      <c r="M137" s="630">
        <v>31837.520000000004</v>
      </c>
    </row>
    <row r="138" spans="1:13" ht="14.4" customHeight="1" x14ac:dyDescent="0.3">
      <c r="A138" s="625" t="s">
        <v>3804</v>
      </c>
      <c r="B138" s="626" t="s">
        <v>3511</v>
      </c>
      <c r="C138" s="626" t="s">
        <v>4845</v>
      </c>
      <c r="D138" s="626" t="s">
        <v>4846</v>
      </c>
      <c r="E138" s="626" t="s">
        <v>4847</v>
      </c>
      <c r="F138" s="629">
        <v>1</v>
      </c>
      <c r="G138" s="629">
        <v>0</v>
      </c>
      <c r="H138" s="642"/>
      <c r="I138" s="629"/>
      <c r="J138" s="629"/>
      <c r="K138" s="642"/>
      <c r="L138" s="629">
        <v>1</v>
      </c>
      <c r="M138" s="630">
        <v>0</v>
      </c>
    </row>
    <row r="139" spans="1:13" ht="14.4" customHeight="1" x14ac:dyDescent="0.3">
      <c r="A139" s="625" t="s">
        <v>3804</v>
      </c>
      <c r="B139" s="626" t="s">
        <v>3514</v>
      </c>
      <c r="C139" s="626" t="s">
        <v>5779</v>
      </c>
      <c r="D139" s="626" t="s">
        <v>5780</v>
      </c>
      <c r="E139" s="626" t="s">
        <v>5781</v>
      </c>
      <c r="F139" s="629">
        <v>8</v>
      </c>
      <c r="G139" s="629">
        <v>5126.9600000000009</v>
      </c>
      <c r="H139" s="642">
        <v>1</v>
      </c>
      <c r="I139" s="629"/>
      <c r="J139" s="629"/>
      <c r="K139" s="642">
        <v>0</v>
      </c>
      <c r="L139" s="629">
        <v>8</v>
      </c>
      <c r="M139" s="630">
        <v>5126.9600000000009</v>
      </c>
    </row>
    <row r="140" spans="1:13" ht="14.4" customHeight="1" x14ac:dyDescent="0.3">
      <c r="A140" s="625" t="s">
        <v>3804</v>
      </c>
      <c r="B140" s="626" t="s">
        <v>3514</v>
      </c>
      <c r="C140" s="626" t="s">
        <v>5782</v>
      </c>
      <c r="D140" s="626" t="s">
        <v>5783</v>
      </c>
      <c r="E140" s="626" t="s">
        <v>5784</v>
      </c>
      <c r="F140" s="629">
        <v>2</v>
      </c>
      <c r="G140" s="629">
        <v>1261.06</v>
      </c>
      <c r="H140" s="642">
        <v>0.74054108016372167</v>
      </c>
      <c r="I140" s="629">
        <v>1</v>
      </c>
      <c r="J140" s="629">
        <v>441.83</v>
      </c>
      <c r="K140" s="642">
        <v>0.25945891983627833</v>
      </c>
      <c r="L140" s="629">
        <v>3</v>
      </c>
      <c r="M140" s="630">
        <v>1702.8899999999999</v>
      </c>
    </row>
    <row r="141" spans="1:13" ht="14.4" customHeight="1" x14ac:dyDescent="0.3">
      <c r="A141" s="625" t="s">
        <v>3804</v>
      </c>
      <c r="B141" s="626" t="s">
        <v>3515</v>
      </c>
      <c r="C141" s="626" t="s">
        <v>4839</v>
      </c>
      <c r="D141" s="626" t="s">
        <v>3516</v>
      </c>
      <c r="E141" s="626" t="s">
        <v>4840</v>
      </c>
      <c r="F141" s="629"/>
      <c r="G141" s="629"/>
      <c r="H141" s="642">
        <v>0</v>
      </c>
      <c r="I141" s="629">
        <v>33</v>
      </c>
      <c r="J141" s="629">
        <v>12171.059999999998</v>
      </c>
      <c r="K141" s="642">
        <v>1</v>
      </c>
      <c r="L141" s="629">
        <v>33</v>
      </c>
      <c r="M141" s="630">
        <v>12171.059999999998</v>
      </c>
    </row>
    <row r="142" spans="1:13" ht="14.4" customHeight="1" x14ac:dyDescent="0.3">
      <c r="A142" s="625" t="s">
        <v>3804</v>
      </c>
      <c r="B142" s="626" t="s">
        <v>3518</v>
      </c>
      <c r="C142" s="626" t="s">
        <v>1596</v>
      </c>
      <c r="D142" s="626" t="s">
        <v>1597</v>
      </c>
      <c r="E142" s="626" t="s">
        <v>1598</v>
      </c>
      <c r="F142" s="629"/>
      <c r="G142" s="629"/>
      <c r="H142" s="642">
        <v>0</v>
      </c>
      <c r="I142" s="629">
        <v>57</v>
      </c>
      <c r="J142" s="629">
        <v>7981.7099999999991</v>
      </c>
      <c r="K142" s="642">
        <v>1</v>
      </c>
      <c r="L142" s="629">
        <v>57</v>
      </c>
      <c r="M142" s="630">
        <v>7981.7099999999991</v>
      </c>
    </row>
    <row r="143" spans="1:13" ht="14.4" customHeight="1" x14ac:dyDescent="0.3">
      <c r="A143" s="625" t="s">
        <v>3804</v>
      </c>
      <c r="B143" s="626" t="s">
        <v>3518</v>
      </c>
      <c r="C143" s="626" t="s">
        <v>4200</v>
      </c>
      <c r="D143" s="626" t="s">
        <v>4201</v>
      </c>
      <c r="E143" s="626" t="s">
        <v>4202</v>
      </c>
      <c r="F143" s="629">
        <v>21</v>
      </c>
      <c r="G143" s="629">
        <v>2940.6299999999997</v>
      </c>
      <c r="H143" s="642">
        <v>1</v>
      </c>
      <c r="I143" s="629"/>
      <c r="J143" s="629"/>
      <c r="K143" s="642">
        <v>0</v>
      </c>
      <c r="L143" s="629">
        <v>21</v>
      </c>
      <c r="M143" s="630">
        <v>2940.6299999999997</v>
      </c>
    </row>
    <row r="144" spans="1:13" ht="14.4" customHeight="1" x14ac:dyDescent="0.3">
      <c r="A144" s="625" t="s">
        <v>3804</v>
      </c>
      <c r="B144" s="626" t="s">
        <v>3518</v>
      </c>
      <c r="C144" s="626" t="s">
        <v>4849</v>
      </c>
      <c r="D144" s="626" t="s">
        <v>4201</v>
      </c>
      <c r="E144" s="626" t="s">
        <v>4850</v>
      </c>
      <c r="F144" s="629">
        <v>15</v>
      </c>
      <c r="G144" s="629">
        <v>2100.4499999999998</v>
      </c>
      <c r="H144" s="642">
        <v>1</v>
      </c>
      <c r="I144" s="629"/>
      <c r="J144" s="629"/>
      <c r="K144" s="642">
        <v>0</v>
      </c>
      <c r="L144" s="629">
        <v>15</v>
      </c>
      <c r="M144" s="630">
        <v>2100.4499999999998</v>
      </c>
    </row>
    <row r="145" spans="1:13" ht="14.4" customHeight="1" x14ac:dyDescent="0.3">
      <c r="A145" s="625" t="s">
        <v>3804</v>
      </c>
      <c r="B145" s="626" t="s">
        <v>3518</v>
      </c>
      <c r="C145" s="626" t="s">
        <v>5785</v>
      </c>
      <c r="D145" s="626" t="s">
        <v>4201</v>
      </c>
      <c r="E145" s="626" t="s">
        <v>5786</v>
      </c>
      <c r="F145" s="629">
        <v>1</v>
      </c>
      <c r="G145" s="629">
        <v>0</v>
      </c>
      <c r="H145" s="642"/>
      <c r="I145" s="629"/>
      <c r="J145" s="629"/>
      <c r="K145" s="642"/>
      <c r="L145" s="629">
        <v>1</v>
      </c>
      <c r="M145" s="630">
        <v>0</v>
      </c>
    </row>
    <row r="146" spans="1:13" ht="14.4" customHeight="1" x14ac:dyDescent="0.3">
      <c r="A146" s="625" t="s">
        <v>3804</v>
      </c>
      <c r="B146" s="626" t="s">
        <v>3519</v>
      </c>
      <c r="C146" s="626" t="s">
        <v>1448</v>
      </c>
      <c r="D146" s="626" t="s">
        <v>1449</v>
      </c>
      <c r="E146" s="626" t="s">
        <v>1450</v>
      </c>
      <c r="F146" s="629"/>
      <c r="G146" s="629"/>
      <c r="H146" s="642"/>
      <c r="I146" s="629">
        <v>1</v>
      </c>
      <c r="J146" s="629">
        <v>0</v>
      </c>
      <c r="K146" s="642"/>
      <c r="L146" s="629">
        <v>1</v>
      </c>
      <c r="M146" s="630">
        <v>0</v>
      </c>
    </row>
    <row r="147" spans="1:13" ht="14.4" customHeight="1" x14ac:dyDescent="0.3">
      <c r="A147" s="625" t="s">
        <v>3804</v>
      </c>
      <c r="B147" s="626" t="s">
        <v>3537</v>
      </c>
      <c r="C147" s="626" t="s">
        <v>5769</v>
      </c>
      <c r="D147" s="626" t="s">
        <v>5770</v>
      </c>
      <c r="E147" s="626" t="s">
        <v>5771</v>
      </c>
      <c r="F147" s="629">
        <v>1</v>
      </c>
      <c r="G147" s="629">
        <v>200.07</v>
      </c>
      <c r="H147" s="642">
        <v>1</v>
      </c>
      <c r="I147" s="629"/>
      <c r="J147" s="629"/>
      <c r="K147" s="642">
        <v>0</v>
      </c>
      <c r="L147" s="629">
        <v>1</v>
      </c>
      <c r="M147" s="630">
        <v>200.07</v>
      </c>
    </row>
    <row r="148" spans="1:13" ht="14.4" customHeight="1" x14ac:dyDescent="0.3">
      <c r="A148" s="625" t="s">
        <v>3804</v>
      </c>
      <c r="B148" s="626" t="s">
        <v>3538</v>
      </c>
      <c r="C148" s="626" t="s">
        <v>1459</v>
      </c>
      <c r="D148" s="626" t="s">
        <v>1460</v>
      </c>
      <c r="E148" s="626" t="s">
        <v>1461</v>
      </c>
      <c r="F148" s="629"/>
      <c r="G148" s="629"/>
      <c r="H148" s="642">
        <v>0</v>
      </c>
      <c r="I148" s="629">
        <v>1</v>
      </c>
      <c r="J148" s="629">
        <v>41.89</v>
      </c>
      <c r="K148" s="642">
        <v>1</v>
      </c>
      <c r="L148" s="629">
        <v>1</v>
      </c>
      <c r="M148" s="630">
        <v>41.89</v>
      </c>
    </row>
    <row r="149" spans="1:13" ht="14.4" customHeight="1" x14ac:dyDescent="0.3">
      <c r="A149" s="625" t="s">
        <v>3804</v>
      </c>
      <c r="B149" s="626" t="s">
        <v>3540</v>
      </c>
      <c r="C149" s="626" t="s">
        <v>5439</v>
      </c>
      <c r="D149" s="626" t="s">
        <v>1529</v>
      </c>
      <c r="E149" s="626" t="s">
        <v>5440</v>
      </c>
      <c r="F149" s="629"/>
      <c r="G149" s="629"/>
      <c r="H149" s="642">
        <v>0</v>
      </c>
      <c r="I149" s="629">
        <v>1</v>
      </c>
      <c r="J149" s="629">
        <v>83.56</v>
      </c>
      <c r="K149" s="642">
        <v>1</v>
      </c>
      <c r="L149" s="629">
        <v>1</v>
      </c>
      <c r="M149" s="630">
        <v>83.56</v>
      </c>
    </row>
    <row r="150" spans="1:13" ht="14.4" customHeight="1" x14ac:dyDescent="0.3">
      <c r="A150" s="625" t="s">
        <v>3804</v>
      </c>
      <c r="B150" s="626" t="s">
        <v>3664</v>
      </c>
      <c r="C150" s="626" t="s">
        <v>3930</v>
      </c>
      <c r="D150" s="626" t="s">
        <v>2428</v>
      </c>
      <c r="E150" s="626" t="s">
        <v>1781</v>
      </c>
      <c r="F150" s="629"/>
      <c r="G150" s="629"/>
      <c r="H150" s="642"/>
      <c r="I150" s="629">
        <v>1</v>
      </c>
      <c r="J150" s="629">
        <v>0</v>
      </c>
      <c r="K150" s="642"/>
      <c r="L150" s="629">
        <v>1</v>
      </c>
      <c r="M150" s="630">
        <v>0</v>
      </c>
    </row>
    <row r="151" spans="1:13" ht="14.4" customHeight="1" x14ac:dyDescent="0.3">
      <c r="A151" s="625" t="s">
        <v>3804</v>
      </c>
      <c r="B151" s="626" t="s">
        <v>3547</v>
      </c>
      <c r="C151" s="626" t="s">
        <v>4848</v>
      </c>
      <c r="D151" s="626" t="s">
        <v>1512</v>
      </c>
      <c r="E151" s="626" t="s">
        <v>3034</v>
      </c>
      <c r="F151" s="629"/>
      <c r="G151" s="629"/>
      <c r="H151" s="642">
        <v>0</v>
      </c>
      <c r="I151" s="629">
        <v>1</v>
      </c>
      <c r="J151" s="629">
        <v>305.08</v>
      </c>
      <c r="K151" s="642">
        <v>1</v>
      </c>
      <c r="L151" s="629">
        <v>1</v>
      </c>
      <c r="M151" s="630">
        <v>305.08</v>
      </c>
    </row>
    <row r="152" spans="1:13" ht="14.4" customHeight="1" x14ac:dyDescent="0.3">
      <c r="A152" s="625" t="s">
        <v>3804</v>
      </c>
      <c r="B152" s="626" t="s">
        <v>3547</v>
      </c>
      <c r="C152" s="626" t="s">
        <v>5523</v>
      </c>
      <c r="D152" s="626" t="s">
        <v>1008</v>
      </c>
      <c r="E152" s="626" t="s">
        <v>3977</v>
      </c>
      <c r="F152" s="629">
        <v>5</v>
      </c>
      <c r="G152" s="629">
        <v>0</v>
      </c>
      <c r="H152" s="642"/>
      <c r="I152" s="629"/>
      <c r="J152" s="629"/>
      <c r="K152" s="642"/>
      <c r="L152" s="629">
        <v>5</v>
      </c>
      <c r="M152" s="630">
        <v>0</v>
      </c>
    </row>
    <row r="153" spans="1:13" ht="14.4" customHeight="1" x14ac:dyDescent="0.3">
      <c r="A153" s="625" t="s">
        <v>3804</v>
      </c>
      <c r="B153" s="626" t="s">
        <v>3574</v>
      </c>
      <c r="C153" s="626" t="s">
        <v>1717</v>
      </c>
      <c r="D153" s="626" t="s">
        <v>3575</v>
      </c>
      <c r="E153" s="626" t="s">
        <v>3576</v>
      </c>
      <c r="F153" s="629"/>
      <c r="G153" s="629"/>
      <c r="H153" s="642">
        <v>0</v>
      </c>
      <c r="I153" s="629">
        <v>1</v>
      </c>
      <c r="J153" s="629">
        <v>333.31</v>
      </c>
      <c r="K153" s="642">
        <v>1</v>
      </c>
      <c r="L153" s="629">
        <v>1</v>
      </c>
      <c r="M153" s="630">
        <v>333.31</v>
      </c>
    </row>
    <row r="154" spans="1:13" ht="14.4" customHeight="1" x14ac:dyDescent="0.3">
      <c r="A154" s="625" t="s">
        <v>3804</v>
      </c>
      <c r="B154" s="626" t="s">
        <v>3595</v>
      </c>
      <c r="C154" s="626" t="s">
        <v>1733</v>
      </c>
      <c r="D154" s="626" t="s">
        <v>1734</v>
      </c>
      <c r="E154" s="626" t="s">
        <v>3596</v>
      </c>
      <c r="F154" s="629"/>
      <c r="G154" s="629"/>
      <c r="H154" s="642">
        <v>0</v>
      </c>
      <c r="I154" s="629">
        <v>21</v>
      </c>
      <c r="J154" s="629">
        <v>7548.96</v>
      </c>
      <c r="K154" s="642">
        <v>1</v>
      </c>
      <c r="L154" s="629">
        <v>21</v>
      </c>
      <c r="M154" s="630">
        <v>7548.96</v>
      </c>
    </row>
    <row r="155" spans="1:13" ht="14.4" customHeight="1" x14ac:dyDescent="0.3">
      <c r="A155" s="625" t="s">
        <v>3804</v>
      </c>
      <c r="B155" s="626" t="s">
        <v>3743</v>
      </c>
      <c r="C155" s="626" t="s">
        <v>3064</v>
      </c>
      <c r="D155" s="626" t="s">
        <v>3065</v>
      </c>
      <c r="E155" s="626" t="s">
        <v>3066</v>
      </c>
      <c r="F155" s="629"/>
      <c r="G155" s="629"/>
      <c r="H155" s="642">
        <v>0</v>
      </c>
      <c r="I155" s="629">
        <v>1</v>
      </c>
      <c r="J155" s="629">
        <v>222.25</v>
      </c>
      <c r="K155" s="642">
        <v>1</v>
      </c>
      <c r="L155" s="629">
        <v>1</v>
      </c>
      <c r="M155" s="630">
        <v>222.25</v>
      </c>
    </row>
    <row r="156" spans="1:13" ht="14.4" customHeight="1" x14ac:dyDescent="0.3">
      <c r="A156" s="625" t="s">
        <v>3804</v>
      </c>
      <c r="B156" s="626" t="s">
        <v>3611</v>
      </c>
      <c r="C156" s="626" t="s">
        <v>582</v>
      </c>
      <c r="D156" s="626" t="s">
        <v>3612</v>
      </c>
      <c r="E156" s="626" t="s">
        <v>3613</v>
      </c>
      <c r="F156" s="629">
        <v>1</v>
      </c>
      <c r="G156" s="629">
        <v>47.63</v>
      </c>
      <c r="H156" s="642">
        <v>1</v>
      </c>
      <c r="I156" s="629"/>
      <c r="J156" s="629"/>
      <c r="K156" s="642">
        <v>0</v>
      </c>
      <c r="L156" s="629">
        <v>1</v>
      </c>
      <c r="M156" s="630">
        <v>47.63</v>
      </c>
    </row>
    <row r="157" spans="1:13" ht="14.4" customHeight="1" x14ac:dyDescent="0.3">
      <c r="A157" s="625" t="s">
        <v>3804</v>
      </c>
      <c r="B157" s="626" t="s">
        <v>3623</v>
      </c>
      <c r="C157" s="626" t="s">
        <v>4851</v>
      </c>
      <c r="D157" s="626" t="s">
        <v>4852</v>
      </c>
      <c r="E157" s="626" t="s">
        <v>4853</v>
      </c>
      <c r="F157" s="629"/>
      <c r="G157" s="629"/>
      <c r="H157" s="642">
        <v>0</v>
      </c>
      <c r="I157" s="629">
        <v>4</v>
      </c>
      <c r="J157" s="629">
        <v>65.08</v>
      </c>
      <c r="K157" s="642">
        <v>1</v>
      </c>
      <c r="L157" s="629">
        <v>4</v>
      </c>
      <c r="M157" s="630">
        <v>65.08</v>
      </c>
    </row>
    <row r="158" spans="1:13" ht="14.4" customHeight="1" x14ac:dyDescent="0.3">
      <c r="A158" s="625" t="s">
        <v>3804</v>
      </c>
      <c r="B158" s="626" t="s">
        <v>3623</v>
      </c>
      <c r="C158" s="626" t="s">
        <v>1488</v>
      </c>
      <c r="D158" s="626" t="s">
        <v>3624</v>
      </c>
      <c r="E158" s="626" t="s">
        <v>3625</v>
      </c>
      <c r="F158" s="629"/>
      <c r="G158" s="629"/>
      <c r="H158" s="642">
        <v>0</v>
      </c>
      <c r="I158" s="629">
        <v>1</v>
      </c>
      <c r="J158" s="629">
        <v>6.98</v>
      </c>
      <c r="K158" s="642">
        <v>1</v>
      </c>
      <c r="L158" s="629">
        <v>1</v>
      </c>
      <c r="M158" s="630">
        <v>6.98</v>
      </c>
    </row>
    <row r="159" spans="1:13" ht="14.4" customHeight="1" x14ac:dyDescent="0.3">
      <c r="A159" s="625" t="s">
        <v>3804</v>
      </c>
      <c r="B159" s="626" t="s">
        <v>3623</v>
      </c>
      <c r="C159" s="626" t="s">
        <v>5588</v>
      </c>
      <c r="D159" s="626" t="s">
        <v>5589</v>
      </c>
      <c r="E159" s="626" t="s">
        <v>3625</v>
      </c>
      <c r="F159" s="629">
        <v>13</v>
      </c>
      <c r="G159" s="629">
        <v>84.3</v>
      </c>
      <c r="H159" s="642">
        <v>1</v>
      </c>
      <c r="I159" s="629"/>
      <c r="J159" s="629"/>
      <c r="K159" s="642">
        <v>0</v>
      </c>
      <c r="L159" s="629">
        <v>13</v>
      </c>
      <c r="M159" s="630">
        <v>84.3</v>
      </c>
    </row>
    <row r="160" spans="1:13" ht="14.4" customHeight="1" x14ac:dyDescent="0.3">
      <c r="A160" s="625" t="s">
        <v>3804</v>
      </c>
      <c r="B160" s="626" t="s">
        <v>3716</v>
      </c>
      <c r="C160" s="626" t="s">
        <v>3940</v>
      </c>
      <c r="D160" s="626" t="s">
        <v>3941</v>
      </c>
      <c r="E160" s="626" t="s">
        <v>3942</v>
      </c>
      <c r="F160" s="629"/>
      <c r="G160" s="629"/>
      <c r="H160" s="642">
        <v>0</v>
      </c>
      <c r="I160" s="629">
        <v>1</v>
      </c>
      <c r="J160" s="629">
        <v>94.8</v>
      </c>
      <c r="K160" s="642">
        <v>1</v>
      </c>
      <c r="L160" s="629">
        <v>1</v>
      </c>
      <c r="M160" s="630">
        <v>94.8</v>
      </c>
    </row>
    <row r="161" spans="1:13" ht="14.4" customHeight="1" x14ac:dyDescent="0.3">
      <c r="A161" s="625" t="s">
        <v>3804</v>
      </c>
      <c r="B161" s="626" t="s">
        <v>3754</v>
      </c>
      <c r="C161" s="626" t="s">
        <v>3011</v>
      </c>
      <c r="D161" s="626" t="s">
        <v>3012</v>
      </c>
      <c r="E161" s="626" t="s">
        <v>3755</v>
      </c>
      <c r="F161" s="629"/>
      <c r="G161" s="629"/>
      <c r="H161" s="642">
        <v>0</v>
      </c>
      <c r="I161" s="629">
        <v>5</v>
      </c>
      <c r="J161" s="629">
        <v>9309.15</v>
      </c>
      <c r="K161" s="642">
        <v>1</v>
      </c>
      <c r="L161" s="629">
        <v>5</v>
      </c>
      <c r="M161" s="630">
        <v>9309.15</v>
      </c>
    </row>
    <row r="162" spans="1:13" ht="14.4" customHeight="1" x14ac:dyDescent="0.3">
      <c r="A162" s="625" t="s">
        <v>3804</v>
      </c>
      <c r="B162" s="626" t="s">
        <v>3754</v>
      </c>
      <c r="C162" s="626" t="s">
        <v>3301</v>
      </c>
      <c r="D162" s="626" t="s">
        <v>3302</v>
      </c>
      <c r="E162" s="626" t="s">
        <v>3770</v>
      </c>
      <c r="F162" s="629"/>
      <c r="G162" s="629"/>
      <c r="H162" s="642">
        <v>0</v>
      </c>
      <c r="I162" s="629">
        <v>1</v>
      </c>
      <c r="J162" s="629">
        <v>1309.48</v>
      </c>
      <c r="K162" s="642">
        <v>1</v>
      </c>
      <c r="L162" s="629">
        <v>1</v>
      </c>
      <c r="M162" s="630">
        <v>1309.48</v>
      </c>
    </row>
    <row r="163" spans="1:13" ht="14.4" customHeight="1" x14ac:dyDescent="0.3">
      <c r="A163" s="625" t="s">
        <v>3805</v>
      </c>
      <c r="B163" s="626" t="s">
        <v>3736</v>
      </c>
      <c r="C163" s="626" t="s">
        <v>3949</v>
      </c>
      <c r="D163" s="626" t="s">
        <v>3950</v>
      </c>
      <c r="E163" s="626" t="s">
        <v>3951</v>
      </c>
      <c r="F163" s="629"/>
      <c r="G163" s="629"/>
      <c r="H163" s="642">
        <v>0</v>
      </c>
      <c r="I163" s="629">
        <v>2</v>
      </c>
      <c r="J163" s="629">
        <v>83.1</v>
      </c>
      <c r="K163" s="642">
        <v>1</v>
      </c>
      <c r="L163" s="629">
        <v>2</v>
      </c>
      <c r="M163" s="630">
        <v>83.1</v>
      </c>
    </row>
    <row r="164" spans="1:13" ht="14.4" customHeight="1" x14ac:dyDescent="0.3">
      <c r="A164" s="625" t="s">
        <v>3806</v>
      </c>
      <c r="B164" s="626" t="s">
        <v>3511</v>
      </c>
      <c r="C164" s="626" t="s">
        <v>753</v>
      </c>
      <c r="D164" s="626" t="s">
        <v>754</v>
      </c>
      <c r="E164" s="626" t="s">
        <v>755</v>
      </c>
      <c r="F164" s="629"/>
      <c r="G164" s="629"/>
      <c r="H164" s="642">
        <v>0</v>
      </c>
      <c r="I164" s="629">
        <v>1</v>
      </c>
      <c r="J164" s="629">
        <v>190.48</v>
      </c>
      <c r="K164" s="642">
        <v>1</v>
      </c>
      <c r="L164" s="629">
        <v>1</v>
      </c>
      <c r="M164" s="630">
        <v>190.48</v>
      </c>
    </row>
    <row r="165" spans="1:13" ht="14.4" customHeight="1" x14ac:dyDescent="0.3">
      <c r="A165" s="625" t="s">
        <v>3806</v>
      </c>
      <c r="B165" s="626" t="s">
        <v>3518</v>
      </c>
      <c r="C165" s="626" t="s">
        <v>2390</v>
      </c>
      <c r="D165" s="626" t="s">
        <v>1597</v>
      </c>
      <c r="E165" s="626" t="s">
        <v>2391</v>
      </c>
      <c r="F165" s="629"/>
      <c r="G165" s="629"/>
      <c r="H165" s="642">
        <v>0</v>
      </c>
      <c r="I165" s="629">
        <v>1</v>
      </c>
      <c r="J165" s="629">
        <v>56.01</v>
      </c>
      <c r="K165" s="642">
        <v>1</v>
      </c>
      <c r="L165" s="629">
        <v>1</v>
      </c>
      <c r="M165" s="630">
        <v>56.01</v>
      </c>
    </row>
    <row r="166" spans="1:13" ht="14.4" customHeight="1" x14ac:dyDescent="0.3">
      <c r="A166" s="625" t="s">
        <v>3806</v>
      </c>
      <c r="B166" s="626" t="s">
        <v>3599</v>
      </c>
      <c r="C166" s="626" t="s">
        <v>1729</v>
      </c>
      <c r="D166" s="626" t="s">
        <v>1730</v>
      </c>
      <c r="E166" s="626" t="s">
        <v>3600</v>
      </c>
      <c r="F166" s="629"/>
      <c r="G166" s="629"/>
      <c r="H166" s="642">
        <v>0</v>
      </c>
      <c r="I166" s="629">
        <v>1</v>
      </c>
      <c r="J166" s="629">
        <v>69.86</v>
      </c>
      <c r="K166" s="642">
        <v>1</v>
      </c>
      <c r="L166" s="629">
        <v>1</v>
      </c>
      <c r="M166" s="630">
        <v>69.86</v>
      </c>
    </row>
    <row r="167" spans="1:13" ht="14.4" customHeight="1" x14ac:dyDescent="0.3">
      <c r="A167" s="625" t="s">
        <v>3807</v>
      </c>
      <c r="B167" s="626" t="s">
        <v>3507</v>
      </c>
      <c r="C167" s="626" t="s">
        <v>4892</v>
      </c>
      <c r="D167" s="626" t="s">
        <v>4893</v>
      </c>
      <c r="E167" s="626" t="s">
        <v>3645</v>
      </c>
      <c r="F167" s="629"/>
      <c r="G167" s="629"/>
      <c r="H167" s="642">
        <v>0</v>
      </c>
      <c r="I167" s="629">
        <v>3</v>
      </c>
      <c r="J167" s="629">
        <v>97.890000000000015</v>
      </c>
      <c r="K167" s="642">
        <v>1</v>
      </c>
      <c r="L167" s="629">
        <v>3</v>
      </c>
      <c r="M167" s="630">
        <v>97.890000000000015</v>
      </c>
    </row>
    <row r="168" spans="1:13" ht="14.4" customHeight="1" x14ac:dyDescent="0.3">
      <c r="A168" s="625" t="s">
        <v>3807</v>
      </c>
      <c r="B168" s="626" t="s">
        <v>3511</v>
      </c>
      <c r="C168" s="626" t="s">
        <v>3883</v>
      </c>
      <c r="D168" s="626" t="s">
        <v>754</v>
      </c>
      <c r="E168" s="626" t="s">
        <v>758</v>
      </c>
      <c r="F168" s="629">
        <v>1</v>
      </c>
      <c r="G168" s="629">
        <v>0</v>
      </c>
      <c r="H168" s="642"/>
      <c r="I168" s="629"/>
      <c r="J168" s="629"/>
      <c r="K168" s="642"/>
      <c r="L168" s="629">
        <v>1</v>
      </c>
      <c r="M168" s="630">
        <v>0</v>
      </c>
    </row>
    <row r="169" spans="1:13" ht="14.4" customHeight="1" x14ac:dyDescent="0.3">
      <c r="A169" s="625" t="s">
        <v>3807</v>
      </c>
      <c r="B169" s="626" t="s">
        <v>3511</v>
      </c>
      <c r="C169" s="626" t="s">
        <v>4000</v>
      </c>
      <c r="D169" s="626" t="s">
        <v>3885</v>
      </c>
      <c r="E169" s="626" t="s">
        <v>758</v>
      </c>
      <c r="F169" s="629"/>
      <c r="G169" s="629"/>
      <c r="H169" s="642">
        <v>0</v>
      </c>
      <c r="I169" s="629">
        <v>3</v>
      </c>
      <c r="J169" s="629">
        <v>1836.78</v>
      </c>
      <c r="K169" s="642">
        <v>1</v>
      </c>
      <c r="L169" s="629">
        <v>3</v>
      </c>
      <c r="M169" s="630">
        <v>1836.78</v>
      </c>
    </row>
    <row r="170" spans="1:13" ht="14.4" customHeight="1" x14ac:dyDescent="0.3">
      <c r="A170" s="625" t="s">
        <v>3807</v>
      </c>
      <c r="B170" s="626" t="s">
        <v>3511</v>
      </c>
      <c r="C170" s="626" t="s">
        <v>753</v>
      </c>
      <c r="D170" s="626" t="s">
        <v>754</v>
      </c>
      <c r="E170" s="626" t="s">
        <v>755</v>
      </c>
      <c r="F170" s="629"/>
      <c r="G170" s="629"/>
      <c r="H170" s="642">
        <v>0</v>
      </c>
      <c r="I170" s="629">
        <v>5</v>
      </c>
      <c r="J170" s="629">
        <v>952.39999999999986</v>
      </c>
      <c r="K170" s="642">
        <v>1</v>
      </c>
      <c r="L170" s="629">
        <v>5</v>
      </c>
      <c r="M170" s="630">
        <v>952.39999999999986</v>
      </c>
    </row>
    <row r="171" spans="1:13" ht="14.4" customHeight="1" x14ac:dyDescent="0.3">
      <c r="A171" s="625" t="s">
        <v>3807</v>
      </c>
      <c r="B171" s="626" t="s">
        <v>3511</v>
      </c>
      <c r="C171" s="626" t="s">
        <v>757</v>
      </c>
      <c r="D171" s="626" t="s">
        <v>754</v>
      </c>
      <c r="E171" s="626" t="s">
        <v>758</v>
      </c>
      <c r="F171" s="629"/>
      <c r="G171" s="629"/>
      <c r="H171" s="642">
        <v>0</v>
      </c>
      <c r="I171" s="629">
        <v>16</v>
      </c>
      <c r="J171" s="629">
        <v>9796.16</v>
      </c>
      <c r="K171" s="642">
        <v>1</v>
      </c>
      <c r="L171" s="629">
        <v>16</v>
      </c>
      <c r="M171" s="630">
        <v>9796.16</v>
      </c>
    </row>
    <row r="172" spans="1:13" ht="14.4" customHeight="1" x14ac:dyDescent="0.3">
      <c r="A172" s="625" t="s">
        <v>3807</v>
      </c>
      <c r="B172" s="626" t="s">
        <v>3515</v>
      </c>
      <c r="C172" s="626" t="s">
        <v>4839</v>
      </c>
      <c r="D172" s="626" t="s">
        <v>3516</v>
      </c>
      <c r="E172" s="626" t="s">
        <v>4840</v>
      </c>
      <c r="F172" s="629"/>
      <c r="G172" s="629"/>
      <c r="H172" s="642">
        <v>0</v>
      </c>
      <c r="I172" s="629">
        <v>1</v>
      </c>
      <c r="J172" s="629">
        <v>247.42</v>
      </c>
      <c r="K172" s="642">
        <v>1</v>
      </c>
      <c r="L172" s="629">
        <v>1</v>
      </c>
      <c r="M172" s="630">
        <v>247.42</v>
      </c>
    </row>
    <row r="173" spans="1:13" ht="14.4" customHeight="1" x14ac:dyDescent="0.3">
      <c r="A173" s="625" t="s">
        <v>3807</v>
      </c>
      <c r="B173" s="626" t="s">
        <v>3518</v>
      </c>
      <c r="C173" s="626" t="s">
        <v>2390</v>
      </c>
      <c r="D173" s="626" t="s">
        <v>1597</v>
      </c>
      <c r="E173" s="626" t="s">
        <v>2391</v>
      </c>
      <c r="F173" s="629"/>
      <c r="G173" s="629"/>
      <c r="H173" s="642">
        <v>0</v>
      </c>
      <c r="I173" s="629">
        <v>3</v>
      </c>
      <c r="J173" s="629">
        <v>168.03</v>
      </c>
      <c r="K173" s="642">
        <v>1</v>
      </c>
      <c r="L173" s="629">
        <v>3</v>
      </c>
      <c r="M173" s="630">
        <v>168.03</v>
      </c>
    </row>
    <row r="174" spans="1:13" ht="14.4" customHeight="1" x14ac:dyDescent="0.3">
      <c r="A174" s="625" t="s">
        <v>3807</v>
      </c>
      <c r="B174" s="626" t="s">
        <v>3518</v>
      </c>
      <c r="C174" s="626" t="s">
        <v>1596</v>
      </c>
      <c r="D174" s="626" t="s">
        <v>1597</v>
      </c>
      <c r="E174" s="626" t="s">
        <v>1598</v>
      </c>
      <c r="F174" s="629"/>
      <c r="G174" s="629"/>
      <c r="H174" s="642">
        <v>0</v>
      </c>
      <c r="I174" s="629">
        <v>33</v>
      </c>
      <c r="J174" s="629">
        <v>4620.9900000000007</v>
      </c>
      <c r="K174" s="642">
        <v>1</v>
      </c>
      <c r="L174" s="629">
        <v>33</v>
      </c>
      <c r="M174" s="630">
        <v>4620.9900000000007</v>
      </c>
    </row>
    <row r="175" spans="1:13" ht="14.4" customHeight="1" x14ac:dyDescent="0.3">
      <c r="A175" s="625" t="s">
        <v>3807</v>
      </c>
      <c r="B175" s="626" t="s">
        <v>3519</v>
      </c>
      <c r="C175" s="626" t="s">
        <v>1556</v>
      </c>
      <c r="D175" s="626" t="s">
        <v>1449</v>
      </c>
      <c r="E175" s="626" t="s">
        <v>1557</v>
      </c>
      <c r="F175" s="629"/>
      <c r="G175" s="629"/>
      <c r="H175" s="642"/>
      <c r="I175" s="629">
        <v>2</v>
      </c>
      <c r="J175" s="629">
        <v>0</v>
      </c>
      <c r="K175" s="642"/>
      <c r="L175" s="629">
        <v>2</v>
      </c>
      <c r="M175" s="630">
        <v>0</v>
      </c>
    </row>
    <row r="176" spans="1:13" ht="14.4" customHeight="1" x14ac:dyDescent="0.3">
      <c r="A176" s="625" t="s">
        <v>3807</v>
      </c>
      <c r="B176" s="626" t="s">
        <v>3519</v>
      </c>
      <c r="C176" s="626" t="s">
        <v>1448</v>
      </c>
      <c r="D176" s="626" t="s">
        <v>1449</v>
      </c>
      <c r="E176" s="626" t="s">
        <v>1450</v>
      </c>
      <c r="F176" s="629"/>
      <c r="G176" s="629"/>
      <c r="H176" s="642"/>
      <c r="I176" s="629">
        <v>12</v>
      </c>
      <c r="J176" s="629">
        <v>0</v>
      </c>
      <c r="K176" s="642"/>
      <c r="L176" s="629">
        <v>12</v>
      </c>
      <c r="M176" s="630">
        <v>0</v>
      </c>
    </row>
    <row r="177" spans="1:13" ht="14.4" customHeight="1" x14ac:dyDescent="0.3">
      <c r="A177" s="625" t="s">
        <v>3807</v>
      </c>
      <c r="B177" s="626" t="s">
        <v>3519</v>
      </c>
      <c r="C177" s="626" t="s">
        <v>4053</v>
      </c>
      <c r="D177" s="626" t="s">
        <v>4054</v>
      </c>
      <c r="E177" s="626" t="s">
        <v>4055</v>
      </c>
      <c r="F177" s="629">
        <v>1</v>
      </c>
      <c r="G177" s="629">
        <v>0</v>
      </c>
      <c r="H177" s="642"/>
      <c r="I177" s="629"/>
      <c r="J177" s="629"/>
      <c r="K177" s="642"/>
      <c r="L177" s="629">
        <v>1</v>
      </c>
      <c r="M177" s="630">
        <v>0</v>
      </c>
    </row>
    <row r="178" spans="1:13" ht="14.4" customHeight="1" x14ac:dyDescent="0.3">
      <c r="A178" s="625" t="s">
        <v>3807</v>
      </c>
      <c r="B178" s="626" t="s">
        <v>3519</v>
      </c>
      <c r="C178" s="626" t="s">
        <v>4876</v>
      </c>
      <c r="D178" s="626" t="s">
        <v>4877</v>
      </c>
      <c r="E178" s="626" t="s">
        <v>4878</v>
      </c>
      <c r="F178" s="629">
        <v>1</v>
      </c>
      <c r="G178" s="629">
        <v>0</v>
      </c>
      <c r="H178" s="642"/>
      <c r="I178" s="629"/>
      <c r="J178" s="629"/>
      <c r="K178" s="642"/>
      <c r="L178" s="629">
        <v>1</v>
      </c>
      <c r="M178" s="630">
        <v>0</v>
      </c>
    </row>
    <row r="179" spans="1:13" ht="14.4" customHeight="1" x14ac:dyDescent="0.3">
      <c r="A179" s="625" t="s">
        <v>3807</v>
      </c>
      <c r="B179" s="626" t="s">
        <v>3527</v>
      </c>
      <c r="C179" s="626" t="s">
        <v>1576</v>
      </c>
      <c r="D179" s="626" t="s">
        <v>1441</v>
      </c>
      <c r="E179" s="626" t="s">
        <v>1577</v>
      </c>
      <c r="F179" s="629"/>
      <c r="G179" s="629"/>
      <c r="H179" s="642">
        <v>0</v>
      </c>
      <c r="I179" s="629">
        <v>1</v>
      </c>
      <c r="J179" s="629">
        <v>625.29</v>
      </c>
      <c r="K179" s="642">
        <v>1</v>
      </c>
      <c r="L179" s="629">
        <v>1</v>
      </c>
      <c r="M179" s="630">
        <v>625.29</v>
      </c>
    </row>
    <row r="180" spans="1:13" ht="14.4" customHeight="1" x14ac:dyDescent="0.3">
      <c r="A180" s="625" t="s">
        <v>3807</v>
      </c>
      <c r="B180" s="626" t="s">
        <v>3527</v>
      </c>
      <c r="C180" s="626" t="s">
        <v>1440</v>
      </c>
      <c r="D180" s="626" t="s">
        <v>1441</v>
      </c>
      <c r="E180" s="626" t="s">
        <v>1442</v>
      </c>
      <c r="F180" s="629"/>
      <c r="G180" s="629"/>
      <c r="H180" s="642">
        <v>0</v>
      </c>
      <c r="I180" s="629">
        <v>1</v>
      </c>
      <c r="J180" s="629">
        <v>937.93</v>
      </c>
      <c r="K180" s="642">
        <v>1</v>
      </c>
      <c r="L180" s="629">
        <v>1</v>
      </c>
      <c r="M180" s="630">
        <v>937.93</v>
      </c>
    </row>
    <row r="181" spans="1:13" ht="14.4" customHeight="1" x14ac:dyDescent="0.3">
      <c r="A181" s="625" t="s">
        <v>3807</v>
      </c>
      <c r="B181" s="626" t="s">
        <v>3758</v>
      </c>
      <c r="C181" s="626" t="s">
        <v>4041</v>
      </c>
      <c r="D181" s="626" t="s">
        <v>4042</v>
      </c>
      <c r="E181" s="626" t="s">
        <v>3759</v>
      </c>
      <c r="F181" s="629">
        <v>2</v>
      </c>
      <c r="G181" s="629">
        <v>280.5</v>
      </c>
      <c r="H181" s="642">
        <v>1</v>
      </c>
      <c r="I181" s="629"/>
      <c r="J181" s="629"/>
      <c r="K181" s="642">
        <v>0</v>
      </c>
      <c r="L181" s="629">
        <v>2</v>
      </c>
      <c r="M181" s="630">
        <v>280.5</v>
      </c>
    </row>
    <row r="182" spans="1:13" ht="14.4" customHeight="1" x14ac:dyDescent="0.3">
      <c r="A182" s="625" t="s">
        <v>3807</v>
      </c>
      <c r="B182" s="626" t="s">
        <v>3542</v>
      </c>
      <c r="C182" s="626" t="s">
        <v>2351</v>
      </c>
      <c r="D182" s="626" t="s">
        <v>3673</v>
      </c>
      <c r="E182" s="626" t="s">
        <v>2349</v>
      </c>
      <c r="F182" s="629"/>
      <c r="G182" s="629"/>
      <c r="H182" s="642">
        <v>0</v>
      </c>
      <c r="I182" s="629">
        <v>1</v>
      </c>
      <c r="J182" s="629">
        <v>134.84</v>
      </c>
      <c r="K182" s="642">
        <v>1</v>
      </c>
      <c r="L182" s="629">
        <v>1</v>
      </c>
      <c r="M182" s="630">
        <v>134.84</v>
      </c>
    </row>
    <row r="183" spans="1:13" ht="14.4" customHeight="1" x14ac:dyDescent="0.3">
      <c r="A183" s="625" t="s">
        <v>3807</v>
      </c>
      <c r="B183" s="626" t="s">
        <v>3562</v>
      </c>
      <c r="C183" s="626" t="s">
        <v>2975</v>
      </c>
      <c r="D183" s="626" t="s">
        <v>2976</v>
      </c>
      <c r="E183" s="626" t="s">
        <v>1285</v>
      </c>
      <c r="F183" s="629"/>
      <c r="G183" s="629"/>
      <c r="H183" s="642">
        <v>0</v>
      </c>
      <c r="I183" s="629">
        <v>1</v>
      </c>
      <c r="J183" s="629">
        <v>38.130000000000003</v>
      </c>
      <c r="K183" s="642">
        <v>1</v>
      </c>
      <c r="L183" s="629">
        <v>1</v>
      </c>
      <c r="M183" s="630">
        <v>38.130000000000003</v>
      </c>
    </row>
    <row r="184" spans="1:13" ht="14.4" customHeight="1" x14ac:dyDescent="0.3">
      <c r="A184" s="625" t="s">
        <v>3807</v>
      </c>
      <c r="B184" s="626" t="s">
        <v>3574</v>
      </c>
      <c r="C184" s="626" t="s">
        <v>1717</v>
      </c>
      <c r="D184" s="626" t="s">
        <v>3575</v>
      </c>
      <c r="E184" s="626" t="s">
        <v>3576</v>
      </c>
      <c r="F184" s="629"/>
      <c r="G184" s="629"/>
      <c r="H184" s="642">
        <v>0</v>
      </c>
      <c r="I184" s="629">
        <v>13</v>
      </c>
      <c r="J184" s="629">
        <v>4333.0300000000007</v>
      </c>
      <c r="K184" s="642">
        <v>1</v>
      </c>
      <c r="L184" s="629">
        <v>13</v>
      </c>
      <c r="M184" s="630">
        <v>4333.0300000000007</v>
      </c>
    </row>
    <row r="185" spans="1:13" ht="14.4" customHeight="1" x14ac:dyDescent="0.3">
      <c r="A185" s="625" t="s">
        <v>3807</v>
      </c>
      <c r="B185" s="626" t="s">
        <v>3586</v>
      </c>
      <c r="C185" s="626" t="s">
        <v>2594</v>
      </c>
      <c r="D185" s="626" t="s">
        <v>2595</v>
      </c>
      <c r="E185" s="626" t="s">
        <v>3600</v>
      </c>
      <c r="F185" s="629"/>
      <c r="G185" s="629"/>
      <c r="H185" s="642">
        <v>0</v>
      </c>
      <c r="I185" s="629">
        <v>2</v>
      </c>
      <c r="J185" s="629">
        <v>368.44</v>
      </c>
      <c r="K185" s="642">
        <v>1</v>
      </c>
      <c r="L185" s="629">
        <v>2</v>
      </c>
      <c r="M185" s="630">
        <v>368.44</v>
      </c>
    </row>
    <row r="186" spans="1:13" ht="14.4" customHeight="1" x14ac:dyDescent="0.3">
      <c r="A186" s="625" t="s">
        <v>3807</v>
      </c>
      <c r="B186" s="626" t="s">
        <v>3595</v>
      </c>
      <c r="C186" s="626" t="s">
        <v>1733</v>
      </c>
      <c r="D186" s="626" t="s">
        <v>1734</v>
      </c>
      <c r="E186" s="626" t="s">
        <v>3596</v>
      </c>
      <c r="F186" s="629"/>
      <c r="G186" s="629"/>
      <c r="H186" s="642">
        <v>0</v>
      </c>
      <c r="I186" s="629">
        <v>3</v>
      </c>
      <c r="J186" s="629">
        <v>350.4</v>
      </c>
      <c r="K186" s="642">
        <v>1</v>
      </c>
      <c r="L186" s="629">
        <v>3</v>
      </c>
      <c r="M186" s="630">
        <v>350.4</v>
      </c>
    </row>
    <row r="187" spans="1:13" ht="14.4" customHeight="1" x14ac:dyDescent="0.3">
      <c r="A187" s="625" t="s">
        <v>3807</v>
      </c>
      <c r="B187" s="626" t="s">
        <v>3597</v>
      </c>
      <c r="C187" s="626" t="s">
        <v>4886</v>
      </c>
      <c r="D187" s="626" t="s">
        <v>2601</v>
      </c>
      <c r="E187" s="626" t="s">
        <v>4887</v>
      </c>
      <c r="F187" s="629">
        <v>1</v>
      </c>
      <c r="G187" s="629">
        <v>0</v>
      </c>
      <c r="H187" s="642"/>
      <c r="I187" s="629"/>
      <c r="J187" s="629"/>
      <c r="K187" s="642"/>
      <c r="L187" s="629">
        <v>1</v>
      </c>
      <c r="M187" s="630">
        <v>0</v>
      </c>
    </row>
    <row r="188" spans="1:13" ht="14.4" customHeight="1" x14ac:dyDescent="0.3">
      <c r="A188" s="625" t="s">
        <v>3807</v>
      </c>
      <c r="B188" s="626" t="s">
        <v>3608</v>
      </c>
      <c r="C188" s="626" t="s">
        <v>1775</v>
      </c>
      <c r="D188" s="626" t="s">
        <v>1776</v>
      </c>
      <c r="E188" s="626" t="s">
        <v>3695</v>
      </c>
      <c r="F188" s="629">
        <v>5</v>
      </c>
      <c r="G188" s="629">
        <v>483.15</v>
      </c>
      <c r="H188" s="642">
        <v>1</v>
      </c>
      <c r="I188" s="629"/>
      <c r="J188" s="629"/>
      <c r="K188" s="642">
        <v>0</v>
      </c>
      <c r="L188" s="629">
        <v>5</v>
      </c>
      <c r="M188" s="630">
        <v>483.15</v>
      </c>
    </row>
    <row r="189" spans="1:13" ht="14.4" customHeight="1" x14ac:dyDescent="0.3">
      <c r="A189" s="625" t="s">
        <v>3807</v>
      </c>
      <c r="B189" s="626" t="s">
        <v>3617</v>
      </c>
      <c r="C189" s="626" t="s">
        <v>4901</v>
      </c>
      <c r="D189" s="626" t="s">
        <v>4008</v>
      </c>
      <c r="E189" s="626" t="s">
        <v>4902</v>
      </c>
      <c r="F189" s="629"/>
      <c r="G189" s="629"/>
      <c r="H189" s="642">
        <v>0</v>
      </c>
      <c r="I189" s="629">
        <v>1</v>
      </c>
      <c r="J189" s="629">
        <v>49.12</v>
      </c>
      <c r="K189" s="642">
        <v>1</v>
      </c>
      <c r="L189" s="629">
        <v>1</v>
      </c>
      <c r="M189" s="630">
        <v>49.12</v>
      </c>
    </row>
    <row r="190" spans="1:13" ht="14.4" customHeight="1" x14ac:dyDescent="0.3">
      <c r="A190" s="625" t="s">
        <v>3807</v>
      </c>
      <c r="B190" s="626" t="s">
        <v>3617</v>
      </c>
      <c r="C190" s="626" t="s">
        <v>3924</v>
      </c>
      <c r="D190" s="626" t="s">
        <v>2484</v>
      </c>
      <c r="E190" s="626" t="s">
        <v>3925</v>
      </c>
      <c r="F190" s="629"/>
      <c r="G190" s="629"/>
      <c r="H190" s="642">
        <v>0</v>
      </c>
      <c r="I190" s="629">
        <v>8</v>
      </c>
      <c r="J190" s="629">
        <v>2514.7900000000004</v>
      </c>
      <c r="K190" s="642">
        <v>1</v>
      </c>
      <c r="L190" s="629">
        <v>8</v>
      </c>
      <c r="M190" s="630">
        <v>2514.7900000000004</v>
      </c>
    </row>
    <row r="191" spans="1:13" ht="14.4" customHeight="1" x14ac:dyDescent="0.3">
      <c r="A191" s="625" t="s">
        <v>3807</v>
      </c>
      <c r="B191" s="626" t="s">
        <v>3623</v>
      </c>
      <c r="C191" s="626" t="s">
        <v>4851</v>
      </c>
      <c r="D191" s="626" t="s">
        <v>4852</v>
      </c>
      <c r="E191" s="626" t="s">
        <v>4853</v>
      </c>
      <c r="F191" s="629"/>
      <c r="G191" s="629"/>
      <c r="H191" s="642">
        <v>0</v>
      </c>
      <c r="I191" s="629">
        <v>2</v>
      </c>
      <c r="J191" s="629">
        <v>32.54</v>
      </c>
      <c r="K191" s="642">
        <v>1</v>
      </c>
      <c r="L191" s="629">
        <v>2</v>
      </c>
      <c r="M191" s="630">
        <v>32.54</v>
      </c>
    </row>
    <row r="192" spans="1:13" ht="14.4" customHeight="1" x14ac:dyDescent="0.3">
      <c r="A192" s="625" t="s">
        <v>3807</v>
      </c>
      <c r="B192" s="626" t="s">
        <v>3632</v>
      </c>
      <c r="C192" s="626" t="s">
        <v>3956</v>
      </c>
      <c r="D192" s="626" t="s">
        <v>610</v>
      </c>
      <c r="E192" s="626" t="s">
        <v>3957</v>
      </c>
      <c r="F192" s="629"/>
      <c r="G192" s="629"/>
      <c r="H192" s="642">
        <v>0</v>
      </c>
      <c r="I192" s="629">
        <v>1</v>
      </c>
      <c r="J192" s="629">
        <v>418.37</v>
      </c>
      <c r="K192" s="642">
        <v>1</v>
      </c>
      <c r="L192" s="629">
        <v>1</v>
      </c>
      <c r="M192" s="630">
        <v>418.37</v>
      </c>
    </row>
    <row r="193" spans="1:13" ht="14.4" customHeight="1" x14ac:dyDescent="0.3">
      <c r="A193" s="625" t="s">
        <v>3807</v>
      </c>
      <c r="B193" s="626" t="s">
        <v>3633</v>
      </c>
      <c r="C193" s="626" t="s">
        <v>2347</v>
      </c>
      <c r="D193" s="626" t="s">
        <v>2348</v>
      </c>
      <c r="E193" s="626" t="s">
        <v>2349</v>
      </c>
      <c r="F193" s="629"/>
      <c r="G193" s="629"/>
      <c r="H193" s="642"/>
      <c r="I193" s="629">
        <v>1</v>
      </c>
      <c r="J193" s="629">
        <v>0</v>
      </c>
      <c r="K193" s="642"/>
      <c r="L193" s="629">
        <v>1</v>
      </c>
      <c r="M193" s="630">
        <v>0</v>
      </c>
    </row>
    <row r="194" spans="1:13" ht="14.4" customHeight="1" x14ac:dyDescent="0.3">
      <c r="A194" s="625" t="s">
        <v>3807</v>
      </c>
      <c r="B194" s="626" t="s">
        <v>3633</v>
      </c>
      <c r="C194" s="626" t="s">
        <v>1404</v>
      </c>
      <c r="D194" s="626" t="s">
        <v>1405</v>
      </c>
      <c r="E194" s="626" t="s">
        <v>3634</v>
      </c>
      <c r="F194" s="629"/>
      <c r="G194" s="629"/>
      <c r="H194" s="642"/>
      <c r="I194" s="629">
        <v>2</v>
      </c>
      <c r="J194" s="629">
        <v>0</v>
      </c>
      <c r="K194" s="642"/>
      <c r="L194" s="629">
        <v>2</v>
      </c>
      <c r="M194" s="630">
        <v>0</v>
      </c>
    </row>
    <row r="195" spans="1:13" ht="14.4" customHeight="1" x14ac:dyDescent="0.3">
      <c r="A195" s="625" t="s">
        <v>3807</v>
      </c>
      <c r="B195" s="626" t="s">
        <v>3636</v>
      </c>
      <c r="C195" s="626" t="s">
        <v>4764</v>
      </c>
      <c r="D195" s="626" t="s">
        <v>1483</v>
      </c>
      <c r="E195" s="626" t="s">
        <v>4765</v>
      </c>
      <c r="F195" s="629"/>
      <c r="G195" s="629"/>
      <c r="H195" s="642">
        <v>0</v>
      </c>
      <c r="I195" s="629">
        <v>1</v>
      </c>
      <c r="J195" s="629">
        <v>413.22</v>
      </c>
      <c r="K195" s="642">
        <v>1</v>
      </c>
      <c r="L195" s="629">
        <v>1</v>
      </c>
      <c r="M195" s="630">
        <v>413.22</v>
      </c>
    </row>
    <row r="196" spans="1:13" ht="14.4" customHeight="1" x14ac:dyDescent="0.3">
      <c r="A196" s="625" t="s">
        <v>3808</v>
      </c>
      <c r="B196" s="626" t="s">
        <v>3527</v>
      </c>
      <c r="C196" s="626" t="s">
        <v>2460</v>
      </c>
      <c r="D196" s="626" t="s">
        <v>1441</v>
      </c>
      <c r="E196" s="626" t="s">
        <v>2461</v>
      </c>
      <c r="F196" s="629"/>
      <c r="G196" s="629"/>
      <c r="H196" s="642">
        <v>0</v>
      </c>
      <c r="I196" s="629">
        <v>2</v>
      </c>
      <c r="J196" s="629">
        <v>937.92</v>
      </c>
      <c r="K196" s="642">
        <v>1</v>
      </c>
      <c r="L196" s="629">
        <v>2</v>
      </c>
      <c r="M196" s="630">
        <v>937.92</v>
      </c>
    </row>
    <row r="197" spans="1:13" ht="14.4" customHeight="1" x14ac:dyDescent="0.3">
      <c r="A197" s="625" t="s">
        <v>3808</v>
      </c>
      <c r="B197" s="626" t="s">
        <v>3527</v>
      </c>
      <c r="C197" s="626" t="s">
        <v>1576</v>
      </c>
      <c r="D197" s="626" t="s">
        <v>1441</v>
      </c>
      <c r="E197" s="626" t="s">
        <v>1577</v>
      </c>
      <c r="F197" s="629"/>
      <c r="G197" s="629"/>
      <c r="H197" s="642">
        <v>0</v>
      </c>
      <c r="I197" s="629">
        <v>4</v>
      </c>
      <c r="J197" s="629">
        <v>2501.16</v>
      </c>
      <c r="K197" s="642">
        <v>1</v>
      </c>
      <c r="L197" s="629">
        <v>4</v>
      </c>
      <c r="M197" s="630">
        <v>2501.16</v>
      </c>
    </row>
    <row r="198" spans="1:13" ht="14.4" customHeight="1" x14ac:dyDescent="0.3">
      <c r="A198" s="625" t="s">
        <v>3808</v>
      </c>
      <c r="B198" s="626" t="s">
        <v>3527</v>
      </c>
      <c r="C198" s="626" t="s">
        <v>1440</v>
      </c>
      <c r="D198" s="626" t="s">
        <v>1441</v>
      </c>
      <c r="E198" s="626" t="s">
        <v>1442</v>
      </c>
      <c r="F198" s="629"/>
      <c r="G198" s="629"/>
      <c r="H198" s="642">
        <v>0</v>
      </c>
      <c r="I198" s="629">
        <v>1</v>
      </c>
      <c r="J198" s="629">
        <v>937.93</v>
      </c>
      <c r="K198" s="642">
        <v>1</v>
      </c>
      <c r="L198" s="629">
        <v>1</v>
      </c>
      <c r="M198" s="630">
        <v>937.93</v>
      </c>
    </row>
    <row r="199" spans="1:13" ht="14.4" customHeight="1" x14ac:dyDescent="0.3">
      <c r="A199" s="625" t="s">
        <v>3808</v>
      </c>
      <c r="B199" s="626" t="s">
        <v>3527</v>
      </c>
      <c r="C199" s="626" t="s">
        <v>3915</v>
      </c>
      <c r="D199" s="626" t="s">
        <v>1441</v>
      </c>
      <c r="E199" s="626" t="s">
        <v>3661</v>
      </c>
      <c r="F199" s="629"/>
      <c r="G199" s="629"/>
      <c r="H199" s="642">
        <v>0</v>
      </c>
      <c r="I199" s="629">
        <v>1</v>
      </c>
      <c r="J199" s="629">
        <v>1458.07</v>
      </c>
      <c r="K199" s="642">
        <v>1</v>
      </c>
      <c r="L199" s="629">
        <v>1</v>
      </c>
      <c r="M199" s="630">
        <v>1458.07</v>
      </c>
    </row>
    <row r="200" spans="1:13" ht="14.4" customHeight="1" x14ac:dyDescent="0.3">
      <c r="A200" s="625" t="s">
        <v>3808</v>
      </c>
      <c r="B200" s="626" t="s">
        <v>3527</v>
      </c>
      <c r="C200" s="626" t="s">
        <v>1478</v>
      </c>
      <c r="D200" s="626" t="s">
        <v>1479</v>
      </c>
      <c r="E200" s="626" t="s">
        <v>1442</v>
      </c>
      <c r="F200" s="629"/>
      <c r="G200" s="629"/>
      <c r="H200" s="642">
        <v>0</v>
      </c>
      <c r="I200" s="629">
        <v>1</v>
      </c>
      <c r="J200" s="629">
        <v>1749.69</v>
      </c>
      <c r="K200" s="642">
        <v>1</v>
      </c>
      <c r="L200" s="629">
        <v>1</v>
      </c>
      <c r="M200" s="630">
        <v>1749.69</v>
      </c>
    </row>
    <row r="201" spans="1:13" ht="14.4" customHeight="1" x14ac:dyDescent="0.3">
      <c r="A201" s="625" t="s">
        <v>3808</v>
      </c>
      <c r="B201" s="626" t="s">
        <v>3527</v>
      </c>
      <c r="C201" s="626" t="s">
        <v>2382</v>
      </c>
      <c r="D201" s="626" t="s">
        <v>1479</v>
      </c>
      <c r="E201" s="626" t="s">
        <v>2359</v>
      </c>
      <c r="F201" s="629"/>
      <c r="G201" s="629"/>
      <c r="H201" s="642">
        <v>0</v>
      </c>
      <c r="I201" s="629">
        <v>1</v>
      </c>
      <c r="J201" s="629">
        <v>2332.92</v>
      </c>
      <c r="K201" s="642">
        <v>1</v>
      </c>
      <c r="L201" s="629">
        <v>1</v>
      </c>
      <c r="M201" s="630">
        <v>2332.92</v>
      </c>
    </row>
    <row r="202" spans="1:13" ht="14.4" customHeight="1" x14ac:dyDescent="0.3">
      <c r="A202" s="625" t="s">
        <v>3808</v>
      </c>
      <c r="B202" s="626" t="s">
        <v>3664</v>
      </c>
      <c r="C202" s="626" t="s">
        <v>2431</v>
      </c>
      <c r="D202" s="626" t="s">
        <v>2428</v>
      </c>
      <c r="E202" s="626" t="s">
        <v>1781</v>
      </c>
      <c r="F202" s="629"/>
      <c r="G202" s="629"/>
      <c r="H202" s="642">
        <v>0</v>
      </c>
      <c r="I202" s="629">
        <v>2</v>
      </c>
      <c r="J202" s="629">
        <v>121.84</v>
      </c>
      <c r="K202" s="642">
        <v>1</v>
      </c>
      <c r="L202" s="629">
        <v>2</v>
      </c>
      <c r="M202" s="630">
        <v>121.84</v>
      </c>
    </row>
    <row r="203" spans="1:13" ht="14.4" customHeight="1" x14ac:dyDescent="0.3">
      <c r="A203" s="625" t="s">
        <v>3808</v>
      </c>
      <c r="B203" s="626" t="s">
        <v>3541</v>
      </c>
      <c r="C203" s="626" t="s">
        <v>1536</v>
      </c>
      <c r="D203" s="626" t="s">
        <v>1537</v>
      </c>
      <c r="E203" s="626" t="s">
        <v>1285</v>
      </c>
      <c r="F203" s="629"/>
      <c r="G203" s="629"/>
      <c r="H203" s="642">
        <v>0</v>
      </c>
      <c r="I203" s="629">
        <v>2</v>
      </c>
      <c r="J203" s="629">
        <v>202.32</v>
      </c>
      <c r="K203" s="642">
        <v>1</v>
      </c>
      <c r="L203" s="629">
        <v>2</v>
      </c>
      <c r="M203" s="630">
        <v>202.32</v>
      </c>
    </row>
    <row r="204" spans="1:13" ht="14.4" customHeight="1" x14ac:dyDescent="0.3">
      <c r="A204" s="625" t="s">
        <v>3808</v>
      </c>
      <c r="B204" s="626" t="s">
        <v>3574</v>
      </c>
      <c r="C204" s="626" t="s">
        <v>1717</v>
      </c>
      <c r="D204" s="626" t="s">
        <v>3575</v>
      </c>
      <c r="E204" s="626" t="s">
        <v>3576</v>
      </c>
      <c r="F204" s="629"/>
      <c r="G204" s="629"/>
      <c r="H204" s="642">
        <v>0</v>
      </c>
      <c r="I204" s="629">
        <v>6</v>
      </c>
      <c r="J204" s="629">
        <v>1999.86</v>
      </c>
      <c r="K204" s="642">
        <v>1</v>
      </c>
      <c r="L204" s="629">
        <v>6</v>
      </c>
      <c r="M204" s="630">
        <v>1999.86</v>
      </c>
    </row>
    <row r="205" spans="1:13" ht="14.4" customHeight="1" x14ac:dyDescent="0.3">
      <c r="A205" s="625" t="s">
        <v>3808</v>
      </c>
      <c r="B205" s="626" t="s">
        <v>3574</v>
      </c>
      <c r="C205" s="626" t="s">
        <v>1748</v>
      </c>
      <c r="D205" s="626" t="s">
        <v>3579</v>
      </c>
      <c r="E205" s="626" t="s">
        <v>3580</v>
      </c>
      <c r="F205" s="629"/>
      <c r="G205" s="629"/>
      <c r="H205" s="642">
        <v>0</v>
      </c>
      <c r="I205" s="629">
        <v>2</v>
      </c>
      <c r="J205" s="629">
        <v>666.62</v>
      </c>
      <c r="K205" s="642">
        <v>1</v>
      </c>
      <c r="L205" s="629">
        <v>2</v>
      </c>
      <c r="M205" s="630">
        <v>666.62</v>
      </c>
    </row>
    <row r="206" spans="1:13" ht="14.4" customHeight="1" x14ac:dyDescent="0.3">
      <c r="A206" s="625" t="s">
        <v>3808</v>
      </c>
      <c r="B206" s="626" t="s">
        <v>3688</v>
      </c>
      <c r="C206" s="626" t="s">
        <v>2608</v>
      </c>
      <c r="D206" s="626" t="s">
        <v>2609</v>
      </c>
      <c r="E206" s="626" t="s">
        <v>2610</v>
      </c>
      <c r="F206" s="629"/>
      <c r="G206" s="629"/>
      <c r="H206" s="642">
        <v>0</v>
      </c>
      <c r="I206" s="629">
        <v>6</v>
      </c>
      <c r="J206" s="629">
        <v>924.06</v>
      </c>
      <c r="K206" s="642">
        <v>1</v>
      </c>
      <c r="L206" s="629">
        <v>6</v>
      </c>
      <c r="M206" s="630">
        <v>924.06</v>
      </c>
    </row>
    <row r="207" spans="1:13" ht="14.4" customHeight="1" x14ac:dyDescent="0.3">
      <c r="A207" s="625" t="s">
        <v>3808</v>
      </c>
      <c r="B207" s="626" t="s">
        <v>3599</v>
      </c>
      <c r="C207" s="626" t="s">
        <v>5850</v>
      </c>
      <c r="D207" s="626" t="s">
        <v>5851</v>
      </c>
      <c r="E207" s="626" t="s">
        <v>3693</v>
      </c>
      <c r="F207" s="629"/>
      <c r="G207" s="629"/>
      <c r="H207" s="642">
        <v>0</v>
      </c>
      <c r="I207" s="629">
        <v>3</v>
      </c>
      <c r="J207" s="629">
        <v>157.19999999999999</v>
      </c>
      <c r="K207" s="642">
        <v>1</v>
      </c>
      <c r="L207" s="629">
        <v>3</v>
      </c>
      <c r="M207" s="630">
        <v>157.19999999999999</v>
      </c>
    </row>
    <row r="208" spans="1:13" ht="14.4" customHeight="1" x14ac:dyDescent="0.3">
      <c r="A208" s="625" t="s">
        <v>3808</v>
      </c>
      <c r="B208" s="626" t="s">
        <v>3599</v>
      </c>
      <c r="C208" s="626" t="s">
        <v>1729</v>
      </c>
      <c r="D208" s="626" t="s">
        <v>1730</v>
      </c>
      <c r="E208" s="626" t="s">
        <v>3600</v>
      </c>
      <c r="F208" s="629"/>
      <c r="G208" s="629"/>
      <c r="H208" s="642">
        <v>0</v>
      </c>
      <c r="I208" s="629">
        <v>5</v>
      </c>
      <c r="J208" s="629">
        <v>349.29999999999995</v>
      </c>
      <c r="K208" s="642">
        <v>1</v>
      </c>
      <c r="L208" s="629">
        <v>5</v>
      </c>
      <c r="M208" s="630">
        <v>349.29999999999995</v>
      </c>
    </row>
    <row r="209" spans="1:13" ht="14.4" customHeight="1" x14ac:dyDescent="0.3">
      <c r="A209" s="625" t="s">
        <v>3809</v>
      </c>
      <c r="B209" s="626" t="s">
        <v>3511</v>
      </c>
      <c r="C209" s="626" t="s">
        <v>757</v>
      </c>
      <c r="D209" s="626" t="s">
        <v>754</v>
      </c>
      <c r="E209" s="626" t="s">
        <v>758</v>
      </c>
      <c r="F209" s="629"/>
      <c r="G209" s="629"/>
      <c r="H209" s="642">
        <v>0</v>
      </c>
      <c r="I209" s="629">
        <v>2</v>
      </c>
      <c r="J209" s="629">
        <v>1224.52</v>
      </c>
      <c r="K209" s="642">
        <v>1</v>
      </c>
      <c r="L209" s="629">
        <v>2</v>
      </c>
      <c r="M209" s="630">
        <v>1224.52</v>
      </c>
    </row>
    <row r="210" spans="1:13" ht="14.4" customHeight="1" x14ac:dyDescent="0.3">
      <c r="A210" s="625" t="s">
        <v>3809</v>
      </c>
      <c r="B210" s="626" t="s">
        <v>3518</v>
      </c>
      <c r="C210" s="626" t="s">
        <v>1596</v>
      </c>
      <c r="D210" s="626" t="s">
        <v>1597</v>
      </c>
      <c r="E210" s="626" t="s">
        <v>1598</v>
      </c>
      <c r="F210" s="629"/>
      <c r="G210" s="629"/>
      <c r="H210" s="642">
        <v>0</v>
      </c>
      <c r="I210" s="629">
        <v>4</v>
      </c>
      <c r="J210" s="629">
        <v>560.12</v>
      </c>
      <c r="K210" s="642">
        <v>1</v>
      </c>
      <c r="L210" s="629">
        <v>4</v>
      </c>
      <c r="M210" s="630">
        <v>560.12</v>
      </c>
    </row>
    <row r="211" spans="1:13" ht="14.4" customHeight="1" x14ac:dyDescent="0.3">
      <c r="A211" s="625" t="s">
        <v>3809</v>
      </c>
      <c r="B211" s="626" t="s">
        <v>3519</v>
      </c>
      <c r="C211" s="626" t="s">
        <v>1556</v>
      </c>
      <c r="D211" s="626" t="s">
        <v>1449</v>
      </c>
      <c r="E211" s="626" t="s">
        <v>1557</v>
      </c>
      <c r="F211" s="629"/>
      <c r="G211" s="629"/>
      <c r="H211" s="642"/>
      <c r="I211" s="629">
        <v>1</v>
      </c>
      <c r="J211" s="629">
        <v>0</v>
      </c>
      <c r="K211" s="642"/>
      <c r="L211" s="629">
        <v>1</v>
      </c>
      <c r="M211" s="630">
        <v>0</v>
      </c>
    </row>
    <row r="212" spans="1:13" ht="14.4" customHeight="1" x14ac:dyDescent="0.3">
      <c r="A212" s="625" t="s">
        <v>3809</v>
      </c>
      <c r="B212" s="626" t="s">
        <v>3519</v>
      </c>
      <c r="C212" s="626" t="s">
        <v>1448</v>
      </c>
      <c r="D212" s="626" t="s">
        <v>1449</v>
      </c>
      <c r="E212" s="626" t="s">
        <v>1450</v>
      </c>
      <c r="F212" s="629"/>
      <c r="G212" s="629"/>
      <c r="H212" s="642"/>
      <c r="I212" s="629">
        <v>3</v>
      </c>
      <c r="J212" s="629">
        <v>0</v>
      </c>
      <c r="K212" s="642"/>
      <c r="L212" s="629">
        <v>3</v>
      </c>
      <c r="M212" s="630">
        <v>0</v>
      </c>
    </row>
    <row r="213" spans="1:13" ht="14.4" customHeight="1" x14ac:dyDescent="0.3">
      <c r="A213" s="625" t="s">
        <v>3809</v>
      </c>
      <c r="B213" s="626" t="s">
        <v>3522</v>
      </c>
      <c r="C213" s="626" t="s">
        <v>5103</v>
      </c>
      <c r="D213" s="626" t="s">
        <v>5104</v>
      </c>
      <c r="E213" s="626" t="s">
        <v>4070</v>
      </c>
      <c r="F213" s="629"/>
      <c r="G213" s="629"/>
      <c r="H213" s="642">
        <v>0</v>
      </c>
      <c r="I213" s="629">
        <v>9</v>
      </c>
      <c r="J213" s="629">
        <v>1036.6200000000001</v>
      </c>
      <c r="K213" s="642">
        <v>1</v>
      </c>
      <c r="L213" s="629">
        <v>9</v>
      </c>
      <c r="M213" s="630">
        <v>1036.6200000000001</v>
      </c>
    </row>
    <row r="214" spans="1:13" ht="14.4" customHeight="1" x14ac:dyDescent="0.3">
      <c r="A214" s="625" t="s">
        <v>3809</v>
      </c>
      <c r="B214" s="626" t="s">
        <v>3532</v>
      </c>
      <c r="C214" s="626" t="s">
        <v>5108</v>
      </c>
      <c r="D214" s="626" t="s">
        <v>5109</v>
      </c>
      <c r="E214" s="626" t="s">
        <v>5110</v>
      </c>
      <c r="F214" s="629">
        <v>1</v>
      </c>
      <c r="G214" s="629">
        <v>426.1</v>
      </c>
      <c r="H214" s="642">
        <v>1</v>
      </c>
      <c r="I214" s="629"/>
      <c r="J214" s="629"/>
      <c r="K214" s="642">
        <v>0</v>
      </c>
      <c r="L214" s="629">
        <v>1</v>
      </c>
      <c r="M214" s="630">
        <v>426.1</v>
      </c>
    </row>
    <row r="215" spans="1:13" ht="14.4" customHeight="1" x14ac:dyDescent="0.3">
      <c r="A215" s="625" t="s">
        <v>3809</v>
      </c>
      <c r="B215" s="626" t="s">
        <v>3532</v>
      </c>
      <c r="C215" s="626" t="s">
        <v>5111</v>
      </c>
      <c r="D215" s="626" t="s">
        <v>5109</v>
      </c>
      <c r="E215" s="626" t="s">
        <v>3533</v>
      </c>
      <c r="F215" s="629">
        <v>3</v>
      </c>
      <c r="G215" s="629">
        <v>391.32</v>
      </c>
      <c r="H215" s="642">
        <v>1</v>
      </c>
      <c r="I215" s="629"/>
      <c r="J215" s="629"/>
      <c r="K215" s="642">
        <v>0</v>
      </c>
      <c r="L215" s="629">
        <v>3</v>
      </c>
      <c r="M215" s="630">
        <v>391.32</v>
      </c>
    </row>
    <row r="216" spans="1:13" ht="14.4" customHeight="1" x14ac:dyDescent="0.3">
      <c r="A216" s="625" t="s">
        <v>3809</v>
      </c>
      <c r="B216" s="626" t="s">
        <v>3537</v>
      </c>
      <c r="C216" s="626" t="s">
        <v>5105</v>
      </c>
      <c r="D216" s="626" t="s">
        <v>5106</v>
      </c>
      <c r="E216" s="626" t="s">
        <v>1519</v>
      </c>
      <c r="F216" s="629"/>
      <c r="G216" s="629"/>
      <c r="H216" s="642">
        <v>0</v>
      </c>
      <c r="I216" s="629">
        <v>2</v>
      </c>
      <c r="J216" s="629">
        <v>266.14</v>
      </c>
      <c r="K216" s="642">
        <v>1</v>
      </c>
      <c r="L216" s="629">
        <v>2</v>
      </c>
      <c r="M216" s="630">
        <v>266.14</v>
      </c>
    </row>
    <row r="217" spans="1:13" ht="14.4" customHeight="1" x14ac:dyDescent="0.3">
      <c r="A217" s="625" t="s">
        <v>3809</v>
      </c>
      <c r="B217" s="626" t="s">
        <v>3539</v>
      </c>
      <c r="C217" s="626" t="s">
        <v>2639</v>
      </c>
      <c r="D217" s="626" t="s">
        <v>3727</v>
      </c>
      <c r="E217" s="626" t="s">
        <v>1061</v>
      </c>
      <c r="F217" s="629">
        <v>4</v>
      </c>
      <c r="G217" s="629">
        <v>179.56</v>
      </c>
      <c r="H217" s="642">
        <v>1</v>
      </c>
      <c r="I217" s="629"/>
      <c r="J217" s="629"/>
      <c r="K217" s="642">
        <v>0</v>
      </c>
      <c r="L217" s="629">
        <v>4</v>
      </c>
      <c r="M217" s="630">
        <v>179.56</v>
      </c>
    </row>
    <row r="218" spans="1:13" ht="14.4" customHeight="1" x14ac:dyDescent="0.3">
      <c r="A218" s="625" t="s">
        <v>3809</v>
      </c>
      <c r="B218" s="626" t="s">
        <v>3664</v>
      </c>
      <c r="C218" s="626" t="s">
        <v>4122</v>
      </c>
      <c r="D218" s="626" t="s">
        <v>2988</v>
      </c>
      <c r="E218" s="626" t="s">
        <v>4123</v>
      </c>
      <c r="F218" s="629"/>
      <c r="G218" s="629"/>
      <c r="H218" s="642">
        <v>0</v>
      </c>
      <c r="I218" s="629">
        <v>1</v>
      </c>
      <c r="J218" s="629">
        <v>270.69</v>
      </c>
      <c r="K218" s="642">
        <v>1</v>
      </c>
      <c r="L218" s="629">
        <v>1</v>
      </c>
      <c r="M218" s="630">
        <v>270.69</v>
      </c>
    </row>
    <row r="219" spans="1:13" ht="14.4" customHeight="1" x14ac:dyDescent="0.3">
      <c r="A219" s="625" t="s">
        <v>3809</v>
      </c>
      <c r="B219" s="626" t="s">
        <v>3669</v>
      </c>
      <c r="C219" s="626" t="s">
        <v>5059</v>
      </c>
      <c r="D219" s="626" t="s">
        <v>5060</v>
      </c>
      <c r="E219" s="626" t="s">
        <v>2429</v>
      </c>
      <c r="F219" s="629"/>
      <c r="G219" s="629"/>
      <c r="H219" s="642">
        <v>0</v>
      </c>
      <c r="I219" s="629">
        <v>2</v>
      </c>
      <c r="J219" s="629">
        <v>161.54</v>
      </c>
      <c r="K219" s="642">
        <v>1</v>
      </c>
      <c r="L219" s="629">
        <v>2</v>
      </c>
      <c r="M219" s="630">
        <v>161.54</v>
      </c>
    </row>
    <row r="220" spans="1:13" ht="14.4" customHeight="1" x14ac:dyDescent="0.3">
      <c r="A220" s="625" t="s">
        <v>3809</v>
      </c>
      <c r="B220" s="626" t="s">
        <v>3542</v>
      </c>
      <c r="C220" s="626" t="s">
        <v>2351</v>
      </c>
      <c r="D220" s="626" t="s">
        <v>3673</v>
      </c>
      <c r="E220" s="626" t="s">
        <v>2349</v>
      </c>
      <c r="F220" s="629"/>
      <c r="G220" s="629"/>
      <c r="H220" s="642">
        <v>0</v>
      </c>
      <c r="I220" s="629">
        <v>2</v>
      </c>
      <c r="J220" s="629">
        <v>269.68</v>
      </c>
      <c r="K220" s="642">
        <v>1</v>
      </c>
      <c r="L220" s="629">
        <v>2</v>
      </c>
      <c r="M220" s="630">
        <v>269.68</v>
      </c>
    </row>
    <row r="221" spans="1:13" ht="14.4" customHeight="1" x14ac:dyDescent="0.3">
      <c r="A221" s="625" t="s">
        <v>3809</v>
      </c>
      <c r="B221" s="626" t="s">
        <v>3542</v>
      </c>
      <c r="C221" s="626" t="s">
        <v>5117</v>
      </c>
      <c r="D221" s="626" t="s">
        <v>3543</v>
      </c>
      <c r="E221" s="626" t="s">
        <v>3634</v>
      </c>
      <c r="F221" s="629"/>
      <c r="G221" s="629"/>
      <c r="H221" s="642">
        <v>0</v>
      </c>
      <c r="I221" s="629">
        <v>2</v>
      </c>
      <c r="J221" s="629">
        <v>337.18</v>
      </c>
      <c r="K221" s="642">
        <v>1</v>
      </c>
      <c r="L221" s="629">
        <v>2</v>
      </c>
      <c r="M221" s="630">
        <v>337.18</v>
      </c>
    </row>
    <row r="222" spans="1:13" ht="14.4" customHeight="1" x14ac:dyDescent="0.3">
      <c r="A222" s="625" t="s">
        <v>3809</v>
      </c>
      <c r="B222" s="626" t="s">
        <v>3552</v>
      </c>
      <c r="C222" s="626" t="s">
        <v>5118</v>
      </c>
      <c r="D222" s="626" t="s">
        <v>1540</v>
      </c>
      <c r="E222" s="626" t="s">
        <v>1591</v>
      </c>
      <c r="F222" s="629"/>
      <c r="G222" s="629"/>
      <c r="H222" s="642">
        <v>0</v>
      </c>
      <c r="I222" s="629">
        <v>2</v>
      </c>
      <c r="J222" s="629">
        <v>994.25</v>
      </c>
      <c r="K222" s="642">
        <v>1</v>
      </c>
      <c r="L222" s="629">
        <v>2</v>
      </c>
      <c r="M222" s="630">
        <v>994.25</v>
      </c>
    </row>
    <row r="223" spans="1:13" ht="14.4" customHeight="1" x14ac:dyDescent="0.3">
      <c r="A223" s="625" t="s">
        <v>3809</v>
      </c>
      <c r="B223" s="626" t="s">
        <v>3567</v>
      </c>
      <c r="C223" s="626" t="s">
        <v>1071</v>
      </c>
      <c r="D223" s="626" t="s">
        <v>3568</v>
      </c>
      <c r="E223" s="626" t="s">
        <v>3569</v>
      </c>
      <c r="F223" s="629">
        <v>1</v>
      </c>
      <c r="G223" s="629">
        <v>108.46</v>
      </c>
      <c r="H223" s="642">
        <v>1</v>
      </c>
      <c r="I223" s="629"/>
      <c r="J223" s="629"/>
      <c r="K223" s="642">
        <v>0</v>
      </c>
      <c r="L223" s="629">
        <v>1</v>
      </c>
      <c r="M223" s="630">
        <v>108.46</v>
      </c>
    </row>
    <row r="224" spans="1:13" ht="14.4" customHeight="1" x14ac:dyDescent="0.3">
      <c r="A224" s="625" t="s">
        <v>3809</v>
      </c>
      <c r="B224" s="626" t="s">
        <v>3567</v>
      </c>
      <c r="C224" s="626" t="s">
        <v>5095</v>
      </c>
      <c r="D224" s="626" t="s">
        <v>5096</v>
      </c>
      <c r="E224" s="626" t="s">
        <v>3682</v>
      </c>
      <c r="F224" s="629">
        <v>2</v>
      </c>
      <c r="G224" s="629">
        <v>260.3</v>
      </c>
      <c r="H224" s="642">
        <v>1</v>
      </c>
      <c r="I224" s="629"/>
      <c r="J224" s="629"/>
      <c r="K224" s="642">
        <v>0</v>
      </c>
      <c r="L224" s="629">
        <v>2</v>
      </c>
      <c r="M224" s="630">
        <v>260.3</v>
      </c>
    </row>
    <row r="225" spans="1:13" ht="14.4" customHeight="1" x14ac:dyDescent="0.3">
      <c r="A225" s="625" t="s">
        <v>3809</v>
      </c>
      <c r="B225" s="626" t="s">
        <v>3574</v>
      </c>
      <c r="C225" s="626" t="s">
        <v>1717</v>
      </c>
      <c r="D225" s="626" t="s">
        <v>3575</v>
      </c>
      <c r="E225" s="626" t="s">
        <v>3576</v>
      </c>
      <c r="F225" s="629"/>
      <c r="G225" s="629"/>
      <c r="H225" s="642">
        <v>0</v>
      </c>
      <c r="I225" s="629">
        <v>6</v>
      </c>
      <c r="J225" s="629">
        <v>1999.8600000000001</v>
      </c>
      <c r="K225" s="642">
        <v>1</v>
      </c>
      <c r="L225" s="629">
        <v>6</v>
      </c>
      <c r="M225" s="630">
        <v>1999.8600000000001</v>
      </c>
    </row>
    <row r="226" spans="1:13" ht="14.4" customHeight="1" x14ac:dyDescent="0.3">
      <c r="A226" s="625" t="s">
        <v>3809</v>
      </c>
      <c r="B226" s="626" t="s">
        <v>3595</v>
      </c>
      <c r="C226" s="626" t="s">
        <v>1733</v>
      </c>
      <c r="D226" s="626" t="s">
        <v>1734</v>
      </c>
      <c r="E226" s="626" t="s">
        <v>3596</v>
      </c>
      <c r="F226" s="629"/>
      <c r="G226" s="629"/>
      <c r="H226" s="642">
        <v>0</v>
      </c>
      <c r="I226" s="629">
        <v>3</v>
      </c>
      <c r="J226" s="629">
        <v>1199.76</v>
      </c>
      <c r="K226" s="642">
        <v>1</v>
      </c>
      <c r="L226" s="629">
        <v>3</v>
      </c>
      <c r="M226" s="630">
        <v>1199.76</v>
      </c>
    </row>
    <row r="227" spans="1:13" ht="14.4" customHeight="1" x14ac:dyDescent="0.3">
      <c r="A227" s="625" t="s">
        <v>3809</v>
      </c>
      <c r="B227" s="626" t="s">
        <v>3743</v>
      </c>
      <c r="C227" s="626" t="s">
        <v>3064</v>
      </c>
      <c r="D227" s="626" t="s">
        <v>3065</v>
      </c>
      <c r="E227" s="626" t="s">
        <v>3066</v>
      </c>
      <c r="F227" s="629"/>
      <c r="G227" s="629"/>
      <c r="H227" s="642">
        <v>0</v>
      </c>
      <c r="I227" s="629">
        <v>1</v>
      </c>
      <c r="J227" s="629">
        <v>222.25</v>
      </c>
      <c r="K227" s="642">
        <v>1</v>
      </c>
      <c r="L227" s="629">
        <v>1</v>
      </c>
      <c r="M227" s="630">
        <v>222.25</v>
      </c>
    </row>
    <row r="228" spans="1:13" ht="14.4" customHeight="1" x14ac:dyDescent="0.3">
      <c r="A228" s="625" t="s">
        <v>3809</v>
      </c>
      <c r="B228" s="626" t="s">
        <v>3688</v>
      </c>
      <c r="C228" s="626" t="s">
        <v>2608</v>
      </c>
      <c r="D228" s="626" t="s">
        <v>2609</v>
      </c>
      <c r="E228" s="626" t="s">
        <v>2610</v>
      </c>
      <c r="F228" s="629"/>
      <c r="G228" s="629"/>
      <c r="H228" s="642">
        <v>0</v>
      </c>
      <c r="I228" s="629">
        <v>1</v>
      </c>
      <c r="J228" s="629">
        <v>154.01</v>
      </c>
      <c r="K228" s="642">
        <v>1</v>
      </c>
      <c r="L228" s="629">
        <v>1</v>
      </c>
      <c r="M228" s="630">
        <v>154.01</v>
      </c>
    </row>
    <row r="229" spans="1:13" ht="14.4" customHeight="1" x14ac:dyDescent="0.3">
      <c r="A229" s="625" t="s">
        <v>3809</v>
      </c>
      <c r="B229" s="626" t="s">
        <v>3611</v>
      </c>
      <c r="C229" s="626" t="s">
        <v>1517</v>
      </c>
      <c r="D229" s="626" t="s">
        <v>1518</v>
      </c>
      <c r="E229" s="626" t="s">
        <v>1519</v>
      </c>
      <c r="F229" s="629"/>
      <c r="G229" s="629"/>
      <c r="H229" s="642">
        <v>0</v>
      </c>
      <c r="I229" s="629">
        <v>2</v>
      </c>
      <c r="J229" s="629">
        <v>179.2</v>
      </c>
      <c r="K229" s="642">
        <v>1</v>
      </c>
      <c r="L229" s="629">
        <v>2</v>
      </c>
      <c r="M229" s="630">
        <v>179.2</v>
      </c>
    </row>
    <row r="230" spans="1:13" ht="14.4" customHeight="1" x14ac:dyDescent="0.3">
      <c r="A230" s="625" t="s">
        <v>3809</v>
      </c>
      <c r="B230" s="626" t="s">
        <v>3636</v>
      </c>
      <c r="C230" s="626" t="s">
        <v>1482</v>
      </c>
      <c r="D230" s="626" t="s">
        <v>1483</v>
      </c>
      <c r="E230" s="626" t="s">
        <v>1457</v>
      </c>
      <c r="F230" s="629"/>
      <c r="G230" s="629"/>
      <c r="H230" s="642">
        <v>0</v>
      </c>
      <c r="I230" s="629">
        <v>1</v>
      </c>
      <c r="J230" s="629">
        <v>137.74</v>
      </c>
      <c r="K230" s="642">
        <v>1</v>
      </c>
      <c r="L230" s="629">
        <v>1</v>
      </c>
      <c r="M230" s="630">
        <v>137.74</v>
      </c>
    </row>
    <row r="231" spans="1:13" ht="14.4" customHeight="1" x14ac:dyDescent="0.3">
      <c r="A231" s="625" t="s">
        <v>3810</v>
      </c>
      <c r="B231" s="626" t="s">
        <v>3547</v>
      </c>
      <c r="C231" s="626" t="s">
        <v>3976</v>
      </c>
      <c r="D231" s="626" t="s">
        <v>3730</v>
      </c>
      <c r="E231" s="626" t="s">
        <v>3977</v>
      </c>
      <c r="F231" s="629">
        <v>1</v>
      </c>
      <c r="G231" s="629">
        <v>0</v>
      </c>
      <c r="H231" s="642"/>
      <c r="I231" s="629"/>
      <c r="J231" s="629"/>
      <c r="K231" s="642"/>
      <c r="L231" s="629">
        <v>1</v>
      </c>
      <c r="M231" s="630">
        <v>0</v>
      </c>
    </row>
    <row r="232" spans="1:13" ht="14.4" customHeight="1" x14ac:dyDescent="0.3">
      <c r="A232" s="625" t="s">
        <v>3810</v>
      </c>
      <c r="B232" s="626" t="s">
        <v>3574</v>
      </c>
      <c r="C232" s="626" t="s">
        <v>1717</v>
      </c>
      <c r="D232" s="626" t="s">
        <v>3575</v>
      </c>
      <c r="E232" s="626" t="s">
        <v>3576</v>
      </c>
      <c r="F232" s="629"/>
      <c r="G232" s="629"/>
      <c r="H232" s="642">
        <v>0</v>
      </c>
      <c r="I232" s="629">
        <v>1</v>
      </c>
      <c r="J232" s="629">
        <v>333.31</v>
      </c>
      <c r="K232" s="642">
        <v>1</v>
      </c>
      <c r="L232" s="629">
        <v>1</v>
      </c>
      <c r="M232" s="630">
        <v>333.31</v>
      </c>
    </row>
    <row r="233" spans="1:13" ht="14.4" customHeight="1" x14ac:dyDescent="0.3">
      <c r="A233" s="625" t="s">
        <v>3811</v>
      </c>
      <c r="B233" s="626" t="s">
        <v>3527</v>
      </c>
      <c r="C233" s="626" t="s">
        <v>3980</v>
      </c>
      <c r="D233" s="626" t="s">
        <v>1441</v>
      </c>
      <c r="E233" s="626" t="s">
        <v>3981</v>
      </c>
      <c r="F233" s="629">
        <v>1</v>
      </c>
      <c r="G233" s="629">
        <v>0</v>
      </c>
      <c r="H233" s="642"/>
      <c r="I233" s="629"/>
      <c r="J233" s="629"/>
      <c r="K233" s="642"/>
      <c r="L233" s="629">
        <v>1</v>
      </c>
      <c r="M233" s="630">
        <v>0</v>
      </c>
    </row>
    <row r="234" spans="1:13" ht="14.4" customHeight="1" x14ac:dyDescent="0.3">
      <c r="A234" s="625" t="s">
        <v>3812</v>
      </c>
      <c r="B234" s="626" t="s">
        <v>3511</v>
      </c>
      <c r="C234" s="626" t="s">
        <v>757</v>
      </c>
      <c r="D234" s="626" t="s">
        <v>754</v>
      </c>
      <c r="E234" s="626" t="s">
        <v>758</v>
      </c>
      <c r="F234" s="629"/>
      <c r="G234" s="629"/>
      <c r="H234" s="642">
        <v>0</v>
      </c>
      <c r="I234" s="629">
        <v>1</v>
      </c>
      <c r="J234" s="629">
        <v>612.26</v>
      </c>
      <c r="K234" s="642">
        <v>1</v>
      </c>
      <c r="L234" s="629">
        <v>1</v>
      </c>
      <c r="M234" s="630">
        <v>612.26</v>
      </c>
    </row>
    <row r="235" spans="1:13" ht="14.4" customHeight="1" x14ac:dyDescent="0.3">
      <c r="A235" s="625" t="s">
        <v>3812</v>
      </c>
      <c r="B235" s="626" t="s">
        <v>3527</v>
      </c>
      <c r="C235" s="626" t="s">
        <v>1576</v>
      </c>
      <c r="D235" s="626" t="s">
        <v>1441</v>
      </c>
      <c r="E235" s="626" t="s">
        <v>1577</v>
      </c>
      <c r="F235" s="629"/>
      <c r="G235" s="629"/>
      <c r="H235" s="642">
        <v>0</v>
      </c>
      <c r="I235" s="629">
        <v>1</v>
      </c>
      <c r="J235" s="629">
        <v>625.29</v>
      </c>
      <c r="K235" s="642">
        <v>1</v>
      </c>
      <c r="L235" s="629">
        <v>1</v>
      </c>
      <c r="M235" s="630">
        <v>625.29</v>
      </c>
    </row>
    <row r="236" spans="1:13" ht="14.4" customHeight="1" x14ac:dyDescent="0.3">
      <c r="A236" s="625" t="s">
        <v>3812</v>
      </c>
      <c r="B236" s="626" t="s">
        <v>3527</v>
      </c>
      <c r="C236" s="626" t="s">
        <v>2358</v>
      </c>
      <c r="D236" s="626" t="s">
        <v>1441</v>
      </c>
      <c r="E236" s="626" t="s">
        <v>2359</v>
      </c>
      <c r="F236" s="629"/>
      <c r="G236" s="629"/>
      <c r="H236" s="642">
        <v>0</v>
      </c>
      <c r="I236" s="629">
        <v>2</v>
      </c>
      <c r="J236" s="629">
        <v>2332.94</v>
      </c>
      <c r="K236" s="642">
        <v>1</v>
      </c>
      <c r="L236" s="629">
        <v>2</v>
      </c>
      <c r="M236" s="630">
        <v>2332.94</v>
      </c>
    </row>
    <row r="237" spans="1:13" ht="14.4" customHeight="1" x14ac:dyDescent="0.3">
      <c r="A237" s="625" t="s">
        <v>3812</v>
      </c>
      <c r="B237" s="626" t="s">
        <v>3574</v>
      </c>
      <c r="C237" s="626" t="s">
        <v>1717</v>
      </c>
      <c r="D237" s="626" t="s">
        <v>3575</v>
      </c>
      <c r="E237" s="626" t="s">
        <v>3576</v>
      </c>
      <c r="F237" s="629"/>
      <c r="G237" s="629"/>
      <c r="H237" s="642">
        <v>0</v>
      </c>
      <c r="I237" s="629">
        <v>7</v>
      </c>
      <c r="J237" s="629">
        <v>2333.17</v>
      </c>
      <c r="K237" s="642">
        <v>1</v>
      </c>
      <c r="L237" s="629">
        <v>7</v>
      </c>
      <c r="M237" s="630">
        <v>2333.17</v>
      </c>
    </row>
    <row r="238" spans="1:13" ht="14.4" customHeight="1" x14ac:dyDescent="0.3">
      <c r="A238" s="625" t="s">
        <v>3812</v>
      </c>
      <c r="B238" s="626" t="s">
        <v>3595</v>
      </c>
      <c r="C238" s="626" t="s">
        <v>1733</v>
      </c>
      <c r="D238" s="626" t="s">
        <v>1734</v>
      </c>
      <c r="E238" s="626" t="s">
        <v>3596</v>
      </c>
      <c r="F238" s="629"/>
      <c r="G238" s="629"/>
      <c r="H238" s="642">
        <v>0</v>
      </c>
      <c r="I238" s="629">
        <v>1</v>
      </c>
      <c r="J238" s="629">
        <v>399.92</v>
      </c>
      <c r="K238" s="642">
        <v>1</v>
      </c>
      <c r="L238" s="629">
        <v>1</v>
      </c>
      <c r="M238" s="630">
        <v>399.92</v>
      </c>
    </row>
    <row r="239" spans="1:13" ht="14.4" customHeight="1" x14ac:dyDescent="0.3">
      <c r="A239" s="625" t="s">
        <v>3812</v>
      </c>
      <c r="B239" s="626" t="s">
        <v>3597</v>
      </c>
      <c r="C239" s="626" t="s">
        <v>2600</v>
      </c>
      <c r="D239" s="626" t="s">
        <v>2601</v>
      </c>
      <c r="E239" s="626" t="s">
        <v>3691</v>
      </c>
      <c r="F239" s="629"/>
      <c r="G239" s="629"/>
      <c r="H239" s="642">
        <v>0</v>
      </c>
      <c r="I239" s="629">
        <v>1</v>
      </c>
      <c r="J239" s="629">
        <v>69.86</v>
      </c>
      <c r="K239" s="642">
        <v>1</v>
      </c>
      <c r="L239" s="629">
        <v>1</v>
      </c>
      <c r="M239" s="630">
        <v>69.86</v>
      </c>
    </row>
    <row r="240" spans="1:13" ht="14.4" customHeight="1" x14ac:dyDescent="0.3">
      <c r="A240" s="625" t="s">
        <v>3813</v>
      </c>
      <c r="B240" s="626" t="s">
        <v>3507</v>
      </c>
      <c r="C240" s="626" t="s">
        <v>4892</v>
      </c>
      <c r="D240" s="626" t="s">
        <v>4893</v>
      </c>
      <c r="E240" s="626" t="s">
        <v>3645</v>
      </c>
      <c r="F240" s="629"/>
      <c r="G240" s="629"/>
      <c r="H240" s="642">
        <v>0</v>
      </c>
      <c r="I240" s="629">
        <v>3</v>
      </c>
      <c r="J240" s="629">
        <v>97.890000000000015</v>
      </c>
      <c r="K240" s="642">
        <v>1</v>
      </c>
      <c r="L240" s="629">
        <v>3</v>
      </c>
      <c r="M240" s="630">
        <v>97.890000000000015</v>
      </c>
    </row>
    <row r="241" spans="1:13" ht="14.4" customHeight="1" x14ac:dyDescent="0.3">
      <c r="A241" s="625" t="s">
        <v>3813</v>
      </c>
      <c r="B241" s="626" t="s">
        <v>3510</v>
      </c>
      <c r="C241" s="626" t="s">
        <v>1589</v>
      </c>
      <c r="D241" s="626" t="s">
        <v>1590</v>
      </c>
      <c r="E241" s="626" t="s">
        <v>1591</v>
      </c>
      <c r="F241" s="629"/>
      <c r="G241" s="629"/>
      <c r="H241" s="642">
        <v>0</v>
      </c>
      <c r="I241" s="629">
        <v>2</v>
      </c>
      <c r="J241" s="629">
        <v>350.86</v>
      </c>
      <c r="K241" s="642">
        <v>1</v>
      </c>
      <c r="L241" s="629">
        <v>2</v>
      </c>
      <c r="M241" s="630">
        <v>350.86</v>
      </c>
    </row>
    <row r="242" spans="1:13" ht="14.4" customHeight="1" x14ac:dyDescent="0.3">
      <c r="A242" s="625" t="s">
        <v>3813</v>
      </c>
      <c r="B242" s="626" t="s">
        <v>3511</v>
      </c>
      <c r="C242" s="626" t="s">
        <v>5795</v>
      </c>
      <c r="D242" s="626" t="s">
        <v>4074</v>
      </c>
      <c r="E242" s="626" t="s">
        <v>5796</v>
      </c>
      <c r="F242" s="629">
        <v>1</v>
      </c>
      <c r="G242" s="629">
        <v>0</v>
      </c>
      <c r="H242" s="642"/>
      <c r="I242" s="629"/>
      <c r="J242" s="629"/>
      <c r="K242" s="642"/>
      <c r="L242" s="629">
        <v>1</v>
      </c>
      <c r="M242" s="630">
        <v>0</v>
      </c>
    </row>
    <row r="243" spans="1:13" ht="14.4" customHeight="1" x14ac:dyDescent="0.3">
      <c r="A243" s="625" t="s">
        <v>3813</v>
      </c>
      <c r="B243" s="626" t="s">
        <v>3511</v>
      </c>
      <c r="C243" s="626" t="s">
        <v>757</v>
      </c>
      <c r="D243" s="626" t="s">
        <v>754</v>
      </c>
      <c r="E243" s="626" t="s">
        <v>758</v>
      </c>
      <c r="F243" s="629"/>
      <c r="G243" s="629"/>
      <c r="H243" s="642">
        <v>0</v>
      </c>
      <c r="I243" s="629">
        <v>21</v>
      </c>
      <c r="J243" s="629">
        <v>12857.460000000001</v>
      </c>
      <c r="K243" s="642">
        <v>1</v>
      </c>
      <c r="L243" s="629">
        <v>21</v>
      </c>
      <c r="M243" s="630">
        <v>12857.460000000001</v>
      </c>
    </row>
    <row r="244" spans="1:13" ht="14.4" customHeight="1" x14ac:dyDescent="0.3">
      <c r="A244" s="625" t="s">
        <v>3813</v>
      </c>
      <c r="B244" s="626" t="s">
        <v>3514</v>
      </c>
      <c r="C244" s="626" t="s">
        <v>5179</v>
      </c>
      <c r="D244" s="626" t="s">
        <v>1795</v>
      </c>
      <c r="E244" s="626" t="s">
        <v>5180</v>
      </c>
      <c r="F244" s="629">
        <v>1</v>
      </c>
      <c r="G244" s="629">
        <v>432.98</v>
      </c>
      <c r="H244" s="642">
        <v>1</v>
      </c>
      <c r="I244" s="629"/>
      <c r="J244" s="629"/>
      <c r="K244" s="642">
        <v>0</v>
      </c>
      <c r="L244" s="629">
        <v>1</v>
      </c>
      <c r="M244" s="630">
        <v>432.98</v>
      </c>
    </row>
    <row r="245" spans="1:13" ht="14.4" customHeight="1" x14ac:dyDescent="0.3">
      <c r="A245" s="625" t="s">
        <v>3813</v>
      </c>
      <c r="B245" s="626" t="s">
        <v>3514</v>
      </c>
      <c r="C245" s="626" t="s">
        <v>5181</v>
      </c>
      <c r="D245" s="626" t="s">
        <v>3918</v>
      </c>
      <c r="E245" s="626" t="s">
        <v>5182</v>
      </c>
      <c r="F245" s="629"/>
      <c r="G245" s="629"/>
      <c r="H245" s="642"/>
      <c r="I245" s="629">
        <v>1</v>
      </c>
      <c r="J245" s="629">
        <v>0</v>
      </c>
      <c r="K245" s="642"/>
      <c r="L245" s="629">
        <v>1</v>
      </c>
      <c r="M245" s="630">
        <v>0</v>
      </c>
    </row>
    <row r="246" spans="1:13" ht="14.4" customHeight="1" x14ac:dyDescent="0.3">
      <c r="A246" s="625" t="s">
        <v>3813</v>
      </c>
      <c r="B246" s="626" t="s">
        <v>3514</v>
      </c>
      <c r="C246" s="626" t="s">
        <v>5183</v>
      </c>
      <c r="D246" s="626" t="s">
        <v>3918</v>
      </c>
      <c r="E246" s="626" t="s">
        <v>5184</v>
      </c>
      <c r="F246" s="629">
        <v>1</v>
      </c>
      <c r="G246" s="629">
        <v>441.82</v>
      </c>
      <c r="H246" s="642">
        <v>0.2666642524323411</v>
      </c>
      <c r="I246" s="629">
        <v>3</v>
      </c>
      <c r="J246" s="629">
        <v>1215.02</v>
      </c>
      <c r="K246" s="642">
        <v>0.73333574756765896</v>
      </c>
      <c r="L246" s="629">
        <v>4</v>
      </c>
      <c r="M246" s="630">
        <v>1656.84</v>
      </c>
    </row>
    <row r="247" spans="1:13" ht="14.4" customHeight="1" x14ac:dyDescent="0.3">
      <c r="A247" s="625" t="s">
        <v>3813</v>
      </c>
      <c r="B247" s="626" t="s">
        <v>3515</v>
      </c>
      <c r="C247" s="626" t="s">
        <v>4839</v>
      </c>
      <c r="D247" s="626" t="s">
        <v>3516</v>
      </c>
      <c r="E247" s="626" t="s">
        <v>4840</v>
      </c>
      <c r="F247" s="629"/>
      <c r="G247" s="629"/>
      <c r="H247" s="642">
        <v>0</v>
      </c>
      <c r="I247" s="629">
        <v>6</v>
      </c>
      <c r="J247" s="629">
        <v>2152.2199999999998</v>
      </c>
      <c r="K247" s="642">
        <v>1</v>
      </c>
      <c r="L247" s="629">
        <v>6</v>
      </c>
      <c r="M247" s="630">
        <v>2152.2199999999998</v>
      </c>
    </row>
    <row r="248" spans="1:13" ht="14.4" customHeight="1" x14ac:dyDescent="0.3">
      <c r="A248" s="625" t="s">
        <v>3813</v>
      </c>
      <c r="B248" s="626" t="s">
        <v>5903</v>
      </c>
      <c r="C248" s="626" t="s">
        <v>5159</v>
      </c>
      <c r="D248" s="626" t="s">
        <v>5160</v>
      </c>
      <c r="E248" s="626" t="s">
        <v>5161</v>
      </c>
      <c r="F248" s="629">
        <v>1</v>
      </c>
      <c r="G248" s="629">
        <v>441.83</v>
      </c>
      <c r="H248" s="642">
        <v>1</v>
      </c>
      <c r="I248" s="629"/>
      <c r="J248" s="629"/>
      <c r="K248" s="642">
        <v>0</v>
      </c>
      <c r="L248" s="629">
        <v>1</v>
      </c>
      <c r="M248" s="630">
        <v>441.83</v>
      </c>
    </row>
    <row r="249" spans="1:13" ht="14.4" customHeight="1" x14ac:dyDescent="0.3">
      <c r="A249" s="625" t="s">
        <v>3813</v>
      </c>
      <c r="B249" s="626" t="s">
        <v>5903</v>
      </c>
      <c r="C249" s="626" t="s">
        <v>5162</v>
      </c>
      <c r="D249" s="626" t="s">
        <v>5160</v>
      </c>
      <c r="E249" s="626" t="s">
        <v>5163</v>
      </c>
      <c r="F249" s="629">
        <v>1</v>
      </c>
      <c r="G249" s="629">
        <v>0</v>
      </c>
      <c r="H249" s="642"/>
      <c r="I249" s="629"/>
      <c r="J249" s="629"/>
      <c r="K249" s="642"/>
      <c r="L249" s="629">
        <v>1</v>
      </c>
      <c r="M249" s="630">
        <v>0</v>
      </c>
    </row>
    <row r="250" spans="1:13" ht="14.4" customHeight="1" x14ac:dyDescent="0.3">
      <c r="A250" s="625" t="s">
        <v>3813</v>
      </c>
      <c r="B250" s="626" t="s">
        <v>3518</v>
      </c>
      <c r="C250" s="626" t="s">
        <v>2390</v>
      </c>
      <c r="D250" s="626" t="s">
        <v>1597</v>
      </c>
      <c r="E250" s="626" t="s">
        <v>2391</v>
      </c>
      <c r="F250" s="629"/>
      <c r="G250" s="629"/>
      <c r="H250" s="642">
        <v>0</v>
      </c>
      <c r="I250" s="629">
        <v>5</v>
      </c>
      <c r="J250" s="629">
        <v>280.05</v>
      </c>
      <c r="K250" s="642">
        <v>1</v>
      </c>
      <c r="L250" s="629">
        <v>5</v>
      </c>
      <c r="M250" s="630">
        <v>280.05</v>
      </c>
    </row>
    <row r="251" spans="1:13" ht="14.4" customHeight="1" x14ac:dyDescent="0.3">
      <c r="A251" s="625" t="s">
        <v>3813</v>
      </c>
      <c r="B251" s="626" t="s">
        <v>3518</v>
      </c>
      <c r="C251" s="626" t="s">
        <v>1596</v>
      </c>
      <c r="D251" s="626" t="s">
        <v>1597</v>
      </c>
      <c r="E251" s="626" t="s">
        <v>1598</v>
      </c>
      <c r="F251" s="629"/>
      <c r="G251" s="629"/>
      <c r="H251" s="642">
        <v>0</v>
      </c>
      <c r="I251" s="629">
        <v>27</v>
      </c>
      <c r="J251" s="629">
        <v>3780.81</v>
      </c>
      <c r="K251" s="642">
        <v>1</v>
      </c>
      <c r="L251" s="629">
        <v>27</v>
      </c>
      <c r="M251" s="630">
        <v>3780.81</v>
      </c>
    </row>
    <row r="252" spans="1:13" ht="14.4" customHeight="1" x14ac:dyDescent="0.3">
      <c r="A252" s="625" t="s">
        <v>3813</v>
      </c>
      <c r="B252" s="626" t="s">
        <v>3518</v>
      </c>
      <c r="C252" s="626" t="s">
        <v>5186</v>
      </c>
      <c r="D252" s="626" t="s">
        <v>4201</v>
      </c>
      <c r="E252" s="626" t="s">
        <v>5187</v>
      </c>
      <c r="F252" s="629">
        <v>2</v>
      </c>
      <c r="G252" s="629">
        <v>112.02</v>
      </c>
      <c r="H252" s="642">
        <v>1</v>
      </c>
      <c r="I252" s="629"/>
      <c r="J252" s="629"/>
      <c r="K252" s="642">
        <v>0</v>
      </c>
      <c r="L252" s="629">
        <v>2</v>
      </c>
      <c r="M252" s="630">
        <v>112.02</v>
      </c>
    </row>
    <row r="253" spans="1:13" ht="14.4" customHeight="1" x14ac:dyDescent="0.3">
      <c r="A253" s="625" t="s">
        <v>3813</v>
      </c>
      <c r="B253" s="626" t="s">
        <v>3656</v>
      </c>
      <c r="C253" s="626" t="s">
        <v>2452</v>
      </c>
      <c r="D253" s="626" t="s">
        <v>3657</v>
      </c>
      <c r="E253" s="626" t="s">
        <v>3658</v>
      </c>
      <c r="F253" s="629"/>
      <c r="G253" s="629"/>
      <c r="H253" s="642">
        <v>0</v>
      </c>
      <c r="I253" s="629">
        <v>8</v>
      </c>
      <c r="J253" s="629">
        <v>3331.6799999999994</v>
      </c>
      <c r="K253" s="642">
        <v>1</v>
      </c>
      <c r="L253" s="629">
        <v>8</v>
      </c>
      <c r="M253" s="630">
        <v>3331.6799999999994</v>
      </c>
    </row>
    <row r="254" spans="1:13" ht="14.4" customHeight="1" x14ac:dyDescent="0.3">
      <c r="A254" s="625" t="s">
        <v>3813</v>
      </c>
      <c r="B254" s="626" t="s">
        <v>3656</v>
      </c>
      <c r="C254" s="626" t="s">
        <v>3858</v>
      </c>
      <c r="D254" s="626" t="s">
        <v>3657</v>
      </c>
      <c r="E254" s="626" t="s">
        <v>3859</v>
      </c>
      <c r="F254" s="629">
        <v>3</v>
      </c>
      <c r="G254" s="629">
        <v>0</v>
      </c>
      <c r="H254" s="642"/>
      <c r="I254" s="629"/>
      <c r="J254" s="629"/>
      <c r="K254" s="642"/>
      <c r="L254" s="629">
        <v>3</v>
      </c>
      <c r="M254" s="630">
        <v>0</v>
      </c>
    </row>
    <row r="255" spans="1:13" ht="14.4" customHeight="1" x14ac:dyDescent="0.3">
      <c r="A255" s="625" t="s">
        <v>3813</v>
      </c>
      <c r="B255" s="626" t="s">
        <v>3527</v>
      </c>
      <c r="C255" s="626" t="s">
        <v>1576</v>
      </c>
      <c r="D255" s="626" t="s">
        <v>1441</v>
      </c>
      <c r="E255" s="626" t="s">
        <v>1577</v>
      </c>
      <c r="F255" s="629"/>
      <c r="G255" s="629"/>
      <c r="H255" s="642">
        <v>0</v>
      </c>
      <c r="I255" s="629">
        <v>1</v>
      </c>
      <c r="J255" s="629">
        <v>625.29</v>
      </c>
      <c r="K255" s="642">
        <v>1</v>
      </c>
      <c r="L255" s="629">
        <v>1</v>
      </c>
      <c r="M255" s="630">
        <v>625.29</v>
      </c>
    </row>
    <row r="256" spans="1:13" ht="14.4" customHeight="1" x14ac:dyDescent="0.3">
      <c r="A256" s="625" t="s">
        <v>3813</v>
      </c>
      <c r="B256" s="626" t="s">
        <v>3574</v>
      </c>
      <c r="C256" s="626" t="s">
        <v>3989</v>
      </c>
      <c r="D256" s="626" t="s">
        <v>3575</v>
      </c>
      <c r="E256" s="626" t="s">
        <v>3990</v>
      </c>
      <c r="F256" s="629">
        <v>1</v>
      </c>
      <c r="G256" s="629">
        <v>0</v>
      </c>
      <c r="H256" s="642"/>
      <c r="I256" s="629"/>
      <c r="J256" s="629"/>
      <c r="K256" s="642"/>
      <c r="L256" s="629">
        <v>1</v>
      </c>
      <c r="M256" s="630">
        <v>0</v>
      </c>
    </row>
    <row r="257" spans="1:13" ht="14.4" customHeight="1" x14ac:dyDescent="0.3">
      <c r="A257" s="625" t="s">
        <v>3813</v>
      </c>
      <c r="B257" s="626" t="s">
        <v>3574</v>
      </c>
      <c r="C257" s="626" t="s">
        <v>1717</v>
      </c>
      <c r="D257" s="626" t="s">
        <v>3575</v>
      </c>
      <c r="E257" s="626" t="s">
        <v>3576</v>
      </c>
      <c r="F257" s="629"/>
      <c r="G257" s="629"/>
      <c r="H257" s="642">
        <v>0</v>
      </c>
      <c r="I257" s="629">
        <v>5</v>
      </c>
      <c r="J257" s="629">
        <v>1666.55</v>
      </c>
      <c r="K257" s="642">
        <v>1</v>
      </c>
      <c r="L257" s="629">
        <v>5</v>
      </c>
      <c r="M257" s="630">
        <v>1666.55</v>
      </c>
    </row>
    <row r="258" spans="1:13" ht="14.4" customHeight="1" x14ac:dyDescent="0.3">
      <c r="A258" s="625" t="s">
        <v>3813</v>
      </c>
      <c r="B258" s="626" t="s">
        <v>3743</v>
      </c>
      <c r="C258" s="626" t="s">
        <v>3064</v>
      </c>
      <c r="D258" s="626" t="s">
        <v>3065</v>
      </c>
      <c r="E258" s="626" t="s">
        <v>3066</v>
      </c>
      <c r="F258" s="629"/>
      <c r="G258" s="629"/>
      <c r="H258" s="642">
        <v>0</v>
      </c>
      <c r="I258" s="629">
        <v>2</v>
      </c>
      <c r="J258" s="629">
        <v>444.5</v>
      </c>
      <c r="K258" s="642">
        <v>1</v>
      </c>
      <c r="L258" s="629">
        <v>2</v>
      </c>
      <c r="M258" s="630">
        <v>444.5</v>
      </c>
    </row>
    <row r="259" spans="1:13" ht="14.4" customHeight="1" x14ac:dyDescent="0.3">
      <c r="A259" s="625" t="s">
        <v>3813</v>
      </c>
      <c r="B259" s="626" t="s">
        <v>3608</v>
      </c>
      <c r="C259" s="626" t="s">
        <v>1411</v>
      </c>
      <c r="D259" s="626" t="s">
        <v>1412</v>
      </c>
      <c r="E259" s="626" t="s">
        <v>3610</v>
      </c>
      <c r="F259" s="629"/>
      <c r="G259" s="629"/>
      <c r="H259" s="642">
        <v>0</v>
      </c>
      <c r="I259" s="629">
        <v>1</v>
      </c>
      <c r="J259" s="629">
        <v>96.63</v>
      </c>
      <c r="K259" s="642">
        <v>1</v>
      </c>
      <c r="L259" s="629">
        <v>1</v>
      </c>
      <c r="M259" s="630">
        <v>96.63</v>
      </c>
    </row>
    <row r="260" spans="1:13" ht="14.4" customHeight="1" x14ac:dyDescent="0.3">
      <c r="A260" s="625" t="s">
        <v>3813</v>
      </c>
      <c r="B260" s="626" t="s">
        <v>3617</v>
      </c>
      <c r="C260" s="626" t="s">
        <v>4043</v>
      </c>
      <c r="D260" s="626" t="s">
        <v>4044</v>
      </c>
      <c r="E260" s="626" t="s">
        <v>4045</v>
      </c>
      <c r="F260" s="629"/>
      <c r="G260" s="629"/>
      <c r="H260" s="642">
        <v>0</v>
      </c>
      <c r="I260" s="629">
        <v>3</v>
      </c>
      <c r="J260" s="629">
        <v>114.6</v>
      </c>
      <c r="K260" s="642">
        <v>1</v>
      </c>
      <c r="L260" s="629">
        <v>3</v>
      </c>
      <c r="M260" s="630">
        <v>114.6</v>
      </c>
    </row>
    <row r="261" spans="1:13" ht="14.4" customHeight="1" x14ac:dyDescent="0.3">
      <c r="A261" s="625" t="s">
        <v>3813</v>
      </c>
      <c r="B261" s="626" t="s">
        <v>3617</v>
      </c>
      <c r="C261" s="626" t="s">
        <v>4007</v>
      </c>
      <c r="D261" s="626" t="s">
        <v>4008</v>
      </c>
      <c r="E261" s="626" t="s">
        <v>3701</v>
      </c>
      <c r="F261" s="629"/>
      <c r="G261" s="629"/>
      <c r="H261" s="642">
        <v>0</v>
      </c>
      <c r="I261" s="629">
        <v>2</v>
      </c>
      <c r="J261" s="629">
        <v>294.72000000000003</v>
      </c>
      <c r="K261" s="642">
        <v>1</v>
      </c>
      <c r="L261" s="629">
        <v>2</v>
      </c>
      <c r="M261" s="630">
        <v>294.72000000000003</v>
      </c>
    </row>
    <row r="262" spans="1:13" ht="14.4" customHeight="1" x14ac:dyDescent="0.3">
      <c r="A262" s="625" t="s">
        <v>3813</v>
      </c>
      <c r="B262" s="626" t="s">
        <v>3617</v>
      </c>
      <c r="C262" s="626" t="s">
        <v>1474</v>
      </c>
      <c r="D262" s="626" t="s">
        <v>1475</v>
      </c>
      <c r="E262" s="626" t="s">
        <v>3618</v>
      </c>
      <c r="F262" s="629"/>
      <c r="G262" s="629"/>
      <c r="H262" s="642">
        <v>0</v>
      </c>
      <c r="I262" s="629">
        <v>2</v>
      </c>
      <c r="J262" s="629">
        <v>249.02</v>
      </c>
      <c r="K262" s="642">
        <v>1</v>
      </c>
      <c r="L262" s="629">
        <v>2</v>
      </c>
      <c r="M262" s="630">
        <v>249.02</v>
      </c>
    </row>
    <row r="263" spans="1:13" ht="14.4" customHeight="1" x14ac:dyDescent="0.3">
      <c r="A263" s="625" t="s">
        <v>3813</v>
      </c>
      <c r="B263" s="626" t="s">
        <v>3617</v>
      </c>
      <c r="C263" s="626" t="s">
        <v>3924</v>
      </c>
      <c r="D263" s="626" t="s">
        <v>2484</v>
      </c>
      <c r="E263" s="626" t="s">
        <v>3925</v>
      </c>
      <c r="F263" s="629"/>
      <c r="G263" s="629"/>
      <c r="H263" s="642">
        <v>0</v>
      </c>
      <c r="I263" s="629">
        <v>5</v>
      </c>
      <c r="J263" s="629">
        <v>1571.73</v>
      </c>
      <c r="K263" s="642">
        <v>1</v>
      </c>
      <c r="L263" s="629">
        <v>5</v>
      </c>
      <c r="M263" s="630">
        <v>1571.73</v>
      </c>
    </row>
    <row r="264" spans="1:13" ht="14.4" customHeight="1" x14ac:dyDescent="0.3">
      <c r="A264" s="625" t="s">
        <v>3813</v>
      </c>
      <c r="B264" s="626" t="s">
        <v>3638</v>
      </c>
      <c r="C264" s="626" t="s">
        <v>3043</v>
      </c>
      <c r="D264" s="626" t="s">
        <v>3044</v>
      </c>
      <c r="E264" s="626" t="s">
        <v>3045</v>
      </c>
      <c r="F264" s="629"/>
      <c r="G264" s="629"/>
      <c r="H264" s="642">
        <v>0</v>
      </c>
      <c r="I264" s="629">
        <v>5</v>
      </c>
      <c r="J264" s="629">
        <v>947.8</v>
      </c>
      <c r="K264" s="642">
        <v>1</v>
      </c>
      <c r="L264" s="629">
        <v>5</v>
      </c>
      <c r="M264" s="630">
        <v>947.8</v>
      </c>
    </row>
    <row r="265" spans="1:13" ht="14.4" customHeight="1" x14ac:dyDescent="0.3">
      <c r="A265" s="625" t="s">
        <v>3814</v>
      </c>
      <c r="B265" s="626" t="s">
        <v>3527</v>
      </c>
      <c r="C265" s="626" t="s">
        <v>1576</v>
      </c>
      <c r="D265" s="626" t="s">
        <v>1441</v>
      </c>
      <c r="E265" s="626" t="s">
        <v>1577</v>
      </c>
      <c r="F265" s="629"/>
      <c r="G265" s="629"/>
      <c r="H265" s="642">
        <v>0</v>
      </c>
      <c r="I265" s="629">
        <v>2</v>
      </c>
      <c r="J265" s="629">
        <v>1250.58</v>
      </c>
      <c r="K265" s="642">
        <v>1</v>
      </c>
      <c r="L265" s="629">
        <v>2</v>
      </c>
      <c r="M265" s="630">
        <v>1250.58</v>
      </c>
    </row>
    <row r="266" spans="1:13" ht="14.4" customHeight="1" x14ac:dyDescent="0.3">
      <c r="A266" s="625" t="s">
        <v>3814</v>
      </c>
      <c r="B266" s="626" t="s">
        <v>3527</v>
      </c>
      <c r="C266" s="626" t="s">
        <v>1440</v>
      </c>
      <c r="D266" s="626" t="s">
        <v>1441</v>
      </c>
      <c r="E266" s="626" t="s">
        <v>1442</v>
      </c>
      <c r="F266" s="629"/>
      <c r="G266" s="629"/>
      <c r="H266" s="642">
        <v>0</v>
      </c>
      <c r="I266" s="629">
        <v>1</v>
      </c>
      <c r="J266" s="629">
        <v>937.93</v>
      </c>
      <c r="K266" s="642">
        <v>1</v>
      </c>
      <c r="L266" s="629">
        <v>1</v>
      </c>
      <c r="M266" s="630">
        <v>937.93</v>
      </c>
    </row>
    <row r="267" spans="1:13" ht="14.4" customHeight="1" x14ac:dyDescent="0.3">
      <c r="A267" s="625" t="s">
        <v>3814</v>
      </c>
      <c r="B267" s="626" t="s">
        <v>3574</v>
      </c>
      <c r="C267" s="626" t="s">
        <v>1717</v>
      </c>
      <c r="D267" s="626" t="s">
        <v>3575</v>
      </c>
      <c r="E267" s="626" t="s">
        <v>3576</v>
      </c>
      <c r="F267" s="629"/>
      <c r="G267" s="629"/>
      <c r="H267" s="642">
        <v>0</v>
      </c>
      <c r="I267" s="629">
        <v>2</v>
      </c>
      <c r="J267" s="629">
        <v>666.62</v>
      </c>
      <c r="K267" s="642">
        <v>1</v>
      </c>
      <c r="L267" s="629">
        <v>2</v>
      </c>
      <c r="M267" s="630">
        <v>666.62</v>
      </c>
    </row>
    <row r="268" spans="1:13" ht="14.4" customHeight="1" x14ac:dyDescent="0.3">
      <c r="A268" s="625" t="s">
        <v>3814</v>
      </c>
      <c r="B268" s="626" t="s">
        <v>3617</v>
      </c>
      <c r="C268" s="626" t="s">
        <v>4043</v>
      </c>
      <c r="D268" s="626" t="s">
        <v>4044</v>
      </c>
      <c r="E268" s="626" t="s">
        <v>4045</v>
      </c>
      <c r="F268" s="629"/>
      <c r="G268" s="629"/>
      <c r="H268" s="642">
        <v>0</v>
      </c>
      <c r="I268" s="629">
        <v>1</v>
      </c>
      <c r="J268" s="629">
        <v>32.74</v>
      </c>
      <c r="K268" s="642">
        <v>1</v>
      </c>
      <c r="L268" s="629">
        <v>1</v>
      </c>
      <c r="M268" s="630">
        <v>32.74</v>
      </c>
    </row>
    <row r="269" spans="1:13" ht="14.4" customHeight="1" x14ac:dyDescent="0.3">
      <c r="A269" s="625" t="s">
        <v>3814</v>
      </c>
      <c r="B269" s="626" t="s">
        <v>3617</v>
      </c>
      <c r="C269" s="626" t="s">
        <v>2379</v>
      </c>
      <c r="D269" s="626" t="s">
        <v>1475</v>
      </c>
      <c r="E269" s="626" t="s">
        <v>3702</v>
      </c>
      <c r="F269" s="629"/>
      <c r="G269" s="629"/>
      <c r="H269" s="642">
        <v>0</v>
      </c>
      <c r="I269" s="629">
        <v>2</v>
      </c>
      <c r="J269" s="629">
        <v>65.48</v>
      </c>
      <c r="K269" s="642">
        <v>1</v>
      </c>
      <c r="L269" s="629">
        <v>2</v>
      </c>
      <c r="M269" s="630">
        <v>65.48</v>
      </c>
    </row>
    <row r="270" spans="1:13" ht="14.4" customHeight="1" x14ac:dyDescent="0.3">
      <c r="A270" s="625" t="s">
        <v>3815</v>
      </c>
      <c r="B270" s="626" t="s">
        <v>3511</v>
      </c>
      <c r="C270" s="626" t="s">
        <v>757</v>
      </c>
      <c r="D270" s="626" t="s">
        <v>754</v>
      </c>
      <c r="E270" s="626" t="s">
        <v>758</v>
      </c>
      <c r="F270" s="629"/>
      <c r="G270" s="629"/>
      <c r="H270" s="642">
        <v>0</v>
      </c>
      <c r="I270" s="629">
        <v>1</v>
      </c>
      <c r="J270" s="629">
        <v>612.26</v>
      </c>
      <c r="K270" s="642">
        <v>1</v>
      </c>
      <c r="L270" s="629">
        <v>1</v>
      </c>
      <c r="M270" s="630">
        <v>612.26</v>
      </c>
    </row>
    <row r="271" spans="1:13" ht="14.4" customHeight="1" x14ac:dyDescent="0.3">
      <c r="A271" s="625" t="s">
        <v>3815</v>
      </c>
      <c r="B271" s="626" t="s">
        <v>3522</v>
      </c>
      <c r="C271" s="626" t="s">
        <v>5197</v>
      </c>
      <c r="D271" s="626" t="s">
        <v>5198</v>
      </c>
      <c r="E271" s="626" t="s">
        <v>5908</v>
      </c>
      <c r="F271" s="629">
        <v>3</v>
      </c>
      <c r="G271" s="629">
        <v>0</v>
      </c>
      <c r="H271" s="642"/>
      <c r="I271" s="629"/>
      <c r="J271" s="629"/>
      <c r="K271" s="642"/>
      <c r="L271" s="629">
        <v>3</v>
      </c>
      <c r="M271" s="630">
        <v>0</v>
      </c>
    </row>
    <row r="272" spans="1:13" ht="14.4" customHeight="1" x14ac:dyDescent="0.3">
      <c r="A272" s="625" t="s">
        <v>3815</v>
      </c>
      <c r="B272" s="626" t="s">
        <v>3522</v>
      </c>
      <c r="C272" s="626" t="s">
        <v>5200</v>
      </c>
      <c r="D272" s="626" t="s">
        <v>5198</v>
      </c>
      <c r="E272" s="626" t="s">
        <v>5201</v>
      </c>
      <c r="F272" s="629">
        <v>2</v>
      </c>
      <c r="G272" s="629">
        <v>0</v>
      </c>
      <c r="H272" s="642"/>
      <c r="I272" s="629"/>
      <c r="J272" s="629"/>
      <c r="K272" s="642"/>
      <c r="L272" s="629">
        <v>2</v>
      </c>
      <c r="M272" s="630">
        <v>0</v>
      </c>
    </row>
    <row r="273" spans="1:13" ht="14.4" customHeight="1" x14ac:dyDescent="0.3">
      <c r="A273" s="625" t="s">
        <v>3815</v>
      </c>
      <c r="B273" s="626" t="s">
        <v>3547</v>
      </c>
      <c r="C273" s="626" t="s">
        <v>5207</v>
      </c>
      <c r="D273" s="626" t="s">
        <v>3730</v>
      </c>
      <c r="E273" s="626" t="s">
        <v>4905</v>
      </c>
      <c r="F273" s="629">
        <v>1</v>
      </c>
      <c r="G273" s="629">
        <v>305.08</v>
      </c>
      <c r="H273" s="642">
        <v>1</v>
      </c>
      <c r="I273" s="629"/>
      <c r="J273" s="629"/>
      <c r="K273" s="642">
        <v>0</v>
      </c>
      <c r="L273" s="629">
        <v>1</v>
      </c>
      <c r="M273" s="630">
        <v>305.08</v>
      </c>
    </row>
    <row r="274" spans="1:13" ht="14.4" customHeight="1" x14ac:dyDescent="0.3">
      <c r="A274" s="625" t="s">
        <v>3815</v>
      </c>
      <c r="B274" s="626" t="s">
        <v>3554</v>
      </c>
      <c r="C274" s="626" t="s">
        <v>5213</v>
      </c>
      <c r="D274" s="626" t="s">
        <v>5214</v>
      </c>
      <c r="E274" s="626" t="s">
        <v>4765</v>
      </c>
      <c r="F274" s="629"/>
      <c r="G274" s="629"/>
      <c r="H274" s="642">
        <v>0</v>
      </c>
      <c r="I274" s="629">
        <v>3</v>
      </c>
      <c r="J274" s="629">
        <v>2290.87</v>
      </c>
      <c r="K274" s="642">
        <v>1</v>
      </c>
      <c r="L274" s="629">
        <v>3</v>
      </c>
      <c r="M274" s="630">
        <v>2290.87</v>
      </c>
    </row>
    <row r="275" spans="1:13" ht="14.4" customHeight="1" x14ac:dyDescent="0.3">
      <c r="A275" s="625" t="s">
        <v>3815</v>
      </c>
      <c r="B275" s="626" t="s">
        <v>3608</v>
      </c>
      <c r="C275" s="626" t="s">
        <v>5204</v>
      </c>
      <c r="D275" s="626" t="s">
        <v>1412</v>
      </c>
      <c r="E275" s="626" t="s">
        <v>4348</v>
      </c>
      <c r="F275" s="629"/>
      <c r="G275" s="629"/>
      <c r="H275" s="642">
        <v>0</v>
      </c>
      <c r="I275" s="629">
        <v>2</v>
      </c>
      <c r="J275" s="629">
        <v>386.52</v>
      </c>
      <c r="K275" s="642">
        <v>1</v>
      </c>
      <c r="L275" s="629">
        <v>2</v>
      </c>
      <c r="M275" s="630">
        <v>386.52</v>
      </c>
    </row>
    <row r="276" spans="1:13" ht="14.4" customHeight="1" x14ac:dyDescent="0.3">
      <c r="A276" s="625" t="s">
        <v>3817</v>
      </c>
      <c r="B276" s="626" t="s">
        <v>3574</v>
      </c>
      <c r="C276" s="626" t="s">
        <v>1717</v>
      </c>
      <c r="D276" s="626" t="s">
        <v>3575</v>
      </c>
      <c r="E276" s="626" t="s">
        <v>3576</v>
      </c>
      <c r="F276" s="629"/>
      <c r="G276" s="629"/>
      <c r="H276" s="642">
        <v>0</v>
      </c>
      <c r="I276" s="629">
        <v>1</v>
      </c>
      <c r="J276" s="629">
        <v>333.31</v>
      </c>
      <c r="K276" s="642">
        <v>1</v>
      </c>
      <c r="L276" s="629">
        <v>1</v>
      </c>
      <c r="M276" s="630">
        <v>333.31</v>
      </c>
    </row>
    <row r="277" spans="1:13" ht="14.4" customHeight="1" x14ac:dyDescent="0.3">
      <c r="A277" s="625" t="s">
        <v>3817</v>
      </c>
      <c r="B277" s="626" t="s">
        <v>5907</v>
      </c>
      <c r="C277" s="626" t="s">
        <v>5886</v>
      </c>
      <c r="D277" s="626" t="s">
        <v>5887</v>
      </c>
      <c r="E277" s="626" t="s">
        <v>3145</v>
      </c>
      <c r="F277" s="629"/>
      <c r="G277" s="629"/>
      <c r="H277" s="642">
        <v>0</v>
      </c>
      <c r="I277" s="629">
        <v>1</v>
      </c>
      <c r="J277" s="629">
        <v>977.15</v>
      </c>
      <c r="K277" s="642">
        <v>1</v>
      </c>
      <c r="L277" s="629">
        <v>1</v>
      </c>
      <c r="M277" s="630">
        <v>977.15</v>
      </c>
    </row>
    <row r="278" spans="1:13" ht="14.4" customHeight="1" x14ac:dyDescent="0.3">
      <c r="A278" s="625" t="s">
        <v>3838</v>
      </c>
      <c r="B278" s="626" t="s">
        <v>3527</v>
      </c>
      <c r="C278" s="626" t="s">
        <v>1576</v>
      </c>
      <c r="D278" s="626" t="s">
        <v>1441</v>
      </c>
      <c r="E278" s="626" t="s">
        <v>1577</v>
      </c>
      <c r="F278" s="629"/>
      <c r="G278" s="629"/>
      <c r="H278" s="642">
        <v>0</v>
      </c>
      <c r="I278" s="629">
        <v>1</v>
      </c>
      <c r="J278" s="629">
        <v>625.29</v>
      </c>
      <c r="K278" s="642">
        <v>1</v>
      </c>
      <c r="L278" s="629">
        <v>1</v>
      </c>
      <c r="M278" s="630">
        <v>625.29</v>
      </c>
    </row>
    <row r="279" spans="1:13" ht="14.4" customHeight="1" x14ac:dyDescent="0.3">
      <c r="A279" s="625" t="s">
        <v>3838</v>
      </c>
      <c r="B279" s="626" t="s">
        <v>3527</v>
      </c>
      <c r="C279" s="626" t="s">
        <v>1440</v>
      </c>
      <c r="D279" s="626" t="s">
        <v>1441</v>
      </c>
      <c r="E279" s="626" t="s">
        <v>1442</v>
      </c>
      <c r="F279" s="629"/>
      <c r="G279" s="629"/>
      <c r="H279" s="642">
        <v>0</v>
      </c>
      <c r="I279" s="629">
        <v>1</v>
      </c>
      <c r="J279" s="629">
        <v>937.93</v>
      </c>
      <c r="K279" s="642">
        <v>1</v>
      </c>
      <c r="L279" s="629">
        <v>1</v>
      </c>
      <c r="M279" s="630">
        <v>937.93</v>
      </c>
    </row>
    <row r="280" spans="1:13" ht="14.4" customHeight="1" x14ac:dyDescent="0.3">
      <c r="A280" s="625" t="s">
        <v>3838</v>
      </c>
      <c r="B280" s="626" t="s">
        <v>3574</v>
      </c>
      <c r="C280" s="626" t="s">
        <v>1717</v>
      </c>
      <c r="D280" s="626" t="s">
        <v>3575</v>
      </c>
      <c r="E280" s="626" t="s">
        <v>3576</v>
      </c>
      <c r="F280" s="629"/>
      <c r="G280" s="629"/>
      <c r="H280" s="642">
        <v>0</v>
      </c>
      <c r="I280" s="629">
        <v>3</v>
      </c>
      <c r="J280" s="629">
        <v>999.93000000000006</v>
      </c>
      <c r="K280" s="642">
        <v>1</v>
      </c>
      <c r="L280" s="629">
        <v>3</v>
      </c>
      <c r="M280" s="630">
        <v>999.93000000000006</v>
      </c>
    </row>
    <row r="281" spans="1:13" ht="14.4" customHeight="1" x14ac:dyDescent="0.3">
      <c r="A281" s="625" t="s">
        <v>3838</v>
      </c>
      <c r="B281" s="626" t="s">
        <v>3574</v>
      </c>
      <c r="C281" s="626" t="s">
        <v>1748</v>
      </c>
      <c r="D281" s="626" t="s">
        <v>3579</v>
      </c>
      <c r="E281" s="626" t="s">
        <v>3580</v>
      </c>
      <c r="F281" s="629"/>
      <c r="G281" s="629"/>
      <c r="H281" s="642">
        <v>0</v>
      </c>
      <c r="I281" s="629">
        <v>2</v>
      </c>
      <c r="J281" s="629">
        <v>666.62</v>
      </c>
      <c r="K281" s="642">
        <v>1</v>
      </c>
      <c r="L281" s="629">
        <v>2</v>
      </c>
      <c r="M281" s="630">
        <v>666.62</v>
      </c>
    </row>
    <row r="282" spans="1:13" ht="14.4" customHeight="1" x14ac:dyDescent="0.3">
      <c r="A282" s="625" t="s">
        <v>3838</v>
      </c>
      <c r="B282" s="626" t="s">
        <v>3586</v>
      </c>
      <c r="C282" s="626" t="s">
        <v>2594</v>
      </c>
      <c r="D282" s="626" t="s">
        <v>2595</v>
      </c>
      <c r="E282" s="626" t="s">
        <v>3600</v>
      </c>
      <c r="F282" s="629"/>
      <c r="G282" s="629"/>
      <c r="H282" s="642">
        <v>0</v>
      </c>
      <c r="I282" s="629">
        <v>1</v>
      </c>
      <c r="J282" s="629">
        <v>184.22</v>
      </c>
      <c r="K282" s="642">
        <v>1</v>
      </c>
      <c r="L282" s="629">
        <v>1</v>
      </c>
      <c r="M282" s="630">
        <v>184.22</v>
      </c>
    </row>
    <row r="283" spans="1:13" ht="14.4" customHeight="1" x14ac:dyDescent="0.3">
      <c r="A283" s="625" t="s">
        <v>3838</v>
      </c>
      <c r="B283" s="626" t="s">
        <v>3617</v>
      </c>
      <c r="C283" s="626" t="s">
        <v>4043</v>
      </c>
      <c r="D283" s="626" t="s">
        <v>4044</v>
      </c>
      <c r="E283" s="626" t="s">
        <v>4045</v>
      </c>
      <c r="F283" s="629"/>
      <c r="G283" s="629"/>
      <c r="H283" s="642">
        <v>0</v>
      </c>
      <c r="I283" s="629">
        <v>4</v>
      </c>
      <c r="J283" s="629">
        <v>130.96</v>
      </c>
      <c r="K283" s="642">
        <v>1</v>
      </c>
      <c r="L283" s="629">
        <v>4</v>
      </c>
      <c r="M283" s="630">
        <v>130.96</v>
      </c>
    </row>
    <row r="284" spans="1:13" ht="14.4" customHeight="1" x14ac:dyDescent="0.3">
      <c r="A284" s="625" t="s">
        <v>3820</v>
      </c>
      <c r="B284" s="626" t="s">
        <v>3507</v>
      </c>
      <c r="C284" s="626" t="s">
        <v>4892</v>
      </c>
      <c r="D284" s="626" t="s">
        <v>4893</v>
      </c>
      <c r="E284" s="626" t="s">
        <v>3645</v>
      </c>
      <c r="F284" s="629"/>
      <c r="G284" s="629"/>
      <c r="H284" s="642">
        <v>0</v>
      </c>
      <c r="I284" s="629">
        <v>2</v>
      </c>
      <c r="J284" s="629">
        <v>65.260000000000005</v>
      </c>
      <c r="K284" s="642">
        <v>1</v>
      </c>
      <c r="L284" s="629">
        <v>2</v>
      </c>
      <c r="M284" s="630">
        <v>65.260000000000005</v>
      </c>
    </row>
    <row r="285" spans="1:13" ht="14.4" customHeight="1" x14ac:dyDescent="0.3">
      <c r="A285" s="625" t="s">
        <v>3820</v>
      </c>
      <c r="B285" s="626" t="s">
        <v>3511</v>
      </c>
      <c r="C285" s="626" t="s">
        <v>753</v>
      </c>
      <c r="D285" s="626" t="s">
        <v>754</v>
      </c>
      <c r="E285" s="626" t="s">
        <v>755</v>
      </c>
      <c r="F285" s="629"/>
      <c r="G285" s="629"/>
      <c r="H285" s="642">
        <v>0</v>
      </c>
      <c r="I285" s="629">
        <v>2</v>
      </c>
      <c r="J285" s="629">
        <v>380.96</v>
      </c>
      <c r="K285" s="642">
        <v>1</v>
      </c>
      <c r="L285" s="629">
        <v>2</v>
      </c>
      <c r="M285" s="630">
        <v>380.96</v>
      </c>
    </row>
    <row r="286" spans="1:13" ht="14.4" customHeight="1" x14ac:dyDescent="0.3">
      <c r="A286" s="625" t="s">
        <v>3820</v>
      </c>
      <c r="B286" s="626" t="s">
        <v>3511</v>
      </c>
      <c r="C286" s="626" t="s">
        <v>757</v>
      </c>
      <c r="D286" s="626" t="s">
        <v>754</v>
      </c>
      <c r="E286" s="626" t="s">
        <v>758</v>
      </c>
      <c r="F286" s="629"/>
      <c r="G286" s="629"/>
      <c r="H286" s="642">
        <v>0</v>
      </c>
      <c r="I286" s="629">
        <v>3</v>
      </c>
      <c r="J286" s="629">
        <v>1836.78</v>
      </c>
      <c r="K286" s="642">
        <v>1</v>
      </c>
      <c r="L286" s="629">
        <v>3</v>
      </c>
      <c r="M286" s="630">
        <v>1836.78</v>
      </c>
    </row>
    <row r="287" spans="1:13" ht="14.4" customHeight="1" x14ac:dyDescent="0.3">
      <c r="A287" s="625" t="s">
        <v>3820</v>
      </c>
      <c r="B287" s="626" t="s">
        <v>3527</v>
      </c>
      <c r="C287" s="626" t="s">
        <v>1576</v>
      </c>
      <c r="D287" s="626" t="s">
        <v>1441</v>
      </c>
      <c r="E287" s="626" t="s">
        <v>1577</v>
      </c>
      <c r="F287" s="629"/>
      <c r="G287" s="629"/>
      <c r="H287" s="642">
        <v>0</v>
      </c>
      <c r="I287" s="629">
        <v>1</v>
      </c>
      <c r="J287" s="629">
        <v>625.29</v>
      </c>
      <c r="K287" s="642">
        <v>1</v>
      </c>
      <c r="L287" s="629">
        <v>1</v>
      </c>
      <c r="M287" s="630">
        <v>625.29</v>
      </c>
    </row>
    <row r="288" spans="1:13" ht="14.4" customHeight="1" x14ac:dyDescent="0.3">
      <c r="A288" s="625" t="s">
        <v>3820</v>
      </c>
      <c r="B288" s="626" t="s">
        <v>3527</v>
      </c>
      <c r="C288" s="626" t="s">
        <v>2382</v>
      </c>
      <c r="D288" s="626" t="s">
        <v>1479</v>
      </c>
      <c r="E288" s="626" t="s">
        <v>2359</v>
      </c>
      <c r="F288" s="629"/>
      <c r="G288" s="629"/>
      <c r="H288" s="642">
        <v>0</v>
      </c>
      <c r="I288" s="629">
        <v>1</v>
      </c>
      <c r="J288" s="629">
        <v>2332.92</v>
      </c>
      <c r="K288" s="642">
        <v>1</v>
      </c>
      <c r="L288" s="629">
        <v>1</v>
      </c>
      <c r="M288" s="630">
        <v>2332.92</v>
      </c>
    </row>
    <row r="289" spans="1:13" ht="14.4" customHeight="1" x14ac:dyDescent="0.3">
      <c r="A289" s="625" t="s">
        <v>3820</v>
      </c>
      <c r="B289" s="626" t="s">
        <v>3723</v>
      </c>
      <c r="C289" s="626" t="s">
        <v>5229</v>
      </c>
      <c r="D289" s="626" t="s">
        <v>3806</v>
      </c>
      <c r="E289" s="626"/>
      <c r="F289" s="629">
        <v>2</v>
      </c>
      <c r="G289" s="629">
        <v>2985.16</v>
      </c>
      <c r="H289" s="642">
        <v>1</v>
      </c>
      <c r="I289" s="629"/>
      <c r="J289" s="629"/>
      <c r="K289" s="642">
        <v>0</v>
      </c>
      <c r="L289" s="629">
        <v>2</v>
      </c>
      <c r="M289" s="630">
        <v>2985.16</v>
      </c>
    </row>
    <row r="290" spans="1:13" ht="14.4" customHeight="1" x14ac:dyDescent="0.3">
      <c r="A290" s="625" t="s">
        <v>3820</v>
      </c>
      <c r="B290" s="626" t="s">
        <v>3723</v>
      </c>
      <c r="C290" s="626" t="s">
        <v>5234</v>
      </c>
      <c r="D290" s="626" t="s">
        <v>4085</v>
      </c>
      <c r="E290" s="626" t="s">
        <v>5233</v>
      </c>
      <c r="F290" s="629">
        <v>1</v>
      </c>
      <c r="G290" s="629">
        <v>1492.58</v>
      </c>
      <c r="H290" s="642">
        <v>1</v>
      </c>
      <c r="I290" s="629"/>
      <c r="J290" s="629"/>
      <c r="K290" s="642">
        <v>0</v>
      </c>
      <c r="L290" s="629">
        <v>1</v>
      </c>
      <c r="M290" s="630">
        <v>1492.58</v>
      </c>
    </row>
    <row r="291" spans="1:13" ht="14.4" customHeight="1" x14ac:dyDescent="0.3">
      <c r="A291" s="625" t="s">
        <v>3820</v>
      </c>
      <c r="B291" s="626" t="s">
        <v>3537</v>
      </c>
      <c r="C291" s="626" t="s">
        <v>4787</v>
      </c>
      <c r="D291" s="626" t="s">
        <v>4788</v>
      </c>
      <c r="E291" s="626" t="s">
        <v>3618</v>
      </c>
      <c r="F291" s="629">
        <v>6</v>
      </c>
      <c r="G291" s="629">
        <v>269.34000000000003</v>
      </c>
      <c r="H291" s="642">
        <v>1</v>
      </c>
      <c r="I291" s="629"/>
      <c r="J291" s="629"/>
      <c r="K291" s="642">
        <v>0</v>
      </c>
      <c r="L291" s="629">
        <v>6</v>
      </c>
      <c r="M291" s="630">
        <v>269.34000000000003</v>
      </c>
    </row>
    <row r="292" spans="1:13" ht="14.4" customHeight="1" x14ac:dyDescent="0.3">
      <c r="A292" s="625" t="s">
        <v>3820</v>
      </c>
      <c r="B292" s="626" t="s">
        <v>3553</v>
      </c>
      <c r="C292" s="626" t="s">
        <v>5216</v>
      </c>
      <c r="D292" s="626" t="s">
        <v>3679</v>
      </c>
      <c r="E292" s="626" t="s">
        <v>3677</v>
      </c>
      <c r="F292" s="629"/>
      <c r="G292" s="629"/>
      <c r="H292" s="642">
        <v>0</v>
      </c>
      <c r="I292" s="629">
        <v>3</v>
      </c>
      <c r="J292" s="629">
        <v>3555.83</v>
      </c>
      <c r="K292" s="642">
        <v>1</v>
      </c>
      <c r="L292" s="629">
        <v>3</v>
      </c>
      <c r="M292" s="630">
        <v>3555.83</v>
      </c>
    </row>
    <row r="293" spans="1:13" ht="14.4" customHeight="1" x14ac:dyDescent="0.3">
      <c r="A293" s="625" t="s">
        <v>3820</v>
      </c>
      <c r="B293" s="626" t="s">
        <v>3574</v>
      </c>
      <c r="C293" s="626" t="s">
        <v>1717</v>
      </c>
      <c r="D293" s="626" t="s">
        <v>3575</v>
      </c>
      <c r="E293" s="626" t="s">
        <v>3576</v>
      </c>
      <c r="F293" s="629"/>
      <c r="G293" s="629"/>
      <c r="H293" s="642">
        <v>0</v>
      </c>
      <c r="I293" s="629">
        <v>5</v>
      </c>
      <c r="J293" s="629">
        <v>1666.55</v>
      </c>
      <c r="K293" s="642">
        <v>1</v>
      </c>
      <c r="L293" s="629">
        <v>5</v>
      </c>
      <c r="M293" s="630">
        <v>1666.55</v>
      </c>
    </row>
    <row r="294" spans="1:13" ht="14.4" customHeight="1" x14ac:dyDescent="0.3">
      <c r="A294" s="625" t="s">
        <v>3820</v>
      </c>
      <c r="B294" s="626" t="s">
        <v>3574</v>
      </c>
      <c r="C294" s="626" t="s">
        <v>1748</v>
      </c>
      <c r="D294" s="626" t="s">
        <v>3579</v>
      </c>
      <c r="E294" s="626" t="s">
        <v>3580</v>
      </c>
      <c r="F294" s="629"/>
      <c r="G294" s="629"/>
      <c r="H294" s="642">
        <v>0</v>
      </c>
      <c r="I294" s="629">
        <v>5</v>
      </c>
      <c r="J294" s="629">
        <v>1666.55</v>
      </c>
      <c r="K294" s="642">
        <v>1</v>
      </c>
      <c r="L294" s="629">
        <v>5</v>
      </c>
      <c r="M294" s="630">
        <v>1666.55</v>
      </c>
    </row>
    <row r="295" spans="1:13" ht="14.4" customHeight="1" x14ac:dyDescent="0.3">
      <c r="A295" s="625" t="s">
        <v>3820</v>
      </c>
      <c r="B295" s="626" t="s">
        <v>3586</v>
      </c>
      <c r="C295" s="626" t="s">
        <v>4762</v>
      </c>
      <c r="D295" s="626" t="s">
        <v>4763</v>
      </c>
      <c r="E295" s="626" t="s">
        <v>3693</v>
      </c>
      <c r="F295" s="629"/>
      <c r="G295" s="629"/>
      <c r="H295" s="642">
        <v>0</v>
      </c>
      <c r="I295" s="629">
        <v>1</v>
      </c>
      <c r="J295" s="629">
        <v>138.16</v>
      </c>
      <c r="K295" s="642">
        <v>1</v>
      </c>
      <c r="L295" s="629">
        <v>1</v>
      </c>
      <c r="M295" s="630">
        <v>138.16</v>
      </c>
    </row>
    <row r="296" spans="1:13" ht="14.4" customHeight="1" x14ac:dyDescent="0.3">
      <c r="A296" s="625" t="s">
        <v>3820</v>
      </c>
      <c r="B296" s="626" t="s">
        <v>3586</v>
      </c>
      <c r="C296" s="626" t="s">
        <v>2594</v>
      </c>
      <c r="D296" s="626" t="s">
        <v>2595</v>
      </c>
      <c r="E296" s="626" t="s">
        <v>3600</v>
      </c>
      <c r="F296" s="629"/>
      <c r="G296" s="629"/>
      <c r="H296" s="642">
        <v>0</v>
      </c>
      <c r="I296" s="629">
        <v>11</v>
      </c>
      <c r="J296" s="629">
        <v>2026.42</v>
      </c>
      <c r="K296" s="642">
        <v>1</v>
      </c>
      <c r="L296" s="629">
        <v>11</v>
      </c>
      <c r="M296" s="630">
        <v>2026.42</v>
      </c>
    </row>
    <row r="297" spans="1:13" ht="14.4" customHeight="1" x14ac:dyDescent="0.3">
      <c r="A297" s="625" t="s">
        <v>3820</v>
      </c>
      <c r="B297" s="626" t="s">
        <v>3688</v>
      </c>
      <c r="C297" s="626" t="s">
        <v>2608</v>
      </c>
      <c r="D297" s="626" t="s">
        <v>2609</v>
      </c>
      <c r="E297" s="626" t="s">
        <v>2610</v>
      </c>
      <c r="F297" s="629"/>
      <c r="G297" s="629"/>
      <c r="H297" s="642">
        <v>0</v>
      </c>
      <c r="I297" s="629">
        <v>1</v>
      </c>
      <c r="J297" s="629">
        <v>154.01</v>
      </c>
      <c r="K297" s="642">
        <v>1</v>
      </c>
      <c r="L297" s="629">
        <v>1</v>
      </c>
      <c r="M297" s="630">
        <v>154.01</v>
      </c>
    </row>
    <row r="298" spans="1:13" ht="14.4" customHeight="1" x14ac:dyDescent="0.3">
      <c r="A298" s="625" t="s">
        <v>3820</v>
      </c>
      <c r="B298" s="626" t="s">
        <v>3608</v>
      </c>
      <c r="C298" s="626" t="s">
        <v>5204</v>
      </c>
      <c r="D298" s="626" t="s">
        <v>1412</v>
      </c>
      <c r="E298" s="626" t="s">
        <v>4348</v>
      </c>
      <c r="F298" s="629"/>
      <c r="G298" s="629"/>
      <c r="H298" s="642">
        <v>0</v>
      </c>
      <c r="I298" s="629">
        <v>2</v>
      </c>
      <c r="J298" s="629">
        <v>386.52</v>
      </c>
      <c r="K298" s="642">
        <v>1</v>
      </c>
      <c r="L298" s="629">
        <v>2</v>
      </c>
      <c r="M298" s="630">
        <v>386.52</v>
      </c>
    </row>
    <row r="299" spans="1:13" ht="14.4" customHeight="1" x14ac:dyDescent="0.3">
      <c r="A299" s="625" t="s">
        <v>3820</v>
      </c>
      <c r="B299" s="626" t="s">
        <v>3608</v>
      </c>
      <c r="C299" s="626" t="s">
        <v>4375</v>
      </c>
      <c r="D299" s="626" t="s">
        <v>1776</v>
      </c>
      <c r="E299" s="626" t="s">
        <v>4376</v>
      </c>
      <c r="F299" s="629">
        <v>3</v>
      </c>
      <c r="G299" s="629">
        <v>0</v>
      </c>
      <c r="H299" s="642"/>
      <c r="I299" s="629"/>
      <c r="J299" s="629"/>
      <c r="K299" s="642"/>
      <c r="L299" s="629">
        <v>3</v>
      </c>
      <c r="M299" s="630">
        <v>0</v>
      </c>
    </row>
    <row r="300" spans="1:13" ht="14.4" customHeight="1" x14ac:dyDescent="0.3">
      <c r="A300" s="625" t="s">
        <v>3820</v>
      </c>
      <c r="B300" s="626" t="s">
        <v>3617</v>
      </c>
      <c r="C300" s="626" t="s">
        <v>4022</v>
      </c>
      <c r="D300" s="626" t="s">
        <v>4023</v>
      </c>
      <c r="E300" s="626" t="s">
        <v>3618</v>
      </c>
      <c r="F300" s="629">
        <v>1</v>
      </c>
      <c r="G300" s="629">
        <v>98.23</v>
      </c>
      <c r="H300" s="642">
        <v>1</v>
      </c>
      <c r="I300" s="629"/>
      <c r="J300" s="629"/>
      <c r="K300" s="642">
        <v>0</v>
      </c>
      <c r="L300" s="629">
        <v>1</v>
      </c>
      <c r="M300" s="630">
        <v>98.23</v>
      </c>
    </row>
    <row r="301" spans="1:13" ht="14.4" customHeight="1" x14ac:dyDescent="0.3">
      <c r="A301" s="625" t="s">
        <v>3820</v>
      </c>
      <c r="B301" s="626" t="s">
        <v>3617</v>
      </c>
      <c r="C301" s="626" t="s">
        <v>2483</v>
      </c>
      <c r="D301" s="626" t="s">
        <v>2484</v>
      </c>
      <c r="E301" s="626" t="s">
        <v>3698</v>
      </c>
      <c r="F301" s="629"/>
      <c r="G301" s="629"/>
      <c r="H301" s="642">
        <v>0</v>
      </c>
      <c r="I301" s="629">
        <v>2</v>
      </c>
      <c r="J301" s="629">
        <v>65.48</v>
      </c>
      <c r="K301" s="642">
        <v>1</v>
      </c>
      <c r="L301" s="629">
        <v>2</v>
      </c>
      <c r="M301" s="630">
        <v>65.48</v>
      </c>
    </row>
    <row r="302" spans="1:13" ht="14.4" customHeight="1" x14ac:dyDescent="0.3">
      <c r="A302" s="625" t="s">
        <v>3820</v>
      </c>
      <c r="B302" s="626" t="s">
        <v>3617</v>
      </c>
      <c r="C302" s="626" t="s">
        <v>4024</v>
      </c>
      <c r="D302" s="626" t="s">
        <v>1475</v>
      </c>
      <c r="E302" s="626" t="s">
        <v>4025</v>
      </c>
      <c r="F302" s="629"/>
      <c r="G302" s="629"/>
      <c r="H302" s="642">
        <v>0</v>
      </c>
      <c r="I302" s="629">
        <v>2</v>
      </c>
      <c r="J302" s="629">
        <v>415.06</v>
      </c>
      <c r="K302" s="642">
        <v>1</v>
      </c>
      <c r="L302" s="629">
        <v>2</v>
      </c>
      <c r="M302" s="630">
        <v>415.06</v>
      </c>
    </row>
    <row r="303" spans="1:13" ht="14.4" customHeight="1" x14ac:dyDescent="0.3">
      <c r="A303" s="625" t="s">
        <v>3820</v>
      </c>
      <c r="B303" s="626" t="s">
        <v>3617</v>
      </c>
      <c r="C303" s="626" t="s">
        <v>3924</v>
      </c>
      <c r="D303" s="626" t="s">
        <v>2484</v>
      </c>
      <c r="E303" s="626" t="s">
        <v>3925</v>
      </c>
      <c r="F303" s="629"/>
      <c r="G303" s="629"/>
      <c r="H303" s="642">
        <v>0</v>
      </c>
      <c r="I303" s="629">
        <v>1</v>
      </c>
      <c r="J303" s="629">
        <v>314.33999999999997</v>
      </c>
      <c r="K303" s="642">
        <v>1</v>
      </c>
      <c r="L303" s="629">
        <v>1</v>
      </c>
      <c r="M303" s="630">
        <v>314.33999999999997</v>
      </c>
    </row>
    <row r="304" spans="1:13" ht="14.4" customHeight="1" x14ac:dyDescent="0.3">
      <c r="A304" s="625" t="s">
        <v>3820</v>
      </c>
      <c r="B304" s="626" t="s">
        <v>3636</v>
      </c>
      <c r="C304" s="626" t="s">
        <v>4764</v>
      </c>
      <c r="D304" s="626" t="s">
        <v>1483</v>
      </c>
      <c r="E304" s="626" t="s">
        <v>4765</v>
      </c>
      <c r="F304" s="629"/>
      <c r="G304" s="629"/>
      <c r="H304" s="642">
        <v>0</v>
      </c>
      <c r="I304" s="629">
        <v>2</v>
      </c>
      <c r="J304" s="629">
        <v>826.44</v>
      </c>
      <c r="K304" s="642">
        <v>1</v>
      </c>
      <c r="L304" s="629">
        <v>2</v>
      </c>
      <c r="M304" s="630">
        <v>826.44</v>
      </c>
    </row>
    <row r="305" spans="1:13" ht="14.4" customHeight="1" x14ac:dyDescent="0.3">
      <c r="A305" s="625" t="s">
        <v>3821</v>
      </c>
      <c r="B305" s="626" t="s">
        <v>3511</v>
      </c>
      <c r="C305" s="626" t="s">
        <v>753</v>
      </c>
      <c r="D305" s="626" t="s">
        <v>754</v>
      </c>
      <c r="E305" s="626" t="s">
        <v>755</v>
      </c>
      <c r="F305" s="629"/>
      <c r="G305" s="629"/>
      <c r="H305" s="642">
        <v>0</v>
      </c>
      <c r="I305" s="629">
        <v>7</v>
      </c>
      <c r="J305" s="629">
        <v>1333.36</v>
      </c>
      <c r="K305" s="642">
        <v>1</v>
      </c>
      <c r="L305" s="629">
        <v>7</v>
      </c>
      <c r="M305" s="630">
        <v>1333.36</v>
      </c>
    </row>
    <row r="306" spans="1:13" ht="14.4" customHeight="1" x14ac:dyDescent="0.3">
      <c r="A306" s="625" t="s">
        <v>3821</v>
      </c>
      <c r="B306" s="626" t="s">
        <v>3511</v>
      </c>
      <c r="C306" s="626" t="s">
        <v>757</v>
      </c>
      <c r="D306" s="626" t="s">
        <v>754</v>
      </c>
      <c r="E306" s="626" t="s">
        <v>758</v>
      </c>
      <c r="F306" s="629"/>
      <c r="G306" s="629"/>
      <c r="H306" s="642">
        <v>0</v>
      </c>
      <c r="I306" s="629">
        <v>2</v>
      </c>
      <c r="J306" s="629">
        <v>1224.52</v>
      </c>
      <c r="K306" s="642">
        <v>1</v>
      </c>
      <c r="L306" s="629">
        <v>2</v>
      </c>
      <c r="M306" s="630">
        <v>1224.52</v>
      </c>
    </row>
    <row r="307" spans="1:13" ht="14.4" customHeight="1" x14ac:dyDescent="0.3">
      <c r="A307" s="625" t="s">
        <v>3821</v>
      </c>
      <c r="B307" s="626" t="s">
        <v>3515</v>
      </c>
      <c r="C307" s="626" t="s">
        <v>1433</v>
      </c>
      <c r="D307" s="626" t="s">
        <v>3516</v>
      </c>
      <c r="E307" s="626" t="s">
        <v>3517</v>
      </c>
      <c r="F307" s="629"/>
      <c r="G307" s="629"/>
      <c r="H307" s="642">
        <v>0</v>
      </c>
      <c r="I307" s="629">
        <v>3</v>
      </c>
      <c r="J307" s="629">
        <v>571.43999999999994</v>
      </c>
      <c r="K307" s="642">
        <v>1</v>
      </c>
      <c r="L307" s="629">
        <v>3</v>
      </c>
      <c r="M307" s="630">
        <v>571.43999999999994</v>
      </c>
    </row>
    <row r="308" spans="1:13" ht="14.4" customHeight="1" x14ac:dyDescent="0.3">
      <c r="A308" s="625" t="s">
        <v>3821</v>
      </c>
      <c r="B308" s="626" t="s">
        <v>3515</v>
      </c>
      <c r="C308" s="626" t="s">
        <v>4839</v>
      </c>
      <c r="D308" s="626" t="s">
        <v>3516</v>
      </c>
      <c r="E308" s="626" t="s">
        <v>4840</v>
      </c>
      <c r="F308" s="629"/>
      <c r="G308" s="629"/>
      <c r="H308" s="642">
        <v>0</v>
      </c>
      <c r="I308" s="629">
        <v>3</v>
      </c>
      <c r="J308" s="629">
        <v>1142.8799999999999</v>
      </c>
      <c r="K308" s="642">
        <v>1</v>
      </c>
      <c r="L308" s="629">
        <v>3</v>
      </c>
      <c r="M308" s="630">
        <v>1142.8799999999999</v>
      </c>
    </row>
    <row r="309" spans="1:13" ht="14.4" customHeight="1" x14ac:dyDescent="0.3">
      <c r="A309" s="625" t="s">
        <v>3821</v>
      </c>
      <c r="B309" s="626" t="s">
        <v>3518</v>
      </c>
      <c r="C309" s="626" t="s">
        <v>1596</v>
      </c>
      <c r="D309" s="626" t="s">
        <v>1597</v>
      </c>
      <c r="E309" s="626" t="s">
        <v>1598</v>
      </c>
      <c r="F309" s="629"/>
      <c r="G309" s="629"/>
      <c r="H309" s="642">
        <v>0</v>
      </c>
      <c r="I309" s="629">
        <v>5</v>
      </c>
      <c r="J309" s="629">
        <v>700.15</v>
      </c>
      <c r="K309" s="642">
        <v>1</v>
      </c>
      <c r="L309" s="629">
        <v>5</v>
      </c>
      <c r="M309" s="630">
        <v>700.15</v>
      </c>
    </row>
    <row r="310" spans="1:13" ht="14.4" customHeight="1" x14ac:dyDescent="0.3">
      <c r="A310" s="625" t="s">
        <v>3821</v>
      </c>
      <c r="B310" s="626" t="s">
        <v>3519</v>
      </c>
      <c r="C310" s="626" t="s">
        <v>1556</v>
      </c>
      <c r="D310" s="626" t="s">
        <v>1449</v>
      </c>
      <c r="E310" s="626" t="s">
        <v>1557</v>
      </c>
      <c r="F310" s="629"/>
      <c r="G310" s="629"/>
      <c r="H310" s="642"/>
      <c r="I310" s="629">
        <v>2</v>
      </c>
      <c r="J310" s="629">
        <v>0</v>
      </c>
      <c r="K310" s="642"/>
      <c r="L310" s="629">
        <v>2</v>
      </c>
      <c r="M310" s="630">
        <v>0</v>
      </c>
    </row>
    <row r="311" spans="1:13" ht="14.4" customHeight="1" x14ac:dyDescent="0.3">
      <c r="A311" s="625" t="s">
        <v>3821</v>
      </c>
      <c r="B311" s="626" t="s">
        <v>3527</v>
      </c>
      <c r="C311" s="626" t="s">
        <v>1576</v>
      </c>
      <c r="D311" s="626" t="s">
        <v>1441</v>
      </c>
      <c r="E311" s="626" t="s">
        <v>1577</v>
      </c>
      <c r="F311" s="629"/>
      <c r="G311" s="629"/>
      <c r="H311" s="642">
        <v>0</v>
      </c>
      <c r="I311" s="629">
        <v>3</v>
      </c>
      <c r="J311" s="629">
        <v>1875.87</v>
      </c>
      <c r="K311" s="642">
        <v>1</v>
      </c>
      <c r="L311" s="629">
        <v>3</v>
      </c>
      <c r="M311" s="630">
        <v>1875.87</v>
      </c>
    </row>
    <row r="312" spans="1:13" ht="14.4" customHeight="1" x14ac:dyDescent="0.3">
      <c r="A312" s="625" t="s">
        <v>3821</v>
      </c>
      <c r="B312" s="626" t="s">
        <v>3527</v>
      </c>
      <c r="C312" s="626" t="s">
        <v>1440</v>
      </c>
      <c r="D312" s="626" t="s">
        <v>1441</v>
      </c>
      <c r="E312" s="626" t="s">
        <v>1442</v>
      </c>
      <c r="F312" s="629"/>
      <c r="G312" s="629"/>
      <c r="H312" s="642">
        <v>0</v>
      </c>
      <c r="I312" s="629">
        <v>4</v>
      </c>
      <c r="J312" s="629">
        <v>3751.72</v>
      </c>
      <c r="K312" s="642">
        <v>1</v>
      </c>
      <c r="L312" s="629">
        <v>4</v>
      </c>
      <c r="M312" s="630">
        <v>3751.72</v>
      </c>
    </row>
    <row r="313" spans="1:13" ht="14.4" customHeight="1" x14ac:dyDescent="0.3">
      <c r="A313" s="625" t="s">
        <v>3821</v>
      </c>
      <c r="B313" s="626" t="s">
        <v>3758</v>
      </c>
      <c r="C313" s="626" t="s">
        <v>4041</v>
      </c>
      <c r="D313" s="626" t="s">
        <v>4042</v>
      </c>
      <c r="E313" s="626" t="s">
        <v>3759</v>
      </c>
      <c r="F313" s="629">
        <v>1</v>
      </c>
      <c r="G313" s="629">
        <v>140.25</v>
      </c>
      <c r="H313" s="642">
        <v>1</v>
      </c>
      <c r="I313" s="629"/>
      <c r="J313" s="629"/>
      <c r="K313" s="642">
        <v>0</v>
      </c>
      <c r="L313" s="629">
        <v>1</v>
      </c>
      <c r="M313" s="630">
        <v>140.25</v>
      </c>
    </row>
    <row r="314" spans="1:13" ht="14.4" customHeight="1" x14ac:dyDescent="0.3">
      <c r="A314" s="625" t="s">
        <v>3821</v>
      </c>
      <c r="B314" s="626" t="s">
        <v>3537</v>
      </c>
      <c r="C314" s="626" t="s">
        <v>1548</v>
      </c>
      <c r="D314" s="626" t="s">
        <v>1549</v>
      </c>
      <c r="E314" s="626" t="s">
        <v>1550</v>
      </c>
      <c r="F314" s="629"/>
      <c r="G314" s="629"/>
      <c r="H314" s="642">
        <v>0</v>
      </c>
      <c r="I314" s="629">
        <v>1</v>
      </c>
      <c r="J314" s="629">
        <v>99.83</v>
      </c>
      <c r="K314" s="642">
        <v>1</v>
      </c>
      <c r="L314" s="629">
        <v>1</v>
      </c>
      <c r="M314" s="630">
        <v>99.83</v>
      </c>
    </row>
    <row r="315" spans="1:13" ht="14.4" customHeight="1" x14ac:dyDescent="0.3">
      <c r="A315" s="625" t="s">
        <v>3821</v>
      </c>
      <c r="B315" s="626" t="s">
        <v>3539</v>
      </c>
      <c r="C315" s="626" t="s">
        <v>2639</v>
      </c>
      <c r="D315" s="626" t="s">
        <v>3727</v>
      </c>
      <c r="E315" s="626" t="s">
        <v>1061</v>
      </c>
      <c r="F315" s="629">
        <v>1</v>
      </c>
      <c r="G315" s="629">
        <v>44.89</v>
      </c>
      <c r="H315" s="642">
        <v>1</v>
      </c>
      <c r="I315" s="629"/>
      <c r="J315" s="629"/>
      <c r="K315" s="642">
        <v>0</v>
      </c>
      <c r="L315" s="629">
        <v>1</v>
      </c>
      <c r="M315" s="630">
        <v>44.89</v>
      </c>
    </row>
    <row r="316" spans="1:13" ht="14.4" customHeight="1" x14ac:dyDescent="0.3">
      <c r="A316" s="625" t="s">
        <v>3821</v>
      </c>
      <c r="B316" s="626" t="s">
        <v>3544</v>
      </c>
      <c r="C316" s="626" t="s">
        <v>4047</v>
      </c>
      <c r="D316" s="626" t="s">
        <v>3545</v>
      </c>
      <c r="E316" s="626" t="s">
        <v>4048</v>
      </c>
      <c r="F316" s="629"/>
      <c r="G316" s="629"/>
      <c r="H316" s="642">
        <v>0</v>
      </c>
      <c r="I316" s="629">
        <v>1</v>
      </c>
      <c r="J316" s="629">
        <v>526.27</v>
      </c>
      <c r="K316" s="642">
        <v>1</v>
      </c>
      <c r="L316" s="629">
        <v>1</v>
      </c>
      <c r="M316" s="630">
        <v>526.27</v>
      </c>
    </row>
    <row r="317" spans="1:13" ht="14.4" customHeight="1" x14ac:dyDescent="0.3">
      <c r="A317" s="625" t="s">
        <v>3821</v>
      </c>
      <c r="B317" s="626" t="s">
        <v>3574</v>
      </c>
      <c r="C317" s="626" t="s">
        <v>1717</v>
      </c>
      <c r="D317" s="626" t="s">
        <v>3575</v>
      </c>
      <c r="E317" s="626" t="s">
        <v>3576</v>
      </c>
      <c r="F317" s="629"/>
      <c r="G317" s="629"/>
      <c r="H317" s="642">
        <v>0</v>
      </c>
      <c r="I317" s="629">
        <v>3</v>
      </c>
      <c r="J317" s="629">
        <v>999.93000000000006</v>
      </c>
      <c r="K317" s="642">
        <v>1</v>
      </c>
      <c r="L317" s="629">
        <v>3</v>
      </c>
      <c r="M317" s="630">
        <v>999.93000000000006</v>
      </c>
    </row>
    <row r="318" spans="1:13" ht="14.4" customHeight="1" x14ac:dyDescent="0.3">
      <c r="A318" s="625" t="s">
        <v>3821</v>
      </c>
      <c r="B318" s="626" t="s">
        <v>3574</v>
      </c>
      <c r="C318" s="626" t="s">
        <v>1748</v>
      </c>
      <c r="D318" s="626" t="s">
        <v>3579</v>
      </c>
      <c r="E318" s="626" t="s">
        <v>3580</v>
      </c>
      <c r="F318" s="629"/>
      <c r="G318" s="629"/>
      <c r="H318" s="642">
        <v>0</v>
      </c>
      <c r="I318" s="629">
        <v>5</v>
      </c>
      <c r="J318" s="629">
        <v>1666.55</v>
      </c>
      <c r="K318" s="642">
        <v>1</v>
      </c>
      <c r="L318" s="629">
        <v>5</v>
      </c>
      <c r="M318" s="630">
        <v>1666.55</v>
      </c>
    </row>
    <row r="319" spans="1:13" ht="14.4" customHeight="1" x14ac:dyDescent="0.3">
      <c r="A319" s="625" t="s">
        <v>3821</v>
      </c>
      <c r="B319" s="626" t="s">
        <v>3608</v>
      </c>
      <c r="C319" s="626" t="s">
        <v>1411</v>
      </c>
      <c r="D319" s="626" t="s">
        <v>1412</v>
      </c>
      <c r="E319" s="626" t="s">
        <v>3610</v>
      </c>
      <c r="F319" s="629"/>
      <c r="G319" s="629"/>
      <c r="H319" s="642">
        <v>0</v>
      </c>
      <c r="I319" s="629">
        <v>5</v>
      </c>
      <c r="J319" s="629">
        <v>483.15</v>
      </c>
      <c r="K319" s="642">
        <v>1</v>
      </c>
      <c r="L319" s="629">
        <v>5</v>
      </c>
      <c r="M319" s="630">
        <v>483.15</v>
      </c>
    </row>
    <row r="320" spans="1:13" ht="14.4" customHeight="1" x14ac:dyDescent="0.3">
      <c r="A320" s="625" t="s">
        <v>3821</v>
      </c>
      <c r="B320" s="626" t="s">
        <v>3617</v>
      </c>
      <c r="C320" s="626" t="s">
        <v>4043</v>
      </c>
      <c r="D320" s="626" t="s">
        <v>4044</v>
      </c>
      <c r="E320" s="626" t="s">
        <v>4045</v>
      </c>
      <c r="F320" s="629"/>
      <c r="G320" s="629"/>
      <c r="H320" s="642">
        <v>0</v>
      </c>
      <c r="I320" s="629">
        <v>4</v>
      </c>
      <c r="J320" s="629">
        <v>196.48</v>
      </c>
      <c r="K320" s="642">
        <v>1</v>
      </c>
      <c r="L320" s="629">
        <v>4</v>
      </c>
      <c r="M320" s="630">
        <v>196.48</v>
      </c>
    </row>
    <row r="321" spans="1:13" ht="14.4" customHeight="1" x14ac:dyDescent="0.3">
      <c r="A321" s="625" t="s">
        <v>3821</v>
      </c>
      <c r="B321" s="626" t="s">
        <v>5909</v>
      </c>
      <c r="C321" s="626" t="s">
        <v>5273</v>
      </c>
      <c r="D321" s="626" t="s">
        <v>5274</v>
      </c>
      <c r="E321" s="626" t="s">
        <v>5275</v>
      </c>
      <c r="F321" s="629">
        <v>3</v>
      </c>
      <c r="G321" s="629">
        <v>284.15999999999997</v>
      </c>
      <c r="H321" s="642">
        <v>1</v>
      </c>
      <c r="I321" s="629"/>
      <c r="J321" s="629"/>
      <c r="K321" s="642">
        <v>0</v>
      </c>
      <c r="L321" s="629">
        <v>3</v>
      </c>
      <c r="M321" s="630">
        <v>284.15999999999997</v>
      </c>
    </row>
    <row r="322" spans="1:13" ht="14.4" customHeight="1" x14ac:dyDescent="0.3">
      <c r="A322" s="625" t="s">
        <v>3821</v>
      </c>
      <c r="B322" s="626" t="s">
        <v>5909</v>
      </c>
      <c r="C322" s="626" t="s">
        <v>5276</v>
      </c>
      <c r="D322" s="626" t="s">
        <v>5277</v>
      </c>
      <c r="E322" s="626" t="s">
        <v>5275</v>
      </c>
      <c r="F322" s="629">
        <v>25</v>
      </c>
      <c r="G322" s="629">
        <v>2367.9999999999995</v>
      </c>
      <c r="H322" s="642">
        <v>1</v>
      </c>
      <c r="I322" s="629"/>
      <c r="J322" s="629"/>
      <c r="K322" s="642">
        <v>0</v>
      </c>
      <c r="L322" s="629">
        <v>25</v>
      </c>
      <c r="M322" s="630">
        <v>2367.9999999999995</v>
      </c>
    </row>
    <row r="323" spans="1:13" ht="14.4" customHeight="1" x14ac:dyDescent="0.3">
      <c r="A323" s="625" t="s">
        <v>3821</v>
      </c>
      <c r="B323" s="626" t="s">
        <v>5909</v>
      </c>
      <c r="C323" s="626" t="s">
        <v>5278</v>
      </c>
      <c r="D323" s="626" t="s">
        <v>5279</v>
      </c>
      <c r="E323" s="626" t="s">
        <v>5280</v>
      </c>
      <c r="F323" s="629"/>
      <c r="G323" s="629"/>
      <c r="H323" s="642">
        <v>0</v>
      </c>
      <c r="I323" s="629">
        <v>3</v>
      </c>
      <c r="J323" s="629">
        <v>94.710000000000008</v>
      </c>
      <c r="K323" s="642">
        <v>1</v>
      </c>
      <c r="L323" s="629">
        <v>3</v>
      </c>
      <c r="M323" s="630">
        <v>94.710000000000008</v>
      </c>
    </row>
    <row r="324" spans="1:13" ht="14.4" customHeight="1" x14ac:dyDescent="0.3">
      <c r="A324" s="625" t="s">
        <v>3821</v>
      </c>
      <c r="B324" s="626" t="s">
        <v>5909</v>
      </c>
      <c r="C324" s="626" t="s">
        <v>5281</v>
      </c>
      <c r="D324" s="626" t="s">
        <v>5282</v>
      </c>
      <c r="E324" s="626" t="s">
        <v>5283</v>
      </c>
      <c r="F324" s="629"/>
      <c r="G324" s="629"/>
      <c r="H324" s="642">
        <v>0</v>
      </c>
      <c r="I324" s="629">
        <v>10</v>
      </c>
      <c r="J324" s="629">
        <v>1041.9000000000001</v>
      </c>
      <c r="K324" s="642">
        <v>1</v>
      </c>
      <c r="L324" s="629">
        <v>10</v>
      </c>
      <c r="M324" s="630">
        <v>1041.9000000000001</v>
      </c>
    </row>
    <row r="325" spans="1:13" ht="14.4" customHeight="1" x14ac:dyDescent="0.3">
      <c r="A325" s="625" t="s">
        <v>3821</v>
      </c>
      <c r="B325" s="626" t="s">
        <v>5907</v>
      </c>
      <c r="C325" s="626" t="s">
        <v>5269</v>
      </c>
      <c r="D325" s="626" t="s">
        <v>5270</v>
      </c>
      <c r="E325" s="626" t="s">
        <v>5271</v>
      </c>
      <c r="F325" s="629">
        <v>1</v>
      </c>
      <c r="G325" s="629">
        <v>1954.31</v>
      </c>
      <c r="H325" s="642">
        <v>1</v>
      </c>
      <c r="I325" s="629"/>
      <c r="J325" s="629"/>
      <c r="K325" s="642">
        <v>0</v>
      </c>
      <c r="L325" s="629">
        <v>1</v>
      </c>
      <c r="M325" s="630">
        <v>1954.31</v>
      </c>
    </row>
    <row r="326" spans="1:13" ht="14.4" customHeight="1" x14ac:dyDescent="0.3">
      <c r="A326" s="625" t="s">
        <v>3821</v>
      </c>
      <c r="B326" s="626" t="s">
        <v>3632</v>
      </c>
      <c r="C326" s="626" t="s">
        <v>3956</v>
      </c>
      <c r="D326" s="626" t="s">
        <v>610</v>
      </c>
      <c r="E326" s="626" t="s">
        <v>3957</v>
      </c>
      <c r="F326" s="629"/>
      <c r="G326" s="629"/>
      <c r="H326" s="642">
        <v>0</v>
      </c>
      <c r="I326" s="629">
        <v>1</v>
      </c>
      <c r="J326" s="629">
        <v>418.37</v>
      </c>
      <c r="K326" s="642">
        <v>1</v>
      </c>
      <c r="L326" s="629">
        <v>1</v>
      </c>
      <c r="M326" s="630">
        <v>418.37</v>
      </c>
    </row>
    <row r="327" spans="1:13" ht="14.4" customHeight="1" x14ac:dyDescent="0.3">
      <c r="A327" s="625" t="s">
        <v>3822</v>
      </c>
      <c r="B327" s="626" t="s">
        <v>3507</v>
      </c>
      <c r="C327" s="626" t="s">
        <v>4892</v>
      </c>
      <c r="D327" s="626" t="s">
        <v>4893</v>
      </c>
      <c r="E327" s="626" t="s">
        <v>3645</v>
      </c>
      <c r="F327" s="629"/>
      <c r="G327" s="629"/>
      <c r="H327" s="642">
        <v>0</v>
      </c>
      <c r="I327" s="629">
        <v>6</v>
      </c>
      <c r="J327" s="629">
        <v>195.78000000000003</v>
      </c>
      <c r="K327" s="642">
        <v>1</v>
      </c>
      <c r="L327" s="629">
        <v>6</v>
      </c>
      <c r="M327" s="630">
        <v>195.78000000000003</v>
      </c>
    </row>
    <row r="328" spans="1:13" ht="14.4" customHeight="1" x14ac:dyDescent="0.3">
      <c r="A328" s="625" t="s">
        <v>3822</v>
      </c>
      <c r="B328" s="626" t="s">
        <v>3510</v>
      </c>
      <c r="C328" s="626" t="s">
        <v>5299</v>
      </c>
      <c r="D328" s="626" t="s">
        <v>5300</v>
      </c>
      <c r="E328" s="626" t="s">
        <v>5301</v>
      </c>
      <c r="F328" s="629">
        <v>6</v>
      </c>
      <c r="G328" s="629">
        <v>549.48</v>
      </c>
      <c r="H328" s="642">
        <v>1</v>
      </c>
      <c r="I328" s="629"/>
      <c r="J328" s="629"/>
      <c r="K328" s="642">
        <v>0</v>
      </c>
      <c r="L328" s="629">
        <v>6</v>
      </c>
      <c r="M328" s="630">
        <v>549.48</v>
      </c>
    </row>
    <row r="329" spans="1:13" ht="14.4" customHeight="1" x14ac:dyDescent="0.3">
      <c r="A329" s="625" t="s">
        <v>3822</v>
      </c>
      <c r="B329" s="626" t="s">
        <v>3511</v>
      </c>
      <c r="C329" s="626" t="s">
        <v>4073</v>
      </c>
      <c r="D329" s="626" t="s">
        <v>4074</v>
      </c>
      <c r="E329" s="626" t="s">
        <v>4075</v>
      </c>
      <c r="F329" s="629">
        <v>4</v>
      </c>
      <c r="G329" s="629">
        <v>2721.16</v>
      </c>
      <c r="H329" s="642">
        <v>1</v>
      </c>
      <c r="I329" s="629"/>
      <c r="J329" s="629"/>
      <c r="K329" s="642">
        <v>0</v>
      </c>
      <c r="L329" s="629">
        <v>4</v>
      </c>
      <c r="M329" s="630">
        <v>2721.16</v>
      </c>
    </row>
    <row r="330" spans="1:13" ht="14.4" customHeight="1" x14ac:dyDescent="0.3">
      <c r="A330" s="625" t="s">
        <v>3822</v>
      </c>
      <c r="B330" s="626" t="s">
        <v>3511</v>
      </c>
      <c r="C330" s="626" t="s">
        <v>4000</v>
      </c>
      <c r="D330" s="626" t="s">
        <v>3885</v>
      </c>
      <c r="E330" s="626" t="s">
        <v>758</v>
      </c>
      <c r="F330" s="629"/>
      <c r="G330" s="629"/>
      <c r="H330" s="642">
        <v>0</v>
      </c>
      <c r="I330" s="629">
        <v>4</v>
      </c>
      <c r="J330" s="629">
        <v>2449.04</v>
      </c>
      <c r="K330" s="642">
        <v>1</v>
      </c>
      <c r="L330" s="629">
        <v>4</v>
      </c>
      <c r="M330" s="630">
        <v>2449.04</v>
      </c>
    </row>
    <row r="331" spans="1:13" ht="14.4" customHeight="1" x14ac:dyDescent="0.3">
      <c r="A331" s="625" t="s">
        <v>3822</v>
      </c>
      <c r="B331" s="626" t="s">
        <v>3511</v>
      </c>
      <c r="C331" s="626" t="s">
        <v>5353</v>
      </c>
      <c r="D331" s="626" t="s">
        <v>5354</v>
      </c>
      <c r="E331" s="626" t="s">
        <v>5355</v>
      </c>
      <c r="F331" s="629">
        <v>2</v>
      </c>
      <c r="G331" s="629">
        <v>494.06</v>
      </c>
      <c r="H331" s="642">
        <v>1</v>
      </c>
      <c r="I331" s="629"/>
      <c r="J331" s="629"/>
      <c r="K331" s="642">
        <v>0</v>
      </c>
      <c r="L331" s="629">
        <v>2</v>
      </c>
      <c r="M331" s="630">
        <v>494.06</v>
      </c>
    </row>
    <row r="332" spans="1:13" ht="14.4" customHeight="1" x14ac:dyDescent="0.3">
      <c r="A332" s="625" t="s">
        <v>3822</v>
      </c>
      <c r="B332" s="626" t="s">
        <v>3511</v>
      </c>
      <c r="C332" s="626" t="s">
        <v>757</v>
      </c>
      <c r="D332" s="626" t="s">
        <v>754</v>
      </c>
      <c r="E332" s="626" t="s">
        <v>758</v>
      </c>
      <c r="F332" s="629"/>
      <c r="G332" s="629"/>
      <c r="H332" s="642">
        <v>0</v>
      </c>
      <c r="I332" s="629">
        <v>5</v>
      </c>
      <c r="J332" s="629">
        <v>3061.3</v>
      </c>
      <c r="K332" s="642">
        <v>1</v>
      </c>
      <c r="L332" s="629">
        <v>5</v>
      </c>
      <c r="M332" s="630">
        <v>3061.3</v>
      </c>
    </row>
    <row r="333" spans="1:13" ht="14.4" customHeight="1" x14ac:dyDescent="0.3">
      <c r="A333" s="625" t="s">
        <v>3822</v>
      </c>
      <c r="B333" s="626" t="s">
        <v>3518</v>
      </c>
      <c r="C333" s="626" t="s">
        <v>1596</v>
      </c>
      <c r="D333" s="626" t="s">
        <v>1597</v>
      </c>
      <c r="E333" s="626" t="s">
        <v>1598</v>
      </c>
      <c r="F333" s="629"/>
      <c r="G333" s="629"/>
      <c r="H333" s="642">
        <v>0</v>
      </c>
      <c r="I333" s="629">
        <v>8</v>
      </c>
      <c r="J333" s="629">
        <v>1120.24</v>
      </c>
      <c r="K333" s="642">
        <v>1</v>
      </c>
      <c r="L333" s="629">
        <v>8</v>
      </c>
      <c r="M333" s="630">
        <v>1120.24</v>
      </c>
    </row>
    <row r="334" spans="1:13" ht="14.4" customHeight="1" x14ac:dyDescent="0.3">
      <c r="A334" s="625" t="s">
        <v>3822</v>
      </c>
      <c r="B334" s="626" t="s">
        <v>3519</v>
      </c>
      <c r="C334" s="626" t="s">
        <v>1448</v>
      </c>
      <c r="D334" s="626" t="s">
        <v>1449</v>
      </c>
      <c r="E334" s="626" t="s">
        <v>1450</v>
      </c>
      <c r="F334" s="629"/>
      <c r="G334" s="629"/>
      <c r="H334" s="642"/>
      <c r="I334" s="629">
        <v>2</v>
      </c>
      <c r="J334" s="629">
        <v>0</v>
      </c>
      <c r="K334" s="642"/>
      <c r="L334" s="629">
        <v>2</v>
      </c>
      <c r="M334" s="630">
        <v>0</v>
      </c>
    </row>
    <row r="335" spans="1:13" ht="14.4" customHeight="1" x14ac:dyDescent="0.3">
      <c r="A335" s="625" t="s">
        <v>3822</v>
      </c>
      <c r="B335" s="626" t="s">
        <v>3522</v>
      </c>
      <c r="C335" s="626" t="s">
        <v>5333</v>
      </c>
      <c r="D335" s="626" t="s">
        <v>4069</v>
      </c>
      <c r="E335" s="626" t="s">
        <v>5334</v>
      </c>
      <c r="F335" s="629">
        <v>1</v>
      </c>
      <c r="G335" s="629">
        <v>0</v>
      </c>
      <c r="H335" s="642"/>
      <c r="I335" s="629"/>
      <c r="J335" s="629"/>
      <c r="K335" s="642"/>
      <c r="L335" s="629">
        <v>1</v>
      </c>
      <c r="M335" s="630">
        <v>0</v>
      </c>
    </row>
    <row r="336" spans="1:13" ht="14.4" customHeight="1" x14ac:dyDescent="0.3">
      <c r="A336" s="625" t="s">
        <v>3822</v>
      </c>
      <c r="B336" s="626" t="s">
        <v>3522</v>
      </c>
      <c r="C336" s="626" t="s">
        <v>5335</v>
      </c>
      <c r="D336" s="626" t="s">
        <v>5336</v>
      </c>
      <c r="E336" s="626" t="s">
        <v>5337</v>
      </c>
      <c r="F336" s="629">
        <v>1</v>
      </c>
      <c r="G336" s="629">
        <v>172.78</v>
      </c>
      <c r="H336" s="642">
        <v>1</v>
      </c>
      <c r="I336" s="629"/>
      <c r="J336" s="629"/>
      <c r="K336" s="642">
        <v>0</v>
      </c>
      <c r="L336" s="629">
        <v>1</v>
      </c>
      <c r="M336" s="630">
        <v>172.78</v>
      </c>
    </row>
    <row r="337" spans="1:13" ht="14.4" customHeight="1" x14ac:dyDescent="0.3">
      <c r="A337" s="625" t="s">
        <v>3822</v>
      </c>
      <c r="B337" s="626" t="s">
        <v>3522</v>
      </c>
      <c r="C337" s="626" t="s">
        <v>5338</v>
      </c>
      <c r="D337" s="626" t="s">
        <v>5339</v>
      </c>
      <c r="E337" s="626" t="s">
        <v>5334</v>
      </c>
      <c r="F337" s="629">
        <v>1</v>
      </c>
      <c r="G337" s="629">
        <v>0</v>
      </c>
      <c r="H337" s="642"/>
      <c r="I337" s="629"/>
      <c r="J337" s="629"/>
      <c r="K337" s="642"/>
      <c r="L337" s="629">
        <v>1</v>
      </c>
      <c r="M337" s="630">
        <v>0</v>
      </c>
    </row>
    <row r="338" spans="1:13" ht="14.4" customHeight="1" x14ac:dyDescent="0.3">
      <c r="A338" s="625" t="s">
        <v>3822</v>
      </c>
      <c r="B338" s="626" t="s">
        <v>3655</v>
      </c>
      <c r="C338" s="626" t="s">
        <v>2423</v>
      </c>
      <c r="D338" s="626" t="s">
        <v>2424</v>
      </c>
      <c r="E338" s="626" t="s">
        <v>2425</v>
      </c>
      <c r="F338" s="629"/>
      <c r="G338" s="629"/>
      <c r="H338" s="642">
        <v>0</v>
      </c>
      <c r="I338" s="629">
        <v>2</v>
      </c>
      <c r="J338" s="629">
        <v>98.44</v>
      </c>
      <c r="K338" s="642">
        <v>1</v>
      </c>
      <c r="L338" s="629">
        <v>2</v>
      </c>
      <c r="M338" s="630">
        <v>98.44</v>
      </c>
    </row>
    <row r="339" spans="1:13" ht="14.4" customHeight="1" x14ac:dyDescent="0.3">
      <c r="A339" s="625" t="s">
        <v>3822</v>
      </c>
      <c r="B339" s="626" t="s">
        <v>3655</v>
      </c>
      <c r="C339" s="626" t="s">
        <v>5303</v>
      </c>
      <c r="D339" s="626" t="s">
        <v>2420</v>
      </c>
      <c r="E339" s="626" t="s">
        <v>5304</v>
      </c>
      <c r="F339" s="629">
        <v>2</v>
      </c>
      <c r="G339" s="629">
        <v>0</v>
      </c>
      <c r="H339" s="642"/>
      <c r="I339" s="629"/>
      <c r="J339" s="629"/>
      <c r="K339" s="642"/>
      <c r="L339" s="629">
        <v>2</v>
      </c>
      <c r="M339" s="630">
        <v>0</v>
      </c>
    </row>
    <row r="340" spans="1:13" ht="14.4" customHeight="1" x14ac:dyDescent="0.3">
      <c r="A340" s="625" t="s">
        <v>3822</v>
      </c>
      <c r="B340" s="626" t="s">
        <v>3723</v>
      </c>
      <c r="C340" s="626" t="s">
        <v>5229</v>
      </c>
      <c r="D340" s="626" t="s">
        <v>3806</v>
      </c>
      <c r="E340" s="626"/>
      <c r="F340" s="629">
        <v>1</v>
      </c>
      <c r="G340" s="629">
        <v>1492.58</v>
      </c>
      <c r="H340" s="642">
        <v>1</v>
      </c>
      <c r="I340" s="629"/>
      <c r="J340" s="629"/>
      <c r="K340" s="642">
        <v>0</v>
      </c>
      <c r="L340" s="629">
        <v>1</v>
      </c>
      <c r="M340" s="630">
        <v>1492.58</v>
      </c>
    </row>
    <row r="341" spans="1:13" ht="14.4" customHeight="1" x14ac:dyDescent="0.3">
      <c r="A341" s="625" t="s">
        <v>3822</v>
      </c>
      <c r="B341" s="626" t="s">
        <v>3529</v>
      </c>
      <c r="C341" s="626" t="s">
        <v>1790</v>
      </c>
      <c r="D341" s="626" t="s">
        <v>3152</v>
      </c>
      <c r="E341" s="626" t="s">
        <v>3662</v>
      </c>
      <c r="F341" s="629">
        <v>2</v>
      </c>
      <c r="G341" s="629">
        <v>250.92</v>
      </c>
      <c r="H341" s="642">
        <v>1</v>
      </c>
      <c r="I341" s="629"/>
      <c r="J341" s="629"/>
      <c r="K341" s="642">
        <v>0</v>
      </c>
      <c r="L341" s="629">
        <v>2</v>
      </c>
      <c r="M341" s="630">
        <v>250.92</v>
      </c>
    </row>
    <row r="342" spans="1:13" ht="14.4" customHeight="1" x14ac:dyDescent="0.3">
      <c r="A342" s="625" t="s">
        <v>3822</v>
      </c>
      <c r="B342" s="626" t="s">
        <v>3529</v>
      </c>
      <c r="C342" s="626" t="s">
        <v>5285</v>
      </c>
      <c r="D342" s="626" t="s">
        <v>3152</v>
      </c>
      <c r="E342" s="626" t="s">
        <v>3531</v>
      </c>
      <c r="F342" s="629">
        <v>2</v>
      </c>
      <c r="G342" s="629">
        <v>0</v>
      </c>
      <c r="H342" s="642"/>
      <c r="I342" s="629"/>
      <c r="J342" s="629"/>
      <c r="K342" s="642"/>
      <c r="L342" s="629">
        <v>2</v>
      </c>
      <c r="M342" s="630">
        <v>0</v>
      </c>
    </row>
    <row r="343" spans="1:13" ht="14.4" customHeight="1" x14ac:dyDescent="0.3">
      <c r="A343" s="625" t="s">
        <v>3822</v>
      </c>
      <c r="B343" s="626" t="s">
        <v>3536</v>
      </c>
      <c r="C343" s="626" t="s">
        <v>5306</v>
      </c>
      <c r="D343" s="626" t="s">
        <v>1784</v>
      </c>
      <c r="E343" s="626" t="s">
        <v>2030</v>
      </c>
      <c r="F343" s="629">
        <v>2</v>
      </c>
      <c r="G343" s="629">
        <v>0</v>
      </c>
      <c r="H343" s="642"/>
      <c r="I343" s="629"/>
      <c r="J343" s="629"/>
      <c r="K343" s="642"/>
      <c r="L343" s="629">
        <v>2</v>
      </c>
      <c r="M343" s="630">
        <v>0</v>
      </c>
    </row>
    <row r="344" spans="1:13" ht="14.4" customHeight="1" x14ac:dyDescent="0.3">
      <c r="A344" s="625" t="s">
        <v>3822</v>
      </c>
      <c r="B344" s="626" t="s">
        <v>3539</v>
      </c>
      <c r="C344" s="626" t="s">
        <v>5289</v>
      </c>
      <c r="D344" s="626" t="s">
        <v>1453</v>
      </c>
      <c r="E344" s="626" t="s">
        <v>4169</v>
      </c>
      <c r="F344" s="629">
        <v>3</v>
      </c>
      <c r="G344" s="629">
        <v>403.98</v>
      </c>
      <c r="H344" s="642">
        <v>1</v>
      </c>
      <c r="I344" s="629"/>
      <c r="J344" s="629"/>
      <c r="K344" s="642">
        <v>0</v>
      </c>
      <c r="L344" s="629">
        <v>3</v>
      </c>
      <c r="M344" s="630">
        <v>403.98</v>
      </c>
    </row>
    <row r="345" spans="1:13" ht="14.4" customHeight="1" x14ac:dyDescent="0.3">
      <c r="A345" s="625" t="s">
        <v>3822</v>
      </c>
      <c r="B345" s="626" t="s">
        <v>3539</v>
      </c>
      <c r="C345" s="626" t="s">
        <v>1452</v>
      </c>
      <c r="D345" s="626" t="s">
        <v>1453</v>
      </c>
      <c r="E345" s="626" t="s">
        <v>1061</v>
      </c>
      <c r="F345" s="629"/>
      <c r="G345" s="629"/>
      <c r="H345" s="642">
        <v>0</v>
      </c>
      <c r="I345" s="629">
        <v>2</v>
      </c>
      <c r="J345" s="629">
        <v>89.78</v>
      </c>
      <c r="K345" s="642">
        <v>1</v>
      </c>
      <c r="L345" s="629">
        <v>2</v>
      </c>
      <c r="M345" s="630">
        <v>89.78</v>
      </c>
    </row>
    <row r="346" spans="1:13" ht="14.4" customHeight="1" x14ac:dyDescent="0.3">
      <c r="A346" s="625" t="s">
        <v>3822</v>
      </c>
      <c r="B346" s="626" t="s">
        <v>3540</v>
      </c>
      <c r="C346" s="626" t="s">
        <v>5321</v>
      </c>
      <c r="D346" s="626" t="s">
        <v>5322</v>
      </c>
      <c r="E346" s="626" t="s">
        <v>1534</v>
      </c>
      <c r="F346" s="629">
        <v>1</v>
      </c>
      <c r="G346" s="629">
        <v>44.89</v>
      </c>
      <c r="H346" s="642">
        <v>1</v>
      </c>
      <c r="I346" s="629"/>
      <c r="J346" s="629"/>
      <c r="K346" s="642">
        <v>0</v>
      </c>
      <c r="L346" s="629">
        <v>1</v>
      </c>
      <c r="M346" s="630">
        <v>44.89</v>
      </c>
    </row>
    <row r="347" spans="1:13" ht="14.4" customHeight="1" x14ac:dyDescent="0.3">
      <c r="A347" s="625" t="s">
        <v>3822</v>
      </c>
      <c r="B347" s="626" t="s">
        <v>3541</v>
      </c>
      <c r="C347" s="626" t="s">
        <v>5206</v>
      </c>
      <c r="D347" s="626" t="s">
        <v>2007</v>
      </c>
      <c r="E347" s="626" t="s">
        <v>4169</v>
      </c>
      <c r="F347" s="629">
        <v>1</v>
      </c>
      <c r="G347" s="629">
        <v>303.45999999999998</v>
      </c>
      <c r="H347" s="642">
        <v>1</v>
      </c>
      <c r="I347" s="629"/>
      <c r="J347" s="629"/>
      <c r="K347" s="642">
        <v>0</v>
      </c>
      <c r="L347" s="629">
        <v>1</v>
      </c>
      <c r="M347" s="630">
        <v>303.45999999999998</v>
      </c>
    </row>
    <row r="348" spans="1:13" ht="14.4" customHeight="1" x14ac:dyDescent="0.3">
      <c r="A348" s="625" t="s">
        <v>3822</v>
      </c>
      <c r="B348" s="626" t="s">
        <v>3547</v>
      </c>
      <c r="C348" s="626" t="s">
        <v>4848</v>
      </c>
      <c r="D348" s="626" t="s">
        <v>1512</v>
      </c>
      <c r="E348" s="626" t="s">
        <v>3034</v>
      </c>
      <c r="F348" s="629"/>
      <c r="G348" s="629"/>
      <c r="H348" s="642">
        <v>0</v>
      </c>
      <c r="I348" s="629">
        <v>2</v>
      </c>
      <c r="J348" s="629">
        <v>610.16</v>
      </c>
      <c r="K348" s="642">
        <v>1</v>
      </c>
      <c r="L348" s="629">
        <v>2</v>
      </c>
      <c r="M348" s="630">
        <v>610.16</v>
      </c>
    </row>
    <row r="349" spans="1:13" ht="14.4" customHeight="1" x14ac:dyDescent="0.3">
      <c r="A349" s="625" t="s">
        <v>3822</v>
      </c>
      <c r="B349" s="626" t="s">
        <v>3547</v>
      </c>
      <c r="C349" s="626" t="s">
        <v>5356</v>
      </c>
      <c r="D349" s="626" t="s">
        <v>1512</v>
      </c>
      <c r="E349" s="626" t="s">
        <v>2030</v>
      </c>
      <c r="F349" s="629">
        <v>1</v>
      </c>
      <c r="G349" s="629">
        <v>0</v>
      </c>
      <c r="H349" s="642"/>
      <c r="I349" s="629"/>
      <c r="J349" s="629"/>
      <c r="K349" s="642"/>
      <c r="L349" s="629">
        <v>1</v>
      </c>
      <c r="M349" s="630">
        <v>0</v>
      </c>
    </row>
    <row r="350" spans="1:13" ht="14.4" customHeight="1" x14ac:dyDescent="0.3">
      <c r="A350" s="625" t="s">
        <v>3822</v>
      </c>
      <c r="B350" s="626" t="s">
        <v>3674</v>
      </c>
      <c r="C350" s="626" t="s">
        <v>2393</v>
      </c>
      <c r="D350" s="626" t="s">
        <v>3675</v>
      </c>
      <c r="E350" s="626" t="s">
        <v>1009</v>
      </c>
      <c r="F350" s="629"/>
      <c r="G350" s="629"/>
      <c r="H350" s="642">
        <v>0</v>
      </c>
      <c r="I350" s="629">
        <v>2</v>
      </c>
      <c r="J350" s="629">
        <v>149.74</v>
      </c>
      <c r="K350" s="642">
        <v>1</v>
      </c>
      <c r="L350" s="629">
        <v>2</v>
      </c>
      <c r="M350" s="630">
        <v>149.74</v>
      </c>
    </row>
    <row r="351" spans="1:13" ht="14.4" customHeight="1" x14ac:dyDescent="0.3">
      <c r="A351" s="625" t="s">
        <v>3822</v>
      </c>
      <c r="B351" s="626" t="s">
        <v>3674</v>
      </c>
      <c r="C351" s="626" t="s">
        <v>5313</v>
      </c>
      <c r="D351" s="626" t="s">
        <v>3675</v>
      </c>
      <c r="E351" s="626" t="s">
        <v>2907</v>
      </c>
      <c r="F351" s="629"/>
      <c r="G351" s="629"/>
      <c r="H351" s="642">
        <v>0</v>
      </c>
      <c r="I351" s="629">
        <v>1</v>
      </c>
      <c r="J351" s="629">
        <v>249.54</v>
      </c>
      <c r="K351" s="642">
        <v>1</v>
      </c>
      <c r="L351" s="629">
        <v>1</v>
      </c>
      <c r="M351" s="630">
        <v>249.54</v>
      </c>
    </row>
    <row r="352" spans="1:13" ht="14.4" customHeight="1" x14ac:dyDescent="0.3">
      <c r="A352" s="625" t="s">
        <v>3822</v>
      </c>
      <c r="B352" s="626" t="s">
        <v>3549</v>
      </c>
      <c r="C352" s="626" t="s">
        <v>5326</v>
      </c>
      <c r="D352" s="626" t="s">
        <v>5327</v>
      </c>
      <c r="E352" s="626" t="s">
        <v>5328</v>
      </c>
      <c r="F352" s="629"/>
      <c r="G352" s="629"/>
      <c r="H352" s="642">
        <v>0</v>
      </c>
      <c r="I352" s="629">
        <v>3</v>
      </c>
      <c r="J352" s="629">
        <v>1293.42</v>
      </c>
      <c r="K352" s="642">
        <v>1</v>
      </c>
      <c r="L352" s="629">
        <v>3</v>
      </c>
      <c r="M352" s="630">
        <v>1293.42</v>
      </c>
    </row>
    <row r="353" spans="1:13" ht="14.4" customHeight="1" x14ac:dyDescent="0.3">
      <c r="A353" s="625" t="s">
        <v>3822</v>
      </c>
      <c r="B353" s="626" t="s">
        <v>3551</v>
      </c>
      <c r="C353" s="626" t="s">
        <v>5330</v>
      </c>
      <c r="D353" s="626" t="s">
        <v>1427</v>
      </c>
      <c r="E353" s="626" t="s">
        <v>4905</v>
      </c>
      <c r="F353" s="629"/>
      <c r="G353" s="629"/>
      <c r="H353" s="642">
        <v>0</v>
      </c>
      <c r="I353" s="629">
        <v>1</v>
      </c>
      <c r="J353" s="629">
        <v>250.62</v>
      </c>
      <c r="K353" s="642">
        <v>1</v>
      </c>
      <c r="L353" s="629">
        <v>1</v>
      </c>
      <c r="M353" s="630">
        <v>250.62</v>
      </c>
    </row>
    <row r="354" spans="1:13" ht="14.4" customHeight="1" x14ac:dyDescent="0.3">
      <c r="A354" s="625" t="s">
        <v>3822</v>
      </c>
      <c r="B354" s="626" t="s">
        <v>3554</v>
      </c>
      <c r="C354" s="626" t="s">
        <v>5367</v>
      </c>
      <c r="D354" s="626" t="s">
        <v>1526</v>
      </c>
      <c r="E354" s="626" t="s">
        <v>5368</v>
      </c>
      <c r="F354" s="629"/>
      <c r="G354" s="629"/>
      <c r="H354" s="642">
        <v>0</v>
      </c>
      <c r="I354" s="629">
        <v>3</v>
      </c>
      <c r="J354" s="629">
        <v>3200.82</v>
      </c>
      <c r="K354" s="642">
        <v>1</v>
      </c>
      <c r="L354" s="629">
        <v>3</v>
      </c>
      <c r="M354" s="630">
        <v>3200.82</v>
      </c>
    </row>
    <row r="355" spans="1:13" ht="14.4" customHeight="1" x14ac:dyDescent="0.3">
      <c r="A355" s="625" t="s">
        <v>3822</v>
      </c>
      <c r="B355" s="626" t="s">
        <v>3554</v>
      </c>
      <c r="C355" s="626" t="s">
        <v>5365</v>
      </c>
      <c r="D355" s="626" t="s">
        <v>1526</v>
      </c>
      <c r="E355" s="626" t="s">
        <v>5366</v>
      </c>
      <c r="F355" s="629">
        <v>1</v>
      </c>
      <c r="G355" s="629">
        <v>0</v>
      </c>
      <c r="H355" s="642"/>
      <c r="I355" s="629"/>
      <c r="J355" s="629"/>
      <c r="K355" s="642"/>
      <c r="L355" s="629">
        <v>1</v>
      </c>
      <c r="M355" s="630">
        <v>0</v>
      </c>
    </row>
    <row r="356" spans="1:13" ht="14.4" customHeight="1" x14ac:dyDescent="0.3">
      <c r="A356" s="625" t="s">
        <v>3822</v>
      </c>
      <c r="B356" s="626" t="s">
        <v>3567</v>
      </c>
      <c r="C356" s="626" t="s">
        <v>2838</v>
      </c>
      <c r="D356" s="626" t="s">
        <v>3734</v>
      </c>
      <c r="E356" s="626" t="s">
        <v>3735</v>
      </c>
      <c r="F356" s="629">
        <v>1</v>
      </c>
      <c r="G356" s="629">
        <v>65.069999999999993</v>
      </c>
      <c r="H356" s="642">
        <v>1</v>
      </c>
      <c r="I356" s="629"/>
      <c r="J356" s="629"/>
      <c r="K356" s="642">
        <v>0</v>
      </c>
      <c r="L356" s="629">
        <v>1</v>
      </c>
      <c r="M356" s="630">
        <v>65.069999999999993</v>
      </c>
    </row>
    <row r="357" spans="1:13" ht="14.4" customHeight="1" x14ac:dyDescent="0.3">
      <c r="A357" s="625" t="s">
        <v>3822</v>
      </c>
      <c r="B357" s="626" t="s">
        <v>3574</v>
      </c>
      <c r="C357" s="626" t="s">
        <v>1717</v>
      </c>
      <c r="D357" s="626" t="s">
        <v>3575</v>
      </c>
      <c r="E357" s="626" t="s">
        <v>3576</v>
      </c>
      <c r="F357" s="629"/>
      <c r="G357" s="629"/>
      <c r="H357" s="642">
        <v>0</v>
      </c>
      <c r="I357" s="629">
        <v>7</v>
      </c>
      <c r="J357" s="629">
        <v>2333.17</v>
      </c>
      <c r="K357" s="642">
        <v>1</v>
      </c>
      <c r="L357" s="629">
        <v>7</v>
      </c>
      <c r="M357" s="630">
        <v>2333.17</v>
      </c>
    </row>
    <row r="358" spans="1:13" ht="14.4" customHeight="1" x14ac:dyDescent="0.3">
      <c r="A358" s="625" t="s">
        <v>3822</v>
      </c>
      <c r="B358" s="626" t="s">
        <v>3743</v>
      </c>
      <c r="C358" s="626" t="s">
        <v>4297</v>
      </c>
      <c r="D358" s="626" t="s">
        <v>4158</v>
      </c>
      <c r="E358" s="626" t="s">
        <v>3066</v>
      </c>
      <c r="F358" s="629">
        <v>3</v>
      </c>
      <c r="G358" s="629">
        <v>666.75</v>
      </c>
      <c r="H358" s="642">
        <v>1</v>
      </c>
      <c r="I358" s="629"/>
      <c r="J358" s="629"/>
      <c r="K358" s="642">
        <v>0</v>
      </c>
      <c r="L358" s="629">
        <v>3</v>
      </c>
      <c r="M358" s="630">
        <v>666.75</v>
      </c>
    </row>
    <row r="359" spans="1:13" ht="14.4" customHeight="1" x14ac:dyDescent="0.3">
      <c r="A359" s="625" t="s">
        <v>3822</v>
      </c>
      <c r="B359" s="626" t="s">
        <v>3743</v>
      </c>
      <c r="C359" s="626" t="s">
        <v>4157</v>
      </c>
      <c r="D359" s="626" t="s">
        <v>4158</v>
      </c>
      <c r="E359" s="626" t="s">
        <v>3066</v>
      </c>
      <c r="F359" s="629">
        <v>2</v>
      </c>
      <c r="G359" s="629">
        <v>444.5</v>
      </c>
      <c r="H359" s="642">
        <v>1</v>
      </c>
      <c r="I359" s="629"/>
      <c r="J359" s="629"/>
      <c r="K359" s="642">
        <v>0</v>
      </c>
      <c r="L359" s="629">
        <v>2</v>
      </c>
      <c r="M359" s="630">
        <v>444.5</v>
      </c>
    </row>
    <row r="360" spans="1:13" ht="14.4" customHeight="1" x14ac:dyDescent="0.3">
      <c r="A360" s="625" t="s">
        <v>3822</v>
      </c>
      <c r="B360" s="626" t="s">
        <v>3599</v>
      </c>
      <c r="C360" s="626" t="s">
        <v>5290</v>
      </c>
      <c r="D360" s="626" t="s">
        <v>4166</v>
      </c>
      <c r="E360" s="626" t="s">
        <v>3600</v>
      </c>
      <c r="F360" s="629">
        <v>2</v>
      </c>
      <c r="G360" s="629">
        <v>139.72</v>
      </c>
      <c r="H360" s="642">
        <v>1</v>
      </c>
      <c r="I360" s="629"/>
      <c r="J360" s="629"/>
      <c r="K360" s="642">
        <v>0</v>
      </c>
      <c r="L360" s="629">
        <v>2</v>
      </c>
      <c r="M360" s="630">
        <v>139.72</v>
      </c>
    </row>
    <row r="361" spans="1:13" ht="14.4" customHeight="1" x14ac:dyDescent="0.3">
      <c r="A361" s="625" t="s">
        <v>3822</v>
      </c>
      <c r="B361" s="626" t="s">
        <v>5905</v>
      </c>
      <c r="C361" s="626" t="s">
        <v>4135</v>
      </c>
      <c r="D361" s="626" t="s">
        <v>4136</v>
      </c>
      <c r="E361" s="626" t="s">
        <v>4137</v>
      </c>
      <c r="F361" s="629"/>
      <c r="G361" s="629"/>
      <c r="H361" s="642">
        <v>0</v>
      </c>
      <c r="I361" s="629">
        <v>3</v>
      </c>
      <c r="J361" s="629">
        <v>1159.53</v>
      </c>
      <c r="K361" s="642">
        <v>1</v>
      </c>
      <c r="L361" s="629">
        <v>3</v>
      </c>
      <c r="M361" s="630">
        <v>1159.53</v>
      </c>
    </row>
    <row r="362" spans="1:13" ht="14.4" customHeight="1" x14ac:dyDescent="0.3">
      <c r="A362" s="625" t="s">
        <v>3822</v>
      </c>
      <c r="B362" s="626" t="s">
        <v>5905</v>
      </c>
      <c r="C362" s="626" t="s">
        <v>5331</v>
      </c>
      <c r="D362" s="626" t="s">
        <v>4136</v>
      </c>
      <c r="E362" s="626" t="s">
        <v>5332</v>
      </c>
      <c r="F362" s="629">
        <v>1</v>
      </c>
      <c r="G362" s="629">
        <v>0</v>
      </c>
      <c r="H362" s="642"/>
      <c r="I362" s="629"/>
      <c r="J362" s="629"/>
      <c r="K362" s="642"/>
      <c r="L362" s="629">
        <v>1</v>
      </c>
      <c r="M362" s="630">
        <v>0</v>
      </c>
    </row>
    <row r="363" spans="1:13" ht="14.4" customHeight="1" x14ac:dyDescent="0.3">
      <c r="A363" s="625" t="s">
        <v>3822</v>
      </c>
      <c r="B363" s="626" t="s">
        <v>3608</v>
      </c>
      <c r="C363" s="626" t="s">
        <v>5347</v>
      </c>
      <c r="D363" s="626" t="s">
        <v>5348</v>
      </c>
      <c r="E363" s="626" t="s">
        <v>3610</v>
      </c>
      <c r="F363" s="629">
        <v>2</v>
      </c>
      <c r="G363" s="629">
        <v>0</v>
      </c>
      <c r="H363" s="642"/>
      <c r="I363" s="629"/>
      <c r="J363" s="629"/>
      <c r="K363" s="642"/>
      <c r="L363" s="629">
        <v>2</v>
      </c>
      <c r="M363" s="630">
        <v>0</v>
      </c>
    </row>
    <row r="364" spans="1:13" ht="14.4" customHeight="1" x14ac:dyDescent="0.3">
      <c r="A364" s="625" t="s">
        <v>3822</v>
      </c>
      <c r="B364" s="626" t="s">
        <v>3608</v>
      </c>
      <c r="C364" s="626" t="s">
        <v>1411</v>
      </c>
      <c r="D364" s="626" t="s">
        <v>1412</v>
      </c>
      <c r="E364" s="626" t="s">
        <v>3610</v>
      </c>
      <c r="F364" s="629"/>
      <c r="G364" s="629"/>
      <c r="H364" s="642">
        <v>0</v>
      </c>
      <c r="I364" s="629">
        <v>2</v>
      </c>
      <c r="J364" s="629">
        <v>193.26</v>
      </c>
      <c r="K364" s="642">
        <v>1</v>
      </c>
      <c r="L364" s="629">
        <v>2</v>
      </c>
      <c r="M364" s="630">
        <v>193.26</v>
      </c>
    </row>
    <row r="365" spans="1:13" ht="14.4" customHeight="1" x14ac:dyDescent="0.3">
      <c r="A365" s="625" t="s">
        <v>3822</v>
      </c>
      <c r="B365" s="626" t="s">
        <v>3608</v>
      </c>
      <c r="C365" s="626" t="s">
        <v>5204</v>
      </c>
      <c r="D365" s="626" t="s">
        <v>1412</v>
      </c>
      <c r="E365" s="626" t="s">
        <v>4348</v>
      </c>
      <c r="F365" s="629"/>
      <c r="G365" s="629"/>
      <c r="H365" s="642">
        <v>0</v>
      </c>
      <c r="I365" s="629">
        <v>4</v>
      </c>
      <c r="J365" s="629">
        <v>773.04</v>
      </c>
      <c r="K365" s="642">
        <v>1</v>
      </c>
      <c r="L365" s="629">
        <v>4</v>
      </c>
      <c r="M365" s="630">
        <v>773.04</v>
      </c>
    </row>
    <row r="366" spans="1:13" ht="14.4" customHeight="1" x14ac:dyDescent="0.3">
      <c r="A366" s="625" t="s">
        <v>3822</v>
      </c>
      <c r="B366" s="626" t="s">
        <v>3608</v>
      </c>
      <c r="C366" s="626" t="s">
        <v>1775</v>
      </c>
      <c r="D366" s="626" t="s">
        <v>1776</v>
      </c>
      <c r="E366" s="626" t="s">
        <v>3695</v>
      </c>
      <c r="F366" s="629">
        <v>17</v>
      </c>
      <c r="G366" s="629">
        <v>1642.71</v>
      </c>
      <c r="H366" s="642">
        <v>1</v>
      </c>
      <c r="I366" s="629"/>
      <c r="J366" s="629"/>
      <c r="K366" s="642">
        <v>0</v>
      </c>
      <c r="L366" s="629">
        <v>17</v>
      </c>
      <c r="M366" s="630">
        <v>1642.71</v>
      </c>
    </row>
    <row r="367" spans="1:13" ht="14.4" customHeight="1" x14ac:dyDescent="0.3">
      <c r="A367" s="625" t="s">
        <v>3822</v>
      </c>
      <c r="B367" s="626" t="s">
        <v>3716</v>
      </c>
      <c r="C367" s="626" t="s">
        <v>3940</v>
      </c>
      <c r="D367" s="626" t="s">
        <v>3941</v>
      </c>
      <c r="E367" s="626" t="s">
        <v>3942</v>
      </c>
      <c r="F367" s="629"/>
      <c r="G367" s="629"/>
      <c r="H367" s="642">
        <v>0</v>
      </c>
      <c r="I367" s="629">
        <v>2</v>
      </c>
      <c r="J367" s="629">
        <v>189.6</v>
      </c>
      <c r="K367" s="642">
        <v>1</v>
      </c>
      <c r="L367" s="629">
        <v>2</v>
      </c>
      <c r="M367" s="630">
        <v>189.6</v>
      </c>
    </row>
    <row r="368" spans="1:13" ht="14.4" customHeight="1" x14ac:dyDescent="0.3">
      <c r="A368" s="625" t="s">
        <v>3823</v>
      </c>
      <c r="B368" s="626" t="s">
        <v>3511</v>
      </c>
      <c r="C368" s="626" t="s">
        <v>757</v>
      </c>
      <c r="D368" s="626" t="s">
        <v>754</v>
      </c>
      <c r="E368" s="626" t="s">
        <v>758</v>
      </c>
      <c r="F368" s="629"/>
      <c r="G368" s="629"/>
      <c r="H368" s="642">
        <v>0</v>
      </c>
      <c r="I368" s="629">
        <v>4</v>
      </c>
      <c r="J368" s="629">
        <v>2449.04</v>
      </c>
      <c r="K368" s="642">
        <v>1</v>
      </c>
      <c r="L368" s="629">
        <v>4</v>
      </c>
      <c r="M368" s="630">
        <v>2449.04</v>
      </c>
    </row>
    <row r="369" spans="1:13" ht="14.4" customHeight="1" x14ac:dyDescent="0.3">
      <c r="A369" s="625" t="s">
        <v>3823</v>
      </c>
      <c r="B369" s="626" t="s">
        <v>3519</v>
      </c>
      <c r="C369" s="626" t="s">
        <v>1556</v>
      </c>
      <c r="D369" s="626" t="s">
        <v>1449</v>
      </c>
      <c r="E369" s="626" t="s">
        <v>1557</v>
      </c>
      <c r="F369" s="629"/>
      <c r="G369" s="629"/>
      <c r="H369" s="642"/>
      <c r="I369" s="629">
        <v>2</v>
      </c>
      <c r="J369" s="629">
        <v>0</v>
      </c>
      <c r="K369" s="642"/>
      <c r="L369" s="629">
        <v>2</v>
      </c>
      <c r="M369" s="630">
        <v>0</v>
      </c>
    </row>
    <row r="370" spans="1:13" ht="14.4" customHeight="1" x14ac:dyDescent="0.3">
      <c r="A370" s="625" t="s">
        <v>3823</v>
      </c>
      <c r="B370" s="626" t="s">
        <v>3519</v>
      </c>
      <c r="C370" s="626" t="s">
        <v>1448</v>
      </c>
      <c r="D370" s="626" t="s">
        <v>1449</v>
      </c>
      <c r="E370" s="626" t="s">
        <v>1450</v>
      </c>
      <c r="F370" s="629"/>
      <c r="G370" s="629"/>
      <c r="H370" s="642"/>
      <c r="I370" s="629">
        <v>2</v>
      </c>
      <c r="J370" s="629">
        <v>0</v>
      </c>
      <c r="K370" s="642"/>
      <c r="L370" s="629">
        <v>2</v>
      </c>
      <c r="M370" s="630">
        <v>0</v>
      </c>
    </row>
    <row r="371" spans="1:13" ht="14.4" customHeight="1" x14ac:dyDescent="0.3">
      <c r="A371" s="625" t="s">
        <v>3823</v>
      </c>
      <c r="B371" s="626" t="s">
        <v>3519</v>
      </c>
      <c r="C371" s="626" t="s">
        <v>4053</v>
      </c>
      <c r="D371" s="626" t="s">
        <v>4054</v>
      </c>
      <c r="E371" s="626" t="s">
        <v>4055</v>
      </c>
      <c r="F371" s="629">
        <v>1</v>
      </c>
      <c r="G371" s="629">
        <v>0</v>
      </c>
      <c r="H371" s="642"/>
      <c r="I371" s="629"/>
      <c r="J371" s="629"/>
      <c r="K371" s="642"/>
      <c r="L371" s="629">
        <v>1</v>
      </c>
      <c r="M371" s="630">
        <v>0</v>
      </c>
    </row>
    <row r="372" spans="1:13" ht="14.4" customHeight="1" x14ac:dyDescent="0.3">
      <c r="A372" s="625" t="s">
        <v>3823</v>
      </c>
      <c r="B372" s="626" t="s">
        <v>3527</v>
      </c>
      <c r="C372" s="626" t="s">
        <v>4056</v>
      </c>
      <c r="D372" s="626" t="s">
        <v>1479</v>
      </c>
      <c r="E372" s="626" t="s">
        <v>4057</v>
      </c>
      <c r="F372" s="629"/>
      <c r="G372" s="629"/>
      <c r="H372" s="642">
        <v>0</v>
      </c>
      <c r="I372" s="629">
        <v>3</v>
      </c>
      <c r="J372" s="629">
        <v>1399.74</v>
      </c>
      <c r="K372" s="642">
        <v>1</v>
      </c>
      <c r="L372" s="629">
        <v>3</v>
      </c>
      <c r="M372" s="630">
        <v>1399.74</v>
      </c>
    </row>
    <row r="373" spans="1:13" ht="14.4" customHeight="1" x14ac:dyDescent="0.3">
      <c r="A373" s="625" t="s">
        <v>3823</v>
      </c>
      <c r="B373" s="626" t="s">
        <v>3574</v>
      </c>
      <c r="C373" s="626" t="s">
        <v>1717</v>
      </c>
      <c r="D373" s="626" t="s">
        <v>3575</v>
      </c>
      <c r="E373" s="626" t="s">
        <v>3576</v>
      </c>
      <c r="F373" s="629"/>
      <c r="G373" s="629"/>
      <c r="H373" s="642">
        <v>0</v>
      </c>
      <c r="I373" s="629">
        <v>3</v>
      </c>
      <c r="J373" s="629">
        <v>999.93000000000006</v>
      </c>
      <c r="K373" s="642">
        <v>1</v>
      </c>
      <c r="L373" s="629">
        <v>3</v>
      </c>
      <c r="M373" s="630">
        <v>999.93000000000006</v>
      </c>
    </row>
    <row r="374" spans="1:13" ht="14.4" customHeight="1" x14ac:dyDescent="0.3">
      <c r="A374" s="625" t="s">
        <v>3823</v>
      </c>
      <c r="B374" s="626" t="s">
        <v>3586</v>
      </c>
      <c r="C374" s="626" t="s">
        <v>2594</v>
      </c>
      <c r="D374" s="626" t="s">
        <v>2595</v>
      </c>
      <c r="E374" s="626" t="s">
        <v>3600</v>
      </c>
      <c r="F374" s="629"/>
      <c r="G374" s="629"/>
      <c r="H374" s="642">
        <v>0</v>
      </c>
      <c r="I374" s="629">
        <v>1</v>
      </c>
      <c r="J374" s="629">
        <v>184.22</v>
      </c>
      <c r="K374" s="642">
        <v>1</v>
      </c>
      <c r="L374" s="629">
        <v>1</v>
      </c>
      <c r="M374" s="630">
        <v>184.22</v>
      </c>
    </row>
    <row r="375" spans="1:13" ht="14.4" customHeight="1" x14ac:dyDescent="0.3">
      <c r="A375" s="625" t="s">
        <v>3824</v>
      </c>
      <c r="B375" s="626" t="s">
        <v>3510</v>
      </c>
      <c r="C375" s="626" t="s">
        <v>5802</v>
      </c>
      <c r="D375" s="626" t="s">
        <v>5803</v>
      </c>
      <c r="E375" s="626" t="s">
        <v>3677</v>
      </c>
      <c r="F375" s="629"/>
      <c r="G375" s="629"/>
      <c r="H375" s="642">
        <v>0</v>
      </c>
      <c r="I375" s="629">
        <v>1</v>
      </c>
      <c r="J375" s="629">
        <v>350.86</v>
      </c>
      <c r="K375" s="642">
        <v>1</v>
      </c>
      <c r="L375" s="629">
        <v>1</v>
      </c>
      <c r="M375" s="630">
        <v>350.86</v>
      </c>
    </row>
    <row r="376" spans="1:13" ht="14.4" customHeight="1" x14ac:dyDescent="0.3">
      <c r="A376" s="625" t="s">
        <v>3824</v>
      </c>
      <c r="B376" s="626" t="s">
        <v>3511</v>
      </c>
      <c r="C376" s="626" t="s">
        <v>1294</v>
      </c>
      <c r="D376" s="626" t="s">
        <v>754</v>
      </c>
      <c r="E376" s="626" t="s">
        <v>1295</v>
      </c>
      <c r="F376" s="629"/>
      <c r="G376" s="629"/>
      <c r="H376" s="642">
        <v>0</v>
      </c>
      <c r="I376" s="629">
        <v>1</v>
      </c>
      <c r="J376" s="629">
        <v>95.24</v>
      </c>
      <c r="K376" s="642">
        <v>1</v>
      </c>
      <c r="L376" s="629">
        <v>1</v>
      </c>
      <c r="M376" s="630">
        <v>95.24</v>
      </c>
    </row>
    <row r="377" spans="1:13" ht="14.4" customHeight="1" x14ac:dyDescent="0.3">
      <c r="A377" s="625" t="s">
        <v>3824</v>
      </c>
      <c r="B377" s="626" t="s">
        <v>3511</v>
      </c>
      <c r="C377" s="626" t="s">
        <v>753</v>
      </c>
      <c r="D377" s="626" t="s">
        <v>754</v>
      </c>
      <c r="E377" s="626" t="s">
        <v>755</v>
      </c>
      <c r="F377" s="629"/>
      <c r="G377" s="629"/>
      <c r="H377" s="642">
        <v>0</v>
      </c>
      <c r="I377" s="629">
        <v>11</v>
      </c>
      <c r="J377" s="629">
        <v>2095.2799999999997</v>
      </c>
      <c r="K377" s="642">
        <v>1</v>
      </c>
      <c r="L377" s="629">
        <v>11</v>
      </c>
      <c r="M377" s="630">
        <v>2095.2799999999997</v>
      </c>
    </row>
    <row r="378" spans="1:13" ht="14.4" customHeight="1" x14ac:dyDescent="0.3">
      <c r="A378" s="625" t="s">
        <v>3824</v>
      </c>
      <c r="B378" s="626" t="s">
        <v>3511</v>
      </c>
      <c r="C378" s="626" t="s">
        <v>757</v>
      </c>
      <c r="D378" s="626" t="s">
        <v>754</v>
      </c>
      <c r="E378" s="626" t="s">
        <v>758</v>
      </c>
      <c r="F378" s="629"/>
      <c r="G378" s="629"/>
      <c r="H378" s="642">
        <v>0</v>
      </c>
      <c r="I378" s="629">
        <v>25</v>
      </c>
      <c r="J378" s="629">
        <v>15306.500000000004</v>
      </c>
      <c r="K378" s="642">
        <v>1</v>
      </c>
      <c r="L378" s="629">
        <v>25</v>
      </c>
      <c r="M378" s="630">
        <v>15306.500000000004</v>
      </c>
    </row>
    <row r="379" spans="1:13" ht="14.4" customHeight="1" x14ac:dyDescent="0.3">
      <c r="A379" s="625" t="s">
        <v>3824</v>
      </c>
      <c r="B379" s="626" t="s">
        <v>3514</v>
      </c>
      <c r="C379" s="626" t="s">
        <v>5782</v>
      </c>
      <c r="D379" s="626" t="s">
        <v>5783</v>
      </c>
      <c r="E379" s="626" t="s">
        <v>5784</v>
      </c>
      <c r="F379" s="629">
        <v>5</v>
      </c>
      <c r="G379" s="629">
        <v>3152.6499999999996</v>
      </c>
      <c r="H379" s="642">
        <v>0.83333333333333337</v>
      </c>
      <c r="I379" s="629">
        <v>1</v>
      </c>
      <c r="J379" s="629">
        <v>630.53</v>
      </c>
      <c r="K379" s="642">
        <v>0.16666666666666669</v>
      </c>
      <c r="L379" s="629">
        <v>6</v>
      </c>
      <c r="M379" s="630">
        <v>3783.1799999999994</v>
      </c>
    </row>
    <row r="380" spans="1:13" ht="14.4" customHeight="1" x14ac:dyDescent="0.3">
      <c r="A380" s="625" t="s">
        <v>3824</v>
      </c>
      <c r="B380" s="626" t="s">
        <v>3514</v>
      </c>
      <c r="C380" s="626" t="s">
        <v>5810</v>
      </c>
      <c r="D380" s="626" t="s">
        <v>5783</v>
      </c>
      <c r="E380" s="626" t="s">
        <v>5811</v>
      </c>
      <c r="F380" s="629"/>
      <c r="G380" s="629"/>
      <c r="H380" s="642"/>
      <c r="I380" s="629">
        <v>1</v>
      </c>
      <c r="J380" s="629">
        <v>0</v>
      </c>
      <c r="K380" s="642"/>
      <c r="L380" s="629">
        <v>1</v>
      </c>
      <c r="M380" s="630">
        <v>0</v>
      </c>
    </row>
    <row r="381" spans="1:13" ht="14.4" customHeight="1" x14ac:dyDescent="0.3">
      <c r="A381" s="625" t="s">
        <v>3824</v>
      </c>
      <c r="B381" s="626" t="s">
        <v>3515</v>
      </c>
      <c r="C381" s="626" t="s">
        <v>4839</v>
      </c>
      <c r="D381" s="626" t="s">
        <v>3516</v>
      </c>
      <c r="E381" s="626" t="s">
        <v>4840</v>
      </c>
      <c r="F381" s="629"/>
      <c r="G381" s="629"/>
      <c r="H381" s="642">
        <v>0</v>
      </c>
      <c r="I381" s="629">
        <v>7</v>
      </c>
      <c r="J381" s="629">
        <v>2399.64</v>
      </c>
      <c r="K381" s="642">
        <v>1</v>
      </c>
      <c r="L381" s="629">
        <v>7</v>
      </c>
      <c r="M381" s="630">
        <v>2399.64</v>
      </c>
    </row>
    <row r="382" spans="1:13" ht="14.4" customHeight="1" x14ac:dyDescent="0.3">
      <c r="A382" s="625" t="s">
        <v>3824</v>
      </c>
      <c r="B382" s="626" t="s">
        <v>3518</v>
      </c>
      <c r="C382" s="626" t="s">
        <v>1596</v>
      </c>
      <c r="D382" s="626" t="s">
        <v>1597</v>
      </c>
      <c r="E382" s="626" t="s">
        <v>1598</v>
      </c>
      <c r="F382" s="629"/>
      <c r="G382" s="629"/>
      <c r="H382" s="642">
        <v>0</v>
      </c>
      <c r="I382" s="629">
        <v>80</v>
      </c>
      <c r="J382" s="629">
        <v>11202.4</v>
      </c>
      <c r="K382" s="642">
        <v>1</v>
      </c>
      <c r="L382" s="629">
        <v>80</v>
      </c>
      <c r="M382" s="630">
        <v>11202.4</v>
      </c>
    </row>
    <row r="383" spans="1:13" ht="14.4" customHeight="1" x14ac:dyDescent="0.3">
      <c r="A383" s="625" t="s">
        <v>3824</v>
      </c>
      <c r="B383" s="626" t="s">
        <v>3519</v>
      </c>
      <c r="C383" s="626" t="s">
        <v>1448</v>
      </c>
      <c r="D383" s="626" t="s">
        <v>1449</v>
      </c>
      <c r="E383" s="626" t="s">
        <v>1450</v>
      </c>
      <c r="F383" s="629"/>
      <c r="G383" s="629"/>
      <c r="H383" s="642"/>
      <c r="I383" s="629">
        <v>2</v>
      </c>
      <c r="J383" s="629">
        <v>0</v>
      </c>
      <c r="K383" s="642"/>
      <c r="L383" s="629">
        <v>2</v>
      </c>
      <c r="M383" s="630">
        <v>0</v>
      </c>
    </row>
    <row r="384" spans="1:13" ht="14.4" customHeight="1" x14ac:dyDescent="0.3">
      <c r="A384" s="625" t="s">
        <v>3824</v>
      </c>
      <c r="B384" s="626" t="s">
        <v>3651</v>
      </c>
      <c r="C384" s="626" t="s">
        <v>4063</v>
      </c>
      <c r="D384" s="626" t="s">
        <v>4064</v>
      </c>
      <c r="E384" s="626" t="s">
        <v>2239</v>
      </c>
      <c r="F384" s="629">
        <v>1</v>
      </c>
      <c r="G384" s="629">
        <v>886.91</v>
      </c>
      <c r="H384" s="642">
        <v>1</v>
      </c>
      <c r="I384" s="629"/>
      <c r="J384" s="629"/>
      <c r="K384" s="642">
        <v>0</v>
      </c>
      <c r="L384" s="629">
        <v>1</v>
      </c>
      <c r="M384" s="630">
        <v>886.91</v>
      </c>
    </row>
    <row r="385" spans="1:13" ht="14.4" customHeight="1" x14ac:dyDescent="0.3">
      <c r="A385" s="625" t="s">
        <v>3824</v>
      </c>
      <c r="B385" s="626" t="s">
        <v>3656</v>
      </c>
      <c r="C385" s="626" t="s">
        <v>2452</v>
      </c>
      <c r="D385" s="626" t="s">
        <v>3657</v>
      </c>
      <c r="E385" s="626" t="s">
        <v>3658</v>
      </c>
      <c r="F385" s="629"/>
      <c r="G385" s="629"/>
      <c r="H385" s="642">
        <v>0</v>
      </c>
      <c r="I385" s="629">
        <v>1</v>
      </c>
      <c r="J385" s="629">
        <v>416.46</v>
      </c>
      <c r="K385" s="642">
        <v>1</v>
      </c>
      <c r="L385" s="629">
        <v>1</v>
      </c>
      <c r="M385" s="630">
        <v>416.46</v>
      </c>
    </row>
    <row r="386" spans="1:13" ht="14.4" customHeight="1" x14ac:dyDescent="0.3">
      <c r="A386" s="625" t="s">
        <v>3824</v>
      </c>
      <c r="B386" s="626" t="s">
        <v>3524</v>
      </c>
      <c r="C386" s="626" t="s">
        <v>4078</v>
      </c>
      <c r="D386" s="626" t="s">
        <v>4079</v>
      </c>
      <c r="E386" s="626" t="s">
        <v>4080</v>
      </c>
      <c r="F386" s="629"/>
      <c r="G386" s="629"/>
      <c r="H386" s="642">
        <v>0</v>
      </c>
      <c r="I386" s="629">
        <v>1</v>
      </c>
      <c r="J386" s="629">
        <v>156.25</v>
      </c>
      <c r="K386" s="642">
        <v>1</v>
      </c>
      <c r="L386" s="629">
        <v>1</v>
      </c>
      <c r="M386" s="630">
        <v>156.25</v>
      </c>
    </row>
    <row r="387" spans="1:13" ht="14.4" customHeight="1" x14ac:dyDescent="0.3">
      <c r="A387" s="625" t="s">
        <v>3824</v>
      </c>
      <c r="B387" s="626" t="s">
        <v>3527</v>
      </c>
      <c r="C387" s="626" t="s">
        <v>4071</v>
      </c>
      <c r="D387" s="626" t="s">
        <v>1441</v>
      </c>
      <c r="E387" s="626" t="s">
        <v>4072</v>
      </c>
      <c r="F387" s="629"/>
      <c r="G387" s="629"/>
      <c r="H387" s="642">
        <v>0</v>
      </c>
      <c r="I387" s="629">
        <v>2</v>
      </c>
      <c r="J387" s="629">
        <v>375.18</v>
      </c>
      <c r="K387" s="642">
        <v>1</v>
      </c>
      <c r="L387" s="629">
        <v>2</v>
      </c>
      <c r="M387" s="630">
        <v>375.18</v>
      </c>
    </row>
    <row r="388" spans="1:13" ht="14.4" customHeight="1" x14ac:dyDescent="0.3">
      <c r="A388" s="625" t="s">
        <v>3824</v>
      </c>
      <c r="B388" s="626" t="s">
        <v>3527</v>
      </c>
      <c r="C388" s="626" t="s">
        <v>1440</v>
      </c>
      <c r="D388" s="626" t="s">
        <v>1441</v>
      </c>
      <c r="E388" s="626" t="s">
        <v>1442</v>
      </c>
      <c r="F388" s="629"/>
      <c r="G388" s="629"/>
      <c r="H388" s="642">
        <v>0</v>
      </c>
      <c r="I388" s="629">
        <v>2</v>
      </c>
      <c r="J388" s="629">
        <v>1875.86</v>
      </c>
      <c r="K388" s="642">
        <v>1</v>
      </c>
      <c r="L388" s="629">
        <v>2</v>
      </c>
      <c r="M388" s="630">
        <v>1875.86</v>
      </c>
    </row>
    <row r="389" spans="1:13" ht="14.4" customHeight="1" x14ac:dyDescent="0.3">
      <c r="A389" s="625" t="s">
        <v>3824</v>
      </c>
      <c r="B389" s="626" t="s">
        <v>3527</v>
      </c>
      <c r="C389" s="626" t="s">
        <v>2358</v>
      </c>
      <c r="D389" s="626" t="s">
        <v>1441</v>
      </c>
      <c r="E389" s="626" t="s">
        <v>2359</v>
      </c>
      <c r="F389" s="629"/>
      <c r="G389" s="629"/>
      <c r="H389" s="642">
        <v>0</v>
      </c>
      <c r="I389" s="629">
        <v>2</v>
      </c>
      <c r="J389" s="629">
        <v>2332.94</v>
      </c>
      <c r="K389" s="642">
        <v>1</v>
      </c>
      <c r="L389" s="629">
        <v>2</v>
      </c>
      <c r="M389" s="630">
        <v>2332.94</v>
      </c>
    </row>
    <row r="390" spans="1:13" ht="14.4" customHeight="1" x14ac:dyDescent="0.3">
      <c r="A390" s="625" t="s">
        <v>3824</v>
      </c>
      <c r="B390" s="626" t="s">
        <v>3540</v>
      </c>
      <c r="C390" s="626" t="s">
        <v>1528</v>
      </c>
      <c r="D390" s="626" t="s">
        <v>1529</v>
      </c>
      <c r="E390" s="626" t="s">
        <v>1530</v>
      </c>
      <c r="F390" s="629"/>
      <c r="G390" s="629"/>
      <c r="H390" s="642">
        <v>0</v>
      </c>
      <c r="I390" s="629">
        <v>2</v>
      </c>
      <c r="J390" s="629">
        <v>50.14</v>
      </c>
      <c r="K390" s="642">
        <v>1</v>
      </c>
      <c r="L390" s="629">
        <v>2</v>
      </c>
      <c r="M390" s="630">
        <v>50.14</v>
      </c>
    </row>
    <row r="391" spans="1:13" ht="14.4" customHeight="1" x14ac:dyDescent="0.3">
      <c r="A391" s="625" t="s">
        <v>3824</v>
      </c>
      <c r="B391" s="626" t="s">
        <v>3540</v>
      </c>
      <c r="C391" s="626" t="s">
        <v>5439</v>
      </c>
      <c r="D391" s="626" t="s">
        <v>1529</v>
      </c>
      <c r="E391" s="626" t="s">
        <v>5440</v>
      </c>
      <c r="F391" s="629"/>
      <c r="G391" s="629"/>
      <c r="H391" s="642">
        <v>0</v>
      </c>
      <c r="I391" s="629">
        <v>1</v>
      </c>
      <c r="J391" s="629">
        <v>83.56</v>
      </c>
      <c r="K391" s="642">
        <v>1</v>
      </c>
      <c r="L391" s="629">
        <v>1</v>
      </c>
      <c r="M391" s="630">
        <v>83.56</v>
      </c>
    </row>
    <row r="392" spans="1:13" ht="14.4" customHeight="1" x14ac:dyDescent="0.3">
      <c r="A392" s="625" t="s">
        <v>3824</v>
      </c>
      <c r="B392" s="626" t="s">
        <v>3567</v>
      </c>
      <c r="C392" s="626" t="s">
        <v>2365</v>
      </c>
      <c r="D392" s="626" t="s">
        <v>2366</v>
      </c>
      <c r="E392" s="626" t="s">
        <v>3683</v>
      </c>
      <c r="F392" s="629"/>
      <c r="G392" s="629"/>
      <c r="H392" s="642">
        <v>0</v>
      </c>
      <c r="I392" s="629">
        <v>1</v>
      </c>
      <c r="J392" s="629">
        <v>50.57</v>
      </c>
      <c r="K392" s="642">
        <v>1</v>
      </c>
      <c r="L392" s="629">
        <v>1</v>
      </c>
      <c r="M392" s="630">
        <v>50.57</v>
      </c>
    </row>
    <row r="393" spans="1:13" ht="14.4" customHeight="1" x14ac:dyDescent="0.3">
      <c r="A393" s="625" t="s">
        <v>3824</v>
      </c>
      <c r="B393" s="626" t="s">
        <v>3574</v>
      </c>
      <c r="C393" s="626" t="s">
        <v>1717</v>
      </c>
      <c r="D393" s="626" t="s">
        <v>3575</v>
      </c>
      <c r="E393" s="626" t="s">
        <v>3576</v>
      </c>
      <c r="F393" s="629"/>
      <c r="G393" s="629"/>
      <c r="H393" s="642">
        <v>0</v>
      </c>
      <c r="I393" s="629">
        <v>24</v>
      </c>
      <c r="J393" s="629">
        <v>7999.4400000000005</v>
      </c>
      <c r="K393" s="642">
        <v>1</v>
      </c>
      <c r="L393" s="629">
        <v>24</v>
      </c>
      <c r="M393" s="630">
        <v>7999.4400000000005</v>
      </c>
    </row>
    <row r="394" spans="1:13" ht="14.4" customHeight="1" x14ac:dyDescent="0.3">
      <c r="A394" s="625" t="s">
        <v>3824</v>
      </c>
      <c r="B394" s="626" t="s">
        <v>3586</v>
      </c>
      <c r="C394" s="626" t="s">
        <v>2594</v>
      </c>
      <c r="D394" s="626" t="s">
        <v>2595</v>
      </c>
      <c r="E394" s="626" t="s">
        <v>3600</v>
      </c>
      <c r="F394" s="629"/>
      <c r="G394" s="629"/>
      <c r="H394" s="642">
        <v>0</v>
      </c>
      <c r="I394" s="629">
        <v>2</v>
      </c>
      <c r="J394" s="629">
        <v>368.44</v>
      </c>
      <c r="K394" s="642">
        <v>1</v>
      </c>
      <c r="L394" s="629">
        <v>2</v>
      </c>
      <c r="M394" s="630">
        <v>368.44</v>
      </c>
    </row>
    <row r="395" spans="1:13" ht="14.4" customHeight="1" x14ac:dyDescent="0.3">
      <c r="A395" s="625" t="s">
        <v>3824</v>
      </c>
      <c r="B395" s="626" t="s">
        <v>3595</v>
      </c>
      <c r="C395" s="626" t="s">
        <v>1733</v>
      </c>
      <c r="D395" s="626" t="s">
        <v>1734</v>
      </c>
      <c r="E395" s="626" t="s">
        <v>3596</v>
      </c>
      <c r="F395" s="629"/>
      <c r="G395" s="629"/>
      <c r="H395" s="642">
        <v>0</v>
      </c>
      <c r="I395" s="629">
        <v>6</v>
      </c>
      <c r="J395" s="629">
        <v>2116.4</v>
      </c>
      <c r="K395" s="642">
        <v>1</v>
      </c>
      <c r="L395" s="629">
        <v>6</v>
      </c>
      <c r="M395" s="630">
        <v>2116.4</v>
      </c>
    </row>
    <row r="396" spans="1:13" ht="14.4" customHeight="1" x14ac:dyDescent="0.3">
      <c r="A396" s="625" t="s">
        <v>3824</v>
      </c>
      <c r="B396" s="626" t="s">
        <v>3688</v>
      </c>
      <c r="C396" s="626" t="s">
        <v>2608</v>
      </c>
      <c r="D396" s="626" t="s">
        <v>2609</v>
      </c>
      <c r="E396" s="626" t="s">
        <v>2610</v>
      </c>
      <c r="F396" s="629"/>
      <c r="G396" s="629"/>
      <c r="H396" s="642">
        <v>0</v>
      </c>
      <c r="I396" s="629">
        <v>12</v>
      </c>
      <c r="J396" s="629">
        <v>1848.12</v>
      </c>
      <c r="K396" s="642">
        <v>1</v>
      </c>
      <c r="L396" s="629">
        <v>12</v>
      </c>
      <c r="M396" s="630">
        <v>1848.12</v>
      </c>
    </row>
    <row r="397" spans="1:13" ht="14.4" customHeight="1" x14ac:dyDescent="0.3">
      <c r="A397" s="625" t="s">
        <v>3824</v>
      </c>
      <c r="B397" s="626" t="s">
        <v>3688</v>
      </c>
      <c r="C397" s="626" t="s">
        <v>5441</v>
      </c>
      <c r="D397" s="626" t="s">
        <v>2609</v>
      </c>
      <c r="E397" s="626" t="s">
        <v>2610</v>
      </c>
      <c r="F397" s="629"/>
      <c r="G397" s="629"/>
      <c r="H397" s="642">
        <v>0</v>
      </c>
      <c r="I397" s="629">
        <v>2</v>
      </c>
      <c r="J397" s="629">
        <v>286.36</v>
      </c>
      <c r="K397" s="642">
        <v>1</v>
      </c>
      <c r="L397" s="629">
        <v>2</v>
      </c>
      <c r="M397" s="630">
        <v>286.36</v>
      </c>
    </row>
    <row r="398" spans="1:13" ht="14.4" customHeight="1" x14ac:dyDescent="0.3">
      <c r="A398" s="625" t="s">
        <v>3824</v>
      </c>
      <c r="B398" s="626" t="s">
        <v>3597</v>
      </c>
      <c r="C398" s="626" t="s">
        <v>2600</v>
      </c>
      <c r="D398" s="626" t="s">
        <v>2601</v>
      </c>
      <c r="E398" s="626" t="s">
        <v>3691</v>
      </c>
      <c r="F398" s="629"/>
      <c r="G398" s="629"/>
      <c r="H398" s="642">
        <v>0</v>
      </c>
      <c r="I398" s="629">
        <v>4</v>
      </c>
      <c r="J398" s="629">
        <v>279.44</v>
      </c>
      <c r="K398" s="642">
        <v>1</v>
      </c>
      <c r="L398" s="629">
        <v>4</v>
      </c>
      <c r="M398" s="630">
        <v>279.44</v>
      </c>
    </row>
    <row r="399" spans="1:13" ht="14.4" customHeight="1" x14ac:dyDescent="0.3">
      <c r="A399" s="625" t="s">
        <v>3824</v>
      </c>
      <c r="B399" s="626" t="s">
        <v>3599</v>
      </c>
      <c r="C399" s="626" t="s">
        <v>4766</v>
      </c>
      <c r="D399" s="626" t="s">
        <v>4767</v>
      </c>
      <c r="E399" s="626" t="s">
        <v>4768</v>
      </c>
      <c r="F399" s="629">
        <v>1</v>
      </c>
      <c r="G399" s="629">
        <v>0</v>
      </c>
      <c r="H399" s="642"/>
      <c r="I399" s="629"/>
      <c r="J399" s="629"/>
      <c r="K399" s="642"/>
      <c r="L399" s="629">
        <v>1</v>
      </c>
      <c r="M399" s="630">
        <v>0</v>
      </c>
    </row>
    <row r="400" spans="1:13" ht="14.4" customHeight="1" x14ac:dyDescent="0.3">
      <c r="A400" s="625" t="s">
        <v>3824</v>
      </c>
      <c r="B400" s="626" t="s">
        <v>3599</v>
      </c>
      <c r="C400" s="626" t="s">
        <v>1729</v>
      </c>
      <c r="D400" s="626" t="s">
        <v>1730</v>
      </c>
      <c r="E400" s="626" t="s">
        <v>3600</v>
      </c>
      <c r="F400" s="629"/>
      <c r="G400" s="629"/>
      <c r="H400" s="642">
        <v>0</v>
      </c>
      <c r="I400" s="629">
        <v>3</v>
      </c>
      <c r="J400" s="629">
        <v>209.57999999999998</v>
      </c>
      <c r="K400" s="642">
        <v>1</v>
      </c>
      <c r="L400" s="629">
        <v>3</v>
      </c>
      <c r="M400" s="630">
        <v>209.57999999999998</v>
      </c>
    </row>
    <row r="401" spans="1:13" ht="14.4" customHeight="1" x14ac:dyDescent="0.3">
      <c r="A401" s="625" t="s">
        <v>3824</v>
      </c>
      <c r="B401" s="626" t="s">
        <v>3603</v>
      </c>
      <c r="C401" s="626" t="s">
        <v>4820</v>
      </c>
      <c r="D401" s="626" t="s">
        <v>4821</v>
      </c>
      <c r="E401" s="626" t="s">
        <v>4822</v>
      </c>
      <c r="F401" s="629"/>
      <c r="G401" s="629"/>
      <c r="H401" s="642">
        <v>0</v>
      </c>
      <c r="I401" s="629">
        <v>16</v>
      </c>
      <c r="J401" s="629">
        <v>54660</v>
      </c>
      <c r="K401" s="642">
        <v>1</v>
      </c>
      <c r="L401" s="629">
        <v>16</v>
      </c>
      <c r="M401" s="630">
        <v>54660</v>
      </c>
    </row>
    <row r="402" spans="1:13" ht="14.4" customHeight="1" x14ac:dyDescent="0.3">
      <c r="A402" s="625" t="s">
        <v>3824</v>
      </c>
      <c r="B402" s="626" t="s">
        <v>3608</v>
      </c>
      <c r="C402" s="626" t="s">
        <v>5204</v>
      </c>
      <c r="D402" s="626" t="s">
        <v>1412</v>
      </c>
      <c r="E402" s="626" t="s">
        <v>4348</v>
      </c>
      <c r="F402" s="629"/>
      <c r="G402" s="629"/>
      <c r="H402" s="642">
        <v>0</v>
      </c>
      <c r="I402" s="629">
        <v>2</v>
      </c>
      <c r="J402" s="629">
        <v>386.52</v>
      </c>
      <c r="K402" s="642">
        <v>1</v>
      </c>
      <c r="L402" s="629">
        <v>2</v>
      </c>
      <c r="M402" s="630">
        <v>386.52</v>
      </c>
    </row>
    <row r="403" spans="1:13" ht="14.4" customHeight="1" x14ac:dyDescent="0.3">
      <c r="A403" s="625" t="s">
        <v>3824</v>
      </c>
      <c r="B403" s="626" t="s">
        <v>3617</v>
      </c>
      <c r="C403" s="626" t="s">
        <v>4024</v>
      </c>
      <c r="D403" s="626" t="s">
        <v>1475</v>
      </c>
      <c r="E403" s="626" t="s">
        <v>4025</v>
      </c>
      <c r="F403" s="629"/>
      <c r="G403" s="629"/>
      <c r="H403" s="642">
        <v>0</v>
      </c>
      <c r="I403" s="629">
        <v>1</v>
      </c>
      <c r="J403" s="629">
        <v>163.72999999999999</v>
      </c>
      <c r="K403" s="642">
        <v>1</v>
      </c>
      <c r="L403" s="629">
        <v>1</v>
      </c>
      <c r="M403" s="630">
        <v>163.72999999999999</v>
      </c>
    </row>
    <row r="404" spans="1:13" ht="14.4" customHeight="1" x14ac:dyDescent="0.3">
      <c r="A404" s="625" t="s">
        <v>3824</v>
      </c>
      <c r="B404" s="626" t="s">
        <v>3617</v>
      </c>
      <c r="C404" s="626" t="s">
        <v>5818</v>
      </c>
      <c r="D404" s="626" t="s">
        <v>5819</v>
      </c>
      <c r="E404" s="626" t="s">
        <v>5820</v>
      </c>
      <c r="F404" s="629">
        <v>4</v>
      </c>
      <c r="G404" s="629">
        <v>0</v>
      </c>
      <c r="H404" s="642"/>
      <c r="I404" s="629"/>
      <c r="J404" s="629"/>
      <c r="K404" s="642"/>
      <c r="L404" s="629">
        <v>4</v>
      </c>
      <c r="M404" s="630">
        <v>0</v>
      </c>
    </row>
    <row r="405" spans="1:13" ht="14.4" customHeight="1" x14ac:dyDescent="0.3">
      <c r="A405" s="625" t="s">
        <v>3824</v>
      </c>
      <c r="B405" s="626" t="s">
        <v>3629</v>
      </c>
      <c r="C405" s="626" t="s">
        <v>5797</v>
      </c>
      <c r="D405" s="626" t="s">
        <v>2476</v>
      </c>
      <c r="E405" s="626" t="s">
        <v>5798</v>
      </c>
      <c r="F405" s="629"/>
      <c r="G405" s="629"/>
      <c r="H405" s="642">
        <v>0</v>
      </c>
      <c r="I405" s="629">
        <v>1</v>
      </c>
      <c r="J405" s="629">
        <v>432.32</v>
      </c>
      <c r="K405" s="642">
        <v>1</v>
      </c>
      <c r="L405" s="629">
        <v>1</v>
      </c>
      <c r="M405" s="630">
        <v>432.32</v>
      </c>
    </row>
    <row r="406" spans="1:13" ht="14.4" customHeight="1" x14ac:dyDescent="0.3">
      <c r="A406" s="625" t="s">
        <v>3824</v>
      </c>
      <c r="B406" s="626" t="s">
        <v>3716</v>
      </c>
      <c r="C406" s="626" t="s">
        <v>3940</v>
      </c>
      <c r="D406" s="626" t="s">
        <v>3941</v>
      </c>
      <c r="E406" s="626" t="s">
        <v>3942</v>
      </c>
      <c r="F406" s="629"/>
      <c r="G406" s="629"/>
      <c r="H406" s="642">
        <v>0</v>
      </c>
      <c r="I406" s="629">
        <v>6</v>
      </c>
      <c r="J406" s="629">
        <v>568.79999999999995</v>
      </c>
      <c r="K406" s="642">
        <v>1</v>
      </c>
      <c r="L406" s="629">
        <v>6</v>
      </c>
      <c r="M406" s="630">
        <v>568.79999999999995</v>
      </c>
    </row>
    <row r="407" spans="1:13" ht="14.4" customHeight="1" x14ac:dyDescent="0.3">
      <c r="A407" s="625" t="s">
        <v>3824</v>
      </c>
      <c r="B407" s="626" t="s">
        <v>3754</v>
      </c>
      <c r="C407" s="626" t="s">
        <v>3011</v>
      </c>
      <c r="D407" s="626" t="s">
        <v>3012</v>
      </c>
      <c r="E407" s="626" t="s">
        <v>3755</v>
      </c>
      <c r="F407" s="629"/>
      <c r="G407" s="629"/>
      <c r="H407" s="642">
        <v>0</v>
      </c>
      <c r="I407" s="629">
        <v>4</v>
      </c>
      <c r="J407" s="629">
        <v>7447.32</v>
      </c>
      <c r="K407" s="642">
        <v>1</v>
      </c>
      <c r="L407" s="629">
        <v>4</v>
      </c>
      <c r="M407" s="630">
        <v>7447.32</v>
      </c>
    </row>
    <row r="408" spans="1:13" ht="14.4" customHeight="1" x14ac:dyDescent="0.3">
      <c r="A408" s="625" t="s">
        <v>3824</v>
      </c>
      <c r="B408" s="626" t="s">
        <v>5906</v>
      </c>
      <c r="C408" s="626" t="s">
        <v>5806</v>
      </c>
      <c r="D408" s="626" t="s">
        <v>5807</v>
      </c>
      <c r="E408" s="626" t="s">
        <v>5682</v>
      </c>
      <c r="F408" s="629"/>
      <c r="G408" s="629"/>
      <c r="H408" s="642">
        <v>0</v>
      </c>
      <c r="I408" s="629">
        <v>1</v>
      </c>
      <c r="J408" s="629">
        <v>1866.4</v>
      </c>
      <c r="K408" s="642">
        <v>1</v>
      </c>
      <c r="L408" s="629">
        <v>1</v>
      </c>
      <c r="M408" s="630">
        <v>1866.4</v>
      </c>
    </row>
    <row r="409" spans="1:13" ht="14.4" customHeight="1" x14ac:dyDescent="0.3">
      <c r="A409" s="625" t="s">
        <v>3824</v>
      </c>
      <c r="B409" s="626" t="s">
        <v>3636</v>
      </c>
      <c r="C409" s="626" t="s">
        <v>4317</v>
      </c>
      <c r="D409" s="626" t="s">
        <v>1483</v>
      </c>
      <c r="E409" s="626" t="s">
        <v>4318</v>
      </c>
      <c r="F409" s="629"/>
      <c r="G409" s="629"/>
      <c r="H409" s="642">
        <v>0</v>
      </c>
      <c r="I409" s="629">
        <v>2</v>
      </c>
      <c r="J409" s="629">
        <v>550.96</v>
      </c>
      <c r="K409" s="642">
        <v>1</v>
      </c>
      <c r="L409" s="629">
        <v>2</v>
      </c>
      <c r="M409" s="630">
        <v>550.96</v>
      </c>
    </row>
    <row r="410" spans="1:13" ht="14.4" customHeight="1" x14ac:dyDescent="0.3">
      <c r="A410" s="625" t="s">
        <v>3824</v>
      </c>
      <c r="B410" s="626" t="s">
        <v>3636</v>
      </c>
      <c r="C410" s="626" t="s">
        <v>2388</v>
      </c>
      <c r="D410" s="626" t="s">
        <v>1483</v>
      </c>
      <c r="E410" s="626" t="s">
        <v>917</v>
      </c>
      <c r="F410" s="629"/>
      <c r="G410" s="629"/>
      <c r="H410" s="642"/>
      <c r="I410" s="629">
        <v>1</v>
      </c>
      <c r="J410" s="629">
        <v>0</v>
      </c>
      <c r="K410" s="642"/>
      <c r="L410" s="629">
        <v>1</v>
      </c>
      <c r="M410" s="630">
        <v>0</v>
      </c>
    </row>
    <row r="411" spans="1:13" ht="14.4" customHeight="1" x14ac:dyDescent="0.3">
      <c r="A411" s="625" t="s">
        <v>3824</v>
      </c>
      <c r="B411" s="626" t="s">
        <v>3636</v>
      </c>
      <c r="C411" s="626" t="s">
        <v>1482</v>
      </c>
      <c r="D411" s="626" t="s">
        <v>1483</v>
      </c>
      <c r="E411" s="626" t="s">
        <v>1457</v>
      </c>
      <c r="F411" s="629"/>
      <c r="G411" s="629"/>
      <c r="H411" s="642">
        <v>0</v>
      </c>
      <c r="I411" s="629">
        <v>1</v>
      </c>
      <c r="J411" s="629">
        <v>137.74</v>
      </c>
      <c r="K411" s="642">
        <v>1</v>
      </c>
      <c r="L411" s="629">
        <v>1</v>
      </c>
      <c r="M411" s="630">
        <v>137.74</v>
      </c>
    </row>
    <row r="412" spans="1:13" ht="14.4" customHeight="1" x14ac:dyDescent="0.3">
      <c r="A412" s="625" t="s">
        <v>3824</v>
      </c>
      <c r="B412" s="626" t="s">
        <v>3638</v>
      </c>
      <c r="C412" s="626" t="s">
        <v>3043</v>
      </c>
      <c r="D412" s="626" t="s">
        <v>3044</v>
      </c>
      <c r="E412" s="626" t="s">
        <v>3045</v>
      </c>
      <c r="F412" s="629"/>
      <c r="G412" s="629"/>
      <c r="H412" s="642">
        <v>0</v>
      </c>
      <c r="I412" s="629">
        <v>3</v>
      </c>
      <c r="J412" s="629">
        <v>568.68000000000006</v>
      </c>
      <c r="K412" s="642">
        <v>1</v>
      </c>
      <c r="L412" s="629">
        <v>3</v>
      </c>
      <c r="M412" s="630">
        <v>568.68000000000006</v>
      </c>
    </row>
    <row r="413" spans="1:13" ht="14.4" customHeight="1" x14ac:dyDescent="0.3">
      <c r="A413" s="625" t="s">
        <v>3825</v>
      </c>
      <c r="B413" s="626" t="s">
        <v>3527</v>
      </c>
      <c r="C413" s="626" t="s">
        <v>1576</v>
      </c>
      <c r="D413" s="626" t="s">
        <v>1441</v>
      </c>
      <c r="E413" s="626" t="s">
        <v>1577</v>
      </c>
      <c r="F413" s="629"/>
      <c r="G413" s="629"/>
      <c r="H413" s="642">
        <v>0</v>
      </c>
      <c r="I413" s="629">
        <v>2</v>
      </c>
      <c r="J413" s="629">
        <v>1250.58</v>
      </c>
      <c r="K413" s="642">
        <v>1</v>
      </c>
      <c r="L413" s="629">
        <v>2</v>
      </c>
      <c r="M413" s="630">
        <v>1250.58</v>
      </c>
    </row>
    <row r="414" spans="1:13" ht="14.4" customHeight="1" x14ac:dyDescent="0.3">
      <c r="A414" s="625" t="s">
        <v>3825</v>
      </c>
      <c r="B414" s="626" t="s">
        <v>3574</v>
      </c>
      <c r="C414" s="626" t="s">
        <v>1717</v>
      </c>
      <c r="D414" s="626" t="s">
        <v>3575</v>
      </c>
      <c r="E414" s="626" t="s">
        <v>3576</v>
      </c>
      <c r="F414" s="629"/>
      <c r="G414" s="629"/>
      <c r="H414" s="642">
        <v>0</v>
      </c>
      <c r="I414" s="629">
        <v>2</v>
      </c>
      <c r="J414" s="629">
        <v>666.62</v>
      </c>
      <c r="K414" s="642">
        <v>1</v>
      </c>
      <c r="L414" s="629">
        <v>2</v>
      </c>
      <c r="M414" s="630">
        <v>666.62</v>
      </c>
    </row>
    <row r="415" spans="1:13" ht="14.4" customHeight="1" x14ac:dyDescent="0.3">
      <c r="A415" s="625" t="s">
        <v>3826</v>
      </c>
      <c r="B415" s="626" t="s">
        <v>3511</v>
      </c>
      <c r="C415" s="626" t="s">
        <v>753</v>
      </c>
      <c r="D415" s="626" t="s">
        <v>754</v>
      </c>
      <c r="E415" s="626" t="s">
        <v>755</v>
      </c>
      <c r="F415" s="629"/>
      <c r="G415" s="629"/>
      <c r="H415" s="642">
        <v>0</v>
      </c>
      <c r="I415" s="629">
        <v>1</v>
      </c>
      <c r="J415" s="629">
        <v>190.48</v>
      </c>
      <c r="K415" s="642">
        <v>1</v>
      </c>
      <c r="L415" s="629">
        <v>1</v>
      </c>
      <c r="M415" s="630">
        <v>190.48</v>
      </c>
    </row>
    <row r="416" spans="1:13" ht="14.4" customHeight="1" x14ac:dyDescent="0.3">
      <c r="A416" s="625" t="s">
        <v>3826</v>
      </c>
      <c r="B416" s="626" t="s">
        <v>3511</v>
      </c>
      <c r="C416" s="626" t="s">
        <v>757</v>
      </c>
      <c r="D416" s="626" t="s">
        <v>754</v>
      </c>
      <c r="E416" s="626" t="s">
        <v>758</v>
      </c>
      <c r="F416" s="629"/>
      <c r="G416" s="629"/>
      <c r="H416" s="642">
        <v>0</v>
      </c>
      <c r="I416" s="629">
        <v>1</v>
      </c>
      <c r="J416" s="629">
        <v>612.26</v>
      </c>
      <c r="K416" s="642">
        <v>1</v>
      </c>
      <c r="L416" s="629">
        <v>1</v>
      </c>
      <c r="M416" s="630">
        <v>612.26</v>
      </c>
    </row>
    <row r="417" spans="1:13" ht="14.4" customHeight="1" x14ac:dyDescent="0.3">
      <c r="A417" s="625" t="s">
        <v>3826</v>
      </c>
      <c r="B417" s="626" t="s">
        <v>3518</v>
      </c>
      <c r="C417" s="626" t="s">
        <v>1596</v>
      </c>
      <c r="D417" s="626" t="s">
        <v>1597</v>
      </c>
      <c r="E417" s="626" t="s">
        <v>1598</v>
      </c>
      <c r="F417" s="629"/>
      <c r="G417" s="629"/>
      <c r="H417" s="642">
        <v>0</v>
      </c>
      <c r="I417" s="629">
        <v>1</v>
      </c>
      <c r="J417" s="629">
        <v>140.03</v>
      </c>
      <c r="K417" s="642">
        <v>1</v>
      </c>
      <c r="L417" s="629">
        <v>1</v>
      </c>
      <c r="M417" s="630">
        <v>140.03</v>
      </c>
    </row>
    <row r="418" spans="1:13" ht="14.4" customHeight="1" x14ac:dyDescent="0.3">
      <c r="A418" s="625" t="s">
        <v>3826</v>
      </c>
      <c r="B418" s="626" t="s">
        <v>3527</v>
      </c>
      <c r="C418" s="626" t="s">
        <v>1576</v>
      </c>
      <c r="D418" s="626" t="s">
        <v>1441</v>
      </c>
      <c r="E418" s="626" t="s">
        <v>1577</v>
      </c>
      <c r="F418" s="629"/>
      <c r="G418" s="629"/>
      <c r="H418" s="642">
        <v>0</v>
      </c>
      <c r="I418" s="629">
        <v>1</v>
      </c>
      <c r="J418" s="629">
        <v>625.29</v>
      </c>
      <c r="K418" s="642">
        <v>1</v>
      </c>
      <c r="L418" s="629">
        <v>1</v>
      </c>
      <c r="M418" s="630">
        <v>625.29</v>
      </c>
    </row>
    <row r="419" spans="1:13" ht="14.4" customHeight="1" x14ac:dyDescent="0.3">
      <c r="A419" s="625" t="s">
        <v>3826</v>
      </c>
      <c r="B419" s="626" t="s">
        <v>3527</v>
      </c>
      <c r="C419" s="626" t="s">
        <v>1440</v>
      </c>
      <c r="D419" s="626" t="s">
        <v>1441</v>
      </c>
      <c r="E419" s="626" t="s">
        <v>1442</v>
      </c>
      <c r="F419" s="629"/>
      <c r="G419" s="629"/>
      <c r="H419" s="642">
        <v>0</v>
      </c>
      <c r="I419" s="629">
        <v>1</v>
      </c>
      <c r="J419" s="629">
        <v>937.93</v>
      </c>
      <c r="K419" s="642">
        <v>1</v>
      </c>
      <c r="L419" s="629">
        <v>1</v>
      </c>
      <c r="M419" s="630">
        <v>937.93</v>
      </c>
    </row>
    <row r="420" spans="1:13" ht="14.4" customHeight="1" x14ac:dyDescent="0.3">
      <c r="A420" s="625" t="s">
        <v>3826</v>
      </c>
      <c r="B420" s="626" t="s">
        <v>3723</v>
      </c>
      <c r="C420" s="626" t="s">
        <v>4084</v>
      </c>
      <c r="D420" s="626" t="s">
        <v>4085</v>
      </c>
      <c r="E420" s="626" t="s">
        <v>2992</v>
      </c>
      <c r="F420" s="629">
        <v>1</v>
      </c>
      <c r="G420" s="629">
        <v>497.53</v>
      </c>
      <c r="H420" s="642">
        <v>1</v>
      </c>
      <c r="I420" s="629"/>
      <c r="J420" s="629"/>
      <c r="K420" s="642">
        <v>0</v>
      </c>
      <c r="L420" s="629">
        <v>1</v>
      </c>
      <c r="M420" s="630">
        <v>497.53</v>
      </c>
    </row>
    <row r="421" spans="1:13" ht="14.4" customHeight="1" x14ac:dyDescent="0.3">
      <c r="A421" s="625" t="s">
        <v>3826</v>
      </c>
      <c r="B421" s="626" t="s">
        <v>3758</v>
      </c>
      <c r="C421" s="626" t="s">
        <v>3294</v>
      </c>
      <c r="D421" s="626" t="s">
        <v>3295</v>
      </c>
      <c r="E421" s="626" t="s">
        <v>3759</v>
      </c>
      <c r="F421" s="629"/>
      <c r="G421" s="629"/>
      <c r="H421" s="642">
        <v>0</v>
      </c>
      <c r="I421" s="629">
        <v>2</v>
      </c>
      <c r="J421" s="629">
        <v>280.5</v>
      </c>
      <c r="K421" s="642">
        <v>1</v>
      </c>
      <c r="L421" s="629">
        <v>2</v>
      </c>
      <c r="M421" s="630">
        <v>280.5</v>
      </c>
    </row>
    <row r="422" spans="1:13" ht="14.4" customHeight="1" x14ac:dyDescent="0.3">
      <c r="A422" s="625" t="s">
        <v>3826</v>
      </c>
      <c r="B422" s="626" t="s">
        <v>3529</v>
      </c>
      <c r="C422" s="626" t="s">
        <v>1415</v>
      </c>
      <c r="D422" s="626" t="s">
        <v>1416</v>
      </c>
      <c r="E422" s="626" t="s">
        <v>3530</v>
      </c>
      <c r="F422" s="629"/>
      <c r="G422" s="629"/>
      <c r="H422" s="642">
        <v>0</v>
      </c>
      <c r="I422" s="629">
        <v>1</v>
      </c>
      <c r="J422" s="629">
        <v>121.16</v>
      </c>
      <c r="K422" s="642">
        <v>1</v>
      </c>
      <c r="L422" s="629">
        <v>1</v>
      </c>
      <c r="M422" s="630">
        <v>121.16</v>
      </c>
    </row>
    <row r="423" spans="1:13" ht="14.4" customHeight="1" x14ac:dyDescent="0.3">
      <c r="A423" s="625" t="s">
        <v>3826</v>
      </c>
      <c r="B423" s="626" t="s">
        <v>3544</v>
      </c>
      <c r="C423" s="626" t="s">
        <v>1579</v>
      </c>
      <c r="D423" s="626" t="s">
        <v>3545</v>
      </c>
      <c r="E423" s="626" t="s">
        <v>3546</v>
      </c>
      <c r="F423" s="629"/>
      <c r="G423" s="629"/>
      <c r="H423" s="642">
        <v>0</v>
      </c>
      <c r="I423" s="629">
        <v>1</v>
      </c>
      <c r="J423" s="629">
        <v>94.41</v>
      </c>
      <c r="K423" s="642">
        <v>1</v>
      </c>
      <c r="L423" s="629">
        <v>1</v>
      </c>
      <c r="M423" s="630">
        <v>94.41</v>
      </c>
    </row>
    <row r="424" spans="1:13" ht="14.4" customHeight="1" x14ac:dyDescent="0.3">
      <c r="A424" s="625" t="s">
        <v>3826</v>
      </c>
      <c r="B424" s="626" t="s">
        <v>3552</v>
      </c>
      <c r="C424" s="626" t="s">
        <v>1539</v>
      </c>
      <c r="D424" s="626" t="s">
        <v>1540</v>
      </c>
      <c r="E424" s="626" t="s">
        <v>975</v>
      </c>
      <c r="F424" s="629"/>
      <c r="G424" s="629"/>
      <c r="H424" s="642">
        <v>0</v>
      </c>
      <c r="I424" s="629">
        <v>1</v>
      </c>
      <c r="J424" s="629">
        <v>119.41</v>
      </c>
      <c r="K424" s="642">
        <v>1</v>
      </c>
      <c r="L424" s="629">
        <v>1</v>
      </c>
      <c r="M424" s="630">
        <v>119.41</v>
      </c>
    </row>
    <row r="425" spans="1:13" ht="14.4" customHeight="1" x14ac:dyDescent="0.3">
      <c r="A425" s="625" t="s">
        <v>3826</v>
      </c>
      <c r="B425" s="626" t="s">
        <v>3574</v>
      </c>
      <c r="C425" s="626" t="s">
        <v>5465</v>
      </c>
      <c r="D425" s="626" t="s">
        <v>5466</v>
      </c>
      <c r="E425" s="626" t="s">
        <v>5467</v>
      </c>
      <c r="F425" s="629"/>
      <c r="G425" s="629"/>
      <c r="H425" s="642">
        <v>0</v>
      </c>
      <c r="I425" s="629">
        <v>1</v>
      </c>
      <c r="J425" s="629">
        <v>79.36</v>
      </c>
      <c r="K425" s="642">
        <v>1</v>
      </c>
      <c r="L425" s="629">
        <v>1</v>
      </c>
      <c r="M425" s="630">
        <v>79.36</v>
      </c>
    </row>
    <row r="426" spans="1:13" ht="14.4" customHeight="1" x14ac:dyDescent="0.3">
      <c r="A426" s="625" t="s">
        <v>3826</v>
      </c>
      <c r="B426" s="626" t="s">
        <v>3743</v>
      </c>
      <c r="C426" s="626" t="s">
        <v>4297</v>
      </c>
      <c r="D426" s="626" t="s">
        <v>4158</v>
      </c>
      <c r="E426" s="626" t="s">
        <v>3066</v>
      </c>
      <c r="F426" s="629">
        <v>1</v>
      </c>
      <c r="G426" s="629">
        <v>222.25</v>
      </c>
      <c r="H426" s="642">
        <v>1</v>
      </c>
      <c r="I426" s="629"/>
      <c r="J426" s="629"/>
      <c r="K426" s="642">
        <v>0</v>
      </c>
      <c r="L426" s="629">
        <v>1</v>
      </c>
      <c r="M426" s="630">
        <v>222.25</v>
      </c>
    </row>
    <row r="427" spans="1:13" ht="14.4" customHeight="1" x14ac:dyDescent="0.3">
      <c r="A427" s="625" t="s">
        <v>3826</v>
      </c>
      <c r="B427" s="626" t="s">
        <v>3608</v>
      </c>
      <c r="C427" s="626" t="s">
        <v>1411</v>
      </c>
      <c r="D427" s="626" t="s">
        <v>1412</v>
      </c>
      <c r="E427" s="626" t="s">
        <v>3610</v>
      </c>
      <c r="F427" s="629"/>
      <c r="G427" s="629"/>
      <c r="H427" s="642">
        <v>0</v>
      </c>
      <c r="I427" s="629">
        <v>1</v>
      </c>
      <c r="J427" s="629">
        <v>96.63</v>
      </c>
      <c r="K427" s="642">
        <v>1</v>
      </c>
      <c r="L427" s="629">
        <v>1</v>
      </c>
      <c r="M427" s="630">
        <v>96.63</v>
      </c>
    </row>
    <row r="428" spans="1:13" ht="14.4" customHeight="1" x14ac:dyDescent="0.3">
      <c r="A428" s="625" t="s">
        <v>3826</v>
      </c>
      <c r="B428" s="626" t="s">
        <v>3608</v>
      </c>
      <c r="C428" s="626" t="s">
        <v>5204</v>
      </c>
      <c r="D428" s="626" t="s">
        <v>1412</v>
      </c>
      <c r="E428" s="626" t="s">
        <v>4348</v>
      </c>
      <c r="F428" s="629"/>
      <c r="G428" s="629"/>
      <c r="H428" s="642">
        <v>0</v>
      </c>
      <c r="I428" s="629">
        <v>2</v>
      </c>
      <c r="J428" s="629">
        <v>386.52</v>
      </c>
      <c r="K428" s="642">
        <v>1</v>
      </c>
      <c r="L428" s="629">
        <v>2</v>
      </c>
      <c r="M428" s="630">
        <v>386.52</v>
      </c>
    </row>
    <row r="429" spans="1:13" ht="14.4" customHeight="1" x14ac:dyDescent="0.3">
      <c r="A429" s="625" t="s">
        <v>3827</v>
      </c>
      <c r="B429" s="626" t="s">
        <v>3511</v>
      </c>
      <c r="C429" s="626" t="s">
        <v>757</v>
      </c>
      <c r="D429" s="626" t="s">
        <v>754</v>
      </c>
      <c r="E429" s="626" t="s">
        <v>758</v>
      </c>
      <c r="F429" s="629"/>
      <c r="G429" s="629"/>
      <c r="H429" s="642">
        <v>0</v>
      </c>
      <c r="I429" s="629">
        <v>1</v>
      </c>
      <c r="J429" s="629">
        <v>612.26</v>
      </c>
      <c r="K429" s="642">
        <v>1</v>
      </c>
      <c r="L429" s="629">
        <v>1</v>
      </c>
      <c r="M429" s="630">
        <v>612.26</v>
      </c>
    </row>
    <row r="430" spans="1:13" ht="14.4" customHeight="1" x14ac:dyDescent="0.3">
      <c r="A430" s="625" t="s">
        <v>3827</v>
      </c>
      <c r="B430" s="626" t="s">
        <v>3527</v>
      </c>
      <c r="C430" s="626" t="s">
        <v>2358</v>
      </c>
      <c r="D430" s="626" t="s">
        <v>1441</v>
      </c>
      <c r="E430" s="626" t="s">
        <v>2359</v>
      </c>
      <c r="F430" s="629"/>
      <c r="G430" s="629"/>
      <c r="H430" s="642">
        <v>0</v>
      </c>
      <c r="I430" s="629">
        <v>1</v>
      </c>
      <c r="J430" s="629">
        <v>1166.47</v>
      </c>
      <c r="K430" s="642">
        <v>1</v>
      </c>
      <c r="L430" s="629">
        <v>1</v>
      </c>
      <c r="M430" s="630">
        <v>1166.47</v>
      </c>
    </row>
    <row r="431" spans="1:13" ht="14.4" customHeight="1" x14ac:dyDescent="0.3">
      <c r="A431" s="625" t="s">
        <v>3827</v>
      </c>
      <c r="B431" s="626" t="s">
        <v>3574</v>
      </c>
      <c r="C431" s="626" t="s">
        <v>1717</v>
      </c>
      <c r="D431" s="626" t="s">
        <v>3575</v>
      </c>
      <c r="E431" s="626" t="s">
        <v>3576</v>
      </c>
      <c r="F431" s="629"/>
      <c r="G431" s="629"/>
      <c r="H431" s="642">
        <v>0</v>
      </c>
      <c r="I431" s="629">
        <v>1</v>
      </c>
      <c r="J431" s="629">
        <v>333.31</v>
      </c>
      <c r="K431" s="642">
        <v>1</v>
      </c>
      <c r="L431" s="629">
        <v>1</v>
      </c>
      <c r="M431" s="630">
        <v>333.31</v>
      </c>
    </row>
    <row r="432" spans="1:13" ht="14.4" customHeight="1" x14ac:dyDescent="0.3">
      <c r="A432" s="625" t="s">
        <v>3827</v>
      </c>
      <c r="B432" s="626" t="s">
        <v>3574</v>
      </c>
      <c r="C432" s="626" t="s">
        <v>1748</v>
      </c>
      <c r="D432" s="626" t="s">
        <v>3579</v>
      </c>
      <c r="E432" s="626" t="s">
        <v>3580</v>
      </c>
      <c r="F432" s="629"/>
      <c r="G432" s="629"/>
      <c r="H432" s="642">
        <v>0</v>
      </c>
      <c r="I432" s="629">
        <v>1</v>
      </c>
      <c r="J432" s="629">
        <v>333.31</v>
      </c>
      <c r="K432" s="642">
        <v>1</v>
      </c>
      <c r="L432" s="629">
        <v>1</v>
      </c>
      <c r="M432" s="630">
        <v>333.31</v>
      </c>
    </row>
    <row r="433" spans="1:13" ht="14.4" customHeight="1" x14ac:dyDescent="0.3">
      <c r="A433" s="625" t="s">
        <v>3827</v>
      </c>
      <c r="B433" s="626" t="s">
        <v>3688</v>
      </c>
      <c r="C433" s="626" t="s">
        <v>2608</v>
      </c>
      <c r="D433" s="626" t="s">
        <v>2609</v>
      </c>
      <c r="E433" s="626" t="s">
        <v>2610</v>
      </c>
      <c r="F433" s="629"/>
      <c r="G433" s="629"/>
      <c r="H433" s="642">
        <v>0</v>
      </c>
      <c r="I433" s="629">
        <v>1</v>
      </c>
      <c r="J433" s="629">
        <v>154.01</v>
      </c>
      <c r="K433" s="642">
        <v>1</v>
      </c>
      <c r="L433" s="629">
        <v>1</v>
      </c>
      <c r="M433" s="630">
        <v>154.01</v>
      </c>
    </row>
    <row r="434" spans="1:13" ht="14.4" customHeight="1" x14ac:dyDescent="0.3">
      <c r="A434" s="625" t="s">
        <v>3829</v>
      </c>
      <c r="B434" s="626" t="s">
        <v>3507</v>
      </c>
      <c r="C434" s="626" t="s">
        <v>4892</v>
      </c>
      <c r="D434" s="626" t="s">
        <v>4893</v>
      </c>
      <c r="E434" s="626" t="s">
        <v>3645</v>
      </c>
      <c r="F434" s="629"/>
      <c r="G434" s="629"/>
      <c r="H434" s="642">
        <v>0</v>
      </c>
      <c r="I434" s="629">
        <v>2</v>
      </c>
      <c r="J434" s="629">
        <v>65.260000000000005</v>
      </c>
      <c r="K434" s="642">
        <v>1</v>
      </c>
      <c r="L434" s="629">
        <v>2</v>
      </c>
      <c r="M434" s="630">
        <v>65.260000000000005</v>
      </c>
    </row>
    <row r="435" spans="1:13" ht="14.4" customHeight="1" x14ac:dyDescent="0.3">
      <c r="A435" s="625" t="s">
        <v>3829</v>
      </c>
      <c r="B435" s="626" t="s">
        <v>3511</v>
      </c>
      <c r="C435" s="626" t="s">
        <v>4000</v>
      </c>
      <c r="D435" s="626" t="s">
        <v>3885</v>
      </c>
      <c r="E435" s="626" t="s">
        <v>758</v>
      </c>
      <c r="F435" s="629"/>
      <c r="G435" s="629"/>
      <c r="H435" s="642">
        <v>0</v>
      </c>
      <c r="I435" s="629">
        <v>5</v>
      </c>
      <c r="J435" s="629">
        <v>3061.3</v>
      </c>
      <c r="K435" s="642">
        <v>1</v>
      </c>
      <c r="L435" s="629">
        <v>5</v>
      </c>
      <c r="M435" s="630">
        <v>3061.3</v>
      </c>
    </row>
    <row r="436" spans="1:13" ht="14.4" customHeight="1" x14ac:dyDescent="0.3">
      <c r="A436" s="625" t="s">
        <v>3829</v>
      </c>
      <c r="B436" s="626" t="s">
        <v>3518</v>
      </c>
      <c r="C436" s="626" t="s">
        <v>1596</v>
      </c>
      <c r="D436" s="626" t="s">
        <v>1597</v>
      </c>
      <c r="E436" s="626" t="s">
        <v>1598</v>
      </c>
      <c r="F436" s="629"/>
      <c r="G436" s="629"/>
      <c r="H436" s="642">
        <v>0</v>
      </c>
      <c r="I436" s="629">
        <v>3</v>
      </c>
      <c r="J436" s="629">
        <v>420.09000000000003</v>
      </c>
      <c r="K436" s="642">
        <v>1</v>
      </c>
      <c r="L436" s="629">
        <v>3</v>
      </c>
      <c r="M436" s="630">
        <v>420.09000000000003</v>
      </c>
    </row>
    <row r="437" spans="1:13" ht="14.4" customHeight="1" x14ac:dyDescent="0.3">
      <c r="A437" s="625" t="s">
        <v>3829</v>
      </c>
      <c r="B437" s="626" t="s">
        <v>3519</v>
      </c>
      <c r="C437" s="626" t="s">
        <v>5502</v>
      </c>
      <c r="D437" s="626" t="s">
        <v>4877</v>
      </c>
      <c r="E437" s="626" t="s">
        <v>5503</v>
      </c>
      <c r="F437" s="629">
        <v>2</v>
      </c>
      <c r="G437" s="629">
        <v>0</v>
      </c>
      <c r="H437" s="642"/>
      <c r="I437" s="629"/>
      <c r="J437" s="629"/>
      <c r="K437" s="642"/>
      <c r="L437" s="629">
        <v>2</v>
      </c>
      <c r="M437" s="630">
        <v>0</v>
      </c>
    </row>
    <row r="438" spans="1:13" ht="14.4" customHeight="1" x14ac:dyDescent="0.3">
      <c r="A438" s="625" t="s">
        <v>3829</v>
      </c>
      <c r="B438" s="626" t="s">
        <v>3547</v>
      </c>
      <c r="C438" s="626" t="s">
        <v>5523</v>
      </c>
      <c r="D438" s="626" t="s">
        <v>1008</v>
      </c>
      <c r="E438" s="626" t="s">
        <v>3977</v>
      </c>
      <c r="F438" s="629">
        <v>1</v>
      </c>
      <c r="G438" s="629">
        <v>0</v>
      </c>
      <c r="H438" s="642"/>
      <c r="I438" s="629"/>
      <c r="J438" s="629"/>
      <c r="K438" s="642"/>
      <c r="L438" s="629">
        <v>1</v>
      </c>
      <c r="M438" s="630">
        <v>0</v>
      </c>
    </row>
    <row r="439" spans="1:13" ht="14.4" customHeight="1" x14ac:dyDescent="0.3">
      <c r="A439" s="625" t="s">
        <v>3829</v>
      </c>
      <c r="B439" s="626" t="s">
        <v>3567</v>
      </c>
      <c r="C439" s="626" t="s">
        <v>5509</v>
      </c>
      <c r="D439" s="626" t="s">
        <v>5510</v>
      </c>
      <c r="E439" s="626" t="s">
        <v>5511</v>
      </c>
      <c r="F439" s="629">
        <v>3</v>
      </c>
      <c r="G439" s="629">
        <v>0</v>
      </c>
      <c r="H439" s="642"/>
      <c r="I439" s="629"/>
      <c r="J439" s="629"/>
      <c r="K439" s="642"/>
      <c r="L439" s="629">
        <v>3</v>
      </c>
      <c r="M439" s="630">
        <v>0</v>
      </c>
    </row>
    <row r="440" spans="1:13" ht="14.4" customHeight="1" x14ac:dyDescent="0.3">
      <c r="A440" s="625" t="s">
        <v>3829</v>
      </c>
      <c r="B440" s="626" t="s">
        <v>3567</v>
      </c>
      <c r="C440" s="626" t="s">
        <v>5512</v>
      </c>
      <c r="D440" s="626" t="s">
        <v>5510</v>
      </c>
      <c r="E440" s="626" t="s">
        <v>5513</v>
      </c>
      <c r="F440" s="629"/>
      <c r="G440" s="629"/>
      <c r="H440" s="642">
        <v>0</v>
      </c>
      <c r="I440" s="629">
        <v>4</v>
      </c>
      <c r="J440" s="629">
        <v>347.04</v>
      </c>
      <c r="K440" s="642">
        <v>1</v>
      </c>
      <c r="L440" s="629">
        <v>4</v>
      </c>
      <c r="M440" s="630">
        <v>347.04</v>
      </c>
    </row>
    <row r="441" spans="1:13" ht="14.4" customHeight="1" x14ac:dyDescent="0.3">
      <c r="A441" s="625" t="s">
        <v>3829</v>
      </c>
      <c r="B441" s="626" t="s">
        <v>3574</v>
      </c>
      <c r="C441" s="626" t="s">
        <v>5473</v>
      </c>
      <c r="D441" s="626" t="s">
        <v>5474</v>
      </c>
      <c r="E441" s="626" t="s">
        <v>3576</v>
      </c>
      <c r="F441" s="629">
        <v>2</v>
      </c>
      <c r="G441" s="629">
        <v>666.62</v>
      </c>
      <c r="H441" s="642">
        <v>1</v>
      </c>
      <c r="I441" s="629"/>
      <c r="J441" s="629"/>
      <c r="K441" s="642">
        <v>0</v>
      </c>
      <c r="L441" s="629">
        <v>2</v>
      </c>
      <c r="M441" s="630">
        <v>666.62</v>
      </c>
    </row>
    <row r="442" spans="1:13" ht="14.4" customHeight="1" x14ac:dyDescent="0.3">
      <c r="A442" s="625" t="s">
        <v>3829</v>
      </c>
      <c r="B442" s="626" t="s">
        <v>3574</v>
      </c>
      <c r="C442" s="626" t="s">
        <v>3989</v>
      </c>
      <c r="D442" s="626" t="s">
        <v>3575</v>
      </c>
      <c r="E442" s="626" t="s">
        <v>3990</v>
      </c>
      <c r="F442" s="629">
        <v>2</v>
      </c>
      <c r="G442" s="629">
        <v>0</v>
      </c>
      <c r="H442" s="642"/>
      <c r="I442" s="629"/>
      <c r="J442" s="629"/>
      <c r="K442" s="642"/>
      <c r="L442" s="629">
        <v>2</v>
      </c>
      <c r="M442" s="630">
        <v>0</v>
      </c>
    </row>
    <row r="443" spans="1:13" ht="14.4" customHeight="1" x14ac:dyDescent="0.3">
      <c r="A443" s="625" t="s">
        <v>3829</v>
      </c>
      <c r="B443" s="626" t="s">
        <v>3574</v>
      </c>
      <c r="C443" s="626" t="s">
        <v>1717</v>
      </c>
      <c r="D443" s="626" t="s">
        <v>3575</v>
      </c>
      <c r="E443" s="626" t="s">
        <v>3576</v>
      </c>
      <c r="F443" s="629"/>
      <c r="G443" s="629"/>
      <c r="H443" s="642">
        <v>0</v>
      </c>
      <c r="I443" s="629">
        <v>4</v>
      </c>
      <c r="J443" s="629">
        <v>1333.24</v>
      </c>
      <c r="K443" s="642">
        <v>1</v>
      </c>
      <c r="L443" s="629">
        <v>4</v>
      </c>
      <c r="M443" s="630">
        <v>1333.24</v>
      </c>
    </row>
    <row r="444" spans="1:13" ht="14.4" customHeight="1" x14ac:dyDescent="0.3">
      <c r="A444" s="625" t="s">
        <v>3829</v>
      </c>
      <c r="B444" s="626" t="s">
        <v>3574</v>
      </c>
      <c r="C444" s="626" t="s">
        <v>1812</v>
      </c>
      <c r="D444" s="626" t="s">
        <v>1813</v>
      </c>
      <c r="E444" s="626" t="s">
        <v>3684</v>
      </c>
      <c r="F444" s="629">
        <v>2</v>
      </c>
      <c r="G444" s="629">
        <v>666.62</v>
      </c>
      <c r="H444" s="642">
        <v>1</v>
      </c>
      <c r="I444" s="629"/>
      <c r="J444" s="629"/>
      <c r="K444" s="642">
        <v>0</v>
      </c>
      <c r="L444" s="629">
        <v>2</v>
      </c>
      <c r="M444" s="630">
        <v>666.62</v>
      </c>
    </row>
    <row r="445" spans="1:13" ht="14.4" customHeight="1" x14ac:dyDescent="0.3">
      <c r="A445" s="625" t="s">
        <v>3829</v>
      </c>
      <c r="B445" s="626" t="s">
        <v>3586</v>
      </c>
      <c r="C445" s="626" t="s">
        <v>5481</v>
      </c>
      <c r="D445" s="626" t="s">
        <v>2595</v>
      </c>
      <c r="E445" s="626" t="s">
        <v>3596</v>
      </c>
      <c r="F445" s="629">
        <v>2</v>
      </c>
      <c r="G445" s="629">
        <v>0</v>
      </c>
      <c r="H445" s="642"/>
      <c r="I445" s="629"/>
      <c r="J445" s="629"/>
      <c r="K445" s="642"/>
      <c r="L445" s="629">
        <v>2</v>
      </c>
      <c r="M445" s="630">
        <v>0</v>
      </c>
    </row>
    <row r="446" spans="1:13" ht="14.4" customHeight="1" x14ac:dyDescent="0.3">
      <c r="A446" s="625" t="s">
        <v>3829</v>
      </c>
      <c r="B446" s="626" t="s">
        <v>3743</v>
      </c>
      <c r="C446" s="626" t="s">
        <v>5479</v>
      </c>
      <c r="D446" s="626" t="s">
        <v>5480</v>
      </c>
      <c r="E446" s="626" t="s">
        <v>3066</v>
      </c>
      <c r="F446" s="629">
        <v>3</v>
      </c>
      <c r="G446" s="629">
        <v>666.75</v>
      </c>
      <c r="H446" s="642">
        <v>1</v>
      </c>
      <c r="I446" s="629"/>
      <c r="J446" s="629"/>
      <c r="K446" s="642">
        <v>0</v>
      </c>
      <c r="L446" s="629">
        <v>3</v>
      </c>
      <c r="M446" s="630">
        <v>666.75</v>
      </c>
    </row>
    <row r="447" spans="1:13" ht="14.4" customHeight="1" x14ac:dyDescent="0.3">
      <c r="A447" s="625" t="s">
        <v>3829</v>
      </c>
      <c r="B447" s="626" t="s">
        <v>3743</v>
      </c>
      <c r="C447" s="626" t="s">
        <v>4756</v>
      </c>
      <c r="D447" s="626" t="s">
        <v>4757</v>
      </c>
      <c r="E447" s="626" t="s">
        <v>3066</v>
      </c>
      <c r="F447" s="629">
        <v>2</v>
      </c>
      <c r="G447" s="629">
        <v>250.26</v>
      </c>
      <c r="H447" s="642">
        <v>1</v>
      </c>
      <c r="I447" s="629"/>
      <c r="J447" s="629"/>
      <c r="K447" s="642">
        <v>0</v>
      </c>
      <c r="L447" s="629">
        <v>2</v>
      </c>
      <c r="M447" s="630">
        <v>250.26</v>
      </c>
    </row>
    <row r="448" spans="1:13" ht="14.4" customHeight="1" x14ac:dyDescent="0.3">
      <c r="A448" s="625" t="s">
        <v>3829</v>
      </c>
      <c r="B448" s="626" t="s">
        <v>3743</v>
      </c>
      <c r="C448" s="626" t="s">
        <v>3064</v>
      </c>
      <c r="D448" s="626" t="s">
        <v>3065</v>
      </c>
      <c r="E448" s="626" t="s">
        <v>3066</v>
      </c>
      <c r="F448" s="629"/>
      <c r="G448" s="629"/>
      <c r="H448" s="642">
        <v>0</v>
      </c>
      <c r="I448" s="629">
        <v>2</v>
      </c>
      <c r="J448" s="629">
        <v>444.5</v>
      </c>
      <c r="K448" s="642">
        <v>1</v>
      </c>
      <c r="L448" s="629">
        <v>2</v>
      </c>
      <c r="M448" s="630">
        <v>444.5</v>
      </c>
    </row>
    <row r="449" spans="1:13" ht="14.4" customHeight="1" x14ac:dyDescent="0.3">
      <c r="A449" s="625" t="s">
        <v>3829</v>
      </c>
      <c r="B449" s="626" t="s">
        <v>3688</v>
      </c>
      <c r="C449" s="626" t="s">
        <v>5441</v>
      </c>
      <c r="D449" s="626" t="s">
        <v>2609</v>
      </c>
      <c r="E449" s="626" t="s">
        <v>2610</v>
      </c>
      <c r="F449" s="629"/>
      <c r="G449" s="629"/>
      <c r="H449" s="642">
        <v>0</v>
      </c>
      <c r="I449" s="629">
        <v>2</v>
      </c>
      <c r="J449" s="629">
        <v>286.36</v>
      </c>
      <c r="K449" s="642">
        <v>1</v>
      </c>
      <c r="L449" s="629">
        <v>2</v>
      </c>
      <c r="M449" s="630">
        <v>286.36</v>
      </c>
    </row>
    <row r="450" spans="1:13" ht="14.4" customHeight="1" x14ac:dyDescent="0.3">
      <c r="A450" s="625" t="s">
        <v>3829</v>
      </c>
      <c r="B450" s="626" t="s">
        <v>3599</v>
      </c>
      <c r="C450" s="626" t="s">
        <v>1729</v>
      </c>
      <c r="D450" s="626" t="s">
        <v>1730</v>
      </c>
      <c r="E450" s="626" t="s">
        <v>3600</v>
      </c>
      <c r="F450" s="629"/>
      <c r="G450" s="629"/>
      <c r="H450" s="642">
        <v>0</v>
      </c>
      <c r="I450" s="629">
        <v>2</v>
      </c>
      <c r="J450" s="629">
        <v>139.72</v>
      </c>
      <c r="K450" s="642">
        <v>1</v>
      </c>
      <c r="L450" s="629">
        <v>2</v>
      </c>
      <c r="M450" s="630">
        <v>139.72</v>
      </c>
    </row>
    <row r="451" spans="1:13" ht="14.4" customHeight="1" x14ac:dyDescent="0.3">
      <c r="A451" s="625" t="s">
        <v>3829</v>
      </c>
      <c r="B451" s="626" t="s">
        <v>3617</v>
      </c>
      <c r="C451" s="626" t="s">
        <v>5528</v>
      </c>
      <c r="D451" s="626" t="s">
        <v>5529</v>
      </c>
      <c r="E451" s="626" t="s">
        <v>5530</v>
      </c>
      <c r="F451" s="629">
        <v>4</v>
      </c>
      <c r="G451" s="629">
        <v>0</v>
      </c>
      <c r="H451" s="642"/>
      <c r="I451" s="629"/>
      <c r="J451" s="629"/>
      <c r="K451" s="642"/>
      <c r="L451" s="629">
        <v>4</v>
      </c>
      <c r="M451" s="630">
        <v>0</v>
      </c>
    </row>
    <row r="452" spans="1:13" ht="14.4" customHeight="1" x14ac:dyDescent="0.3">
      <c r="A452" s="625" t="s">
        <v>3829</v>
      </c>
      <c r="B452" s="626" t="s">
        <v>3629</v>
      </c>
      <c r="C452" s="626" t="s">
        <v>4093</v>
      </c>
      <c r="D452" s="626" t="s">
        <v>2434</v>
      </c>
      <c r="E452" s="626" t="s">
        <v>4094</v>
      </c>
      <c r="F452" s="629">
        <v>1</v>
      </c>
      <c r="G452" s="629">
        <v>0</v>
      </c>
      <c r="H452" s="642"/>
      <c r="I452" s="629"/>
      <c r="J452" s="629"/>
      <c r="K452" s="642"/>
      <c r="L452" s="629">
        <v>1</v>
      </c>
      <c r="M452" s="630">
        <v>0</v>
      </c>
    </row>
    <row r="453" spans="1:13" ht="14.4" customHeight="1" x14ac:dyDescent="0.3">
      <c r="A453" s="625" t="s">
        <v>3829</v>
      </c>
      <c r="B453" s="626" t="s">
        <v>5906</v>
      </c>
      <c r="C453" s="626" t="s">
        <v>4370</v>
      </c>
      <c r="D453" s="626" t="s">
        <v>4371</v>
      </c>
      <c r="E453" s="626" t="s">
        <v>4372</v>
      </c>
      <c r="F453" s="629">
        <v>2</v>
      </c>
      <c r="G453" s="629">
        <v>3732.8</v>
      </c>
      <c r="H453" s="642">
        <v>1</v>
      </c>
      <c r="I453" s="629"/>
      <c r="J453" s="629"/>
      <c r="K453" s="642">
        <v>0</v>
      </c>
      <c r="L453" s="629">
        <v>2</v>
      </c>
      <c r="M453" s="630">
        <v>3732.8</v>
      </c>
    </row>
    <row r="454" spans="1:13" ht="14.4" customHeight="1" x14ac:dyDescent="0.3">
      <c r="A454" s="625" t="s">
        <v>3829</v>
      </c>
      <c r="B454" s="626" t="s">
        <v>3637</v>
      </c>
      <c r="C454" s="626" t="s">
        <v>5507</v>
      </c>
      <c r="D454" s="626" t="s">
        <v>5508</v>
      </c>
      <c r="E454" s="626" t="s">
        <v>4169</v>
      </c>
      <c r="F454" s="629">
        <v>3</v>
      </c>
      <c r="G454" s="629">
        <v>1239.6600000000001</v>
      </c>
      <c r="H454" s="642">
        <v>1</v>
      </c>
      <c r="I454" s="629"/>
      <c r="J454" s="629"/>
      <c r="K454" s="642">
        <v>0</v>
      </c>
      <c r="L454" s="629">
        <v>3</v>
      </c>
      <c r="M454" s="630">
        <v>1239.6600000000001</v>
      </c>
    </row>
    <row r="455" spans="1:13" ht="14.4" customHeight="1" x14ac:dyDescent="0.3">
      <c r="A455" s="625" t="s">
        <v>3836</v>
      </c>
      <c r="B455" s="626" t="s">
        <v>3527</v>
      </c>
      <c r="C455" s="626" t="s">
        <v>1440</v>
      </c>
      <c r="D455" s="626" t="s">
        <v>1441</v>
      </c>
      <c r="E455" s="626" t="s">
        <v>1442</v>
      </c>
      <c r="F455" s="629"/>
      <c r="G455" s="629"/>
      <c r="H455" s="642">
        <v>0</v>
      </c>
      <c r="I455" s="629">
        <v>1</v>
      </c>
      <c r="J455" s="629">
        <v>937.93</v>
      </c>
      <c r="K455" s="642">
        <v>1</v>
      </c>
      <c r="L455" s="629">
        <v>1</v>
      </c>
      <c r="M455" s="630">
        <v>937.93</v>
      </c>
    </row>
    <row r="456" spans="1:13" ht="14.4" customHeight="1" x14ac:dyDescent="0.3">
      <c r="A456" s="625" t="s">
        <v>3836</v>
      </c>
      <c r="B456" s="626" t="s">
        <v>3574</v>
      </c>
      <c r="C456" s="626" t="s">
        <v>1717</v>
      </c>
      <c r="D456" s="626" t="s">
        <v>3575</v>
      </c>
      <c r="E456" s="626" t="s">
        <v>3576</v>
      </c>
      <c r="F456" s="629"/>
      <c r="G456" s="629"/>
      <c r="H456" s="642">
        <v>0</v>
      </c>
      <c r="I456" s="629">
        <v>3</v>
      </c>
      <c r="J456" s="629">
        <v>999.93000000000006</v>
      </c>
      <c r="K456" s="642">
        <v>1</v>
      </c>
      <c r="L456" s="629">
        <v>3</v>
      </c>
      <c r="M456" s="630">
        <v>999.93000000000006</v>
      </c>
    </row>
    <row r="457" spans="1:13" ht="14.4" customHeight="1" x14ac:dyDescent="0.3">
      <c r="A457" s="625" t="s">
        <v>3836</v>
      </c>
      <c r="B457" s="626" t="s">
        <v>3574</v>
      </c>
      <c r="C457" s="626" t="s">
        <v>1748</v>
      </c>
      <c r="D457" s="626" t="s">
        <v>3579</v>
      </c>
      <c r="E457" s="626" t="s">
        <v>3580</v>
      </c>
      <c r="F457" s="629"/>
      <c r="G457" s="629"/>
      <c r="H457" s="642">
        <v>0</v>
      </c>
      <c r="I457" s="629">
        <v>1</v>
      </c>
      <c r="J457" s="629">
        <v>333.31</v>
      </c>
      <c r="K457" s="642">
        <v>1</v>
      </c>
      <c r="L457" s="629">
        <v>1</v>
      </c>
      <c r="M457" s="630">
        <v>333.31</v>
      </c>
    </row>
    <row r="458" spans="1:13" ht="14.4" customHeight="1" x14ac:dyDescent="0.3">
      <c r="A458" s="625" t="s">
        <v>3836</v>
      </c>
      <c r="B458" s="626" t="s">
        <v>3617</v>
      </c>
      <c r="C458" s="626" t="s">
        <v>4043</v>
      </c>
      <c r="D458" s="626" t="s">
        <v>4044</v>
      </c>
      <c r="E458" s="626" t="s">
        <v>4045</v>
      </c>
      <c r="F458" s="629"/>
      <c r="G458" s="629"/>
      <c r="H458" s="642">
        <v>0</v>
      </c>
      <c r="I458" s="629">
        <v>1</v>
      </c>
      <c r="J458" s="629">
        <v>32.74</v>
      </c>
      <c r="K458" s="642">
        <v>1</v>
      </c>
      <c r="L458" s="629">
        <v>1</v>
      </c>
      <c r="M458" s="630">
        <v>32.74</v>
      </c>
    </row>
    <row r="459" spans="1:13" ht="14.4" customHeight="1" x14ac:dyDescent="0.3">
      <c r="A459" s="625" t="s">
        <v>3837</v>
      </c>
      <c r="B459" s="626" t="s">
        <v>3527</v>
      </c>
      <c r="C459" s="626" t="s">
        <v>1576</v>
      </c>
      <c r="D459" s="626" t="s">
        <v>1441</v>
      </c>
      <c r="E459" s="626" t="s">
        <v>1577</v>
      </c>
      <c r="F459" s="629"/>
      <c r="G459" s="629"/>
      <c r="H459" s="642">
        <v>0</v>
      </c>
      <c r="I459" s="629">
        <v>1</v>
      </c>
      <c r="J459" s="629">
        <v>625.29</v>
      </c>
      <c r="K459" s="642">
        <v>1</v>
      </c>
      <c r="L459" s="629">
        <v>1</v>
      </c>
      <c r="M459" s="630">
        <v>625.29</v>
      </c>
    </row>
    <row r="460" spans="1:13" ht="14.4" customHeight="1" x14ac:dyDescent="0.3">
      <c r="A460" s="625" t="s">
        <v>3837</v>
      </c>
      <c r="B460" s="626" t="s">
        <v>3574</v>
      </c>
      <c r="C460" s="626" t="s">
        <v>1717</v>
      </c>
      <c r="D460" s="626" t="s">
        <v>3575</v>
      </c>
      <c r="E460" s="626" t="s">
        <v>3576</v>
      </c>
      <c r="F460" s="629"/>
      <c r="G460" s="629"/>
      <c r="H460" s="642">
        <v>0</v>
      </c>
      <c r="I460" s="629">
        <v>1</v>
      </c>
      <c r="J460" s="629">
        <v>333.31</v>
      </c>
      <c r="K460" s="642">
        <v>1</v>
      </c>
      <c r="L460" s="629">
        <v>1</v>
      </c>
      <c r="M460" s="630">
        <v>333.31</v>
      </c>
    </row>
    <row r="461" spans="1:13" ht="14.4" customHeight="1" x14ac:dyDescent="0.3">
      <c r="A461" s="625" t="s">
        <v>3837</v>
      </c>
      <c r="B461" s="626" t="s">
        <v>3574</v>
      </c>
      <c r="C461" s="626" t="s">
        <v>1748</v>
      </c>
      <c r="D461" s="626" t="s">
        <v>3579</v>
      </c>
      <c r="E461" s="626" t="s">
        <v>3580</v>
      </c>
      <c r="F461" s="629"/>
      <c r="G461" s="629"/>
      <c r="H461" s="642">
        <v>0</v>
      </c>
      <c r="I461" s="629">
        <v>1</v>
      </c>
      <c r="J461" s="629">
        <v>333.31</v>
      </c>
      <c r="K461" s="642">
        <v>1</v>
      </c>
      <c r="L461" s="629">
        <v>1</v>
      </c>
      <c r="M461" s="630">
        <v>333.31</v>
      </c>
    </row>
    <row r="462" spans="1:13" ht="14.4" customHeight="1" x14ac:dyDescent="0.3">
      <c r="A462" s="625" t="s">
        <v>3837</v>
      </c>
      <c r="B462" s="626" t="s">
        <v>3586</v>
      </c>
      <c r="C462" s="626" t="s">
        <v>2594</v>
      </c>
      <c r="D462" s="626" t="s">
        <v>2595</v>
      </c>
      <c r="E462" s="626" t="s">
        <v>3600</v>
      </c>
      <c r="F462" s="629"/>
      <c r="G462" s="629"/>
      <c r="H462" s="642">
        <v>0</v>
      </c>
      <c r="I462" s="629">
        <v>1</v>
      </c>
      <c r="J462" s="629">
        <v>184.22</v>
      </c>
      <c r="K462" s="642">
        <v>1</v>
      </c>
      <c r="L462" s="629">
        <v>1</v>
      </c>
      <c r="M462" s="630">
        <v>184.22</v>
      </c>
    </row>
    <row r="463" spans="1:13" ht="14.4" customHeight="1" x14ac:dyDescent="0.3">
      <c r="A463" s="625" t="s">
        <v>3830</v>
      </c>
      <c r="B463" s="626" t="s">
        <v>3527</v>
      </c>
      <c r="C463" s="626" t="s">
        <v>1576</v>
      </c>
      <c r="D463" s="626" t="s">
        <v>1441</v>
      </c>
      <c r="E463" s="626" t="s">
        <v>1577</v>
      </c>
      <c r="F463" s="629"/>
      <c r="G463" s="629"/>
      <c r="H463" s="642">
        <v>0</v>
      </c>
      <c r="I463" s="629">
        <v>1</v>
      </c>
      <c r="J463" s="629">
        <v>625.29</v>
      </c>
      <c r="K463" s="642">
        <v>1</v>
      </c>
      <c r="L463" s="629">
        <v>1</v>
      </c>
      <c r="M463" s="630">
        <v>625.29</v>
      </c>
    </row>
    <row r="464" spans="1:13" ht="14.4" customHeight="1" x14ac:dyDescent="0.3">
      <c r="A464" s="625" t="s">
        <v>3830</v>
      </c>
      <c r="B464" s="626" t="s">
        <v>3527</v>
      </c>
      <c r="C464" s="626" t="s">
        <v>4056</v>
      </c>
      <c r="D464" s="626" t="s">
        <v>1479</v>
      </c>
      <c r="E464" s="626" t="s">
        <v>4057</v>
      </c>
      <c r="F464" s="629"/>
      <c r="G464" s="629"/>
      <c r="H464" s="642">
        <v>0</v>
      </c>
      <c r="I464" s="629">
        <v>2</v>
      </c>
      <c r="J464" s="629">
        <v>933.16</v>
      </c>
      <c r="K464" s="642">
        <v>1</v>
      </c>
      <c r="L464" s="629">
        <v>2</v>
      </c>
      <c r="M464" s="630">
        <v>933.16</v>
      </c>
    </row>
    <row r="465" spans="1:13" ht="14.4" customHeight="1" x14ac:dyDescent="0.3">
      <c r="A465" s="625" t="s">
        <v>3830</v>
      </c>
      <c r="B465" s="626" t="s">
        <v>3574</v>
      </c>
      <c r="C465" s="626" t="s">
        <v>1717</v>
      </c>
      <c r="D465" s="626" t="s">
        <v>3575</v>
      </c>
      <c r="E465" s="626" t="s">
        <v>3576</v>
      </c>
      <c r="F465" s="629"/>
      <c r="G465" s="629"/>
      <c r="H465" s="642">
        <v>0</v>
      </c>
      <c r="I465" s="629">
        <v>6</v>
      </c>
      <c r="J465" s="629">
        <v>1999.8600000000001</v>
      </c>
      <c r="K465" s="642">
        <v>1</v>
      </c>
      <c r="L465" s="629">
        <v>6</v>
      </c>
      <c r="M465" s="630">
        <v>1999.8600000000001</v>
      </c>
    </row>
    <row r="466" spans="1:13" ht="14.4" customHeight="1" x14ac:dyDescent="0.3">
      <c r="A466" s="625" t="s">
        <v>3830</v>
      </c>
      <c r="B466" s="626" t="s">
        <v>3595</v>
      </c>
      <c r="C466" s="626" t="s">
        <v>1733</v>
      </c>
      <c r="D466" s="626" t="s">
        <v>1734</v>
      </c>
      <c r="E466" s="626" t="s">
        <v>3596</v>
      </c>
      <c r="F466" s="629"/>
      <c r="G466" s="629"/>
      <c r="H466" s="642">
        <v>0</v>
      </c>
      <c r="I466" s="629">
        <v>2</v>
      </c>
      <c r="J466" s="629">
        <v>799.84</v>
      </c>
      <c r="K466" s="642">
        <v>1</v>
      </c>
      <c r="L466" s="629">
        <v>2</v>
      </c>
      <c r="M466" s="630">
        <v>799.84</v>
      </c>
    </row>
    <row r="467" spans="1:13" ht="14.4" customHeight="1" x14ac:dyDescent="0.3">
      <c r="A467" s="625" t="s">
        <v>3830</v>
      </c>
      <c r="B467" s="626" t="s">
        <v>3688</v>
      </c>
      <c r="C467" s="626" t="s">
        <v>2608</v>
      </c>
      <c r="D467" s="626" t="s">
        <v>2609</v>
      </c>
      <c r="E467" s="626" t="s">
        <v>2610</v>
      </c>
      <c r="F467" s="629"/>
      <c r="G467" s="629"/>
      <c r="H467" s="642">
        <v>0</v>
      </c>
      <c r="I467" s="629">
        <v>1</v>
      </c>
      <c r="J467" s="629">
        <v>154.01</v>
      </c>
      <c r="K467" s="642">
        <v>1</v>
      </c>
      <c r="L467" s="629">
        <v>1</v>
      </c>
      <c r="M467" s="630">
        <v>154.01</v>
      </c>
    </row>
    <row r="468" spans="1:13" ht="14.4" customHeight="1" x14ac:dyDescent="0.3">
      <c r="A468" s="625" t="s">
        <v>3831</v>
      </c>
      <c r="B468" s="626" t="s">
        <v>3507</v>
      </c>
      <c r="C468" s="626" t="s">
        <v>5832</v>
      </c>
      <c r="D468" s="626" t="s">
        <v>3644</v>
      </c>
      <c r="E468" s="626" t="s">
        <v>5833</v>
      </c>
      <c r="F468" s="629">
        <v>1</v>
      </c>
      <c r="G468" s="629">
        <v>0</v>
      </c>
      <c r="H468" s="642"/>
      <c r="I468" s="629"/>
      <c r="J468" s="629"/>
      <c r="K468" s="642"/>
      <c r="L468" s="629">
        <v>1</v>
      </c>
      <c r="M468" s="630">
        <v>0</v>
      </c>
    </row>
    <row r="469" spans="1:13" ht="14.4" customHeight="1" x14ac:dyDescent="0.3">
      <c r="A469" s="625" t="s">
        <v>3831</v>
      </c>
      <c r="B469" s="626" t="s">
        <v>3511</v>
      </c>
      <c r="C469" s="626" t="s">
        <v>757</v>
      </c>
      <c r="D469" s="626" t="s">
        <v>754</v>
      </c>
      <c r="E469" s="626" t="s">
        <v>758</v>
      </c>
      <c r="F469" s="629"/>
      <c r="G469" s="629"/>
      <c r="H469" s="642">
        <v>0</v>
      </c>
      <c r="I469" s="629">
        <v>13</v>
      </c>
      <c r="J469" s="629">
        <v>7959.3799999999992</v>
      </c>
      <c r="K469" s="642">
        <v>1</v>
      </c>
      <c r="L469" s="629">
        <v>13</v>
      </c>
      <c r="M469" s="630">
        <v>7959.3799999999992</v>
      </c>
    </row>
    <row r="470" spans="1:13" ht="14.4" customHeight="1" x14ac:dyDescent="0.3">
      <c r="A470" s="625" t="s">
        <v>3831</v>
      </c>
      <c r="B470" s="626" t="s">
        <v>5903</v>
      </c>
      <c r="C470" s="626" t="s">
        <v>5827</v>
      </c>
      <c r="D470" s="626" t="s">
        <v>5828</v>
      </c>
      <c r="E470" s="626" t="s">
        <v>5829</v>
      </c>
      <c r="F470" s="629">
        <v>2</v>
      </c>
      <c r="G470" s="629">
        <v>0</v>
      </c>
      <c r="H470" s="642"/>
      <c r="I470" s="629"/>
      <c r="J470" s="629"/>
      <c r="K470" s="642"/>
      <c r="L470" s="629">
        <v>2</v>
      </c>
      <c r="M470" s="630">
        <v>0</v>
      </c>
    </row>
    <row r="471" spans="1:13" ht="14.4" customHeight="1" x14ac:dyDescent="0.3">
      <c r="A471" s="625" t="s">
        <v>3831</v>
      </c>
      <c r="B471" s="626" t="s">
        <v>5903</v>
      </c>
      <c r="C471" s="626" t="s">
        <v>5830</v>
      </c>
      <c r="D471" s="626" t="s">
        <v>5828</v>
      </c>
      <c r="E471" s="626" t="s">
        <v>5831</v>
      </c>
      <c r="F471" s="629">
        <v>2</v>
      </c>
      <c r="G471" s="629">
        <v>0</v>
      </c>
      <c r="H471" s="642"/>
      <c r="I471" s="629"/>
      <c r="J471" s="629"/>
      <c r="K471" s="642"/>
      <c r="L471" s="629">
        <v>2</v>
      </c>
      <c r="M471" s="630">
        <v>0</v>
      </c>
    </row>
    <row r="472" spans="1:13" ht="14.4" customHeight="1" x14ac:dyDescent="0.3">
      <c r="A472" s="625" t="s">
        <v>3831</v>
      </c>
      <c r="B472" s="626" t="s">
        <v>3518</v>
      </c>
      <c r="C472" s="626" t="s">
        <v>1596</v>
      </c>
      <c r="D472" s="626" t="s">
        <v>1597</v>
      </c>
      <c r="E472" s="626" t="s">
        <v>1598</v>
      </c>
      <c r="F472" s="629"/>
      <c r="G472" s="629"/>
      <c r="H472" s="642">
        <v>0</v>
      </c>
      <c r="I472" s="629">
        <v>48</v>
      </c>
      <c r="J472" s="629">
        <v>6721.4400000000005</v>
      </c>
      <c r="K472" s="642">
        <v>1</v>
      </c>
      <c r="L472" s="629">
        <v>48</v>
      </c>
      <c r="M472" s="630">
        <v>6721.4400000000005</v>
      </c>
    </row>
    <row r="473" spans="1:13" ht="14.4" customHeight="1" x14ac:dyDescent="0.3">
      <c r="A473" s="625" t="s">
        <v>3831</v>
      </c>
      <c r="B473" s="626" t="s">
        <v>3524</v>
      </c>
      <c r="C473" s="626" t="s">
        <v>5836</v>
      </c>
      <c r="D473" s="626" t="s">
        <v>5837</v>
      </c>
      <c r="E473" s="626" t="s">
        <v>2429</v>
      </c>
      <c r="F473" s="629"/>
      <c r="G473" s="629"/>
      <c r="H473" s="642">
        <v>0</v>
      </c>
      <c r="I473" s="629">
        <v>2</v>
      </c>
      <c r="J473" s="629">
        <v>386.28</v>
      </c>
      <c r="K473" s="642">
        <v>1</v>
      </c>
      <c r="L473" s="629">
        <v>2</v>
      </c>
      <c r="M473" s="630">
        <v>386.28</v>
      </c>
    </row>
    <row r="474" spans="1:13" ht="14.4" customHeight="1" x14ac:dyDescent="0.3">
      <c r="A474" s="625" t="s">
        <v>3831</v>
      </c>
      <c r="B474" s="626" t="s">
        <v>3527</v>
      </c>
      <c r="C474" s="626" t="s">
        <v>2460</v>
      </c>
      <c r="D474" s="626" t="s">
        <v>1441</v>
      </c>
      <c r="E474" s="626" t="s">
        <v>2461</v>
      </c>
      <c r="F474" s="629"/>
      <c r="G474" s="629"/>
      <c r="H474" s="642">
        <v>0</v>
      </c>
      <c r="I474" s="629">
        <v>1</v>
      </c>
      <c r="J474" s="629">
        <v>468.96</v>
      </c>
      <c r="K474" s="642">
        <v>1</v>
      </c>
      <c r="L474" s="629">
        <v>1</v>
      </c>
      <c r="M474" s="630">
        <v>468.96</v>
      </c>
    </row>
    <row r="475" spans="1:13" ht="14.4" customHeight="1" x14ac:dyDescent="0.3">
      <c r="A475" s="625" t="s">
        <v>3831</v>
      </c>
      <c r="B475" s="626" t="s">
        <v>3527</v>
      </c>
      <c r="C475" s="626" t="s">
        <v>1576</v>
      </c>
      <c r="D475" s="626" t="s">
        <v>1441</v>
      </c>
      <c r="E475" s="626" t="s">
        <v>1577</v>
      </c>
      <c r="F475" s="629"/>
      <c r="G475" s="629"/>
      <c r="H475" s="642">
        <v>0</v>
      </c>
      <c r="I475" s="629">
        <v>1</v>
      </c>
      <c r="J475" s="629">
        <v>625.29</v>
      </c>
      <c r="K475" s="642">
        <v>1</v>
      </c>
      <c r="L475" s="629">
        <v>1</v>
      </c>
      <c r="M475" s="630">
        <v>625.29</v>
      </c>
    </row>
    <row r="476" spans="1:13" ht="14.4" customHeight="1" x14ac:dyDescent="0.3">
      <c r="A476" s="625" t="s">
        <v>3831</v>
      </c>
      <c r="B476" s="626" t="s">
        <v>3527</v>
      </c>
      <c r="C476" s="626" t="s">
        <v>2358</v>
      </c>
      <c r="D476" s="626" t="s">
        <v>1441</v>
      </c>
      <c r="E476" s="626" t="s">
        <v>2359</v>
      </c>
      <c r="F476" s="629"/>
      <c r="G476" s="629"/>
      <c r="H476" s="642">
        <v>0</v>
      </c>
      <c r="I476" s="629">
        <v>2</v>
      </c>
      <c r="J476" s="629">
        <v>2332.94</v>
      </c>
      <c r="K476" s="642">
        <v>1</v>
      </c>
      <c r="L476" s="629">
        <v>2</v>
      </c>
      <c r="M476" s="630">
        <v>2332.94</v>
      </c>
    </row>
    <row r="477" spans="1:13" ht="14.4" customHeight="1" x14ac:dyDescent="0.3">
      <c r="A477" s="625" t="s">
        <v>3831</v>
      </c>
      <c r="B477" s="626" t="s">
        <v>3527</v>
      </c>
      <c r="C477" s="626" t="s">
        <v>3915</v>
      </c>
      <c r="D477" s="626" t="s">
        <v>1441</v>
      </c>
      <c r="E477" s="626" t="s">
        <v>3661</v>
      </c>
      <c r="F477" s="629"/>
      <c r="G477" s="629"/>
      <c r="H477" s="642">
        <v>0</v>
      </c>
      <c r="I477" s="629">
        <v>2</v>
      </c>
      <c r="J477" s="629">
        <v>2916.14</v>
      </c>
      <c r="K477" s="642">
        <v>1</v>
      </c>
      <c r="L477" s="629">
        <v>2</v>
      </c>
      <c r="M477" s="630">
        <v>2916.14</v>
      </c>
    </row>
    <row r="478" spans="1:13" ht="14.4" customHeight="1" x14ac:dyDescent="0.3">
      <c r="A478" s="625" t="s">
        <v>3831</v>
      </c>
      <c r="B478" s="626" t="s">
        <v>3736</v>
      </c>
      <c r="C478" s="626" t="s">
        <v>3949</v>
      </c>
      <c r="D478" s="626" t="s">
        <v>3950</v>
      </c>
      <c r="E478" s="626" t="s">
        <v>3951</v>
      </c>
      <c r="F478" s="629"/>
      <c r="G478" s="629"/>
      <c r="H478" s="642">
        <v>0</v>
      </c>
      <c r="I478" s="629">
        <v>3</v>
      </c>
      <c r="J478" s="629">
        <v>124.64999999999999</v>
      </c>
      <c r="K478" s="642">
        <v>1</v>
      </c>
      <c r="L478" s="629">
        <v>3</v>
      </c>
      <c r="M478" s="630">
        <v>124.64999999999999</v>
      </c>
    </row>
    <row r="479" spans="1:13" ht="14.4" customHeight="1" x14ac:dyDescent="0.3">
      <c r="A479" s="625" t="s">
        <v>3831</v>
      </c>
      <c r="B479" s="626" t="s">
        <v>3608</v>
      </c>
      <c r="C479" s="626" t="s">
        <v>5204</v>
      </c>
      <c r="D479" s="626" t="s">
        <v>1412</v>
      </c>
      <c r="E479" s="626" t="s">
        <v>4348</v>
      </c>
      <c r="F479" s="629"/>
      <c r="G479" s="629"/>
      <c r="H479" s="642">
        <v>0</v>
      </c>
      <c r="I479" s="629">
        <v>1</v>
      </c>
      <c r="J479" s="629">
        <v>193.26</v>
      </c>
      <c r="K479" s="642">
        <v>1</v>
      </c>
      <c r="L479" s="629">
        <v>1</v>
      </c>
      <c r="M479" s="630">
        <v>193.26</v>
      </c>
    </row>
    <row r="480" spans="1:13" ht="14.4" customHeight="1" x14ac:dyDescent="0.3">
      <c r="A480" s="625" t="s">
        <v>3831</v>
      </c>
      <c r="B480" s="626" t="s">
        <v>3617</v>
      </c>
      <c r="C480" s="626" t="s">
        <v>3924</v>
      </c>
      <c r="D480" s="626" t="s">
        <v>2484</v>
      </c>
      <c r="E480" s="626" t="s">
        <v>3925</v>
      </c>
      <c r="F480" s="629"/>
      <c r="G480" s="629"/>
      <c r="H480" s="642">
        <v>0</v>
      </c>
      <c r="I480" s="629">
        <v>1</v>
      </c>
      <c r="J480" s="629">
        <v>314.35000000000002</v>
      </c>
      <c r="K480" s="642">
        <v>1</v>
      </c>
      <c r="L480" s="629">
        <v>1</v>
      </c>
      <c r="M480" s="630">
        <v>314.35000000000002</v>
      </c>
    </row>
    <row r="481" spans="1:13" ht="14.4" customHeight="1" x14ac:dyDescent="0.3">
      <c r="A481" s="625" t="s">
        <v>3831</v>
      </c>
      <c r="B481" s="626" t="s">
        <v>3617</v>
      </c>
      <c r="C481" s="626" t="s">
        <v>5834</v>
      </c>
      <c r="D481" s="626" t="s">
        <v>5835</v>
      </c>
      <c r="E481" s="626" t="s">
        <v>5771</v>
      </c>
      <c r="F481" s="629">
        <v>3</v>
      </c>
      <c r="G481" s="629">
        <v>0</v>
      </c>
      <c r="H481" s="642"/>
      <c r="I481" s="629"/>
      <c r="J481" s="629"/>
      <c r="K481" s="642"/>
      <c r="L481" s="629">
        <v>3</v>
      </c>
      <c r="M481" s="630">
        <v>0</v>
      </c>
    </row>
    <row r="482" spans="1:13" ht="14.4" customHeight="1" x14ac:dyDescent="0.3">
      <c r="A482" s="625" t="s">
        <v>3831</v>
      </c>
      <c r="B482" s="626" t="s">
        <v>3629</v>
      </c>
      <c r="C482" s="626" t="s">
        <v>5826</v>
      </c>
      <c r="D482" s="626" t="s">
        <v>2643</v>
      </c>
      <c r="E482" s="626" t="s">
        <v>5368</v>
      </c>
      <c r="F482" s="629">
        <v>2</v>
      </c>
      <c r="G482" s="629">
        <v>0</v>
      </c>
      <c r="H482" s="642"/>
      <c r="I482" s="629"/>
      <c r="J482" s="629"/>
      <c r="K482" s="642"/>
      <c r="L482" s="629">
        <v>2</v>
      </c>
      <c r="M482" s="630">
        <v>0</v>
      </c>
    </row>
    <row r="483" spans="1:13" ht="14.4" customHeight="1" x14ac:dyDescent="0.3">
      <c r="A483" s="625" t="s">
        <v>3832</v>
      </c>
      <c r="B483" s="626" t="s">
        <v>3511</v>
      </c>
      <c r="C483" s="626" t="s">
        <v>757</v>
      </c>
      <c r="D483" s="626" t="s">
        <v>754</v>
      </c>
      <c r="E483" s="626" t="s">
        <v>758</v>
      </c>
      <c r="F483" s="629"/>
      <c r="G483" s="629"/>
      <c r="H483" s="642">
        <v>0</v>
      </c>
      <c r="I483" s="629">
        <v>5</v>
      </c>
      <c r="J483" s="629">
        <v>3061.3</v>
      </c>
      <c r="K483" s="642">
        <v>1</v>
      </c>
      <c r="L483" s="629">
        <v>5</v>
      </c>
      <c r="M483" s="630">
        <v>3061.3</v>
      </c>
    </row>
    <row r="484" spans="1:13" ht="14.4" customHeight="1" x14ac:dyDescent="0.3">
      <c r="A484" s="625" t="s">
        <v>3832</v>
      </c>
      <c r="B484" s="626" t="s">
        <v>3515</v>
      </c>
      <c r="C484" s="626" t="s">
        <v>2408</v>
      </c>
      <c r="D484" s="626" t="s">
        <v>2409</v>
      </c>
      <c r="E484" s="626" t="s">
        <v>2410</v>
      </c>
      <c r="F484" s="629"/>
      <c r="G484" s="629"/>
      <c r="H484" s="642">
        <v>0</v>
      </c>
      <c r="I484" s="629">
        <v>3</v>
      </c>
      <c r="J484" s="629">
        <v>447.78</v>
      </c>
      <c r="K484" s="642">
        <v>1</v>
      </c>
      <c r="L484" s="629">
        <v>3</v>
      </c>
      <c r="M484" s="630">
        <v>447.78</v>
      </c>
    </row>
    <row r="485" spans="1:13" ht="14.4" customHeight="1" x14ac:dyDescent="0.3">
      <c r="A485" s="625" t="s">
        <v>3832</v>
      </c>
      <c r="B485" s="626" t="s">
        <v>3518</v>
      </c>
      <c r="C485" s="626" t="s">
        <v>2390</v>
      </c>
      <c r="D485" s="626" t="s">
        <v>1597</v>
      </c>
      <c r="E485" s="626" t="s">
        <v>2391</v>
      </c>
      <c r="F485" s="629"/>
      <c r="G485" s="629"/>
      <c r="H485" s="642">
        <v>0</v>
      </c>
      <c r="I485" s="629">
        <v>3</v>
      </c>
      <c r="J485" s="629">
        <v>168.03</v>
      </c>
      <c r="K485" s="642">
        <v>1</v>
      </c>
      <c r="L485" s="629">
        <v>3</v>
      </c>
      <c r="M485" s="630">
        <v>168.03</v>
      </c>
    </row>
    <row r="486" spans="1:13" ht="14.4" customHeight="1" x14ac:dyDescent="0.3">
      <c r="A486" s="625" t="s">
        <v>3832</v>
      </c>
      <c r="B486" s="626" t="s">
        <v>3518</v>
      </c>
      <c r="C486" s="626" t="s">
        <v>1596</v>
      </c>
      <c r="D486" s="626" t="s">
        <v>1597</v>
      </c>
      <c r="E486" s="626" t="s">
        <v>1598</v>
      </c>
      <c r="F486" s="629"/>
      <c r="G486" s="629"/>
      <c r="H486" s="642">
        <v>0</v>
      </c>
      <c r="I486" s="629">
        <v>6</v>
      </c>
      <c r="J486" s="629">
        <v>840.18000000000006</v>
      </c>
      <c r="K486" s="642">
        <v>1</v>
      </c>
      <c r="L486" s="629">
        <v>6</v>
      </c>
      <c r="M486" s="630">
        <v>840.18000000000006</v>
      </c>
    </row>
    <row r="487" spans="1:13" ht="14.4" customHeight="1" x14ac:dyDescent="0.3">
      <c r="A487" s="625" t="s">
        <v>3832</v>
      </c>
      <c r="B487" s="626" t="s">
        <v>3522</v>
      </c>
      <c r="C487" s="626" t="s">
        <v>5569</v>
      </c>
      <c r="D487" s="626" t="s">
        <v>5570</v>
      </c>
      <c r="E487" s="626" t="s">
        <v>5571</v>
      </c>
      <c r="F487" s="629">
        <v>3</v>
      </c>
      <c r="G487" s="629">
        <v>0</v>
      </c>
      <c r="H487" s="642"/>
      <c r="I487" s="629"/>
      <c r="J487" s="629"/>
      <c r="K487" s="642"/>
      <c r="L487" s="629">
        <v>3</v>
      </c>
      <c r="M487" s="630">
        <v>0</v>
      </c>
    </row>
    <row r="488" spans="1:13" ht="14.4" customHeight="1" x14ac:dyDescent="0.3">
      <c r="A488" s="625" t="s">
        <v>3832</v>
      </c>
      <c r="B488" s="626" t="s">
        <v>3522</v>
      </c>
      <c r="C488" s="626" t="s">
        <v>5572</v>
      </c>
      <c r="D488" s="626" t="s">
        <v>5573</v>
      </c>
      <c r="E488" s="626" t="s">
        <v>5574</v>
      </c>
      <c r="F488" s="629">
        <v>3</v>
      </c>
      <c r="G488" s="629">
        <v>259.23</v>
      </c>
      <c r="H488" s="642">
        <v>1</v>
      </c>
      <c r="I488" s="629"/>
      <c r="J488" s="629"/>
      <c r="K488" s="642">
        <v>0</v>
      </c>
      <c r="L488" s="629">
        <v>3</v>
      </c>
      <c r="M488" s="630">
        <v>259.23</v>
      </c>
    </row>
    <row r="489" spans="1:13" ht="14.4" customHeight="1" x14ac:dyDescent="0.3">
      <c r="A489" s="625" t="s">
        <v>3832</v>
      </c>
      <c r="B489" s="626" t="s">
        <v>3723</v>
      </c>
      <c r="C489" s="626" t="s">
        <v>2990</v>
      </c>
      <c r="D489" s="626" t="s">
        <v>2991</v>
      </c>
      <c r="E489" s="626" t="s">
        <v>2992</v>
      </c>
      <c r="F489" s="629"/>
      <c r="G489" s="629"/>
      <c r="H489" s="642">
        <v>0</v>
      </c>
      <c r="I489" s="629">
        <v>11</v>
      </c>
      <c r="J489" s="629">
        <v>4563.3500000000004</v>
      </c>
      <c r="K489" s="642">
        <v>1</v>
      </c>
      <c r="L489" s="629">
        <v>11</v>
      </c>
      <c r="M489" s="630">
        <v>4563.3500000000004</v>
      </c>
    </row>
    <row r="490" spans="1:13" ht="14.4" customHeight="1" x14ac:dyDescent="0.3">
      <c r="A490" s="625" t="s">
        <v>3832</v>
      </c>
      <c r="B490" s="626" t="s">
        <v>3539</v>
      </c>
      <c r="C490" s="626" t="s">
        <v>1455</v>
      </c>
      <c r="D490" s="626" t="s">
        <v>1456</v>
      </c>
      <c r="E490" s="626" t="s">
        <v>1457</v>
      </c>
      <c r="F490" s="629"/>
      <c r="G490" s="629"/>
      <c r="H490" s="642">
        <v>0</v>
      </c>
      <c r="I490" s="629">
        <v>3</v>
      </c>
      <c r="J490" s="629">
        <v>180.06</v>
      </c>
      <c r="K490" s="642">
        <v>1</v>
      </c>
      <c r="L490" s="629">
        <v>3</v>
      </c>
      <c r="M490" s="630">
        <v>180.06</v>
      </c>
    </row>
    <row r="491" spans="1:13" ht="14.4" customHeight="1" x14ac:dyDescent="0.3">
      <c r="A491" s="625" t="s">
        <v>3832</v>
      </c>
      <c r="B491" s="626" t="s">
        <v>3541</v>
      </c>
      <c r="C491" s="626" t="s">
        <v>5576</v>
      </c>
      <c r="D491" s="626" t="s">
        <v>2722</v>
      </c>
      <c r="E491" s="626" t="s">
        <v>5577</v>
      </c>
      <c r="F491" s="629">
        <v>1</v>
      </c>
      <c r="G491" s="629">
        <v>0</v>
      </c>
      <c r="H491" s="642"/>
      <c r="I491" s="629"/>
      <c r="J491" s="629"/>
      <c r="K491" s="642"/>
      <c r="L491" s="629">
        <v>1</v>
      </c>
      <c r="M491" s="630">
        <v>0</v>
      </c>
    </row>
    <row r="492" spans="1:13" ht="14.4" customHeight="1" x14ac:dyDescent="0.3">
      <c r="A492" s="625" t="s">
        <v>3832</v>
      </c>
      <c r="B492" s="626" t="s">
        <v>3541</v>
      </c>
      <c r="C492" s="626" t="s">
        <v>5578</v>
      </c>
      <c r="D492" s="626" t="s">
        <v>1537</v>
      </c>
      <c r="E492" s="626" t="s">
        <v>5579</v>
      </c>
      <c r="F492" s="629"/>
      <c r="G492" s="629"/>
      <c r="H492" s="642">
        <v>0</v>
      </c>
      <c r="I492" s="629">
        <v>3</v>
      </c>
      <c r="J492" s="629">
        <v>899.05000000000007</v>
      </c>
      <c r="K492" s="642">
        <v>1</v>
      </c>
      <c r="L492" s="629">
        <v>3</v>
      </c>
      <c r="M492" s="630">
        <v>899.05000000000007</v>
      </c>
    </row>
    <row r="493" spans="1:13" ht="14.4" customHeight="1" x14ac:dyDescent="0.3">
      <c r="A493" s="625" t="s">
        <v>3832</v>
      </c>
      <c r="B493" s="626" t="s">
        <v>3553</v>
      </c>
      <c r="C493" s="626" t="s">
        <v>1495</v>
      </c>
      <c r="D493" s="626" t="s">
        <v>1496</v>
      </c>
      <c r="E493" s="626" t="s">
        <v>1591</v>
      </c>
      <c r="F493" s="629"/>
      <c r="G493" s="629"/>
      <c r="H493" s="642">
        <v>0</v>
      </c>
      <c r="I493" s="629">
        <v>2</v>
      </c>
      <c r="J493" s="629">
        <v>1592.08</v>
      </c>
      <c r="K493" s="642">
        <v>1</v>
      </c>
      <c r="L493" s="629">
        <v>2</v>
      </c>
      <c r="M493" s="630">
        <v>1592.08</v>
      </c>
    </row>
    <row r="494" spans="1:13" ht="14.4" customHeight="1" x14ac:dyDescent="0.3">
      <c r="A494" s="625" t="s">
        <v>3832</v>
      </c>
      <c r="B494" s="626" t="s">
        <v>3554</v>
      </c>
      <c r="C494" s="626" t="s">
        <v>5581</v>
      </c>
      <c r="D494" s="626" t="s">
        <v>5214</v>
      </c>
      <c r="E494" s="626" t="s">
        <v>1457</v>
      </c>
      <c r="F494" s="629"/>
      <c r="G494" s="629"/>
      <c r="H494" s="642">
        <v>0</v>
      </c>
      <c r="I494" s="629">
        <v>7</v>
      </c>
      <c r="J494" s="629">
        <v>1671.67</v>
      </c>
      <c r="K494" s="642">
        <v>1</v>
      </c>
      <c r="L494" s="629">
        <v>7</v>
      </c>
      <c r="M494" s="630">
        <v>1671.67</v>
      </c>
    </row>
    <row r="495" spans="1:13" ht="14.4" customHeight="1" x14ac:dyDescent="0.3">
      <c r="A495" s="625" t="s">
        <v>3832</v>
      </c>
      <c r="B495" s="626" t="s">
        <v>3574</v>
      </c>
      <c r="C495" s="626" t="s">
        <v>1717</v>
      </c>
      <c r="D495" s="626" t="s">
        <v>3575</v>
      </c>
      <c r="E495" s="626" t="s">
        <v>3576</v>
      </c>
      <c r="F495" s="629"/>
      <c r="G495" s="629"/>
      <c r="H495" s="642">
        <v>0</v>
      </c>
      <c r="I495" s="629">
        <v>16</v>
      </c>
      <c r="J495" s="629">
        <v>5332.96</v>
      </c>
      <c r="K495" s="642">
        <v>1</v>
      </c>
      <c r="L495" s="629">
        <v>16</v>
      </c>
      <c r="M495" s="630">
        <v>5332.96</v>
      </c>
    </row>
    <row r="496" spans="1:13" ht="14.4" customHeight="1" x14ac:dyDescent="0.3">
      <c r="A496" s="625" t="s">
        <v>3832</v>
      </c>
      <c r="B496" s="626" t="s">
        <v>3595</v>
      </c>
      <c r="C496" s="626" t="s">
        <v>1733</v>
      </c>
      <c r="D496" s="626" t="s">
        <v>1734</v>
      </c>
      <c r="E496" s="626" t="s">
        <v>3596</v>
      </c>
      <c r="F496" s="629"/>
      <c r="G496" s="629"/>
      <c r="H496" s="642">
        <v>0</v>
      </c>
      <c r="I496" s="629">
        <v>1</v>
      </c>
      <c r="J496" s="629">
        <v>399.92</v>
      </c>
      <c r="K496" s="642">
        <v>1</v>
      </c>
      <c r="L496" s="629">
        <v>1</v>
      </c>
      <c r="M496" s="630">
        <v>399.92</v>
      </c>
    </row>
    <row r="497" spans="1:13" ht="14.4" customHeight="1" x14ac:dyDescent="0.3">
      <c r="A497" s="625" t="s">
        <v>3833</v>
      </c>
      <c r="B497" s="626" t="s">
        <v>3511</v>
      </c>
      <c r="C497" s="626" t="s">
        <v>753</v>
      </c>
      <c r="D497" s="626" t="s">
        <v>754</v>
      </c>
      <c r="E497" s="626" t="s">
        <v>755</v>
      </c>
      <c r="F497" s="629"/>
      <c r="G497" s="629"/>
      <c r="H497" s="642">
        <v>0</v>
      </c>
      <c r="I497" s="629">
        <v>1</v>
      </c>
      <c r="J497" s="629">
        <v>190.48</v>
      </c>
      <c r="K497" s="642">
        <v>1</v>
      </c>
      <c r="L497" s="629">
        <v>1</v>
      </c>
      <c r="M497" s="630">
        <v>190.48</v>
      </c>
    </row>
    <row r="498" spans="1:13" ht="14.4" customHeight="1" x14ac:dyDescent="0.3">
      <c r="A498" s="625" t="s">
        <v>3833</v>
      </c>
      <c r="B498" s="626" t="s">
        <v>3511</v>
      </c>
      <c r="C498" s="626" t="s">
        <v>757</v>
      </c>
      <c r="D498" s="626" t="s">
        <v>754</v>
      </c>
      <c r="E498" s="626" t="s">
        <v>758</v>
      </c>
      <c r="F498" s="629"/>
      <c r="G498" s="629"/>
      <c r="H498" s="642">
        <v>0</v>
      </c>
      <c r="I498" s="629">
        <v>73</v>
      </c>
      <c r="J498" s="629">
        <v>44694.98000000001</v>
      </c>
      <c r="K498" s="642">
        <v>1</v>
      </c>
      <c r="L498" s="629">
        <v>73</v>
      </c>
      <c r="M498" s="630">
        <v>44694.98000000001</v>
      </c>
    </row>
    <row r="499" spans="1:13" ht="14.4" customHeight="1" x14ac:dyDescent="0.3">
      <c r="A499" s="625" t="s">
        <v>3833</v>
      </c>
      <c r="B499" s="626" t="s">
        <v>3514</v>
      </c>
      <c r="C499" s="626" t="s">
        <v>5183</v>
      </c>
      <c r="D499" s="626" t="s">
        <v>3918</v>
      </c>
      <c r="E499" s="626" t="s">
        <v>5184</v>
      </c>
      <c r="F499" s="629">
        <v>1</v>
      </c>
      <c r="G499" s="629">
        <v>441.82</v>
      </c>
      <c r="H499" s="642">
        <v>1</v>
      </c>
      <c r="I499" s="629"/>
      <c r="J499" s="629"/>
      <c r="K499" s="642">
        <v>0</v>
      </c>
      <c r="L499" s="629">
        <v>1</v>
      </c>
      <c r="M499" s="630">
        <v>441.82</v>
      </c>
    </row>
    <row r="500" spans="1:13" ht="14.4" customHeight="1" x14ac:dyDescent="0.3">
      <c r="A500" s="625" t="s">
        <v>3833</v>
      </c>
      <c r="B500" s="626" t="s">
        <v>3518</v>
      </c>
      <c r="C500" s="626" t="s">
        <v>1596</v>
      </c>
      <c r="D500" s="626" t="s">
        <v>1597</v>
      </c>
      <c r="E500" s="626" t="s">
        <v>1598</v>
      </c>
      <c r="F500" s="629"/>
      <c r="G500" s="629"/>
      <c r="H500" s="642">
        <v>0</v>
      </c>
      <c r="I500" s="629">
        <v>31</v>
      </c>
      <c r="J500" s="629">
        <v>4340.9299999999994</v>
      </c>
      <c r="K500" s="642">
        <v>1</v>
      </c>
      <c r="L500" s="629">
        <v>31</v>
      </c>
      <c r="M500" s="630">
        <v>4340.9299999999994</v>
      </c>
    </row>
    <row r="501" spans="1:13" ht="14.4" customHeight="1" x14ac:dyDescent="0.3">
      <c r="A501" s="625" t="s">
        <v>3833</v>
      </c>
      <c r="B501" s="626" t="s">
        <v>3519</v>
      </c>
      <c r="C501" s="626" t="s">
        <v>1556</v>
      </c>
      <c r="D501" s="626" t="s">
        <v>1449</v>
      </c>
      <c r="E501" s="626" t="s">
        <v>1557</v>
      </c>
      <c r="F501" s="629"/>
      <c r="G501" s="629"/>
      <c r="H501" s="642"/>
      <c r="I501" s="629">
        <v>4</v>
      </c>
      <c r="J501" s="629">
        <v>0</v>
      </c>
      <c r="K501" s="642"/>
      <c r="L501" s="629">
        <v>4</v>
      </c>
      <c r="M501" s="630">
        <v>0</v>
      </c>
    </row>
    <row r="502" spans="1:13" ht="14.4" customHeight="1" x14ac:dyDescent="0.3">
      <c r="A502" s="625" t="s">
        <v>3833</v>
      </c>
      <c r="B502" s="626" t="s">
        <v>3527</v>
      </c>
      <c r="C502" s="626" t="s">
        <v>2382</v>
      </c>
      <c r="D502" s="626" t="s">
        <v>1479</v>
      </c>
      <c r="E502" s="626" t="s">
        <v>2359</v>
      </c>
      <c r="F502" s="629"/>
      <c r="G502" s="629"/>
      <c r="H502" s="642">
        <v>0</v>
      </c>
      <c r="I502" s="629">
        <v>1</v>
      </c>
      <c r="J502" s="629">
        <v>2332.92</v>
      </c>
      <c r="K502" s="642">
        <v>1</v>
      </c>
      <c r="L502" s="629">
        <v>1</v>
      </c>
      <c r="M502" s="630">
        <v>2332.92</v>
      </c>
    </row>
    <row r="503" spans="1:13" ht="14.4" customHeight="1" x14ac:dyDescent="0.3">
      <c r="A503" s="625" t="s">
        <v>3833</v>
      </c>
      <c r="B503" s="626" t="s">
        <v>3574</v>
      </c>
      <c r="C503" s="626" t="s">
        <v>1717</v>
      </c>
      <c r="D503" s="626" t="s">
        <v>3575</v>
      </c>
      <c r="E503" s="626" t="s">
        <v>3576</v>
      </c>
      <c r="F503" s="629"/>
      <c r="G503" s="629"/>
      <c r="H503" s="642">
        <v>0</v>
      </c>
      <c r="I503" s="629">
        <v>2</v>
      </c>
      <c r="J503" s="629">
        <v>666.62</v>
      </c>
      <c r="K503" s="642">
        <v>1</v>
      </c>
      <c r="L503" s="629">
        <v>2</v>
      </c>
      <c r="M503" s="630">
        <v>666.62</v>
      </c>
    </row>
    <row r="504" spans="1:13" ht="14.4" customHeight="1" x14ac:dyDescent="0.3">
      <c r="A504" s="625" t="s">
        <v>3833</v>
      </c>
      <c r="B504" s="626" t="s">
        <v>3595</v>
      </c>
      <c r="C504" s="626" t="s">
        <v>1733</v>
      </c>
      <c r="D504" s="626" t="s">
        <v>1734</v>
      </c>
      <c r="E504" s="626" t="s">
        <v>3596</v>
      </c>
      <c r="F504" s="629"/>
      <c r="G504" s="629"/>
      <c r="H504" s="642">
        <v>0</v>
      </c>
      <c r="I504" s="629">
        <v>6</v>
      </c>
      <c r="J504" s="629">
        <v>1833.2800000000002</v>
      </c>
      <c r="K504" s="642">
        <v>1</v>
      </c>
      <c r="L504" s="629">
        <v>6</v>
      </c>
      <c r="M504" s="630">
        <v>1833.2800000000002</v>
      </c>
    </row>
    <row r="505" spans="1:13" ht="14.4" customHeight="1" x14ac:dyDescent="0.3">
      <c r="A505" s="625" t="s">
        <v>3833</v>
      </c>
      <c r="B505" s="626" t="s">
        <v>3743</v>
      </c>
      <c r="C505" s="626" t="s">
        <v>4297</v>
      </c>
      <c r="D505" s="626" t="s">
        <v>4158</v>
      </c>
      <c r="E505" s="626" t="s">
        <v>3066</v>
      </c>
      <c r="F505" s="629">
        <v>2</v>
      </c>
      <c r="G505" s="629">
        <v>444.5</v>
      </c>
      <c r="H505" s="642">
        <v>1</v>
      </c>
      <c r="I505" s="629"/>
      <c r="J505" s="629"/>
      <c r="K505" s="642">
        <v>0</v>
      </c>
      <c r="L505" s="629">
        <v>2</v>
      </c>
      <c r="M505" s="630">
        <v>444.5</v>
      </c>
    </row>
    <row r="506" spans="1:13" ht="14.4" customHeight="1" x14ac:dyDescent="0.3">
      <c r="A506" s="625" t="s">
        <v>3833</v>
      </c>
      <c r="B506" s="626" t="s">
        <v>3608</v>
      </c>
      <c r="C506" s="626" t="s">
        <v>1411</v>
      </c>
      <c r="D506" s="626" t="s">
        <v>1412</v>
      </c>
      <c r="E506" s="626" t="s">
        <v>3610</v>
      </c>
      <c r="F506" s="629"/>
      <c r="G506" s="629"/>
      <c r="H506" s="642">
        <v>0</v>
      </c>
      <c r="I506" s="629">
        <v>1</v>
      </c>
      <c r="J506" s="629">
        <v>96.63</v>
      </c>
      <c r="K506" s="642">
        <v>1</v>
      </c>
      <c r="L506" s="629">
        <v>1</v>
      </c>
      <c r="M506" s="630">
        <v>96.63</v>
      </c>
    </row>
    <row r="507" spans="1:13" ht="14.4" customHeight="1" x14ac:dyDescent="0.3">
      <c r="A507" s="625" t="s">
        <v>3833</v>
      </c>
      <c r="B507" s="626" t="s">
        <v>3617</v>
      </c>
      <c r="C507" s="626" t="s">
        <v>2483</v>
      </c>
      <c r="D507" s="626" t="s">
        <v>2484</v>
      </c>
      <c r="E507" s="626" t="s">
        <v>3698</v>
      </c>
      <c r="F507" s="629"/>
      <c r="G507" s="629"/>
      <c r="H507" s="642">
        <v>0</v>
      </c>
      <c r="I507" s="629">
        <v>1</v>
      </c>
      <c r="J507" s="629">
        <v>32.74</v>
      </c>
      <c r="K507" s="642">
        <v>1</v>
      </c>
      <c r="L507" s="629">
        <v>1</v>
      </c>
      <c r="M507" s="630">
        <v>32.74</v>
      </c>
    </row>
    <row r="508" spans="1:13" ht="14.4" customHeight="1" x14ac:dyDescent="0.3">
      <c r="A508" s="625" t="s">
        <v>3833</v>
      </c>
      <c r="B508" s="626" t="s">
        <v>3617</v>
      </c>
      <c r="C508" s="626" t="s">
        <v>4007</v>
      </c>
      <c r="D508" s="626" t="s">
        <v>4008</v>
      </c>
      <c r="E508" s="626" t="s">
        <v>3701</v>
      </c>
      <c r="F508" s="629"/>
      <c r="G508" s="629"/>
      <c r="H508" s="642">
        <v>0</v>
      </c>
      <c r="I508" s="629">
        <v>1</v>
      </c>
      <c r="J508" s="629">
        <v>147.36000000000001</v>
      </c>
      <c r="K508" s="642">
        <v>1</v>
      </c>
      <c r="L508" s="629">
        <v>1</v>
      </c>
      <c r="M508" s="630">
        <v>147.36000000000001</v>
      </c>
    </row>
    <row r="509" spans="1:13" ht="14.4" customHeight="1" x14ac:dyDescent="0.3">
      <c r="A509" s="625" t="s">
        <v>3833</v>
      </c>
      <c r="B509" s="626" t="s">
        <v>3617</v>
      </c>
      <c r="C509" s="626" t="s">
        <v>1474</v>
      </c>
      <c r="D509" s="626" t="s">
        <v>1475</v>
      </c>
      <c r="E509" s="626" t="s">
        <v>3618</v>
      </c>
      <c r="F509" s="629"/>
      <c r="G509" s="629"/>
      <c r="H509" s="642">
        <v>0</v>
      </c>
      <c r="I509" s="629">
        <v>1</v>
      </c>
      <c r="J509" s="629">
        <v>98.23</v>
      </c>
      <c r="K509" s="642">
        <v>1</v>
      </c>
      <c r="L509" s="629">
        <v>1</v>
      </c>
      <c r="M509" s="630">
        <v>98.23</v>
      </c>
    </row>
    <row r="510" spans="1:13" ht="14.4" customHeight="1" x14ac:dyDescent="0.3">
      <c r="A510" s="625" t="s">
        <v>3833</v>
      </c>
      <c r="B510" s="626" t="s">
        <v>3623</v>
      </c>
      <c r="C510" s="626" t="s">
        <v>5588</v>
      </c>
      <c r="D510" s="626" t="s">
        <v>5589</v>
      </c>
      <c r="E510" s="626" t="s">
        <v>3625</v>
      </c>
      <c r="F510" s="629">
        <v>2</v>
      </c>
      <c r="G510" s="629">
        <v>13.96</v>
      </c>
      <c r="H510" s="642">
        <v>1</v>
      </c>
      <c r="I510" s="629"/>
      <c r="J510" s="629"/>
      <c r="K510" s="642">
        <v>0</v>
      </c>
      <c r="L510" s="629">
        <v>2</v>
      </c>
      <c r="M510" s="630">
        <v>13.96</v>
      </c>
    </row>
    <row r="511" spans="1:13" ht="14.4" customHeight="1" x14ac:dyDescent="0.3">
      <c r="A511" s="625" t="s">
        <v>3833</v>
      </c>
      <c r="B511" s="626" t="s">
        <v>3631</v>
      </c>
      <c r="C511" s="626" t="s">
        <v>1570</v>
      </c>
      <c r="D511" s="626" t="s">
        <v>1571</v>
      </c>
      <c r="E511" s="626" t="s">
        <v>1457</v>
      </c>
      <c r="F511" s="629"/>
      <c r="G511" s="629"/>
      <c r="H511" s="642">
        <v>0</v>
      </c>
      <c r="I511" s="629">
        <v>1</v>
      </c>
      <c r="J511" s="629">
        <v>232.44</v>
      </c>
      <c r="K511" s="642">
        <v>1</v>
      </c>
      <c r="L511" s="629">
        <v>1</v>
      </c>
      <c r="M511" s="630">
        <v>232.44</v>
      </c>
    </row>
    <row r="512" spans="1:13" ht="14.4" customHeight="1" x14ac:dyDescent="0.3">
      <c r="A512" s="625" t="s">
        <v>3833</v>
      </c>
      <c r="B512" s="626" t="s">
        <v>3638</v>
      </c>
      <c r="C512" s="626" t="s">
        <v>3321</v>
      </c>
      <c r="D512" s="626" t="s">
        <v>3772</v>
      </c>
      <c r="E512" s="626" t="s">
        <v>1632</v>
      </c>
      <c r="F512" s="629"/>
      <c r="G512" s="629"/>
      <c r="H512" s="642">
        <v>0</v>
      </c>
      <c r="I512" s="629">
        <v>10</v>
      </c>
      <c r="J512" s="629">
        <v>263.29999999999995</v>
      </c>
      <c r="K512" s="642">
        <v>1</v>
      </c>
      <c r="L512" s="629">
        <v>10</v>
      </c>
      <c r="M512" s="630">
        <v>263.29999999999995</v>
      </c>
    </row>
    <row r="513" spans="1:13" ht="14.4" customHeight="1" x14ac:dyDescent="0.3">
      <c r="A513" s="625" t="s">
        <v>3834</v>
      </c>
      <c r="B513" s="626" t="s">
        <v>3524</v>
      </c>
      <c r="C513" s="626" t="s">
        <v>4078</v>
      </c>
      <c r="D513" s="626" t="s">
        <v>4079</v>
      </c>
      <c r="E513" s="626" t="s">
        <v>4080</v>
      </c>
      <c r="F513" s="629"/>
      <c r="G513" s="629"/>
      <c r="H513" s="642">
        <v>0</v>
      </c>
      <c r="I513" s="629">
        <v>1</v>
      </c>
      <c r="J513" s="629">
        <v>156.25</v>
      </c>
      <c r="K513" s="642">
        <v>1</v>
      </c>
      <c r="L513" s="629">
        <v>1</v>
      </c>
      <c r="M513" s="630">
        <v>156.25</v>
      </c>
    </row>
    <row r="514" spans="1:13" ht="14.4" customHeight="1" x14ac:dyDescent="0.3">
      <c r="A514" s="625" t="s">
        <v>3834</v>
      </c>
      <c r="B514" s="626" t="s">
        <v>3527</v>
      </c>
      <c r="C514" s="626" t="s">
        <v>1576</v>
      </c>
      <c r="D514" s="626" t="s">
        <v>1441</v>
      </c>
      <c r="E514" s="626" t="s">
        <v>1577</v>
      </c>
      <c r="F514" s="629"/>
      <c r="G514" s="629"/>
      <c r="H514" s="642">
        <v>0</v>
      </c>
      <c r="I514" s="629">
        <v>1</v>
      </c>
      <c r="J514" s="629">
        <v>625.29</v>
      </c>
      <c r="K514" s="642">
        <v>1</v>
      </c>
      <c r="L514" s="629">
        <v>1</v>
      </c>
      <c r="M514" s="630">
        <v>625.29</v>
      </c>
    </row>
    <row r="515" spans="1:13" ht="14.4" customHeight="1" x14ac:dyDescent="0.3">
      <c r="A515" s="625" t="s">
        <v>3834</v>
      </c>
      <c r="B515" s="626" t="s">
        <v>3527</v>
      </c>
      <c r="C515" s="626" t="s">
        <v>1440</v>
      </c>
      <c r="D515" s="626" t="s">
        <v>1441</v>
      </c>
      <c r="E515" s="626" t="s">
        <v>1442</v>
      </c>
      <c r="F515" s="629"/>
      <c r="G515" s="629"/>
      <c r="H515" s="642">
        <v>0</v>
      </c>
      <c r="I515" s="629">
        <v>2</v>
      </c>
      <c r="J515" s="629">
        <v>1875.86</v>
      </c>
      <c r="K515" s="642">
        <v>1</v>
      </c>
      <c r="L515" s="629">
        <v>2</v>
      </c>
      <c r="M515" s="630">
        <v>1875.86</v>
      </c>
    </row>
    <row r="516" spans="1:13" ht="14.4" customHeight="1" x14ac:dyDescent="0.3">
      <c r="A516" s="625" t="s">
        <v>3834</v>
      </c>
      <c r="B516" s="626" t="s">
        <v>3538</v>
      </c>
      <c r="C516" s="626" t="s">
        <v>5649</v>
      </c>
      <c r="D516" s="626" t="s">
        <v>5650</v>
      </c>
      <c r="E516" s="626" t="s">
        <v>5648</v>
      </c>
      <c r="F516" s="629">
        <v>2</v>
      </c>
      <c r="G516" s="629">
        <v>179.54</v>
      </c>
      <c r="H516" s="642">
        <v>1</v>
      </c>
      <c r="I516" s="629"/>
      <c r="J516" s="629"/>
      <c r="K516" s="642">
        <v>0</v>
      </c>
      <c r="L516" s="629">
        <v>2</v>
      </c>
      <c r="M516" s="630">
        <v>179.54</v>
      </c>
    </row>
    <row r="517" spans="1:13" ht="14.4" customHeight="1" x14ac:dyDescent="0.3">
      <c r="A517" s="625" t="s">
        <v>3834</v>
      </c>
      <c r="B517" s="626" t="s">
        <v>3550</v>
      </c>
      <c r="C517" s="626" t="s">
        <v>5689</v>
      </c>
      <c r="D517" s="626" t="s">
        <v>5690</v>
      </c>
      <c r="E517" s="626" t="s">
        <v>5691</v>
      </c>
      <c r="F517" s="629">
        <v>1</v>
      </c>
      <c r="G517" s="629">
        <v>323.43</v>
      </c>
      <c r="H517" s="642">
        <v>1</v>
      </c>
      <c r="I517" s="629"/>
      <c r="J517" s="629"/>
      <c r="K517" s="642">
        <v>0</v>
      </c>
      <c r="L517" s="629">
        <v>1</v>
      </c>
      <c r="M517" s="630">
        <v>323.43</v>
      </c>
    </row>
    <row r="518" spans="1:13" ht="14.4" customHeight="1" x14ac:dyDescent="0.3">
      <c r="A518" s="625" t="s">
        <v>3834</v>
      </c>
      <c r="B518" s="626" t="s">
        <v>3550</v>
      </c>
      <c r="C518" s="626" t="s">
        <v>5692</v>
      </c>
      <c r="D518" s="626" t="s">
        <v>5690</v>
      </c>
      <c r="E518" s="626" t="s">
        <v>5693</v>
      </c>
      <c r="F518" s="629">
        <v>1</v>
      </c>
      <c r="G518" s="629">
        <v>352.18</v>
      </c>
      <c r="H518" s="642">
        <v>1</v>
      </c>
      <c r="I518" s="629"/>
      <c r="J518" s="629"/>
      <c r="K518" s="642">
        <v>0</v>
      </c>
      <c r="L518" s="629">
        <v>1</v>
      </c>
      <c r="M518" s="630">
        <v>352.18</v>
      </c>
    </row>
    <row r="519" spans="1:13" ht="14.4" customHeight="1" x14ac:dyDescent="0.3">
      <c r="A519" s="625" t="s">
        <v>3834</v>
      </c>
      <c r="B519" s="626" t="s">
        <v>3550</v>
      </c>
      <c r="C519" s="626" t="s">
        <v>5694</v>
      </c>
      <c r="D519" s="626" t="s">
        <v>5695</v>
      </c>
      <c r="E519" s="626" t="s">
        <v>1564</v>
      </c>
      <c r="F519" s="629">
        <v>2</v>
      </c>
      <c r="G519" s="629">
        <v>287.42</v>
      </c>
      <c r="H519" s="642">
        <v>1</v>
      </c>
      <c r="I519" s="629"/>
      <c r="J519" s="629"/>
      <c r="K519" s="642">
        <v>0</v>
      </c>
      <c r="L519" s="629">
        <v>2</v>
      </c>
      <c r="M519" s="630">
        <v>287.42</v>
      </c>
    </row>
    <row r="520" spans="1:13" ht="14.4" customHeight="1" x14ac:dyDescent="0.3">
      <c r="A520" s="625" t="s">
        <v>3834</v>
      </c>
      <c r="B520" s="626" t="s">
        <v>3550</v>
      </c>
      <c r="C520" s="626" t="s">
        <v>5696</v>
      </c>
      <c r="D520" s="626" t="s">
        <v>5695</v>
      </c>
      <c r="E520" s="626" t="s">
        <v>5697</v>
      </c>
      <c r="F520" s="629">
        <v>1</v>
      </c>
      <c r="G520" s="629">
        <v>268.26</v>
      </c>
      <c r="H520" s="642">
        <v>1</v>
      </c>
      <c r="I520" s="629"/>
      <c r="J520" s="629"/>
      <c r="K520" s="642">
        <v>0</v>
      </c>
      <c r="L520" s="629">
        <v>1</v>
      </c>
      <c r="M520" s="630">
        <v>268.26</v>
      </c>
    </row>
    <row r="521" spans="1:13" ht="14.4" customHeight="1" x14ac:dyDescent="0.3">
      <c r="A521" s="625" t="s">
        <v>3834</v>
      </c>
      <c r="B521" s="626" t="s">
        <v>3551</v>
      </c>
      <c r="C521" s="626" t="s">
        <v>5330</v>
      </c>
      <c r="D521" s="626" t="s">
        <v>1427</v>
      </c>
      <c r="E521" s="626" t="s">
        <v>4905</v>
      </c>
      <c r="F521" s="629"/>
      <c r="G521" s="629"/>
      <c r="H521" s="642">
        <v>0</v>
      </c>
      <c r="I521" s="629">
        <v>1</v>
      </c>
      <c r="J521" s="629">
        <v>250.62</v>
      </c>
      <c r="K521" s="642">
        <v>1</v>
      </c>
      <c r="L521" s="629">
        <v>1</v>
      </c>
      <c r="M521" s="630">
        <v>250.62</v>
      </c>
    </row>
    <row r="522" spans="1:13" ht="14.4" customHeight="1" x14ac:dyDescent="0.3">
      <c r="A522" s="625" t="s">
        <v>3834</v>
      </c>
      <c r="B522" s="626" t="s">
        <v>3553</v>
      </c>
      <c r="C522" s="626" t="s">
        <v>5643</v>
      </c>
      <c r="D522" s="626" t="s">
        <v>5644</v>
      </c>
      <c r="E522" s="626" t="s">
        <v>1457</v>
      </c>
      <c r="F522" s="629">
        <v>1</v>
      </c>
      <c r="G522" s="629">
        <v>196.76</v>
      </c>
      <c r="H522" s="642">
        <v>1</v>
      </c>
      <c r="I522" s="629"/>
      <c r="J522" s="629"/>
      <c r="K522" s="642">
        <v>0</v>
      </c>
      <c r="L522" s="629">
        <v>1</v>
      </c>
      <c r="M522" s="630">
        <v>196.76</v>
      </c>
    </row>
    <row r="523" spans="1:13" ht="14.4" customHeight="1" x14ac:dyDescent="0.3">
      <c r="A523" s="625" t="s">
        <v>3834</v>
      </c>
      <c r="B523" s="626" t="s">
        <v>3553</v>
      </c>
      <c r="C523" s="626" t="s">
        <v>5645</v>
      </c>
      <c r="D523" s="626" t="s">
        <v>5646</v>
      </c>
      <c r="E523" s="626" t="s">
        <v>5368</v>
      </c>
      <c r="F523" s="629">
        <v>1</v>
      </c>
      <c r="G523" s="629">
        <v>716.43</v>
      </c>
      <c r="H523" s="642">
        <v>1</v>
      </c>
      <c r="I523" s="629"/>
      <c r="J523" s="629"/>
      <c r="K523" s="642">
        <v>0</v>
      </c>
      <c r="L523" s="629">
        <v>1</v>
      </c>
      <c r="M523" s="630">
        <v>716.43</v>
      </c>
    </row>
    <row r="524" spans="1:13" ht="14.4" customHeight="1" x14ac:dyDescent="0.3">
      <c r="A524" s="625" t="s">
        <v>3834</v>
      </c>
      <c r="B524" s="626" t="s">
        <v>3553</v>
      </c>
      <c r="C524" s="626" t="s">
        <v>5647</v>
      </c>
      <c r="D524" s="626" t="s">
        <v>5646</v>
      </c>
      <c r="E524" s="626" t="s">
        <v>5648</v>
      </c>
      <c r="F524" s="629">
        <v>1</v>
      </c>
      <c r="G524" s="629">
        <v>0</v>
      </c>
      <c r="H524" s="642"/>
      <c r="I524" s="629"/>
      <c r="J524" s="629"/>
      <c r="K524" s="642"/>
      <c r="L524" s="629">
        <v>1</v>
      </c>
      <c r="M524" s="630">
        <v>0</v>
      </c>
    </row>
    <row r="525" spans="1:13" ht="14.4" customHeight="1" x14ac:dyDescent="0.3">
      <c r="A525" s="625" t="s">
        <v>3834</v>
      </c>
      <c r="B525" s="626" t="s">
        <v>3554</v>
      </c>
      <c r="C525" s="626" t="s">
        <v>5367</v>
      </c>
      <c r="D525" s="626" t="s">
        <v>1526</v>
      </c>
      <c r="E525" s="626" t="s">
        <v>5368</v>
      </c>
      <c r="F525" s="629"/>
      <c r="G525" s="629"/>
      <c r="H525" s="642">
        <v>0</v>
      </c>
      <c r="I525" s="629">
        <v>3</v>
      </c>
      <c r="J525" s="629">
        <v>3253.71</v>
      </c>
      <c r="K525" s="642">
        <v>1</v>
      </c>
      <c r="L525" s="629">
        <v>3</v>
      </c>
      <c r="M525" s="630">
        <v>3253.71</v>
      </c>
    </row>
    <row r="526" spans="1:13" ht="14.4" customHeight="1" x14ac:dyDescent="0.3">
      <c r="A526" s="625" t="s">
        <v>3834</v>
      </c>
      <c r="B526" s="626" t="s">
        <v>3562</v>
      </c>
      <c r="C526" s="626" t="s">
        <v>2975</v>
      </c>
      <c r="D526" s="626" t="s">
        <v>2976</v>
      </c>
      <c r="E526" s="626" t="s">
        <v>1285</v>
      </c>
      <c r="F526" s="629"/>
      <c r="G526" s="629"/>
      <c r="H526" s="642">
        <v>0</v>
      </c>
      <c r="I526" s="629">
        <v>5</v>
      </c>
      <c r="J526" s="629">
        <v>190.65000000000003</v>
      </c>
      <c r="K526" s="642">
        <v>1</v>
      </c>
      <c r="L526" s="629">
        <v>5</v>
      </c>
      <c r="M526" s="630">
        <v>190.65000000000003</v>
      </c>
    </row>
    <row r="527" spans="1:13" ht="14.4" customHeight="1" x14ac:dyDescent="0.3">
      <c r="A527" s="625" t="s">
        <v>3834</v>
      </c>
      <c r="B527" s="626" t="s">
        <v>3562</v>
      </c>
      <c r="C527" s="626" t="s">
        <v>5670</v>
      </c>
      <c r="D527" s="626" t="s">
        <v>2976</v>
      </c>
      <c r="E527" s="626" t="s">
        <v>5579</v>
      </c>
      <c r="F527" s="629">
        <v>2</v>
      </c>
      <c r="G527" s="629">
        <v>0</v>
      </c>
      <c r="H527" s="642"/>
      <c r="I527" s="629"/>
      <c r="J527" s="629"/>
      <c r="K527" s="642"/>
      <c r="L527" s="629">
        <v>2</v>
      </c>
      <c r="M527" s="630">
        <v>0</v>
      </c>
    </row>
    <row r="528" spans="1:13" ht="14.4" customHeight="1" x14ac:dyDescent="0.3">
      <c r="A528" s="625" t="s">
        <v>3834</v>
      </c>
      <c r="B528" s="626" t="s">
        <v>3597</v>
      </c>
      <c r="C528" s="626" t="s">
        <v>2600</v>
      </c>
      <c r="D528" s="626" t="s">
        <v>2601</v>
      </c>
      <c r="E528" s="626" t="s">
        <v>3691</v>
      </c>
      <c r="F528" s="629"/>
      <c r="G528" s="629"/>
      <c r="H528" s="642">
        <v>0</v>
      </c>
      <c r="I528" s="629">
        <v>1</v>
      </c>
      <c r="J528" s="629">
        <v>69.86</v>
      </c>
      <c r="K528" s="642">
        <v>1</v>
      </c>
      <c r="L528" s="629">
        <v>1</v>
      </c>
      <c r="M528" s="630">
        <v>69.86</v>
      </c>
    </row>
    <row r="529" spans="1:13" ht="14.4" customHeight="1" x14ac:dyDescent="0.3">
      <c r="A529" s="625" t="s">
        <v>3834</v>
      </c>
      <c r="B529" s="626" t="s">
        <v>3599</v>
      </c>
      <c r="C529" s="626" t="s">
        <v>5290</v>
      </c>
      <c r="D529" s="626" t="s">
        <v>4166</v>
      </c>
      <c r="E529" s="626" t="s">
        <v>3600</v>
      </c>
      <c r="F529" s="629">
        <v>4</v>
      </c>
      <c r="G529" s="629">
        <v>279.44</v>
      </c>
      <c r="H529" s="642">
        <v>1</v>
      </c>
      <c r="I529" s="629"/>
      <c r="J529" s="629"/>
      <c r="K529" s="642">
        <v>0</v>
      </c>
      <c r="L529" s="629">
        <v>4</v>
      </c>
      <c r="M529" s="630">
        <v>279.44</v>
      </c>
    </row>
    <row r="530" spans="1:13" ht="14.4" customHeight="1" x14ac:dyDescent="0.3">
      <c r="A530" s="625" t="s">
        <v>3834</v>
      </c>
      <c r="B530" s="626" t="s">
        <v>3608</v>
      </c>
      <c r="C530" s="626" t="s">
        <v>5204</v>
      </c>
      <c r="D530" s="626" t="s">
        <v>1412</v>
      </c>
      <c r="E530" s="626" t="s">
        <v>4348</v>
      </c>
      <c r="F530" s="629"/>
      <c r="G530" s="629"/>
      <c r="H530" s="642">
        <v>0</v>
      </c>
      <c r="I530" s="629">
        <v>1</v>
      </c>
      <c r="J530" s="629">
        <v>193.26</v>
      </c>
      <c r="K530" s="642">
        <v>1</v>
      </c>
      <c r="L530" s="629">
        <v>1</v>
      </c>
      <c r="M530" s="630">
        <v>193.26</v>
      </c>
    </row>
    <row r="531" spans="1:13" ht="14.4" customHeight="1" x14ac:dyDescent="0.3">
      <c r="A531" s="625" t="s">
        <v>3834</v>
      </c>
      <c r="B531" s="626" t="s">
        <v>3705</v>
      </c>
      <c r="C531" s="626" t="s">
        <v>5657</v>
      </c>
      <c r="D531" s="626" t="s">
        <v>5658</v>
      </c>
      <c r="E531" s="626" t="s">
        <v>5659</v>
      </c>
      <c r="F531" s="629"/>
      <c r="G531" s="629"/>
      <c r="H531" s="642">
        <v>0</v>
      </c>
      <c r="I531" s="629">
        <v>2</v>
      </c>
      <c r="J531" s="629">
        <v>182.14</v>
      </c>
      <c r="K531" s="642">
        <v>1</v>
      </c>
      <c r="L531" s="629">
        <v>2</v>
      </c>
      <c r="M531" s="630">
        <v>182.14</v>
      </c>
    </row>
    <row r="532" spans="1:13" ht="14.4" customHeight="1" x14ac:dyDescent="0.3">
      <c r="A532" s="625" t="s">
        <v>3834</v>
      </c>
      <c r="B532" s="626" t="s">
        <v>3631</v>
      </c>
      <c r="C532" s="626" t="s">
        <v>5651</v>
      </c>
      <c r="D532" s="626" t="s">
        <v>3144</v>
      </c>
      <c r="E532" s="626" t="s">
        <v>5652</v>
      </c>
      <c r="F532" s="629">
        <v>2</v>
      </c>
      <c r="G532" s="629">
        <v>0</v>
      </c>
      <c r="H532" s="642"/>
      <c r="I532" s="629"/>
      <c r="J532" s="629"/>
      <c r="K532" s="642"/>
      <c r="L532" s="629">
        <v>2</v>
      </c>
      <c r="M532" s="630">
        <v>0</v>
      </c>
    </row>
    <row r="533" spans="1:13" ht="14.4" customHeight="1" x14ac:dyDescent="0.3">
      <c r="A533" s="625" t="s">
        <v>3834</v>
      </c>
      <c r="B533" s="626" t="s">
        <v>3631</v>
      </c>
      <c r="C533" s="626" t="s">
        <v>5653</v>
      </c>
      <c r="D533" s="626" t="s">
        <v>3144</v>
      </c>
      <c r="E533" s="626" t="s">
        <v>5654</v>
      </c>
      <c r="F533" s="629">
        <v>2</v>
      </c>
      <c r="G533" s="629">
        <v>0</v>
      </c>
      <c r="H533" s="642"/>
      <c r="I533" s="629"/>
      <c r="J533" s="629"/>
      <c r="K533" s="642"/>
      <c r="L533" s="629">
        <v>2</v>
      </c>
      <c r="M533" s="630">
        <v>0</v>
      </c>
    </row>
    <row r="534" spans="1:13" ht="14.4" customHeight="1" x14ac:dyDescent="0.3">
      <c r="A534" s="625" t="s">
        <v>3834</v>
      </c>
      <c r="B534" s="626" t="s">
        <v>5906</v>
      </c>
      <c r="C534" s="626" t="s">
        <v>5680</v>
      </c>
      <c r="D534" s="626" t="s">
        <v>5681</v>
      </c>
      <c r="E534" s="626" t="s">
        <v>5682</v>
      </c>
      <c r="F534" s="629">
        <v>1</v>
      </c>
      <c r="G534" s="629">
        <v>1866.4</v>
      </c>
      <c r="H534" s="642">
        <v>1</v>
      </c>
      <c r="I534" s="629"/>
      <c r="J534" s="629"/>
      <c r="K534" s="642">
        <v>0</v>
      </c>
      <c r="L534" s="629">
        <v>1</v>
      </c>
      <c r="M534" s="630">
        <v>1866.4</v>
      </c>
    </row>
    <row r="535" spans="1:13" ht="14.4" customHeight="1" x14ac:dyDescent="0.3">
      <c r="A535" s="625" t="s">
        <v>3834</v>
      </c>
      <c r="B535" s="626" t="s">
        <v>5906</v>
      </c>
      <c r="C535" s="626" t="s">
        <v>5683</v>
      </c>
      <c r="D535" s="626" t="s">
        <v>5681</v>
      </c>
      <c r="E535" s="626" t="s">
        <v>3145</v>
      </c>
      <c r="F535" s="629">
        <v>3</v>
      </c>
      <c r="G535" s="629">
        <v>1599.78</v>
      </c>
      <c r="H535" s="642">
        <v>1</v>
      </c>
      <c r="I535" s="629"/>
      <c r="J535" s="629"/>
      <c r="K535" s="642">
        <v>0</v>
      </c>
      <c r="L535" s="629">
        <v>3</v>
      </c>
      <c r="M535" s="630">
        <v>1599.78</v>
      </c>
    </row>
    <row r="536" spans="1:13" ht="14.4" customHeight="1" x14ac:dyDescent="0.3">
      <c r="A536" s="625" t="s">
        <v>3834</v>
      </c>
      <c r="B536" s="626" t="s">
        <v>3637</v>
      </c>
      <c r="C536" s="626" t="s">
        <v>5664</v>
      </c>
      <c r="D536" s="626" t="s">
        <v>4826</v>
      </c>
      <c r="E536" s="626" t="s">
        <v>5665</v>
      </c>
      <c r="F536" s="629">
        <v>2</v>
      </c>
      <c r="G536" s="629">
        <v>0</v>
      </c>
      <c r="H536" s="642"/>
      <c r="I536" s="629"/>
      <c r="J536" s="629"/>
      <c r="K536" s="642"/>
      <c r="L536" s="629">
        <v>2</v>
      </c>
      <c r="M536" s="630">
        <v>0</v>
      </c>
    </row>
    <row r="537" spans="1:13" ht="14.4" customHeight="1" x14ac:dyDescent="0.3">
      <c r="A537" s="625" t="s">
        <v>3834</v>
      </c>
      <c r="B537" s="626" t="s">
        <v>3637</v>
      </c>
      <c r="C537" s="626" t="s">
        <v>5666</v>
      </c>
      <c r="D537" s="626" t="s">
        <v>4826</v>
      </c>
      <c r="E537" s="626" t="s">
        <v>5667</v>
      </c>
      <c r="F537" s="629">
        <v>1</v>
      </c>
      <c r="G537" s="629">
        <v>0</v>
      </c>
      <c r="H537" s="642"/>
      <c r="I537" s="629"/>
      <c r="J537" s="629"/>
      <c r="K537" s="642"/>
      <c r="L537" s="629">
        <v>1</v>
      </c>
      <c r="M537" s="630">
        <v>0</v>
      </c>
    </row>
    <row r="538" spans="1:13" ht="14.4" customHeight="1" x14ac:dyDescent="0.3">
      <c r="A538" s="625" t="s">
        <v>3834</v>
      </c>
      <c r="B538" s="626" t="s">
        <v>3637</v>
      </c>
      <c r="C538" s="626" t="s">
        <v>4825</v>
      </c>
      <c r="D538" s="626" t="s">
        <v>4826</v>
      </c>
      <c r="E538" s="626" t="s">
        <v>4827</v>
      </c>
      <c r="F538" s="629">
        <v>1</v>
      </c>
      <c r="G538" s="629">
        <v>0</v>
      </c>
      <c r="H538" s="642"/>
      <c r="I538" s="629"/>
      <c r="J538" s="629"/>
      <c r="K538" s="642"/>
      <c r="L538" s="629">
        <v>1</v>
      </c>
      <c r="M538" s="630">
        <v>0</v>
      </c>
    </row>
    <row r="539" spans="1:13" ht="14.4" customHeight="1" x14ac:dyDescent="0.3">
      <c r="A539" s="625" t="s">
        <v>3834</v>
      </c>
      <c r="B539" s="626" t="s">
        <v>3637</v>
      </c>
      <c r="C539" s="626" t="s">
        <v>5668</v>
      </c>
      <c r="D539" s="626" t="s">
        <v>4826</v>
      </c>
      <c r="E539" s="626" t="s">
        <v>5669</v>
      </c>
      <c r="F539" s="629">
        <v>2</v>
      </c>
      <c r="G539" s="629">
        <v>0</v>
      </c>
      <c r="H539" s="642"/>
      <c r="I539" s="629"/>
      <c r="J539" s="629"/>
      <c r="K539" s="642"/>
      <c r="L539" s="629">
        <v>2</v>
      </c>
      <c r="M539" s="630">
        <v>0</v>
      </c>
    </row>
    <row r="540" spans="1:13" ht="14.4" customHeight="1" x14ac:dyDescent="0.3">
      <c r="A540" s="625" t="s">
        <v>3835</v>
      </c>
      <c r="B540" s="626" t="s">
        <v>3511</v>
      </c>
      <c r="C540" s="626" t="s">
        <v>4114</v>
      </c>
      <c r="D540" s="626" t="s">
        <v>4115</v>
      </c>
      <c r="E540" s="626" t="s">
        <v>2075</v>
      </c>
      <c r="F540" s="629">
        <v>1</v>
      </c>
      <c r="G540" s="629">
        <v>0</v>
      </c>
      <c r="H540" s="642"/>
      <c r="I540" s="629"/>
      <c r="J540" s="629"/>
      <c r="K540" s="642"/>
      <c r="L540" s="629">
        <v>1</v>
      </c>
      <c r="M540" s="630">
        <v>0</v>
      </c>
    </row>
    <row r="541" spans="1:13" ht="14.4" customHeight="1" x14ac:dyDescent="0.3">
      <c r="A541" s="625" t="s">
        <v>3835</v>
      </c>
      <c r="B541" s="626" t="s">
        <v>3511</v>
      </c>
      <c r="C541" s="626" t="s">
        <v>1294</v>
      </c>
      <c r="D541" s="626" t="s">
        <v>754</v>
      </c>
      <c r="E541" s="626" t="s">
        <v>1295</v>
      </c>
      <c r="F541" s="629"/>
      <c r="G541" s="629"/>
      <c r="H541" s="642">
        <v>0</v>
      </c>
      <c r="I541" s="629">
        <v>2</v>
      </c>
      <c r="J541" s="629">
        <v>190.48</v>
      </c>
      <c r="K541" s="642">
        <v>1</v>
      </c>
      <c r="L541" s="629">
        <v>2</v>
      </c>
      <c r="M541" s="630">
        <v>190.48</v>
      </c>
    </row>
    <row r="542" spans="1:13" ht="14.4" customHeight="1" x14ac:dyDescent="0.3">
      <c r="A542" s="625" t="s">
        <v>3835</v>
      </c>
      <c r="B542" s="626" t="s">
        <v>3511</v>
      </c>
      <c r="C542" s="626" t="s">
        <v>753</v>
      </c>
      <c r="D542" s="626" t="s">
        <v>754</v>
      </c>
      <c r="E542" s="626" t="s">
        <v>755</v>
      </c>
      <c r="F542" s="629"/>
      <c r="G542" s="629"/>
      <c r="H542" s="642">
        <v>0</v>
      </c>
      <c r="I542" s="629">
        <v>2</v>
      </c>
      <c r="J542" s="629">
        <v>380.96</v>
      </c>
      <c r="K542" s="642">
        <v>1</v>
      </c>
      <c r="L542" s="629">
        <v>2</v>
      </c>
      <c r="M542" s="630">
        <v>380.96</v>
      </c>
    </row>
    <row r="543" spans="1:13" ht="14.4" customHeight="1" x14ac:dyDescent="0.3">
      <c r="A543" s="625" t="s">
        <v>3835</v>
      </c>
      <c r="B543" s="626" t="s">
        <v>3518</v>
      </c>
      <c r="C543" s="626" t="s">
        <v>2390</v>
      </c>
      <c r="D543" s="626" t="s">
        <v>1597</v>
      </c>
      <c r="E543" s="626" t="s">
        <v>2391</v>
      </c>
      <c r="F543" s="629"/>
      <c r="G543" s="629"/>
      <c r="H543" s="642">
        <v>0</v>
      </c>
      <c r="I543" s="629">
        <v>1</v>
      </c>
      <c r="J543" s="629">
        <v>56.01</v>
      </c>
      <c r="K543" s="642">
        <v>1</v>
      </c>
      <c r="L543" s="629">
        <v>1</v>
      </c>
      <c r="M543" s="630">
        <v>56.01</v>
      </c>
    </row>
    <row r="544" spans="1:13" ht="14.4" customHeight="1" x14ac:dyDescent="0.3">
      <c r="A544" s="625" t="s">
        <v>3835</v>
      </c>
      <c r="B544" s="626" t="s">
        <v>3524</v>
      </c>
      <c r="C544" s="626" t="s">
        <v>4078</v>
      </c>
      <c r="D544" s="626" t="s">
        <v>4079</v>
      </c>
      <c r="E544" s="626" t="s">
        <v>4080</v>
      </c>
      <c r="F544" s="629"/>
      <c r="G544" s="629"/>
      <c r="H544" s="642">
        <v>0</v>
      </c>
      <c r="I544" s="629">
        <v>2</v>
      </c>
      <c r="J544" s="629">
        <v>312.5</v>
      </c>
      <c r="K544" s="642">
        <v>1</v>
      </c>
      <c r="L544" s="629">
        <v>2</v>
      </c>
      <c r="M544" s="630">
        <v>312.5</v>
      </c>
    </row>
    <row r="545" spans="1:13" ht="14.4" customHeight="1" x14ac:dyDescent="0.3">
      <c r="A545" s="625" t="s">
        <v>3835</v>
      </c>
      <c r="B545" s="626" t="s">
        <v>3527</v>
      </c>
      <c r="C545" s="626" t="s">
        <v>1576</v>
      </c>
      <c r="D545" s="626" t="s">
        <v>1441</v>
      </c>
      <c r="E545" s="626" t="s">
        <v>1577</v>
      </c>
      <c r="F545" s="629"/>
      <c r="G545" s="629"/>
      <c r="H545" s="642">
        <v>0</v>
      </c>
      <c r="I545" s="629">
        <v>2</v>
      </c>
      <c r="J545" s="629">
        <v>1250.58</v>
      </c>
      <c r="K545" s="642">
        <v>1</v>
      </c>
      <c r="L545" s="629">
        <v>2</v>
      </c>
      <c r="M545" s="630">
        <v>1250.58</v>
      </c>
    </row>
    <row r="546" spans="1:13" ht="14.4" customHeight="1" x14ac:dyDescent="0.3">
      <c r="A546" s="625" t="s">
        <v>3835</v>
      </c>
      <c r="B546" s="626" t="s">
        <v>3527</v>
      </c>
      <c r="C546" s="626" t="s">
        <v>4071</v>
      </c>
      <c r="D546" s="626" t="s">
        <v>1441</v>
      </c>
      <c r="E546" s="626" t="s">
        <v>4072</v>
      </c>
      <c r="F546" s="629"/>
      <c r="G546" s="629"/>
      <c r="H546" s="642">
        <v>0</v>
      </c>
      <c r="I546" s="629">
        <v>2</v>
      </c>
      <c r="J546" s="629">
        <v>375.18</v>
      </c>
      <c r="K546" s="642">
        <v>1</v>
      </c>
      <c r="L546" s="629">
        <v>2</v>
      </c>
      <c r="M546" s="630">
        <v>375.18</v>
      </c>
    </row>
    <row r="547" spans="1:13" ht="14.4" customHeight="1" x14ac:dyDescent="0.3">
      <c r="A547" s="625" t="s">
        <v>3835</v>
      </c>
      <c r="B547" s="626" t="s">
        <v>3527</v>
      </c>
      <c r="C547" s="626" t="s">
        <v>1440</v>
      </c>
      <c r="D547" s="626" t="s">
        <v>1441</v>
      </c>
      <c r="E547" s="626" t="s">
        <v>1442</v>
      </c>
      <c r="F547" s="629"/>
      <c r="G547" s="629"/>
      <c r="H547" s="642">
        <v>0</v>
      </c>
      <c r="I547" s="629">
        <v>1</v>
      </c>
      <c r="J547" s="629">
        <v>937.93</v>
      </c>
      <c r="K547" s="642">
        <v>1</v>
      </c>
      <c r="L547" s="629">
        <v>1</v>
      </c>
      <c r="M547" s="630">
        <v>937.93</v>
      </c>
    </row>
    <row r="548" spans="1:13" ht="14.4" customHeight="1" x14ac:dyDescent="0.3">
      <c r="A548" s="625" t="s">
        <v>3835</v>
      </c>
      <c r="B548" s="626" t="s">
        <v>3547</v>
      </c>
      <c r="C548" s="626" t="s">
        <v>5708</v>
      </c>
      <c r="D548" s="626" t="s">
        <v>1008</v>
      </c>
      <c r="E548" s="626" t="s">
        <v>736</v>
      </c>
      <c r="F548" s="629">
        <v>1</v>
      </c>
      <c r="G548" s="629">
        <v>0</v>
      </c>
      <c r="H548" s="642"/>
      <c r="I548" s="629"/>
      <c r="J548" s="629"/>
      <c r="K548" s="642"/>
      <c r="L548" s="629">
        <v>1</v>
      </c>
      <c r="M548" s="630">
        <v>0</v>
      </c>
    </row>
    <row r="549" spans="1:13" ht="14.4" customHeight="1" x14ac:dyDescent="0.3">
      <c r="A549" s="625" t="s">
        <v>3835</v>
      </c>
      <c r="B549" s="626" t="s">
        <v>3562</v>
      </c>
      <c r="C549" s="626" t="s">
        <v>5706</v>
      </c>
      <c r="D549" s="626" t="s">
        <v>2976</v>
      </c>
      <c r="E549" s="626" t="s">
        <v>1285</v>
      </c>
      <c r="F549" s="629">
        <v>2</v>
      </c>
      <c r="G549" s="629">
        <v>0</v>
      </c>
      <c r="H549" s="642"/>
      <c r="I549" s="629"/>
      <c r="J549" s="629"/>
      <c r="K549" s="642"/>
      <c r="L549" s="629">
        <v>2</v>
      </c>
      <c r="M549" s="630">
        <v>0</v>
      </c>
    </row>
    <row r="550" spans="1:13" ht="14.4" customHeight="1" x14ac:dyDescent="0.3">
      <c r="A550" s="625" t="s">
        <v>3835</v>
      </c>
      <c r="B550" s="626" t="s">
        <v>3574</v>
      </c>
      <c r="C550" s="626" t="s">
        <v>3989</v>
      </c>
      <c r="D550" s="626" t="s">
        <v>3575</v>
      </c>
      <c r="E550" s="626" t="s">
        <v>3990</v>
      </c>
      <c r="F550" s="629">
        <v>2</v>
      </c>
      <c r="G550" s="629">
        <v>0</v>
      </c>
      <c r="H550" s="642"/>
      <c r="I550" s="629"/>
      <c r="J550" s="629"/>
      <c r="K550" s="642"/>
      <c r="L550" s="629">
        <v>2</v>
      </c>
      <c r="M550" s="630">
        <v>0</v>
      </c>
    </row>
    <row r="551" spans="1:13" ht="14.4" customHeight="1" x14ac:dyDescent="0.3">
      <c r="A551" s="625" t="s">
        <v>3835</v>
      </c>
      <c r="B551" s="626" t="s">
        <v>3574</v>
      </c>
      <c r="C551" s="626" t="s">
        <v>1717</v>
      </c>
      <c r="D551" s="626" t="s">
        <v>3575</v>
      </c>
      <c r="E551" s="626" t="s">
        <v>3576</v>
      </c>
      <c r="F551" s="629"/>
      <c r="G551" s="629"/>
      <c r="H551" s="642">
        <v>0</v>
      </c>
      <c r="I551" s="629">
        <v>7</v>
      </c>
      <c r="J551" s="629">
        <v>2333.17</v>
      </c>
      <c r="K551" s="642">
        <v>1</v>
      </c>
      <c r="L551" s="629">
        <v>7</v>
      </c>
      <c r="M551" s="630">
        <v>2333.17</v>
      </c>
    </row>
    <row r="552" spans="1:13" ht="14.4" customHeight="1" x14ac:dyDescent="0.3">
      <c r="A552" s="625" t="s">
        <v>3835</v>
      </c>
      <c r="B552" s="626" t="s">
        <v>3586</v>
      </c>
      <c r="C552" s="626" t="s">
        <v>5702</v>
      </c>
      <c r="D552" s="626" t="s">
        <v>4763</v>
      </c>
      <c r="E552" s="626" t="s">
        <v>3742</v>
      </c>
      <c r="F552" s="629">
        <v>2</v>
      </c>
      <c r="G552" s="629">
        <v>0</v>
      </c>
      <c r="H552" s="642"/>
      <c r="I552" s="629"/>
      <c r="J552" s="629"/>
      <c r="K552" s="642"/>
      <c r="L552" s="629">
        <v>2</v>
      </c>
      <c r="M552" s="630">
        <v>0</v>
      </c>
    </row>
    <row r="553" spans="1:13" ht="14.4" customHeight="1" x14ac:dyDescent="0.3">
      <c r="A553" s="625" t="s">
        <v>3835</v>
      </c>
      <c r="B553" s="626" t="s">
        <v>3595</v>
      </c>
      <c r="C553" s="626" t="s">
        <v>1733</v>
      </c>
      <c r="D553" s="626" t="s">
        <v>1734</v>
      </c>
      <c r="E553" s="626" t="s">
        <v>3596</v>
      </c>
      <c r="F553" s="629"/>
      <c r="G553" s="629"/>
      <c r="H553" s="642">
        <v>0</v>
      </c>
      <c r="I553" s="629">
        <v>1</v>
      </c>
      <c r="J553" s="629">
        <v>399.92</v>
      </c>
      <c r="K553" s="642">
        <v>1</v>
      </c>
      <c r="L553" s="629">
        <v>1</v>
      </c>
      <c r="M553" s="630">
        <v>399.92</v>
      </c>
    </row>
    <row r="554" spans="1:13" ht="14.4" customHeight="1" x14ac:dyDescent="0.3">
      <c r="A554" s="625" t="s">
        <v>3835</v>
      </c>
      <c r="B554" s="626" t="s">
        <v>3688</v>
      </c>
      <c r="C554" s="626" t="s">
        <v>5441</v>
      </c>
      <c r="D554" s="626" t="s">
        <v>2609</v>
      </c>
      <c r="E554" s="626" t="s">
        <v>2610</v>
      </c>
      <c r="F554" s="629"/>
      <c r="G554" s="629"/>
      <c r="H554" s="642">
        <v>0</v>
      </c>
      <c r="I554" s="629">
        <v>2</v>
      </c>
      <c r="J554" s="629">
        <v>286.36</v>
      </c>
      <c r="K554" s="642">
        <v>1</v>
      </c>
      <c r="L554" s="629">
        <v>2</v>
      </c>
      <c r="M554" s="630">
        <v>286.36</v>
      </c>
    </row>
    <row r="555" spans="1:13" ht="14.4" customHeight="1" x14ac:dyDescent="0.3">
      <c r="A555" s="625" t="s">
        <v>3835</v>
      </c>
      <c r="B555" s="626" t="s">
        <v>3599</v>
      </c>
      <c r="C555" s="626" t="s">
        <v>4165</v>
      </c>
      <c r="D555" s="626" t="s">
        <v>4166</v>
      </c>
      <c r="E555" s="626" t="s">
        <v>4016</v>
      </c>
      <c r="F555" s="629">
        <v>1</v>
      </c>
      <c r="G555" s="629">
        <v>349.29</v>
      </c>
      <c r="H555" s="642">
        <v>1</v>
      </c>
      <c r="I555" s="629"/>
      <c r="J555" s="629"/>
      <c r="K555" s="642">
        <v>0</v>
      </c>
      <c r="L555" s="629">
        <v>1</v>
      </c>
      <c r="M555" s="630">
        <v>349.29</v>
      </c>
    </row>
    <row r="556" spans="1:13" ht="14.4" customHeight="1" x14ac:dyDescent="0.3">
      <c r="A556" s="625" t="s">
        <v>3835</v>
      </c>
      <c r="B556" s="626" t="s">
        <v>3617</v>
      </c>
      <c r="C556" s="626" t="s">
        <v>5715</v>
      </c>
      <c r="D556" s="626" t="s">
        <v>5716</v>
      </c>
      <c r="E556" s="626" t="s">
        <v>3618</v>
      </c>
      <c r="F556" s="629">
        <v>1</v>
      </c>
      <c r="G556" s="629">
        <v>186.85</v>
      </c>
      <c r="H556" s="642">
        <v>1</v>
      </c>
      <c r="I556" s="629"/>
      <c r="J556" s="629"/>
      <c r="K556" s="642">
        <v>0</v>
      </c>
      <c r="L556" s="629">
        <v>1</v>
      </c>
      <c r="M556" s="630">
        <v>186.85</v>
      </c>
    </row>
    <row r="557" spans="1:13" ht="14.4" customHeight="1" thickBot="1" x14ac:dyDescent="0.35">
      <c r="A557" s="631" t="s">
        <v>3835</v>
      </c>
      <c r="B557" s="632" t="s">
        <v>3716</v>
      </c>
      <c r="C557" s="632" t="s">
        <v>3940</v>
      </c>
      <c r="D557" s="632" t="s">
        <v>3941</v>
      </c>
      <c r="E557" s="632" t="s">
        <v>3942</v>
      </c>
      <c r="F557" s="635"/>
      <c r="G557" s="635"/>
      <c r="H557" s="643">
        <v>0</v>
      </c>
      <c r="I557" s="635">
        <v>4</v>
      </c>
      <c r="J557" s="635">
        <v>379.2</v>
      </c>
      <c r="K557" s="643">
        <v>1</v>
      </c>
      <c r="L557" s="635">
        <v>4</v>
      </c>
      <c r="M557" s="636">
        <v>379.2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3">
    <tabColor theme="3" tint="0.39997558519241921"/>
    <pageSetUpPr fitToPage="1"/>
  </sheetPr>
  <dimension ref="A1:H85"/>
  <sheetViews>
    <sheetView showGridLines="0" showRowColHeaders="0" workbookViewId="0">
      <pane ySplit="3" topLeftCell="A4" activePane="bottomLeft" state="frozen"/>
      <selection activeCell="A2" sqref="A2:I2"/>
      <selection pane="bottomLeft" sqref="A1:G1"/>
    </sheetView>
  </sheetViews>
  <sheetFormatPr defaultRowHeight="14.4" customHeight="1" x14ac:dyDescent="0.3"/>
  <cols>
    <col min="1" max="1" width="5.33203125" style="89" bestFit="1" customWidth="1"/>
    <col min="2" max="2" width="9.33203125" style="89" customWidth="1"/>
    <col min="3" max="3" width="28.88671875" style="69" bestFit="1" customWidth="1"/>
    <col min="4" max="5" width="11.109375" style="90" customWidth="1"/>
    <col min="6" max="6" width="6.6640625" style="91" customWidth="1"/>
    <col min="7" max="7" width="12.21875" style="98" bestFit="1" customWidth="1"/>
    <col min="8" max="8" width="0" style="69" hidden="1" customWidth="1"/>
    <col min="9" max="16384" width="8.88671875" style="69"/>
  </cols>
  <sheetData>
    <row r="1" spans="1:8" ht="18.600000000000001" customHeight="1" thickBot="1" x14ac:dyDescent="0.4">
      <c r="A1" s="467" t="s">
        <v>271</v>
      </c>
      <c r="B1" s="468"/>
      <c r="C1" s="468"/>
      <c r="D1" s="468"/>
      <c r="E1" s="468"/>
      <c r="F1" s="468"/>
      <c r="G1" s="441"/>
    </row>
    <row r="2" spans="1:8" ht="14.4" customHeight="1" thickBot="1" x14ac:dyDescent="0.35">
      <c r="A2" s="580" t="s">
        <v>297</v>
      </c>
      <c r="B2" s="96"/>
      <c r="C2" s="96"/>
      <c r="D2" s="96"/>
      <c r="E2" s="96"/>
      <c r="F2" s="96"/>
    </row>
    <row r="3" spans="1:8" ht="14.4" customHeight="1" thickBot="1" x14ac:dyDescent="0.35">
      <c r="A3" s="181" t="s">
        <v>0</v>
      </c>
      <c r="B3" s="182" t="s">
        <v>1</v>
      </c>
      <c r="C3" s="335" t="s">
        <v>2</v>
      </c>
      <c r="D3" s="336" t="s">
        <v>3</v>
      </c>
      <c r="E3" s="336" t="s">
        <v>4</v>
      </c>
      <c r="F3" s="336" t="s">
        <v>5</v>
      </c>
      <c r="G3" s="337" t="s">
        <v>278</v>
      </c>
    </row>
    <row r="4" spans="1:8" ht="14.4" customHeight="1" x14ac:dyDescent="0.3">
      <c r="A4" s="610" t="s">
        <v>549</v>
      </c>
      <c r="B4" s="611" t="s">
        <v>550</v>
      </c>
      <c r="C4" s="612" t="s">
        <v>551</v>
      </c>
      <c r="D4" s="612" t="s">
        <v>550</v>
      </c>
      <c r="E4" s="612" t="s">
        <v>550</v>
      </c>
      <c r="F4" s="613" t="s">
        <v>550</v>
      </c>
      <c r="G4" s="612" t="s">
        <v>550</v>
      </c>
      <c r="H4" s="612" t="s">
        <v>157</v>
      </c>
    </row>
    <row r="5" spans="1:8" ht="14.4" customHeight="1" x14ac:dyDescent="0.3">
      <c r="A5" s="610" t="s">
        <v>549</v>
      </c>
      <c r="B5" s="611" t="s">
        <v>5910</v>
      </c>
      <c r="C5" s="612" t="s">
        <v>5911</v>
      </c>
      <c r="D5" s="612">
        <v>63767.294982337924</v>
      </c>
      <c r="E5" s="612">
        <v>59395.483198074813</v>
      </c>
      <c r="F5" s="613">
        <v>0.93144115983790743</v>
      </c>
      <c r="G5" s="612">
        <v>-4371.8117842631109</v>
      </c>
      <c r="H5" s="612" t="s">
        <v>2</v>
      </c>
    </row>
    <row r="6" spans="1:8" ht="14.4" customHeight="1" x14ac:dyDescent="0.3">
      <c r="A6" s="610" t="s">
        <v>549</v>
      </c>
      <c r="B6" s="611" t="s">
        <v>5912</v>
      </c>
      <c r="C6" s="612" t="s">
        <v>5913</v>
      </c>
      <c r="D6" s="612">
        <v>679558.76344678516</v>
      </c>
      <c r="E6" s="612">
        <v>554802.06999999995</v>
      </c>
      <c r="F6" s="613">
        <v>0.81641515030428324</v>
      </c>
      <c r="G6" s="612">
        <v>-124756.69344678521</v>
      </c>
      <c r="H6" s="612" t="s">
        <v>2</v>
      </c>
    </row>
    <row r="7" spans="1:8" ht="14.4" customHeight="1" x14ac:dyDescent="0.3">
      <c r="A7" s="610" t="s">
        <v>549</v>
      </c>
      <c r="B7" s="611" t="s">
        <v>5914</v>
      </c>
      <c r="C7" s="612" t="s">
        <v>5915</v>
      </c>
      <c r="D7" s="612">
        <v>3253132.2898272518</v>
      </c>
      <c r="E7" s="612">
        <v>3109156.7500000028</v>
      </c>
      <c r="F7" s="613">
        <v>0.95574248846950693</v>
      </c>
      <c r="G7" s="612">
        <v>-143975.53982724901</v>
      </c>
      <c r="H7" s="612" t="s">
        <v>2</v>
      </c>
    </row>
    <row r="8" spans="1:8" ht="14.4" customHeight="1" x14ac:dyDescent="0.3">
      <c r="A8" s="610" t="s">
        <v>549</v>
      </c>
      <c r="B8" s="611" t="s">
        <v>5916</v>
      </c>
      <c r="C8" s="612" t="s">
        <v>5917</v>
      </c>
      <c r="D8" s="612">
        <v>4749.7371563942424</v>
      </c>
      <c r="E8" s="612">
        <v>3114.8300000000004</v>
      </c>
      <c r="F8" s="613">
        <v>0.65578997267390271</v>
      </c>
      <c r="G8" s="612">
        <v>-1634.9071563942421</v>
      </c>
      <c r="H8" s="612" t="s">
        <v>2</v>
      </c>
    </row>
    <row r="9" spans="1:8" ht="14.4" customHeight="1" x14ac:dyDescent="0.3">
      <c r="A9" s="610" t="s">
        <v>549</v>
      </c>
      <c r="B9" s="611" t="s">
        <v>5918</v>
      </c>
      <c r="C9" s="612" t="s">
        <v>5919</v>
      </c>
      <c r="D9" s="612">
        <v>209911.56465407749</v>
      </c>
      <c r="E9" s="612">
        <v>286141.41000000009</v>
      </c>
      <c r="F9" s="613">
        <v>1.3631521944564851</v>
      </c>
      <c r="G9" s="612">
        <v>76229.8453459226</v>
      </c>
      <c r="H9" s="612" t="s">
        <v>2</v>
      </c>
    </row>
    <row r="10" spans="1:8" ht="14.4" customHeight="1" x14ac:dyDescent="0.3">
      <c r="A10" s="610" t="s">
        <v>549</v>
      </c>
      <c r="B10" s="611" t="s">
        <v>5920</v>
      </c>
      <c r="C10" s="612" t="s">
        <v>5921</v>
      </c>
      <c r="D10" s="612">
        <v>26664.999999987747</v>
      </c>
      <c r="E10" s="612">
        <v>12103.85</v>
      </c>
      <c r="F10" s="613">
        <v>0.45392274517178183</v>
      </c>
      <c r="G10" s="612">
        <v>-14561.149999987747</v>
      </c>
      <c r="H10" s="612" t="s">
        <v>2</v>
      </c>
    </row>
    <row r="11" spans="1:8" ht="14.4" customHeight="1" x14ac:dyDescent="0.3">
      <c r="A11" s="610" t="s">
        <v>549</v>
      </c>
      <c r="B11" s="611" t="s">
        <v>5922</v>
      </c>
      <c r="C11" s="612" t="s">
        <v>5923</v>
      </c>
      <c r="D11" s="612">
        <v>208332.9241500705</v>
      </c>
      <c r="E11" s="612">
        <v>198841.66000000006</v>
      </c>
      <c r="F11" s="613">
        <v>0.95444184259981157</v>
      </c>
      <c r="G11" s="612">
        <v>-9491.264150070434</v>
      </c>
      <c r="H11" s="612" t="s">
        <v>2</v>
      </c>
    </row>
    <row r="12" spans="1:8" ht="14.4" customHeight="1" x14ac:dyDescent="0.3">
      <c r="A12" s="610" t="s">
        <v>549</v>
      </c>
      <c r="B12" s="611" t="s">
        <v>5924</v>
      </c>
      <c r="C12" s="612" t="s">
        <v>5925</v>
      </c>
      <c r="D12" s="612">
        <v>8212845.0158797698</v>
      </c>
      <c r="E12" s="612">
        <v>8077981.2899999972</v>
      </c>
      <c r="F12" s="613">
        <v>0.9835789272025699</v>
      </c>
      <c r="G12" s="612">
        <v>-134863.72587977257</v>
      </c>
      <c r="H12" s="612" t="s">
        <v>2</v>
      </c>
    </row>
    <row r="13" spans="1:8" ht="14.4" customHeight="1" x14ac:dyDescent="0.3">
      <c r="A13" s="610" t="s">
        <v>549</v>
      </c>
      <c r="B13" s="611" t="s">
        <v>5926</v>
      </c>
      <c r="C13" s="612" t="s">
        <v>5927</v>
      </c>
      <c r="D13" s="612">
        <v>134307.15214842116</v>
      </c>
      <c r="E13" s="612">
        <v>102330.8</v>
      </c>
      <c r="F13" s="613">
        <v>0.76191623724487523</v>
      </c>
      <c r="G13" s="612">
        <v>-31976.352148421152</v>
      </c>
      <c r="H13" s="612" t="s">
        <v>2</v>
      </c>
    </row>
    <row r="14" spans="1:8" ht="14.4" customHeight="1" x14ac:dyDescent="0.3">
      <c r="A14" s="610" t="s">
        <v>549</v>
      </c>
      <c r="B14" s="611" t="s">
        <v>5928</v>
      </c>
      <c r="C14" s="612" t="s">
        <v>5929</v>
      </c>
      <c r="D14" s="612">
        <v>120002.95257371163</v>
      </c>
      <c r="E14" s="612">
        <v>63015.399999999987</v>
      </c>
      <c r="F14" s="613">
        <v>0.52511541298363362</v>
      </c>
      <c r="G14" s="612">
        <v>-56987.552573711648</v>
      </c>
      <c r="H14" s="612" t="s">
        <v>2</v>
      </c>
    </row>
    <row r="15" spans="1:8" ht="14.4" customHeight="1" x14ac:dyDescent="0.3">
      <c r="A15" s="610" t="s">
        <v>549</v>
      </c>
      <c r="B15" s="611" t="s">
        <v>5930</v>
      </c>
      <c r="C15" s="612" t="s">
        <v>5931</v>
      </c>
      <c r="D15" s="612">
        <v>43425.949498122456</v>
      </c>
      <c r="E15" s="612">
        <v>19942.59</v>
      </c>
      <c r="F15" s="613">
        <v>0.45923210040259982</v>
      </c>
      <c r="G15" s="612">
        <v>-23483.359498122456</v>
      </c>
      <c r="H15" s="612" t="s">
        <v>2</v>
      </c>
    </row>
    <row r="16" spans="1:8" ht="14.4" customHeight="1" x14ac:dyDescent="0.3">
      <c r="A16" s="610" t="s">
        <v>549</v>
      </c>
      <c r="B16" s="611" t="s">
        <v>5932</v>
      </c>
      <c r="C16" s="612" t="s">
        <v>5933</v>
      </c>
      <c r="D16" s="612">
        <v>209467.42097851171</v>
      </c>
      <c r="E16" s="612">
        <v>151305.11000000004</v>
      </c>
      <c r="F16" s="613">
        <v>0.72233242426525957</v>
      </c>
      <c r="G16" s="612">
        <v>-58162.310978511669</v>
      </c>
      <c r="H16" s="612" t="s">
        <v>2</v>
      </c>
    </row>
    <row r="17" spans="1:8" ht="14.4" customHeight="1" x14ac:dyDescent="0.3">
      <c r="A17" s="610" t="s">
        <v>549</v>
      </c>
      <c r="B17" s="611" t="s">
        <v>6</v>
      </c>
      <c r="C17" s="612" t="s">
        <v>551</v>
      </c>
      <c r="D17" s="612">
        <v>13169525.382842427</v>
      </c>
      <c r="E17" s="612">
        <v>12638131.243198076</v>
      </c>
      <c r="F17" s="613">
        <v>0.95964971218046602</v>
      </c>
      <c r="G17" s="612">
        <v>-531394.13964435086</v>
      </c>
      <c r="H17" s="612" t="s">
        <v>564</v>
      </c>
    </row>
    <row r="19" spans="1:8" ht="14.4" customHeight="1" x14ac:dyDescent="0.3">
      <c r="A19" s="610" t="s">
        <v>549</v>
      </c>
      <c r="B19" s="611" t="s">
        <v>550</v>
      </c>
      <c r="C19" s="612" t="s">
        <v>551</v>
      </c>
      <c r="D19" s="612" t="s">
        <v>550</v>
      </c>
      <c r="E19" s="612" t="s">
        <v>550</v>
      </c>
      <c r="F19" s="613" t="s">
        <v>550</v>
      </c>
      <c r="G19" s="612" t="s">
        <v>550</v>
      </c>
      <c r="H19" s="612" t="s">
        <v>157</v>
      </c>
    </row>
    <row r="20" spans="1:8" ht="14.4" customHeight="1" x14ac:dyDescent="0.3">
      <c r="A20" s="610" t="s">
        <v>565</v>
      </c>
      <c r="B20" s="611" t="s">
        <v>5912</v>
      </c>
      <c r="C20" s="612" t="s">
        <v>5913</v>
      </c>
      <c r="D20" s="612">
        <v>88837.299058360004</v>
      </c>
      <c r="E20" s="612">
        <v>67128.479999999996</v>
      </c>
      <c r="F20" s="613">
        <v>0.75563395906376207</v>
      </c>
      <c r="G20" s="612">
        <v>-21708.819058360008</v>
      </c>
      <c r="H20" s="612" t="s">
        <v>2</v>
      </c>
    </row>
    <row r="21" spans="1:8" ht="14.4" customHeight="1" x14ac:dyDescent="0.3">
      <c r="A21" s="610" t="s">
        <v>565</v>
      </c>
      <c r="B21" s="611" t="s">
        <v>5914</v>
      </c>
      <c r="C21" s="612" t="s">
        <v>5915</v>
      </c>
      <c r="D21" s="612">
        <v>184326.21083947667</v>
      </c>
      <c r="E21" s="612">
        <v>140110.19999999998</v>
      </c>
      <c r="F21" s="613">
        <v>0.76012087137198903</v>
      </c>
      <c r="G21" s="612">
        <v>-44216.010839476687</v>
      </c>
      <c r="H21" s="612" t="s">
        <v>2</v>
      </c>
    </row>
    <row r="22" spans="1:8" ht="14.4" customHeight="1" x14ac:dyDescent="0.3">
      <c r="A22" s="610" t="s">
        <v>565</v>
      </c>
      <c r="B22" s="611" t="s">
        <v>5922</v>
      </c>
      <c r="C22" s="612" t="s">
        <v>5923</v>
      </c>
      <c r="D22" s="612">
        <v>30156.742023637835</v>
      </c>
      <c r="E22" s="612">
        <v>29606.019999999997</v>
      </c>
      <c r="F22" s="613">
        <v>0.98173801323743248</v>
      </c>
      <c r="G22" s="612">
        <v>-550.72202363783799</v>
      </c>
      <c r="H22" s="612" t="s">
        <v>2</v>
      </c>
    </row>
    <row r="23" spans="1:8" ht="14.4" customHeight="1" x14ac:dyDescent="0.3">
      <c r="A23" s="610" t="s">
        <v>565</v>
      </c>
      <c r="B23" s="611" t="s">
        <v>5926</v>
      </c>
      <c r="C23" s="612" t="s">
        <v>5927</v>
      </c>
      <c r="D23" s="612">
        <v>20847.473511262917</v>
      </c>
      <c r="E23" s="612">
        <v>21496.5</v>
      </c>
      <c r="F23" s="613">
        <v>1.0311321411866261</v>
      </c>
      <c r="G23" s="612">
        <v>649.02648873708313</v>
      </c>
      <c r="H23" s="612" t="s">
        <v>2</v>
      </c>
    </row>
    <row r="24" spans="1:8" ht="14.4" customHeight="1" x14ac:dyDescent="0.3">
      <c r="A24" s="610" t="s">
        <v>565</v>
      </c>
      <c r="B24" s="611" t="s">
        <v>5930</v>
      </c>
      <c r="C24" s="612" t="s">
        <v>5931</v>
      </c>
      <c r="D24" s="612">
        <v>3958.9352458082744</v>
      </c>
      <c r="E24" s="612">
        <v>3721</v>
      </c>
      <c r="F24" s="613">
        <v>0.93989918222072444</v>
      </c>
      <c r="G24" s="612">
        <v>-237.93524580827443</v>
      </c>
      <c r="H24" s="612" t="s">
        <v>2</v>
      </c>
    </row>
    <row r="25" spans="1:8" ht="14.4" customHeight="1" x14ac:dyDescent="0.3">
      <c r="A25" s="610" t="s">
        <v>565</v>
      </c>
      <c r="B25" s="611" t="s">
        <v>5932</v>
      </c>
      <c r="C25" s="612" t="s">
        <v>5933</v>
      </c>
      <c r="D25" s="612">
        <v>29899.67179080359</v>
      </c>
      <c r="E25" s="612">
        <v>16193.4</v>
      </c>
      <c r="F25" s="613">
        <v>0.54159122927164349</v>
      </c>
      <c r="G25" s="612">
        <v>-13706.27179080359</v>
      </c>
      <c r="H25" s="612" t="s">
        <v>2</v>
      </c>
    </row>
    <row r="26" spans="1:8" ht="14.4" customHeight="1" x14ac:dyDescent="0.3">
      <c r="A26" s="610" t="s">
        <v>565</v>
      </c>
      <c r="B26" s="611" t="s">
        <v>5910</v>
      </c>
      <c r="C26" s="612" t="s">
        <v>5911</v>
      </c>
      <c r="D26" s="612">
        <v>15544.824722105333</v>
      </c>
      <c r="E26" s="612">
        <v>11263.105568593895</v>
      </c>
      <c r="F26" s="613">
        <v>0.72455661417509132</v>
      </c>
      <c r="G26" s="612">
        <v>-4281.719153511438</v>
      </c>
      <c r="H26" s="612" t="s">
        <v>2</v>
      </c>
    </row>
    <row r="27" spans="1:8" ht="14.4" customHeight="1" x14ac:dyDescent="0.3">
      <c r="A27" s="610" t="s">
        <v>565</v>
      </c>
      <c r="B27" s="611" t="s">
        <v>6</v>
      </c>
      <c r="C27" s="612" t="s">
        <v>566</v>
      </c>
      <c r="D27" s="612">
        <v>373571.15719145461</v>
      </c>
      <c r="E27" s="612">
        <v>289518.70556859387</v>
      </c>
      <c r="F27" s="613">
        <v>0.77500283411927329</v>
      </c>
      <c r="G27" s="612">
        <v>-84052.451622860739</v>
      </c>
      <c r="H27" s="612" t="s">
        <v>567</v>
      </c>
    </row>
    <row r="28" spans="1:8" ht="14.4" customHeight="1" x14ac:dyDescent="0.3">
      <c r="A28" s="610" t="s">
        <v>550</v>
      </c>
      <c r="B28" s="611" t="s">
        <v>550</v>
      </c>
      <c r="C28" s="612" t="s">
        <v>550</v>
      </c>
      <c r="D28" s="612" t="s">
        <v>550</v>
      </c>
      <c r="E28" s="612" t="s">
        <v>550</v>
      </c>
      <c r="F28" s="613" t="s">
        <v>550</v>
      </c>
      <c r="G28" s="612" t="s">
        <v>550</v>
      </c>
      <c r="H28" s="612" t="s">
        <v>568</v>
      </c>
    </row>
    <row r="29" spans="1:8" ht="14.4" customHeight="1" x14ac:dyDescent="0.3">
      <c r="A29" s="610" t="s">
        <v>569</v>
      </c>
      <c r="B29" s="611" t="s">
        <v>5912</v>
      </c>
      <c r="C29" s="612" t="s">
        <v>5913</v>
      </c>
      <c r="D29" s="612">
        <v>134263.03355236418</v>
      </c>
      <c r="E29" s="612">
        <v>137605.50999999995</v>
      </c>
      <c r="F29" s="613">
        <v>1.0248949867971824</v>
      </c>
      <c r="G29" s="612">
        <v>3342.4764476357668</v>
      </c>
      <c r="H29" s="612" t="s">
        <v>2</v>
      </c>
    </row>
    <row r="30" spans="1:8" ht="14.4" customHeight="1" x14ac:dyDescent="0.3">
      <c r="A30" s="610" t="s">
        <v>569</v>
      </c>
      <c r="B30" s="611" t="s">
        <v>5914</v>
      </c>
      <c r="C30" s="612" t="s">
        <v>5915</v>
      </c>
      <c r="D30" s="612">
        <v>166666.54689523083</v>
      </c>
      <c r="E30" s="612">
        <v>177068.40000000008</v>
      </c>
      <c r="F30" s="613">
        <v>1.0624111634790634</v>
      </c>
      <c r="G30" s="612">
        <v>10401.853104769252</v>
      </c>
      <c r="H30" s="612" t="s">
        <v>2</v>
      </c>
    </row>
    <row r="31" spans="1:8" ht="14.4" customHeight="1" x14ac:dyDescent="0.3">
      <c r="A31" s="610" t="s">
        <v>569</v>
      </c>
      <c r="B31" s="611" t="s">
        <v>5922</v>
      </c>
      <c r="C31" s="612" t="s">
        <v>5923</v>
      </c>
      <c r="D31" s="612">
        <v>34053.787866839419</v>
      </c>
      <c r="E31" s="612">
        <v>28357.67</v>
      </c>
      <c r="F31" s="613">
        <v>0.83273173929687472</v>
      </c>
      <c r="G31" s="612">
        <v>-5696.1178668394205</v>
      </c>
      <c r="H31" s="612" t="s">
        <v>2</v>
      </c>
    </row>
    <row r="32" spans="1:8" ht="14.4" customHeight="1" x14ac:dyDescent="0.3">
      <c r="A32" s="610" t="s">
        <v>569</v>
      </c>
      <c r="B32" s="611" t="s">
        <v>5926</v>
      </c>
      <c r="C32" s="612" t="s">
        <v>5927</v>
      </c>
      <c r="D32" s="612">
        <v>31666.972611237332</v>
      </c>
      <c r="E32" s="612">
        <v>24334.799999999999</v>
      </c>
      <c r="F32" s="613">
        <v>0.76845994401639017</v>
      </c>
      <c r="G32" s="612">
        <v>-7332.1726112373326</v>
      </c>
      <c r="H32" s="612" t="s">
        <v>2</v>
      </c>
    </row>
    <row r="33" spans="1:8" ht="14.4" customHeight="1" x14ac:dyDescent="0.3">
      <c r="A33" s="610" t="s">
        <v>569</v>
      </c>
      <c r="B33" s="611" t="s">
        <v>5930</v>
      </c>
      <c r="C33" s="612" t="s">
        <v>5931</v>
      </c>
      <c r="D33" s="612">
        <v>6796.1468349879915</v>
      </c>
      <c r="E33" s="612">
        <v>4912</v>
      </c>
      <c r="F33" s="613">
        <v>0.7227624886960935</v>
      </c>
      <c r="G33" s="612">
        <v>-1884.1468349879915</v>
      </c>
      <c r="H33" s="612" t="s">
        <v>2</v>
      </c>
    </row>
    <row r="34" spans="1:8" ht="14.4" customHeight="1" x14ac:dyDescent="0.3">
      <c r="A34" s="610" t="s">
        <v>569</v>
      </c>
      <c r="B34" s="611" t="s">
        <v>5932</v>
      </c>
      <c r="C34" s="612" t="s">
        <v>5933</v>
      </c>
      <c r="D34" s="612">
        <v>25930.581548800586</v>
      </c>
      <c r="E34" s="612">
        <v>22316.400000000001</v>
      </c>
      <c r="F34" s="613">
        <v>0.86062088341525234</v>
      </c>
      <c r="G34" s="612">
        <v>-3614.181548800585</v>
      </c>
      <c r="H34" s="612" t="s">
        <v>2</v>
      </c>
    </row>
    <row r="35" spans="1:8" ht="14.4" customHeight="1" x14ac:dyDescent="0.3">
      <c r="A35" s="610" t="s">
        <v>569</v>
      </c>
      <c r="B35" s="611" t="s">
        <v>5910</v>
      </c>
      <c r="C35" s="612" t="s">
        <v>5911</v>
      </c>
      <c r="D35" s="612">
        <v>9950.6790219517516</v>
      </c>
      <c r="E35" s="612">
        <v>6845.5120733315034</v>
      </c>
      <c r="F35" s="613">
        <v>0.68794421548820162</v>
      </c>
      <c r="G35" s="612">
        <v>-3105.1669486202481</v>
      </c>
      <c r="H35" s="612" t="s">
        <v>2</v>
      </c>
    </row>
    <row r="36" spans="1:8" ht="14.4" customHeight="1" x14ac:dyDescent="0.3">
      <c r="A36" s="610" t="s">
        <v>569</v>
      </c>
      <c r="B36" s="611" t="s">
        <v>6</v>
      </c>
      <c r="C36" s="612" t="s">
        <v>570</v>
      </c>
      <c r="D36" s="612">
        <v>409327.74833141203</v>
      </c>
      <c r="E36" s="612">
        <v>401440.29207333154</v>
      </c>
      <c r="F36" s="613">
        <v>0.98073070714059085</v>
      </c>
      <c r="G36" s="612">
        <v>-7887.4562580804923</v>
      </c>
      <c r="H36" s="612" t="s">
        <v>567</v>
      </c>
    </row>
    <row r="37" spans="1:8" ht="14.4" customHeight="1" x14ac:dyDescent="0.3">
      <c r="A37" s="610" t="s">
        <v>550</v>
      </c>
      <c r="B37" s="611" t="s">
        <v>550</v>
      </c>
      <c r="C37" s="612" t="s">
        <v>550</v>
      </c>
      <c r="D37" s="612" t="s">
        <v>550</v>
      </c>
      <c r="E37" s="612" t="s">
        <v>550</v>
      </c>
      <c r="F37" s="613" t="s">
        <v>550</v>
      </c>
      <c r="G37" s="612" t="s">
        <v>550</v>
      </c>
      <c r="H37" s="612" t="s">
        <v>568</v>
      </c>
    </row>
    <row r="38" spans="1:8" ht="14.4" customHeight="1" x14ac:dyDescent="0.3">
      <c r="A38" s="610" t="s">
        <v>571</v>
      </c>
      <c r="B38" s="611" t="s">
        <v>5912</v>
      </c>
      <c r="C38" s="612" t="s">
        <v>5913</v>
      </c>
      <c r="D38" s="612">
        <v>192321.53845221002</v>
      </c>
      <c r="E38" s="612">
        <v>151010.41999999995</v>
      </c>
      <c r="F38" s="613">
        <v>0.78519764980730189</v>
      </c>
      <c r="G38" s="612">
        <v>-41311.118452210067</v>
      </c>
      <c r="H38" s="612" t="s">
        <v>2</v>
      </c>
    </row>
    <row r="39" spans="1:8" ht="14.4" customHeight="1" x14ac:dyDescent="0.3">
      <c r="A39" s="610" t="s">
        <v>571</v>
      </c>
      <c r="B39" s="611" t="s">
        <v>5914</v>
      </c>
      <c r="C39" s="612" t="s">
        <v>5915</v>
      </c>
      <c r="D39" s="612">
        <v>164062.35633273167</v>
      </c>
      <c r="E39" s="612">
        <v>101674.49000000003</v>
      </c>
      <c r="F39" s="613">
        <v>0.61973076745159006</v>
      </c>
      <c r="G39" s="612">
        <v>-62387.866332731632</v>
      </c>
      <c r="H39" s="612" t="s">
        <v>2</v>
      </c>
    </row>
    <row r="40" spans="1:8" ht="14.4" customHeight="1" x14ac:dyDescent="0.3">
      <c r="A40" s="610" t="s">
        <v>571</v>
      </c>
      <c r="B40" s="611" t="s">
        <v>5916</v>
      </c>
      <c r="C40" s="612" t="s">
        <v>5917</v>
      </c>
      <c r="D40" s="612">
        <v>0</v>
      </c>
      <c r="E40" s="612">
        <v>365.42</v>
      </c>
      <c r="F40" s="613" t="s">
        <v>550</v>
      </c>
      <c r="G40" s="612">
        <v>365.42</v>
      </c>
      <c r="H40" s="612" t="s">
        <v>2</v>
      </c>
    </row>
    <row r="41" spans="1:8" ht="14.4" customHeight="1" x14ac:dyDescent="0.3">
      <c r="A41" s="610" t="s">
        <v>571</v>
      </c>
      <c r="B41" s="611" t="s">
        <v>5922</v>
      </c>
      <c r="C41" s="612" t="s">
        <v>5923</v>
      </c>
      <c r="D41" s="612">
        <v>59888.334034916748</v>
      </c>
      <c r="E41" s="612">
        <v>69396.55</v>
      </c>
      <c r="F41" s="613">
        <v>1.1587657449201989</v>
      </c>
      <c r="G41" s="612">
        <v>9508.2159650832546</v>
      </c>
      <c r="H41" s="612" t="s">
        <v>2</v>
      </c>
    </row>
    <row r="42" spans="1:8" ht="14.4" customHeight="1" x14ac:dyDescent="0.3">
      <c r="A42" s="610" t="s">
        <v>571</v>
      </c>
      <c r="B42" s="611" t="s">
        <v>5926</v>
      </c>
      <c r="C42" s="612" t="s">
        <v>5927</v>
      </c>
      <c r="D42" s="612">
        <v>28875.416871993832</v>
      </c>
      <c r="E42" s="612">
        <v>15407</v>
      </c>
      <c r="F42" s="613">
        <v>0.53356805438688559</v>
      </c>
      <c r="G42" s="612">
        <v>-13468.416871993832</v>
      </c>
      <c r="H42" s="612" t="s">
        <v>2</v>
      </c>
    </row>
    <row r="43" spans="1:8" ht="14.4" customHeight="1" x14ac:dyDescent="0.3">
      <c r="A43" s="610" t="s">
        <v>571</v>
      </c>
      <c r="B43" s="611" t="s">
        <v>5930</v>
      </c>
      <c r="C43" s="612" t="s">
        <v>5931</v>
      </c>
      <c r="D43" s="612">
        <v>4750.6842894956089</v>
      </c>
      <c r="E43" s="612">
        <v>3084</v>
      </c>
      <c r="F43" s="613">
        <v>0.64916963790229798</v>
      </c>
      <c r="G43" s="612">
        <v>-1666.6842894956089</v>
      </c>
      <c r="H43" s="612" t="s">
        <v>2</v>
      </c>
    </row>
    <row r="44" spans="1:8" ht="14.4" customHeight="1" x14ac:dyDescent="0.3">
      <c r="A44" s="610" t="s">
        <v>571</v>
      </c>
      <c r="B44" s="611" t="s">
        <v>5932</v>
      </c>
      <c r="C44" s="612" t="s">
        <v>5933</v>
      </c>
      <c r="D44" s="612">
        <v>53361.43724799592</v>
      </c>
      <c r="E44" s="612">
        <v>29520</v>
      </c>
      <c r="F44" s="613">
        <v>0.55320848767259678</v>
      </c>
      <c r="G44" s="612">
        <v>-23841.43724799592</v>
      </c>
      <c r="H44" s="612" t="s">
        <v>2</v>
      </c>
    </row>
    <row r="45" spans="1:8" ht="14.4" customHeight="1" x14ac:dyDescent="0.3">
      <c r="A45" s="610" t="s">
        <v>571</v>
      </c>
      <c r="B45" s="611" t="s">
        <v>5910</v>
      </c>
      <c r="C45" s="612" t="s">
        <v>5911</v>
      </c>
      <c r="D45" s="612">
        <v>9950.6790219517516</v>
      </c>
      <c r="E45" s="612">
        <v>11189.491080884474</v>
      </c>
      <c r="F45" s="613">
        <v>1.124495228536649</v>
      </c>
      <c r="G45" s="612">
        <v>1238.8120589327227</v>
      </c>
      <c r="H45" s="612" t="s">
        <v>2</v>
      </c>
    </row>
    <row r="46" spans="1:8" ht="14.4" customHeight="1" x14ac:dyDescent="0.3">
      <c r="A46" s="610" t="s">
        <v>571</v>
      </c>
      <c r="B46" s="611" t="s">
        <v>6</v>
      </c>
      <c r="C46" s="612" t="s">
        <v>572</v>
      </c>
      <c r="D46" s="612">
        <v>513210.44625129551</v>
      </c>
      <c r="E46" s="612">
        <v>381647.37108088448</v>
      </c>
      <c r="F46" s="613">
        <v>0.74364692665279331</v>
      </c>
      <c r="G46" s="612">
        <v>-131563.07517041103</v>
      </c>
      <c r="H46" s="612" t="s">
        <v>567</v>
      </c>
    </row>
    <row r="47" spans="1:8" ht="14.4" customHeight="1" x14ac:dyDescent="0.3">
      <c r="A47" s="610" t="s">
        <v>550</v>
      </c>
      <c r="B47" s="611" t="s">
        <v>550</v>
      </c>
      <c r="C47" s="612" t="s">
        <v>550</v>
      </c>
      <c r="D47" s="612" t="s">
        <v>550</v>
      </c>
      <c r="E47" s="612" t="s">
        <v>550</v>
      </c>
      <c r="F47" s="613" t="s">
        <v>550</v>
      </c>
      <c r="G47" s="612" t="s">
        <v>550</v>
      </c>
      <c r="H47" s="612" t="s">
        <v>568</v>
      </c>
    </row>
    <row r="48" spans="1:8" ht="14.4" customHeight="1" x14ac:dyDescent="0.3">
      <c r="A48" s="610" t="s">
        <v>573</v>
      </c>
      <c r="B48" s="611" t="s">
        <v>5912</v>
      </c>
      <c r="C48" s="612" t="s">
        <v>5913</v>
      </c>
      <c r="D48" s="612">
        <v>73734.343009476914</v>
      </c>
      <c r="E48" s="612">
        <v>65662.079999999987</v>
      </c>
      <c r="F48" s="613">
        <v>0.89052234440551781</v>
      </c>
      <c r="G48" s="612">
        <v>-8072.2630094769265</v>
      </c>
      <c r="H48" s="612" t="s">
        <v>2</v>
      </c>
    </row>
    <row r="49" spans="1:8" ht="14.4" customHeight="1" x14ac:dyDescent="0.3">
      <c r="A49" s="610" t="s">
        <v>573</v>
      </c>
      <c r="B49" s="611" t="s">
        <v>5914</v>
      </c>
      <c r="C49" s="612" t="s">
        <v>5915</v>
      </c>
      <c r="D49" s="612">
        <v>44374.966540375666</v>
      </c>
      <c r="E49" s="612">
        <v>36683.839999999997</v>
      </c>
      <c r="F49" s="613">
        <v>0.82667870783907615</v>
      </c>
      <c r="G49" s="612">
        <v>-7691.1265403756697</v>
      </c>
      <c r="H49" s="612" t="s">
        <v>2</v>
      </c>
    </row>
    <row r="50" spans="1:8" ht="14.4" customHeight="1" x14ac:dyDescent="0.3">
      <c r="A50" s="610" t="s">
        <v>573</v>
      </c>
      <c r="B50" s="611" t="s">
        <v>5928</v>
      </c>
      <c r="C50" s="612" t="s">
        <v>5929</v>
      </c>
      <c r="D50" s="612">
        <v>32376.656631121918</v>
      </c>
      <c r="E50" s="612">
        <v>31293.569999999996</v>
      </c>
      <c r="F50" s="613">
        <v>0.96654729846068144</v>
      </c>
      <c r="G50" s="612">
        <v>-1083.0866311219215</v>
      </c>
      <c r="H50" s="612" t="s">
        <v>2</v>
      </c>
    </row>
    <row r="51" spans="1:8" ht="14.4" customHeight="1" x14ac:dyDescent="0.3">
      <c r="A51" s="610" t="s">
        <v>573</v>
      </c>
      <c r="B51" s="611" t="s">
        <v>5930</v>
      </c>
      <c r="C51" s="612" t="s">
        <v>5931</v>
      </c>
      <c r="D51" s="612">
        <v>4166.666666666667</v>
      </c>
      <c r="E51" s="612">
        <v>270</v>
      </c>
      <c r="F51" s="613">
        <v>6.4799999999999996E-2</v>
      </c>
      <c r="G51" s="612">
        <v>-3896.666666666667</v>
      </c>
      <c r="H51" s="612" t="s">
        <v>2</v>
      </c>
    </row>
    <row r="52" spans="1:8" ht="14.4" customHeight="1" x14ac:dyDescent="0.3">
      <c r="A52" s="610" t="s">
        <v>573</v>
      </c>
      <c r="B52" s="611" t="s">
        <v>5932</v>
      </c>
      <c r="C52" s="612" t="s">
        <v>5933</v>
      </c>
      <c r="D52" s="612">
        <v>16835.385577898083</v>
      </c>
      <c r="E52" s="612">
        <v>22233.309999999998</v>
      </c>
      <c r="F52" s="613">
        <v>1.3206296878159087</v>
      </c>
      <c r="G52" s="612">
        <v>5397.9244221019144</v>
      </c>
      <c r="H52" s="612" t="s">
        <v>2</v>
      </c>
    </row>
    <row r="53" spans="1:8" ht="14.4" customHeight="1" x14ac:dyDescent="0.3">
      <c r="A53" s="610" t="s">
        <v>573</v>
      </c>
      <c r="B53" s="611" t="s">
        <v>6</v>
      </c>
      <c r="C53" s="612" t="s">
        <v>574</v>
      </c>
      <c r="D53" s="612">
        <v>171488.01842553925</v>
      </c>
      <c r="E53" s="612">
        <v>156142.79999999999</v>
      </c>
      <c r="F53" s="613">
        <v>0.91051725615336665</v>
      </c>
      <c r="G53" s="612">
        <v>-15345.218425539264</v>
      </c>
      <c r="H53" s="612" t="s">
        <v>567</v>
      </c>
    </row>
    <row r="54" spans="1:8" ht="14.4" customHeight="1" x14ac:dyDescent="0.3">
      <c r="A54" s="610" t="s">
        <v>550</v>
      </c>
      <c r="B54" s="611" t="s">
        <v>550</v>
      </c>
      <c r="C54" s="612" t="s">
        <v>550</v>
      </c>
      <c r="D54" s="612" t="s">
        <v>550</v>
      </c>
      <c r="E54" s="612" t="s">
        <v>550</v>
      </c>
      <c r="F54" s="613" t="s">
        <v>550</v>
      </c>
      <c r="G54" s="612" t="s">
        <v>550</v>
      </c>
      <c r="H54" s="612" t="s">
        <v>568</v>
      </c>
    </row>
    <row r="55" spans="1:8" ht="14.4" customHeight="1" x14ac:dyDescent="0.3">
      <c r="A55" s="610" t="s">
        <v>575</v>
      </c>
      <c r="B55" s="611" t="s">
        <v>5912</v>
      </c>
      <c r="C55" s="612" t="s">
        <v>5913</v>
      </c>
      <c r="D55" s="612">
        <v>182064.25235452832</v>
      </c>
      <c r="E55" s="612">
        <v>119239.30000000002</v>
      </c>
      <c r="F55" s="613">
        <v>0.65492977593321755</v>
      </c>
      <c r="G55" s="612">
        <v>-62824.952354528301</v>
      </c>
      <c r="H55" s="612" t="s">
        <v>2</v>
      </c>
    </row>
    <row r="56" spans="1:8" ht="14.4" customHeight="1" x14ac:dyDescent="0.3">
      <c r="A56" s="610" t="s">
        <v>575</v>
      </c>
      <c r="B56" s="611" t="s">
        <v>5914</v>
      </c>
      <c r="C56" s="612" t="s">
        <v>5915</v>
      </c>
      <c r="D56" s="612">
        <v>465124.60299560084</v>
      </c>
      <c r="E56" s="612">
        <v>451981.82</v>
      </c>
      <c r="F56" s="613">
        <v>0.97174352224983218</v>
      </c>
      <c r="G56" s="612">
        <v>-13142.782995600835</v>
      </c>
      <c r="H56" s="612" t="s">
        <v>2</v>
      </c>
    </row>
    <row r="57" spans="1:8" ht="14.4" customHeight="1" x14ac:dyDescent="0.3">
      <c r="A57" s="610" t="s">
        <v>575</v>
      </c>
      <c r="B57" s="611" t="s">
        <v>5916</v>
      </c>
      <c r="C57" s="612" t="s">
        <v>5917</v>
      </c>
      <c r="D57" s="612">
        <v>4749.7371563942424</v>
      </c>
      <c r="E57" s="612">
        <v>2749.4100000000003</v>
      </c>
      <c r="F57" s="613">
        <v>0.57885518913371026</v>
      </c>
      <c r="G57" s="612">
        <v>-2000.3271563942421</v>
      </c>
      <c r="H57" s="612" t="s">
        <v>2</v>
      </c>
    </row>
    <row r="58" spans="1:8" ht="14.4" customHeight="1" x14ac:dyDescent="0.3">
      <c r="A58" s="610" t="s">
        <v>575</v>
      </c>
      <c r="B58" s="611" t="s">
        <v>5922</v>
      </c>
      <c r="C58" s="612" t="s">
        <v>5923</v>
      </c>
      <c r="D58" s="612">
        <v>61948.006925811751</v>
      </c>
      <c r="E58" s="612">
        <v>68998.5</v>
      </c>
      <c r="F58" s="613">
        <v>1.1138130736414464</v>
      </c>
      <c r="G58" s="612">
        <v>7050.493074188249</v>
      </c>
      <c r="H58" s="612" t="s">
        <v>2</v>
      </c>
    </row>
    <row r="59" spans="1:8" ht="14.4" customHeight="1" x14ac:dyDescent="0.3">
      <c r="A59" s="610" t="s">
        <v>575</v>
      </c>
      <c r="B59" s="611" t="s">
        <v>5926</v>
      </c>
      <c r="C59" s="612" t="s">
        <v>5927</v>
      </c>
      <c r="D59" s="612">
        <v>35500.405133889915</v>
      </c>
      <c r="E59" s="612">
        <v>36494.5</v>
      </c>
      <c r="F59" s="613">
        <v>1.0280023527157183</v>
      </c>
      <c r="G59" s="612">
        <v>994.09486611008469</v>
      </c>
      <c r="H59" s="612" t="s">
        <v>2</v>
      </c>
    </row>
    <row r="60" spans="1:8" ht="14.4" customHeight="1" x14ac:dyDescent="0.3">
      <c r="A60" s="610" t="s">
        <v>575</v>
      </c>
      <c r="B60" s="611" t="s">
        <v>5928</v>
      </c>
      <c r="C60" s="612" t="s">
        <v>5929</v>
      </c>
      <c r="D60" s="612">
        <v>3280.1291943339002</v>
      </c>
      <c r="E60" s="612">
        <v>2383.0600000000004</v>
      </c>
      <c r="F60" s="613">
        <v>0.72651406661557771</v>
      </c>
      <c r="G60" s="612">
        <v>-897.06919433389976</v>
      </c>
      <c r="H60" s="612" t="s">
        <v>2</v>
      </c>
    </row>
    <row r="61" spans="1:8" ht="14.4" customHeight="1" x14ac:dyDescent="0.3">
      <c r="A61" s="610" t="s">
        <v>575</v>
      </c>
      <c r="B61" s="611" t="s">
        <v>5930</v>
      </c>
      <c r="C61" s="612" t="s">
        <v>5931</v>
      </c>
      <c r="D61" s="612">
        <v>8709.6195353039166</v>
      </c>
      <c r="E61" s="612">
        <v>7955.59</v>
      </c>
      <c r="F61" s="613">
        <v>0.91342566317076157</v>
      </c>
      <c r="G61" s="612">
        <v>-754.02953530391642</v>
      </c>
      <c r="H61" s="612" t="s">
        <v>2</v>
      </c>
    </row>
    <row r="62" spans="1:8" ht="14.4" customHeight="1" x14ac:dyDescent="0.3">
      <c r="A62" s="610" t="s">
        <v>575</v>
      </c>
      <c r="B62" s="611" t="s">
        <v>5932</v>
      </c>
      <c r="C62" s="612" t="s">
        <v>5933</v>
      </c>
      <c r="D62" s="612">
        <v>71836.196704636255</v>
      </c>
      <c r="E62" s="612">
        <v>61042</v>
      </c>
      <c r="F62" s="613">
        <v>0.84973875010368405</v>
      </c>
      <c r="G62" s="612">
        <v>-10794.196704636255</v>
      </c>
      <c r="H62" s="612" t="s">
        <v>2</v>
      </c>
    </row>
    <row r="63" spans="1:8" ht="14.4" customHeight="1" x14ac:dyDescent="0.3">
      <c r="A63" s="610" t="s">
        <v>575</v>
      </c>
      <c r="B63" s="611" t="s">
        <v>5910</v>
      </c>
      <c r="C63" s="612" t="s">
        <v>5911</v>
      </c>
      <c r="D63" s="612">
        <v>25259.357517267752</v>
      </c>
      <c r="E63" s="612">
        <v>27909.694475264936</v>
      </c>
      <c r="F63" s="613">
        <v>1.1049249552838138</v>
      </c>
      <c r="G63" s="612">
        <v>2650.3369579971841</v>
      </c>
      <c r="H63" s="612" t="s">
        <v>2</v>
      </c>
    </row>
    <row r="64" spans="1:8" ht="14.4" customHeight="1" x14ac:dyDescent="0.3">
      <c r="A64" s="610" t="s">
        <v>575</v>
      </c>
      <c r="B64" s="611" t="s">
        <v>6</v>
      </c>
      <c r="C64" s="612" t="s">
        <v>576</v>
      </c>
      <c r="D64" s="612">
        <v>858472.30751776684</v>
      </c>
      <c r="E64" s="612">
        <v>778753.87447526504</v>
      </c>
      <c r="F64" s="613">
        <v>0.90713919092742323</v>
      </c>
      <c r="G64" s="612">
        <v>-79718.433042501798</v>
      </c>
      <c r="H64" s="612" t="s">
        <v>567</v>
      </c>
    </row>
    <row r="65" spans="1:8" ht="14.4" customHeight="1" x14ac:dyDescent="0.3">
      <c r="A65" s="610" t="s">
        <v>550</v>
      </c>
      <c r="B65" s="611" t="s">
        <v>550</v>
      </c>
      <c r="C65" s="612" t="s">
        <v>550</v>
      </c>
      <c r="D65" s="612" t="s">
        <v>550</v>
      </c>
      <c r="E65" s="612" t="s">
        <v>550</v>
      </c>
      <c r="F65" s="613" t="s">
        <v>550</v>
      </c>
      <c r="G65" s="612" t="s">
        <v>550</v>
      </c>
      <c r="H65" s="612" t="s">
        <v>568</v>
      </c>
    </row>
    <row r="66" spans="1:8" ht="14.4" customHeight="1" x14ac:dyDescent="0.3">
      <c r="A66" s="610" t="s">
        <v>577</v>
      </c>
      <c r="B66" s="611" t="s">
        <v>5912</v>
      </c>
      <c r="C66" s="612" t="s">
        <v>5913</v>
      </c>
      <c r="D66" s="612">
        <v>3498.2566449349415</v>
      </c>
      <c r="E66" s="612">
        <v>12629.88</v>
      </c>
      <c r="F66" s="613">
        <v>3.6103354561725935</v>
      </c>
      <c r="G66" s="612">
        <v>9131.6233550650577</v>
      </c>
      <c r="H66" s="612" t="s">
        <v>2</v>
      </c>
    </row>
    <row r="67" spans="1:8" ht="14.4" customHeight="1" x14ac:dyDescent="0.3">
      <c r="A67" s="610" t="s">
        <v>577</v>
      </c>
      <c r="B67" s="611" t="s">
        <v>5914</v>
      </c>
      <c r="C67" s="612" t="s">
        <v>5915</v>
      </c>
      <c r="D67" s="612">
        <v>2056251.3801710997</v>
      </c>
      <c r="E67" s="612">
        <v>2041791.77</v>
      </c>
      <c r="F67" s="613">
        <v>0.99296797545740911</v>
      </c>
      <c r="G67" s="612">
        <v>-14459.610171099659</v>
      </c>
      <c r="H67" s="612" t="s">
        <v>2</v>
      </c>
    </row>
    <row r="68" spans="1:8" ht="14.4" customHeight="1" x14ac:dyDescent="0.3">
      <c r="A68" s="610" t="s">
        <v>577</v>
      </c>
      <c r="B68" s="611" t="s">
        <v>5918</v>
      </c>
      <c r="C68" s="612" t="s">
        <v>5919</v>
      </c>
      <c r="D68" s="612">
        <v>209911.56465407749</v>
      </c>
      <c r="E68" s="612">
        <v>286141.41000000009</v>
      </c>
      <c r="F68" s="613">
        <v>1.3631521944564851</v>
      </c>
      <c r="G68" s="612">
        <v>76229.8453459226</v>
      </c>
      <c r="H68" s="612" t="s">
        <v>2</v>
      </c>
    </row>
    <row r="69" spans="1:8" ht="14.4" customHeight="1" x14ac:dyDescent="0.3">
      <c r="A69" s="610" t="s">
        <v>577</v>
      </c>
      <c r="B69" s="611" t="s">
        <v>5920</v>
      </c>
      <c r="C69" s="612" t="s">
        <v>5921</v>
      </c>
      <c r="D69" s="612">
        <v>26664.999999987747</v>
      </c>
      <c r="E69" s="612">
        <v>12103.85</v>
      </c>
      <c r="F69" s="613">
        <v>0.45392274517178183</v>
      </c>
      <c r="G69" s="612">
        <v>-14561.149999987747</v>
      </c>
      <c r="H69" s="612" t="s">
        <v>2</v>
      </c>
    </row>
    <row r="70" spans="1:8" ht="14.4" customHeight="1" x14ac:dyDescent="0.3">
      <c r="A70" s="610" t="s">
        <v>577</v>
      </c>
      <c r="B70" s="611" t="s">
        <v>5922</v>
      </c>
      <c r="C70" s="612" t="s">
        <v>5923</v>
      </c>
      <c r="D70" s="612">
        <v>22286.05329886475</v>
      </c>
      <c r="E70" s="612">
        <v>2482.92</v>
      </c>
      <c r="F70" s="613">
        <v>0.11141138211881059</v>
      </c>
      <c r="G70" s="612">
        <v>-19803.133298864748</v>
      </c>
      <c r="H70" s="612" t="s">
        <v>2</v>
      </c>
    </row>
    <row r="71" spans="1:8" ht="14.4" customHeight="1" x14ac:dyDescent="0.3">
      <c r="A71" s="610" t="s">
        <v>577</v>
      </c>
      <c r="B71" s="611" t="s">
        <v>5924</v>
      </c>
      <c r="C71" s="612" t="s">
        <v>5925</v>
      </c>
      <c r="D71" s="612">
        <v>7737851.1893975092</v>
      </c>
      <c r="E71" s="612">
        <v>7603540.4799999977</v>
      </c>
      <c r="F71" s="613">
        <v>0.98264237627346129</v>
      </c>
      <c r="G71" s="612">
        <v>-134310.70939751156</v>
      </c>
      <c r="H71" s="612" t="s">
        <v>2</v>
      </c>
    </row>
    <row r="72" spans="1:8" ht="14.4" customHeight="1" x14ac:dyDescent="0.3">
      <c r="A72" s="610" t="s">
        <v>577</v>
      </c>
      <c r="B72" s="611" t="s">
        <v>5928</v>
      </c>
      <c r="C72" s="612" t="s">
        <v>5929</v>
      </c>
      <c r="D72" s="612">
        <v>84346.166748255826</v>
      </c>
      <c r="E72" s="612">
        <v>29338.77</v>
      </c>
      <c r="F72" s="613">
        <v>0.34783762121124123</v>
      </c>
      <c r="G72" s="612">
        <v>-55007.396748255822</v>
      </c>
      <c r="H72" s="612" t="s">
        <v>2</v>
      </c>
    </row>
    <row r="73" spans="1:8" ht="14.4" customHeight="1" x14ac:dyDescent="0.3">
      <c r="A73" s="610" t="s">
        <v>577</v>
      </c>
      <c r="B73" s="611" t="s">
        <v>6</v>
      </c>
      <c r="C73" s="612" t="s">
        <v>578</v>
      </c>
      <c r="D73" s="612">
        <v>10160795.832584241</v>
      </c>
      <c r="E73" s="612">
        <v>9988029.0799999982</v>
      </c>
      <c r="F73" s="613">
        <v>0.98299673023345235</v>
      </c>
      <c r="G73" s="612">
        <v>-172766.75258424319</v>
      </c>
      <c r="H73" s="612" t="s">
        <v>567</v>
      </c>
    </row>
    <row r="74" spans="1:8" ht="14.4" customHeight="1" x14ac:dyDescent="0.3">
      <c r="A74" s="610" t="s">
        <v>550</v>
      </c>
      <c r="B74" s="611" t="s">
        <v>550</v>
      </c>
      <c r="C74" s="612" t="s">
        <v>550</v>
      </c>
      <c r="D74" s="612" t="s">
        <v>550</v>
      </c>
      <c r="E74" s="612" t="s">
        <v>550</v>
      </c>
      <c r="F74" s="613" t="s">
        <v>550</v>
      </c>
      <c r="G74" s="612" t="s">
        <v>550</v>
      </c>
      <c r="H74" s="612" t="s">
        <v>568</v>
      </c>
    </row>
    <row r="75" spans="1:8" ht="14.4" customHeight="1" x14ac:dyDescent="0.3">
      <c r="A75" s="610" t="s">
        <v>5934</v>
      </c>
      <c r="B75" s="611" t="s">
        <v>5914</v>
      </c>
      <c r="C75" s="612" t="s">
        <v>5915</v>
      </c>
      <c r="D75" s="612">
        <v>94999.921835653324</v>
      </c>
      <c r="E75" s="612">
        <v>93500.06</v>
      </c>
      <c r="F75" s="613">
        <v>0.98421196768721519</v>
      </c>
      <c r="G75" s="612">
        <v>-1499.8618356533261</v>
      </c>
      <c r="H75" s="612" t="s">
        <v>2</v>
      </c>
    </row>
    <row r="76" spans="1:8" ht="14.4" customHeight="1" x14ac:dyDescent="0.3">
      <c r="A76" s="610" t="s">
        <v>5934</v>
      </c>
      <c r="B76" s="611" t="s">
        <v>5924</v>
      </c>
      <c r="C76" s="612" t="s">
        <v>5925</v>
      </c>
      <c r="D76" s="612">
        <v>474993.82648226252</v>
      </c>
      <c r="E76" s="612">
        <v>474440.80999999994</v>
      </c>
      <c r="F76" s="613">
        <v>0.99883573964243255</v>
      </c>
      <c r="G76" s="612">
        <v>-553.01648226258112</v>
      </c>
      <c r="H76" s="612" t="s">
        <v>2</v>
      </c>
    </row>
    <row r="77" spans="1:8" ht="14.4" customHeight="1" x14ac:dyDescent="0.3">
      <c r="A77" s="610" t="s">
        <v>5934</v>
      </c>
      <c r="B77" s="611" t="s">
        <v>6</v>
      </c>
      <c r="C77" s="612" t="s">
        <v>5935</v>
      </c>
      <c r="D77" s="612">
        <v>583973.29643140873</v>
      </c>
      <c r="E77" s="612">
        <v>567940.86999999988</v>
      </c>
      <c r="F77" s="613">
        <v>0.97254595967079127</v>
      </c>
      <c r="G77" s="612">
        <v>-16032.42643140885</v>
      </c>
      <c r="H77" s="612" t="s">
        <v>567</v>
      </c>
    </row>
    <row r="78" spans="1:8" ht="14.4" customHeight="1" x14ac:dyDescent="0.3">
      <c r="A78" s="610" t="s">
        <v>550</v>
      </c>
      <c r="B78" s="611" t="s">
        <v>550</v>
      </c>
      <c r="C78" s="612" t="s">
        <v>550</v>
      </c>
      <c r="D78" s="612" t="s">
        <v>550</v>
      </c>
      <c r="E78" s="612" t="s">
        <v>550</v>
      </c>
      <c r="F78" s="613" t="s">
        <v>550</v>
      </c>
      <c r="G78" s="612" t="s">
        <v>550</v>
      </c>
      <c r="H78" s="612" t="s">
        <v>568</v>
      </c>
    </row>
    <row r="79" spans="1:8" ht="14.4" customHeight="1" x14ac:dyDescent="0.3">
      <c r="A79" s="610" t="s">
        <v>579</v>
      </c>
      <c r="B79" s="611" t="s">
        <v>5912</v>
      </c>
      <c r="C79" s="612" t="s">
        <v>5913</v>
      </c>
      <c r="D79" s="612">
        <v>4840.0403749107745</v>
      </c>
      <c r="E79" s="612">
        <v>1526.3999999999999</v>
      </c>
      <c r="F79" s="613">
        <v>0.31536927004005394</v>
      </c>
      <c r="G79" s="612">
        <v>-3313.6403749107749</v>
      </c>
      <c r="H79" s="612" t="s">
        <v>2</v>
      </c>
    </row>
    <row r="80" spans="1:8" ht="14.4" customHeight="1" x14ac:dyDescent="0.3">
      <c r="A80" s="610" t="s">
        <v>579</v>
      </c>
      <c r="B80" s="611" t="s">
        <v>5914</v>
      </c>
      <c r="C80" s="612" t="s">
        <v>5915</v>
      </c>
      <c r="D80" s="612">
        <v>77326.304217083161</v>
      </c>
      <c r="E80" s="612">
        <v>66346.169999999984</v>
      </c>
      <c r="F80" s="613">
        <v>0.85800259913808974</v>
      </c>
      <c r="G80" s="612">
        <v>-10980.134217083178</v>
      </c>
      <c r="H80" s="612" t="s">
        <v>2</v>
      </c>
    </row>
    <row r="81" spans="1:8" ht="14.4" customHeight="1" x14ac:dyDescent="0.3">
      <c r="A81" s="610" t="s">
        <v>579</v>
      </c>
      <c r="B81" s="611" t="s">
        <v>5926</v>
      </c>
      <c r="C81" s="612" t="s">
        <v>5927</v>
      </c>
      <c r="D81" s="612">
        <v>13458.476818252668</v>
      </c>
      <c r="E81" s="612">
        <v>4598</v>
      </c>
      <c r="F81" s="613">
        <v>0.34164341642020707</v>
      </c>
      <c r="G81" s="612">
        <v>-8860.4768182526677</v>
      </c>
      <c r="H81" s="612" t="s">
        <v>2</v>
      </c>
    </row>
    <row r="82" spans="1:8" ht="14.4" customHeight="1" x14ac:dyDescent="0.3">
      <c r="A82" s="610" t="s">
        <v>579</v>
      </c>
      <c r="B82" s="611" t="s">
        <v>5910</v>
      </c>
      <c r="C82" s="612" t="s">
        <v>5911</v>
      </c>
      <c r="D82" s="612">
        <v>3061.7546990613414</v>
      </c>
      <c r="E82" s="612">
        <v>2187.6799999999994</v>
      </c>
      <c r="F82" s="613">
        <v>0.71451837754039804</v>
      </c>
      <c r="G82" s="612">
        <v>-874.07469906134202</v>
      </c>
      <c r="H82" s="612" t="s">
        <v>2</v>
      </c>
    </row>
    <row r="83" spans="1:8" ht="14.4" customHeight="1" x14ac:dyDescent="0.3">
      <c r="A83" s="610" t="s">
        <v>579</v>
      </c>
      <c r="B83" s="611" t="s">
        <v>6</v>
      </c>
      <c r="C83" s="612" t="s">
        <v>580</v>
      </c>
      <c r="D83" s="612">
        <v>98686.576109307949</v>
      </c>
      <c r="E83" s="612">
        <v>74658.249999999971</v>
      </c>
      <c r="F83" s="613">
        <v>0.75651879863889948</v>
      </c>
      <c r="G83" s="612">
        <v>-24028.326109307978</v>
      </c>
      <c r="H83" s="612" t="s">
        <v>567</v>
      </c>
    </row>
    <row r="84" spans="1:8" ht="14.4" customHeight="1" x14ac:dyDescent="0.3">
      <c r="A84" s="610" t="s">
        <v>550</v>
      </c>
      <c r="B84" s="611" t="s">
        <v>550</v>
      </c>
      <c r="C84" s="612" t="s">
        <v>550</v>
      </c>
      <c r="D84" s="612" t="s">
        <v>550</v>
      </c>
      <c r="E84" s="612" t="s">
        <v>550</v>
      </c>
      <c r="F84" s="613" t="s">
        <v>550</v>
      </c>
      <c r="G84" s="612" t="s">
        <v>550</v>
      </c>
      <c r="H84" s="612" t="s">
        <v>568</v>
      </c>
    </row>
    <row r="85" spans="1:8" ht="14.4" customHeight="1" x14ac:dyDescent="0.3">
      <c r="A85" s="610" t="s">
        <v>549</v>
      </c>
      <c r="B85" s="611" t="s">
        <v>6</v>
      </c>
      <c r="C85" s="612" t="s">
        <v>551</v>
      </c>
      <c r="D85" s="612">
        <v>13169525.382842427</v>
      </c>
      <c r="E85" s="612">
        <v>12638131.243198074</v>
      </c>
      <c r="F85" s="613">
        <v>0.9596497121804658</v>
      </c>
      <c r="G85" s="612">
        <v>-531394.13964435272</v>
      </c>
      <c r="H85" s="612" t="s">
        <v>564</v>
      </c>
    </row>
  </sheetData>
  <autoFilter ref="A3:G3"/>
  <mergeCells count="1">
    <mergeCell ref="A1:G1"/>
  </mergeCells>
  <conditionalFormatting sqref="F18 F86:F65536">
    <cfRule type="cellIs" dxfId="38" priority="19" stopIfTrue="1" operator="greaterThan">
      <formula>1</formula>
    </cfRule>
  </conditionalFormatting>
  <conditionalFormatting sqref="G4:G17">
    <cfRule type="cellIs" dxfId="37" priority="12" operator="greaterThan">
      <formula>0</formula>
    </cfRule>
  </conditionalFormatting>
  <conditionalFormatting sqref="F4:F17">
    <cfRule type="cellIs" dxfId="36" priority="14" operator="greaterThan">
      <formula>1</formula>
    </cfRule>
  </conditionalFormatting>
  <conditionalFormatting sqref="B4:B17">
    <cfRule type="expression" dxfId="35" priority="18">
      <formula>AND(LEFT(H4,6)&lt;&gt;"mezera",H4&lt;&gt;"")</formula>
    </cfRule>
  </conditionalFormatting>
  <conditionalFormatting sqref="A4:A17">
    <cfRule type="expression" dxfId="34" priority="15">
      <formula>AND(H4&lt;&gt;"",H4&lt;&gt;"mezeraKL")</formula>
    </cfRule>
  </conditionalFormatting>
  <conditionalFormatting sqref="B4:G17">
    <cfRule type="expression" dxfId="33" priority="16">
      <formula>$H4="SumaNS"</formula>
    </cfRule>
    <cfRule type="expression" dxfId="32" priority="17">
      <formula>OR($H4="KL",$H4="SumaKL")</formula>
    </cfRule>
  </conditionalFormatting>
  <conditionalFormatting sqref="A4:G17">
    <cfRule type="expression" dxfId="31" priority="13">
      <formula>$H4&lt;&gt;""</formula>
    </cfRule>
  </conditionalFormatting>
  <conditionalFormatting sqref="F4:F17">
    <cfRule type="cellIs" dxfId="30" priority="9" operator="greaterThan">
      <formula>1</formula>
    </cfRule>
  </conditionalFormatting>
  <conditionalFormatting sqref="F4:F17">
    <cfRule type="expression" dxfId="29" priority="10">
      <formula>$H4="SumaNS"</formula>
    </cfRule>
    <cfRule type="expression" dxfId="28" priority="11">
      <formula>OR($H4="KL",$H4="SumaKL")</formula>
    </cfRule>
  </conditionalFormatting>
  <conditionalFormatting sqref="F4:F17">
    <cfRule type="expression" dxfId="27" priority="8">
      <formula>$H4&lt;&gt;""</formula>
    </cfRule>
  </conditionalFormatting>
  <conditionalFormatting sqref="G19:G85">
    <cfRule type="cellIs" dxfId="26" priority="1" operator="greaterThan">
      <formula>0</formula>
    </cfRule>
  </conditionalFormatting>
  <conditionalFormatting sqref="F19:F85">
    <cfRule type="cellIs" dxfId="25" priority="3" operator="greaterThan">
      <formula>1</formula>
    </cfRule>
  </conditionalFormatting>
  <conditionalFormatting sqref="B19:B85">
    <cfRule type="expression" dxfId="24" priority="7">
      <formula>AND(LEFT(H19,6)&lt;&gt;"mezera",H19&lt;&gt;"")</formula>
    </cfRule>
  </conditionalFormatting>
  <conditionalFormatting sqref="A19:A85">
    <cfRule type="expression" dxfId="23" priority="4">
      <formula>AND(H19&lt;&gt;"",H19&lt;&gt;"mezeraKL")</formula>
    </cfRule>
  </conditionalFormatting>
  <conditionalFormatting sqref="B19:G85">
    <cfRule type="expression" dxfId="22" priority="5">
      <formula>$H19="SumaNS"</formula>
    </cfRule>
    <cfRule type="expression" dxfId="21" priority="6">
      <formula>OR($H19="KL",$H19="SumaKL")</formula>
    </cfRule>
  </conditionalFormatting>
  <conditionalFormatting sqref="A19:G85">
    <cfRule type="expression" dxfId="20" priority="2">
      <formula>$H19&lt;&gt;""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877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69" hidden="1" customWidth="1" outlineLevel="1"/>
    <col min="2" max="2" width="28.33203125" style="69" hidden="1" customWidth="1" outlineLevel="1"/>
    <col min="3" max="3" width="5.33203125" style="90" bestFit="1" customWidth="1" collapsed="1"/>
    <col min="4" max="4" width="18.77734375" style="92" customWidth="1"/>
    <col min="5" max="5" width="9" style="90" bestFit="1" customWidth="1"/>
    <col min="6" max="6" width="18.77734375" style="92" customWidth="1"/>
    <col min="7" max="7" width="12.44140625" style="90" hidden="1" customWidth="1" outlineLevel="1"/>
    <col min="8" max="8" width="25.77734375" style="90" customWidth="1" collapsed="1"/>
    <col min="9" max="9" width="7.77734375" style="98" customWidth="1"/>
    <col min="10" max="10" width="10" style="98" customWidth="1"/>
    <col min="11" max="11" width="11.109375" style="98" customWidth="1"/>
    <col min="12" max="16384" width="8.88671875" style="69"/>
  </cols>
  <sheetData>
    <row r="1" spans="1:11" ht="18.600000000000001" customHeight="1" thickBot="1" x14ac:dyDescent="0.4">
      <c r="A1" s="473" t="s">
        <v>272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</row>
    <row r="2" spans="1:11" ht="14.4" customHeight="1" thickBot="1" x14ac:dyDescent="0.35">
      <c r="A2" s="580" t="s">
        <v>297</v>
      </c>
      <c r="B2" s="88"/>
      <c r="C2" s="338"/>
      <c r="D2" s="338"/>
      <c r="E2" s="338"/>
      <c r="F2" s="338"/>
      <c r="G2" s="338"/>
      <c r="H2" s="338"/>
      <c r="I2" s="339"/>
      <c r="J2" s="339"/>
      <c r="K2" s="339"/>
    </row>
    <row r="3" spans="1:11" ht="14.4" customHeight="1" thickBot="1" x14ac:dyDescent="0.35">
      <c r="A3" s="88"/>
      <c r="B3" s="88"/>
      <c r="C3" s="469"/>
      <c r="D3" s="470"/>
      <c r="E3" s="470"/>
      <c r="F3" s="470"/>
      <c r="G3" s="470"/>
      <c r="H3" s="343" t="s">
        <v>255</v>
      </c>
      <c r="I3" s="340">
        <f>IF(J3&lt;&gt;0,K3/J3,0)</f>
        <v>16.537792275026039</v>
      </c>
      <c r="J3" s="340">
        <f>SUBTOTAL(9,J5:J1048576)</f>
        <v>764197</v>
      </c>
      <c r="K3" s="341">
        <f>SUBTOTAL(9,K5:K1048576)</f>
        <v>12638131.243198074</v>
      </c>
    </row>
    <row r="4" spans="1:11" s="89" customFormat="1" ht="14.4" customHeight="1" thickBot="1" x14ac:dyDescent="0.35">
      <c r="A4" s="614" t="s">
        <v>7</v>
      </c>
      <c r="B4" s="615" t="s">
        <v>8</v>
      </c>
      <c r="C4" s="615" t="s">
        <v>0</v>
      </c>
      <c r="D4" s="615" t="s">
        <v>9</v>
      </c>
      <c r="E4" s="615" t="s">
        <v>10</v>
      </c>
      <c r="F4" s="615" t="s">
        <v>2</v>
      </c>
      <c r="G4" s="615" t="s">
        <v>175</v>
      </c>
      <c r="H4" s="616" t="s">
        <v>14</v>
      </c>
      <c r="I4" s="617" t="s">
        <v>279</v>
      </c>
      <c r="J4" s="617" t="s">
        <v>16</v>
      </c>
      <c r="K4" s="618" t="s">
        <v>296</v>
      </c>
    </row>
    <row r="5" spans="1:11" ht="14.4" customHeight="1" x14ac:dyDescent="0.3">
      <c r="A5" s="619" t="s">
        <v>549</v>
      </c>
      <c r="B5" s="620" t="s">
        <v>551</v>
      </c>
      <c r="C5" s="621" t="s">
        <v>565</v>
      </c>
      <c r="D5" s="622" t="s">
        <v>566</v>
      </c>
      <c r="E5" s="621" t="s">
        <v>5912</v>
      </c>
      <c r="F5" s="622" t="s">
        <v>5913</v>
      </c>
      <c r="G5" s="621" t="s">
        <v>5936</v>
      </c>
      <c r="H5" s="621" t="s">
        <v>5937</v>
      </c>
      <c r="I5" s="623">
        <v>5.73</v>
      </c>
      <c r="J5" s="623">
        <v>40</v>
      </c>
      <c r="K5" s="624">
        <v>229.1</v>
      </c>
    </row>
    <row r="6" spans="1:11" ht="14.4" customHeight="1" x14ac:dyDescent="0.3">
      <c r="A6" s="625" t="s">
        <v>549</v>
      </c>
      <c r="B6" s="626" t="s">
        <v>551</v>
      </c>
      <c r="C6" s="627" t="s">
        <v>565</v>
      </c>
      <c r="D6" s="628" t="s">
        <v>566</v>
      </c>
      <c r="E6" s="627" t="s">
        <v>5912</v>
      </c>
      <c r="F6" s="628" t="s">
        <v>5913</v>
      </c>
      <c r="G6" s="627" t="s">
        <v>5938</v>
      </c>
      <c r="H6" s="627" t="s">
        <v>5939</v>
      </c>
      <c r="I6" s="629">
        <v>2.3833333333333333</v>
      </c>
      <c r="J6" s="629">
        <v>60</v>
      </c>
      <c r="K6" s="630">
        <v>143</v>
      </c>
    </row>
    <row r="7" spans="1:11" ht="14.4" customHeight="1" x14ac:dyDescent="0.3">
      <c r="A7" s="625" t="s">
        <v>549</v>
      </c>
      <c r="B7" s="626" t="s">
        <v>551</v>
      </c>
      <c r="C7" s="627" t="s">
        <v>565</v>
      </c>
      <c r="D7" s="628" t="s">
        <v>566</v>
      </c>
      <c r="E7" s="627" t="s">
        <v>5912</v>
      </c>
      <c r="F7" s="628" t="s">
        <v>5913</v>
      </c>
      <c r="G7" s="627" t="s">
        <v>5940</v>
      </c>
      <c r="H7" s="627" t="s">
        <v>5941</v>
      </c>
      <c r="I7" s="629">
        <v>7.3233333333333333</v>
      </c>
      <c r="J7" s="629">
        <v>130</v>
      </c>
      <c r="K7" s="630">
        <v>951.1</v>
      </c>
    </row>
    <row r="8" spans="1:11" ht="14.4" customHeight="1" x14ac:dyDescent="0.3">
      <c r="A8" s="625" t="s">
        <v>549</v>
      </c>
      <c r="B8" s="626" t="s">
        <v>551</v>
      </c>
      <c r="C8" s="627" t="s">
        <v>565</v>
      </c>
      <c r="D8" s="628" t="s">
        <v>566</v>
      </c>
      <c r="E8" s="627" t="s">
        <v>5912</v>
      </c>
      <c r="F8" s="628" t="s">
        <v>5913</v>
      </c>
      <c r="G8" s="627" t="s">
        <v>5942</v>
      </c>
      <c r="H8" s="627" t="s">
        <v>5943</v>
      </c>
      <c r="I8" s="629">
        <v>12.08</v>
      </c>
      <c r="J8" s="629">
        <v>20</v>
      </c>
      <c r="K8" s="630">
        <v>241.6</v>
      </c>
    </row>
    <row r="9" spans="1:11" ht="14.4" customHeight="1" x14ac:dyDescent="0.3">
      <c r="A9" s="625" t="s">
        <v>549</v>
      </c>
      <c r="B9" s="626" t="s">
        <v>551</v>
      </c>
      <c r="C9" s="627" t="s">
        <v>565</v>
      </c>
      <c r="D9" s="628" t="s">
        <v>566</v>
      </c>
      <c r="E9" s="627" t="s">
        <v>5912</v>
      </c>
      <c r="F9" s="628" t="s">
        <v>5913</v>
      </c>
      <c r="G9" s="627" t="s">
        <v>5944</v>
      </c>
      <c r="H9" s="627" t="s">
        <v>5945</v>
      </c>
      <c r="I9" s="629">
        <v>27.157000000000004</v>
      </c>
      <c r="J9" s="629">
        <v>214</v>
      </c>
      <c r="K9" s="630">
        <v>5778.12</v>
      </c>
    </row>
    <row r="10" spans="1:11" ht="14.4" customHeight="1" x14ac:dyDescent="0.3">
      <c r="A10" s="625" t="s">
        <v>549</v>
      </c>
      <c r="B10" s="626" t="s">
        <v>551</v>
      </c>
      <c r="C10" s="627" t="s">
        <v>565</v>
      </c>
      <c r="D10" s="628" t="s">
        <v>566</v>
      </c>
      <c r="E10" s="627" t="s">
        <v>5912</v>
      </c>
      <c r="F10" s="628" t="s">
        <v>5913</v>
      </c>
      <c r="G10" s="627" t="s">
        <v>5946</v>
      </c>
      <c r="H10" s="627" t="s">
        <v>5947</v>
      </c>
      <c r="I10" s="629">
        <v>2.06</v>
      </c>
      <c r="J10" s="629">
        <v>100</v>
      </c>
      <c r="K10" s="630">
        <v>205.58</v>
      </c>
    </row>
    <row r="11" spans="1:11" ht="14.4" customHeight="1" x14ac:dyDescent="0.3">
      <c r="A11" s="625" t="s">
        <v>549</v>
      </c>
      <c r="B11" s="626" t="s">
        <v>551</v>
      </c>
      <c r="C11" s="627" t="s">
        <v>565</v>
      </c>
      <c r="D11" s="628" t="s">
        <v>566</v>
      </c>
      <c r="E11" s="627" t="s">
        <v>5912</v>
      </c>
      <c r="F11" s="628" t="s">
        <v>5913</v>
      </c>
      <c r="G11" s="627" t="s">
        <v>5948</v>
      </c>
      <c r="H11" s="627" t="s">
        <v>5949</v>
      </c>
      <c r="I11" s="629">
        <v>5.0199999999999996</v>
      </c>
      <c r="J11" s="629">
        <v>150</v>
      </c>
      <c r="K11" s="630">
        <v>752.41000000000008</v>
      </c>
    </row>
    <row r="12" spans="1:11" ht="14.4" customHeight="1" x14ac:dyDescent="0.3">
      <c r="A12" s="625" t="s">
        <v>549</v>
      </c>
      <c r="B12" s="626" t="s">
        <v>551</v>
      </c>
      <c r="C12" s="627" t="s">
        <v>565</v>
      </c>
      <c r="D12" s="628" t="s">
        <v>566</v>
      </c>
      <c r="E12" s="627" t="s">
        <v>5912</v>
      </c>
      <c r="F12" s="628" t="s">
        <v>5913</v>
      </c>
      <c r="G12" s="627" t="s">
        <v>5950</v>
      </c>
      <c r="H12" s="627" t="s">
        <v>5951</v>
      </c>
      <c r="I12" s="629">
        <v>5.9233333333333329</v>
      </c>
      <c r="J12" s="629">
        <v>400</v>
      </c>
      <c r="K12" s="630">
        <v>2366</v>
      </c>
    </row>
    <row r="13" spans="1:11" ht="14.4" customHeight="1" x14ac:dyDescent="0.3">
      <c r="A13" s="625" t="s">
        <v>549</v>
      </c>
      <c r="B13" s="626" t="s">
        <v>551</v>
      </c>
      <c r="C13" s="627" t="s">
        <v>565</v>
      </c>
      <c r="D13" s="628" t="s">
        <v>566</v>
      </c>
      <c r="E13" s="627" t="s">
        <v>5912</v>
      </c>
      <c r="F13" s="628" t="s">
        <v>5913</v>
      </c>
      <c r="G13" s="627" t="s">
        <v>5952</v>
      </c>
      <c r="H13" s="627" t="s">
        <v>5953</v>
      </c>
      <c r="I13" s="629">
        <v>0.84</v>
      </c>
      <c r="J13" s="629">
        <v>500</v>
      </c>
      <c r="K13" s="630">
        <v>420</v>
      </c>
    </row>
    <row r="14" spans="1:11" ht="14.4" customHeight="1" x14ac:dyDescent="0.3">
      <c r="A14" s="625" t="s">
        <v>549</v>
      </c>
      <c r="B14" s="626" t="s">
        <v>551</v>
      </c>
      <c r="C14" s="627" t="s">
        <v>565</v>
      </c>
      <c r="D14" s="628" t="s">
        <v>566</v>
      </c>
      <c r="E14" s="627" t="s">
        <v>5912</v>
      </c>
      <c r="F14" s="628" t="s">
        <v>5913</v>
      </c>
      <c r="G14" s="627" t="s">
        <v>5954</v>
      </c>
      <c r="H14" s="627" t="s">
        <v>5955</v>
      </c>
      <c r="I14" s="629">
        <v>2.7350000000000003</v>
      </c>
      <c r="J14" s="629">
        <v>150</v>
      </c>
      <c r="K14" s="630">
        <v>410.2</v>
      </c>
    </row>
    <row r="15" spans="1:11" ht="14.4" customHeight="1" x14ac:dyDescent="0.3">
      <c r="A15" s="625" t="s">
        <v>549</v>
      </c>
      <c r="B15" s="626" t="s">
        <v>551</v>
      </c>
      <c r="C15" s="627" t="s">
        <v>565</v>
      </c>
      <c r="D15" s="628" t="s">
        <v>566</v>
      </c>
      <c r="E15" s="627" t="s">
        <v>5912</v>
      </c>
      <c r="F15" s="628" t="s">
        <v>5913</v>
      </c>
      <c r="G15" s="627" t="s">
        <v>5956</v>
      </c>
      <c r="H15" s="627" t="s">
        <v>5957</v>
      </c>
      <c r="I15" s="629">
        <v>0.99</v>
      </c>
      <c r="J15" s="629">
        <v>40</v>
      </c>
      <c r="K15" s="630">
        <v>39.6</v>
      </c>
    </row>
    <row r="16" spans="1:11" ht="14.4" customHeight="1" x14ac:dyDescent="0.3">
      <c r="A16" s="625" t="s">
        <v>549</v>
      </c>
      <c r="B16" s="626" t="s">
        <v>551</v>
      </c>
      <c r="C16" s="627" t="s">
        <v>565</v>
      </c>
      <c r="D16" s="628" t="s">
        <v>566</v>
      </c>
      <c r="E16" s="627" t="s">
        <v>5912</v>
      </c>
      <c r="F16" s="628" t="s">
        <v>5913</v>
      </c>
      <c r="G16" s="627" t="s">
        <v>5958</v>
      </c>
      <c r="H16" s="627" t="s">
        <v>5959</v>
      </c>
      <c r="I16" s="629">
        <v>24.274999999999999</v>
      </c>
      <c r="J16" s="629">
        <v>225</v>
      </c>
      <c r="K16" s="630">
        <v>5611</v>
      </c>
    </row>
    <row r="17" spans="1:11" ht="14.4" customHeight="1" x14ac:dyDescent="0.3">
      <c r="A17" s="625" t="s">
        <v>549</v>
      </c>
      <c r="B17" s="626" t="s">
        <v>551</v>
      </c>
      <c r="C17" s="627" t="s">
        <v>565</v>
      </c>
      <c r="D17" s="628" t="s">
        <v>566</v>
      </c>
      <c r="E17" s="627" t="s">
        <v>5912</v>
      </c>
      <c r="F17" s="628" t="s">
        <v>5913</v>
      </c>
      <c r="G17" s="627" t="s">
        <v>5960</v>
      </c>
      <c r="H17" s="627" t="s">
        <v>5961</v>
      </c>
      <c r="I17" s="629">
        <v>30.105</v>
      </c>
      <c r="J17" s="629">
        <v>102</v>
      </c>
      <c r="K17" s="630">
        <v>3064.34</v>
      </c>
    </row>
    <row r="18" spans="1:11" ht="14.4" customHeight="1" x14ac:dyDescent="0.3">
      <c r="A18" s="625" t="s">
        <v>549</v>
      </c>
      <c r="B18" s="626" t="s">
        <v>551</v>
      </c>
      <c r="C18" s="627" t="s">
        <v>565</v>
      </c>
      <c r="D18" s="628" t="s">
        <v>566</v>
      </c>
      <c r="E18" s="627" t="s">
        <v>5912</v>
      </c>
      <c r="F18" s="628" t="s">
        <v>5913</v>
      </c>
      <c r="G18" s="627" t="s">
        <v>5962</v>
      </c>
      <c r="H18" s="627" t="s">
        <v>5963</v>
      </c>
      <c r="I18" s="629">
        <v>12.31</v>
      </c>
      <c r="J18" s="629">
        <v>200</v>
      </c>
      <c r="K18" s="630">
        <v>2462</v>
      </c>
    </row>
    <row r="19" spans="1:11" ht="14.4" customHeight="1" x14ac:dyDescent="0.3">
      <c r="A19" s="625" t="s">
        <v>549</v>
      </c>
      <c r="B19" s="626" t="s">
        <v>551</v>
      </c>
      <c r="C19" s="627" t="s">
        <v>565</v>
      </c>
      <c r="D19" s="628" t="s">
        <v>566</v>
      </c>
      <c r="E19" s="627" t="s">
        <v>5912</v>
      </c>
      <c r="F19" s="628" t="s">
        <v>5913</v>
      </c>
      <c r="G19" s="627" t="s">
        <v>5964</v>
      </c>
      <c r="H19" s="627" t="s">
        <v>5965</v>
      </c>
      <c r="I19" s="629">
        <v>8.11</v>
      </c>
      <c r="J19" s="629">
        <v>500</v>
      </c>
      <c r="K19" s="630">
        <v>4055</v>
      </c>
    </row>
    <row r="20" spans="1:11" ht="14.4" customHeight="1" x14ac:dyDescent="0.3">
      <c r="A20" s="625" t="s">
        <v>549</v>
      </c>
      <c r="B20" s="626" t="s">
        <v>551</v>
      </c>
      <c r="C20" s="627" t="s">
        <v>565</v>
      </c>
      <c r="D20" s="628" t="s">
        <v>566</v>
      </c>
      <c r="E20" s="627" t="s">
        <v>5912</v>
      </c>
      <c r="F20" s="628" t="s">
        <v>5913</v>
      </c>
      <c r="G20" s="627" t="s">
        <v>5966</v>
      </c>
      <c r="H20" s="627" t="s">
        <v>5967</v>
      </c>
      <c r="I20" s="629">
        <v>0.6</v>
      </c>
      <c r="J20" s="629">
        <v>3600</v>
      </c>
      <c r="K20" s="630">
        <v>2160</v>
      </c>
    </row>
    <row r="21" spans="1:11" ht="14.4" customHeight="1" x14ac:dyDescent="0.3">
      <c r="A21" s="625" t="s">
        <v>549</v>
      </c>
      <c r="B21" s="626" t="s">
        <v>551</v>
      </c>
      <c r="C21" s="627" t="s">
        <v>565</v>
      </c>
      <c r="D21" s="628" t="s">
        <v>566</v>
      </c>
      <c r="E21" s="627" t="s">
        <v>5912</v>
      </c>
      <c r="F21" s="628" t="s">
        <v>5913</v>
      </c>
      <c r="G21" s="627" t="s">
        <v>5968</v>
      </c>
      <c r="H21" s="627" t="s">
        <v>5969</v>
      </c>
      <c r="I21" s="629">
        <v>4.25</v>
      </c>
      <c r="J21" s="629">
        <v>80</v>
      </c>
      <c r="K21" s="630">
        <v>339.59999999999997</v>
      </c>
    </row>
    <row r="22" spans="1:11" ht="14.4" customHeight="1" x14ac:dyDescent="0.3">
      <c r="A22" s="625" t="s">
        <v>549</v>
      </c>
      <c r="B22" s="626" t="s">
        <v>551</v>
      </c>
      <c r="C22" s="627" t="s">
        <v>565</v>
      </c>
      <c r="D22" s="628" t="s">
        <v>566</v>
      </c>
      <c r="E22" s="627" t="s">
        <v>5912</v>
      </c>
      <c r="F22" s="628" t="s">
        <v>5913</v>
      </c>
      <c r="G22" s="627" t="s">
        <v>5970</v>
      </c>
      <c r="H22" s="627" t="s">
        <v>5971</v>
      </c>
      <c r="I22" s="629">
        <v>8.6079999999999988</v>
      </c>
      <c r="J22" s="629">
        <v>224</v>
      </c>
      <c r="K22" s="630">
        <v>1930.7600000000002</v>
      </c>
    </row>
    <row r="23" spans="1:11" ht="14.4" customHeight="1" x14ac:dyDescent="0.3">
      <c r="A23" s="625" t="s">
        <v>549</v>
      </c>
      <c r="B23" s="626" t="s">
        <v>551</v>
      </c>
      <c r="C23" s="627" t="s">
        <v>565</v>
      </c>
      <c r="D23" s="628" t="s">
        <v>566</v>
      </c>
      <c r="E23" s="627" t="s">
        <v>5912</v>
      </c>
      <c r="F23" s="628" t="s">
        <v>5913</v>
      </c>
      <c r="G23" s="627" t="s">
        <v>5970</v>
      </c>
      <c r="H23" s="627" t="s">
        <v>5972</v>
      </c>
      <c r="I23" s="629">
        <v>8.58</v>
      </c>
      <c r="J23" s="629">
        <v>168</v>
      </c>
      <c r="K23" s="630">
        <v>1441.4399999999998</v>
      </c>
    </row>
    <row r="24" spans="1:11" ht="14.4" customHeight="1" x14ac:dyDescent="0.3">
      <c r="A24" s="625" t="s">
        <v>549</v>
      </c>
      <c r="B24" s="626" t="s">
        <v>551</v>
      </c>
      <c r="C24" s="627" t="s">
        <v>565</v>
      </c>
      <c r="D24" s="628" t="s">
        <v>566</v>
      </c>
      <c r="E24" s="627" t="s">
        <v>5912</v>
      </c>
      <c r="F24" s="628" t="s">
        <v>5913</v>
      </c>
      <c r="G24" s="627" t="s">
        <v>5973</v>
      </c>
      <c r="H24" s="627" t="s">
        <v>5974</v>
      </c>
      <c r="I24" s="629">
        <v>26.728571428571428</v>
      </c>
      <c r="J24" s="629">
        <v>34</v>
      </c>
      <c r="K24" s="630">
        <v>906.32</v>
      </c>
    </row>
    <row r="25" spans="1:11" ht="14.4" customHeight="1" x14ac:dyDescent="0.3">
      <c r="A25" s="625" t="s">
        <v>549</v>
      </c>
      <c r="B25" s="626" t="s">
        <v>551</v>
      </c>
      <c r="C25" s="627" t="s">
        <v>565</v>
      </c>
      <c r="D25" s="628" t="s">
        <v>566</v>
      </c>
      <c r="E25" s="627" t="s">
        <v>5912</v>
      </c>
      <c r="F25" s="628" t="s">
        <v>5913</v>
      </c>
      <c r="G25" s="627" t="s">
        <v>5975</v>
      </c>
      <c r="H25" s="627" t="s">
        <v>5976</v>
      </c>
      <c r="I25" s="629">
        <v>1.2311111111111113</v>
      </c>
      <c r="J25" s="629">
        <v>17200</v>
      </c>
      <c r="K25" s="630">
        <v>21181.760000000002</v>
      </c>
    </row>
    <row r="26" spans="1:11" ht="14.4" customHeight="1" x14ac:dyDescent="0.3">
      <c r="A26" s="625" t="s">
        <v>549</v>
      </c>
      <c r="B26" s="626" t="s">
        <v>551</v>
      </c>
      <c r="C26" s="627" t="s">
        <v>565</v>
      </c>
      <c r="D26" s="628" t="s">
        <v>566</v>
      </c>
      <c r="E26" s="627" t="s">
        <v>5912</v>
      </c>
      <c r="F26" s="628" t="s">
        <v>5913</v>
      </c>
      <c r="G26" s="627" t="s">
        <v>5977</v>
      </c>
      <c r="H26" s="627" t="s">
        <v>5978</v>
      </c>
      <c r="I26" s="629">
        <v>98.37</v>
      </c>
      <c r="J26" s="629">
        <v>1</v>
      </c>
      <c r="K26" s="630">
        <v>98.37</v>
      </c>
    </row>
    <row r="27" spans="1:11" ht="14.4" customHeight="1" x14ac:dyDescent="0.3">
      <c r="A27" s="625" t="s">
        <v>549</v>
      </c>
      <c r="B27" s="626" t="s">
        <v>551</v>
      </c>
      <c r="C27" s="627" t="s">
        <v>565</v>
      </c>
      <c r="D27" s="628" t="s">
        <v>566</v>
      </c>
      <c r="E27" s="627" t="s">
        <v>5912</v>
      </c>
      <c r="F27" s="628" t="s">
        <v>5913</v>
      </c>
      <c r="G27" s="627" t="s">
        <v>5979</v>
      </c>
      <c r="H27" s="627" t="s">
        <v>5980</v>
      </c>
      <c r="I27" s="629">
        <v>8.02</v>
      </c>
      <c r="J27" s="629">
        <v>400</v>
      </c>
      <c r="K27" s="630">
        <v>3206.4700000000003</v>
      </c>
    </row>
    <row r="28" spans="1:11" ht="14.4" customHeight="1" x14ac:dyDescent="0.3">
      <c r="A28" s="625" t="s">
        <v>549</v>
      </c>
      <c r="B28" s="626" t="s">
        <v>551</v>
      </c>
      <c r="C28" s="627" t="s">
        <v>565</v>
      </c>
      <c r="D28" s="628" t="s">
        <v>566</v>
      </c>
      <c r="E28" s="627" t="s">
        <v>5912</v>
      </c>
      <c r="F28" s="628" t="s">
        <v>5913</v>
      </c>
      <c r="G28" s="627" t="s">
        <v>5981</v>
      </c>
      <c r="H28" s="627" t="s">
        <v>5982</v>
      </c>
      <c r="I28" s="629">
        <v>122.07499999999999</v>
      </c>
      <c r="J28" s="629">
        <v>20</v>
      </c>
      <c r="K28" s="630">
        <v>2441.5</v>
      </c>
    </row>
    <row r="29" spans="1:11" ht="14.4" customHeight="1" x14ac:dyDescent="0.3">
      <c r="A29" s="625" t="s">
        <v>549</v>
      </c>
      <c r="B29" s="626" t="s">
        <v>551</v>
      </c>
      <c r="C29" s="627" t="s">
        <v>565</v>
      </c>
      <c r="D29" s="628" t="s">
        <v>566</v>
      </c>
      <c r="E29" s="627" t="s">
        <v>5912</v>
      </c>
      <c r="F29" s="628" t="s">
        <v>5913</v>
      </c>
      <c r="G29" s="627" t="s">
        <v>5983</v>
      </c>
      <c r="H29" s="627" t="s">
        <v>5984</v>
      </c>
      <c r="I29" s="629">
        <v>7.1974999999999998</v>
      </c>
      <c r="J29" s="629">
        <v>128</v>
      </c>
      <c r="K29" s="630">
        <v>921.28</v>
      </c>
    </row>
    <row r="30" spans="1:11" ht="14.4" customHeight="1" x14ac:dyDescent="0.3">
      <c r="A30" s="625" t="s">
        <v>549</v>
      </c>
      <c r="B30" s="626" t="s">
        <v>551</v>
      </c>
      <c r="C30" s="627" t="s">
        <v>565</v>
      </c>
      <c r="D30" s="628" t="s">
        <v>566</v>
      </c>
      <c r="E30" s="627" t="s">
        <v>5912</v>
      </c>
      <c r="F30" s="628" t="s">
        <v>5913</v>
      </c>
      <c r="G30" s="627" t="s">
        <v>5985</v>
      </c>
      <c r="H30" s="627" t="s">
        <v>5986</v>
      </c>
      <c r="I30" s="629">
        <v>1.52</v>
      </c>
      <c r="J30" s="629">
        <v>100</v>
      </c>
      <c r="K30" s="630">
        <v>152</v>
      </c>
    </row>
    <row r="31" spans="1:11" ht="14.4" customHeight="1" x14ac:dyDescent="0.3">
      <c r="A31" s="625" t="s">
        <v>549</v>
      </c>
      <c r="B31" s="626" t="s">
        <v>551</v>
      </c>
      <c r="C31" s="627" t="s">
        <v>565</v>
      </c>
      <c r="D31" s="628" t="s">
        <v>566</v>
      </c>
      <c r="E31" s="627" t="s">
        <v>5912</v>
      </c>
      <c r="F31" s="628" t="s">
        <v>5913</v>
      </c>
      <c r="G31" s="627" t="s">
        <v>5987</v>
      </c>
      <c r="H31" s="627" t="s">
        <v>5988</v>
      </c>
      <c r="I31" s="629">
        <v>314.77999999999997</v>
      </c>
      <c r="J31" s="629">
        <v>1</v>
      </c>
      <c r="K31" s="630">
        <v>314.77999999999997</v>
      </c>
    </row>
    <row r="32" spans="1:11" ht="14.4" customHeight="1" x14ac:dyDescent="0.3">
      <c r="A32" s="625" t="s">
        <v>549</v>
      </c>
      <c r="B32" s="626" t="s">
        <v>551</v>
      </c>
      <c r="C32" s="627" t="s">
        <v>565</v>
      </c>
      <c r="D32" s="628" t="s">
        <v>566</v>
      </c>
      <c r="E32" s="627" t="s">
        <v>5912</v>
      </c>
      <c r="F32" s="628" t="s">
        <v>5913</v>
      </c>
      <c r="G32" s="627" t="s">
        <v>5989</v>
      </c>
      <c r="H32" s="627" t="s">
        <v>5990</v>
      </c>
      <c r="I32" s="629">
        <v>1.19</v>
      </c>
      <c r="J32" s="629">
        <v>1900</v>
      </c>
      <c r="K32" s="630">
        <v>2244.9499999999998</v>
      </c>
    </row>
    <row r="33" spans="1:11" ht="14.4" customHeight="1" x14ac:dyDescent="0.3">
      <c r="A33" s="625" t="s">
        <v>549</v>
      </c>
      <c r="B33" s="626" t="s">
        <v>551</v>
      </c>
      <c r="C33" s="627" t="s">
        <v>565</v>
      </c>
      <c r="D33" s="628" t="s">
        <v>566</v>
      </c>
      <c r="E33" s="627" t="s">
        <v>5912</v>
      </c>
      <c r="F33" s="628" t="s">
        <v>5913</v>
      </c>
      <c r="G33" s="627" t="s">
        <v>5991</v>
      </c>
      <c r="H33" s="627" t="s">
        <v>5992</v>
      </c>
      <c r="I33" s="629">
        <v>35.31</v>
      </c>
      <c r="J33" s="629">
        <v>50</v>
      </c>
      <c r="K33" s="630">
        <v>1765.7</v>
      </c>
    </row>
    <row r="34" spans="1:11" ht="14.4" customHeight="1" x14ac:dyDescent="0.3">
      <c r="A34" s="625" t="s">
        <v>549</v>
      </c>
      <c r="B34" s="626" t="s">
        <v>551</v>
      </c>
      <c r="C34" s="627" t="s">
        <v>565</v>
      </c>
      <c r="D34" s="628" t="s">
        <v>566</v>
      </c>
      <c r="E34" s="627" t="s">
        <v>5912</v>
      </c>
      <c r="F34" s="628" t="s">
        <v>5913</v>
      </c>
      <c r="G34" s="627" t="s">
        <v>5993</v>
      </c>
      <c r="H34" s="627" t="s">
        <v>5994</v>
      </c>
      <c r="I34" s="629">
        <v>5.18</v>
      </c>
      <c r="J34" s="629">
        <v>10</v>
      </c>
      <c r="K34" s="630">
        <v>51.75</v>
      </c>
    </row>
    <row r="35" spans="1:11" ht="14.4" customHeight="1" x14ac:dyDescent="0.3">
      <c r="A35" s="625" t="s">
        <v>549</v>
      </c>
      <c r="B35" s="626" t="s">
        <v>551</v>
      </c>
      <c r="C35" s="627" t="s">
        <v>565</v>
      </c>
      <c r="D35" s="628" t="s">
        <v>566</v>
      </c>
      <c r="E35" s="627" t="s">
        <v>5912</v>
      </c>
      <c r="F35" s="628" t="s">
        <v>5913</v>
      </c>
      <c r="G35" s="627" t="s">
        <v>5995</v>
      </c>
      <c r="H35" s="627" t="s">
        <v>5996</v>
      </c>
      <c r="I35" s="629">
        <v>9.7799999999999994</v>
      </c>
      <c r="J35" s="629">
        <v>10</v>
      </c>
      <c r="K35" s="630">
        <v>97.75</v>
      </c>
    </row>
    <row r="36" spans="1:11" ht="14.4" customHeight="1" x14ac:dyDescent="0.3">
      <c r="A36" s="625" t="s">
        <v>549</v>
      </c>
      <c r="B36" s="626" t="s">
        <v>551</v>
      </c>
      <c r="C36" s="627" t="s">
        <v>565</v>
      </c>
      <c r="D36" s="628" t="s">
        <v>566</v>
      </c>
      <c r="E36" s="627" t="s">
        <v>5912</v>
      </c>
      <c r="F36" s="628" t="s">
        <v>5913</v>
      </c>
      <c r="G36" s="627" t="s">
        <v>5997</v>
      </c>
      <c r="H36" s="627" t="s">
        <v>5998</v>
      </c>
      <c r="I36" s="629">
        <v>38.17</v>
      </c>
      <c r="J36" s="629">
        <v>30</v>
      </c>
      <c r="K36" s="630">
        <v>1145</v>
      </c>
    </row>
    <row r="37" spans="1:11" ht="14.4" customHeight="1" x14ac:dyDescent="0.3">
      <c r="A37" s="625" t="s">
        <v>549</v>
      </c>
      <c r="B37" s="626" t="s">
        <v>551</v>
      </c>
      <c r="C37" s="627" t="s">
        <v>565</v>
      </c>
      <c r="D37" s="628" t="s">
        <v>566</v>
      </c>
      <c r="E37" s="627" t="s">
        <v>5914</v>
      </c>
      <c r="F37" s="628" t="s">
        <v>5915</v>
      </c>
      <c r="G37" s="627" t="s">
        <v>5999</v>
      </c>
      <c r="H37" s="627" t="s">
        <v>6000</v>
      </c>
      <c r="I37" s="629">
        <v>5.7800000000000011</v>
      </c>
      <c r="J37" s="629">
        <v>1720</v>
      </c>
      <c r="K37" s="630">
        <v>10456.800000000001</v>
      </c>
    </row>
    <row r="38" spans="1:11" ht="14.4" customHeight="1" x14ac:dyDescent="0.3">
      <c r="A38" s="625" t="s">
        <v>549</v>
      </c>
      <c r="B38" s="626" t="s">
        <v>551</v>
      </c>
      <c r="C38" s="627" t="s">
        <v>565</v>
      </c>
      <c r="D38" s="628" t="s">
        <v>566</v>
      </c>
      <c r="E38" s="627" t="s">
        <v>5914</v>
      </c>
      <c r="F38" s="628" t="s">
        <v>5915</v>
      </c>
      <c r="G38" s="627" t="s">
        <v>6001</v>
      </c>
      <c r="H38" s="627" t="s">
        <v>6002</v>
      </c>
      <c r="I38" s="629">
        <v>3.5066666666666664</v>
      </c>
      <c r="J38" s="629">
        <v>65</v>
      </c>
      <c r="K38" s="630">
        <v>228</v>
      </c>
    </row>
    <row r="39" spans="1:11" ht="14.4" customHeight="1" x14ac:dyDescent="0.3">
      <c r="A39" s="625" t="s">
        <v>549</v>
      </c>
      <c r="B39" s="626" t="s">
        <v>551</v>
      </c>
      <c r="C39" s="627" t="s">
        <v>565</v>
      </c>
      <c r="D39" s="628" t="s">
        <v>566</v>
      </c>
      <c r="E39" s="627" t="s">
        <v>5914</v>
      </c>
      <c r="F39" s="628" t="s">
        <v>5915</v>
      </c>
      <c r="G39" s="627" t="s">
        <v>6003</v>
      </c>
      <c r="H39" s="627" t="s">
        <v>6004</v>
      </c>
      <c r="I39" s="629">
        <v>15.795</v>
      </c>
      <c r="J39" s="629">
        <v>300</v>
      </c>
      <c r="K39" s="630">
        <v>4738.5</v>
      </c>
    </row>
    <row r="40" spans="1:11" ht="14.4" customHeight="1" x14ac:dyDescent="0.3">
      <c r="A40" s="625" t="s">
        <v>549</v>
      </c>
      <c r="B40" s="626" t="s">
        <v>551</v>
      </c>
      <c r="C40" s="627" t="s">
        <v>565</v>
      </c>
      <c r="D40" s="628" t="s">
        <v>566</v>
      </c>
      <c r="E40" s="627" t="s">
        <v>5914</v>
      </c>
      <c r="F40" s="628" t="s">
        <v>5915</v>
      </c>
      <c r="G40" s="627" t="s">
        <v>6005</v>
      </c>
      <c r="H40" s="627" t="s">
        <v>6006</v>
      </c>
      <c r="I40" s="629">
        <v>0.92400000000000004</v>
      </c>
      <c r="J40" s="629">
        <v>4700</v>
      </c>
      <c r="K40" s="630">
        <v>4335</v>
      </c>
    </row>
    <row r="41" spans="1:11" ht="14.4" customHeight="1" x14ac:dyDescent="0.3">
      <c r="A41" s="625" t="s">
        <v>549</v>
      </c>
      <c r="B41" s="626" t="s">
        <v>551</v>
      </c>
      <c r="C41" s="627" t="s">
        <v>565</v>
      </c>
      <c r="D41" s="628" t="s">
        <v>566</v>
      </c>
      <c r="E41" s="627" t="s">
        <v>5914</v>
      </c>
      <c r="F41" s="628" t="s">
        <v>5915</v>
      </c>
      <c r="G41" s="627" t="s">
        <v>6007</v>
      </c>
      <c r="H41" s="627" t="s">
        <v>6008</v>
      </c>
      <c r="I41" s="629">
        <v>1.4357142857142855</v>
      </c>
      <c r="J41" s="629">
        <v>3600</v>
      </c>
      <c r="K41" s="630">
        <v>5171</v>
      </c>
    </row>
    <row r="42" spans="1:11" ht="14.4" customHeight="1" x14ac:dyDescent="0.3">
      <c r="A42" s="625" t="s">
        <v>549</v>
      </c>
      <c r="B42" s="626" t="s">
        <v>551</v>
      </c>
      <c r="C42" s="627" t="s">
        <v>565</v>
      </c>
      <c r="D42" s="628" t="s">
        <v>566</v>
      </c>
      <c r="E42" s="627" t="s">
        <v>5914</v>
      </c>
      <c r="F42" s="628" t="s">
        <v>5915</v>
      </c>
      <c r="G42" s="627" t="s">
        <v>6009</v>
      </c>
      <c r="H42" s="627" t="s">
        <v>6010</v>
      </c>
      <c r="I42" s="629">
        <v>0.42</v>
      </c>
      <c r="J42" s="629">
        <v>1700</v>
      </c>
      <c r="K42" s="630">
        <v>714</v>
      </c>
    </row>
    <row r="43" spans="1:11" ht="14.4" customHeight="1" x14ac:dyDescent="0.3">
      <c r="A43" s="625" t="s">
        <v>549</v>
      </c>
      <c r="B43" s="626" t="s">
        <v>551</v>
      </c>
      <c r="C43" s="627" t="s">
        <v>565</v>
      </c>
      <c r="D43" s="628" t="s">
        <v>566</v>
      </c>
      <c r="E43" s="627" t="s">
        <v>5914</v>
      </c>
      <c r="F43" s="628" t="s">
        <v>5915</v>
      </c>
      <c r="G43" s="627" t="s">
        <v>6011</v>
      </c>
      <c r="H43" s="627" t="s">
        <v>6012</v>
      </c>
      <c r="I43" s="629">
        <v>0.57428571428571418</v>
      </c>
      <c r="J43" s="629">
        <v>3600</v>
      </c>
      <c r="K43" s="630">
        <v>2068</v>
      </c>
    </row>
    <row r="44" spans="1:11" ht="14.4" customHeight="1" x14ac:dyDescent="0.3">
      <c r="A44" s="625" t="s">
        <v>549</v>
      </c>
      <c r="B44" s="626" t="s">
        <v>551</v>
      </c>
      <c r="C44" s="627" t="s">
        <v>565</v>
      </c>
      <c r="D44" s="628" t="s">
        <v>566</v>
      </c>
      <c r="E44" s="627" t="s">
        <v>5914</v>
      </c>
      <c r="F44" s="628" t="s">
        <v>5915</v>
      </c>
      <c r="G44" s="627" t="s">
        <v>6013</v>
      </c>
      <c r="H44" s="627" t="s">
        <v>6014</v>
      </c>
      <c r="I44" s="629">
        <v>3.13</v>
      </c>
      <c r="J44" s="629">
        <v>150</v>
      </c>
      <c r="K44" s="630">
        <v>469.5</v>
      </c>
    </row>
    <row r="45" spans="1:11" ht="14.4" customHeight="1" x14ac:dyDescent="0.3">
      <c r="A45" s="625" t="s">
        <v>549</v>
      </c>
      <c r="B45" s="626" t="s">
        <v>551</v>
      </c>
      <c r="C45" s="627" t="s">
        <v>565</v>
      </c>
      <c r="D45" s="628" t="s">
        <v>566</v>
      </c>
      <c r="E45" s="627" t="s">
        <v>5914</v>
      </c>
      <c r="F45" s="628" t="s">
        <v>5915</v>
      </c>
      <c r="G45" s="627" t="s">
        <v>6015</v>
      </c>
      <c r="H45" s="627" t="s">
        <v>6016</v>
      </c>
      <c r="I45" s="629">
        <v>6.2049999999999992</v>
      </c>
      <c r="J45" s="629">
        <v>120</v>
      </c>
      <c r="K45" s="630">
        <v>739.5</v>
      </c>
    </row>
    <row r="46" spans="1:11" ht="14.4" customHeight="1" x14ac:dyDescent="0.3">
      <c r="A46" s="625" t="s">
        <v>549</v>
      </c>
      <c r="B46" s="626" t="s">
        <v>551</v>
      </c>
      <c r="C46" s="627" t="s">
        <v>565</v>
      </c>
      <c r="D46" s="628" t="s">
        <v>566</v>
      </c>
      <c r="E46" s="627" t="s">
        <v>5914</v>
      </c>
      <c r="F46" s="628" t="s">
        <v>5915</v>
      </c>
      <c r="G46" s="627" t="s">
        <v>6017</v>
      </c>
      <c r="H46" s="627" t="s">
        <v>6018</v>
      </c>
      <c r="I46" s="629">
        <v>6.4183333333333339</v>
      </c>
      <c r="J46" s="629">
        <v>170</v>
      </c>
      <c r="K46" s="630">
        <v>1068.1000000000001</v>
      </c>
    </row>
    <row r="47" spans="1:11" ht="14.4" customHeight="1" x14ac:dyDescent="0.3">
      <c r="A47" s="625" t="s">
        <v>549</v>
      </c>
      <c r="B47" s="626" t="s">
        <v>551</v>
      </c>
      <c r="C47" s="627" t="s">
        <v>565</v>
      </c>
      <c r="D47" s="628" t="s">
        <v>566</v>
      </c>
      <c r="E47" s="627" t="s">
        <v>5914</v>
      </c>
      <c r="F47" s="628" t="s">
        <v>5915</v>
      </c>
      <c r="G47" s="627" t="s">
        <v>6019</v>
      </c>
      <c r="H47" s="627" t="s">
        <v>6020</v>
      </c>
      <c r="I47" s="629">
        <v>193.66</v>
      </c>
      <c r="J47" s="629">
        <v>10</v>
      </c>
      <c r="K47" s="630">
        <v>1936.6</v>
      </c>
    </row>
    <row r="48" spans="1:11" ht="14.4" customHeight="1" x14ac:dyDescent="0.3">
      <c r="A48" s="625" t="s">
        <v>549</v>
      </c>
      <c r="B48" s="626" t="s">
        <v>551</v>
      </c>
      <c r="C48" s="627" t="s">
        <v>565</v>
      </c>
      <c r="D48" s="628" t="s">
        <v>566</v>
      </c>
      <c r="E48" s="627" t="s">
        <v>5914</v>
      </c>
      <c r="F48" s="628" t="s">
        <v>5915</v>
      </c>
      <c r="G48" s="627" t="s">
        <v>6021</v>
      </c>
      <c r="H48" s="627" t="s">
        <v>6022</v>
      </c>
      <c r="I48" s="629">
        <v>999</v>
      </c>
      <c r="J48" s="629">
        <v>1</v>
      </c>
      <c r="K48" s="630">
        <v>999</v>
      </c>
    </row>
    <row r="49" spans="1:11" ht="14.4" customHeight="1" x14ac:dyDescent="0.3">
      <c r="A49" s="625" t="s">
        <v>549</v>
      </c>
      <c r="B49" s="626" t="s">
        <v>551</v>
      </c>
      <c r="C49" s="627" t="s">
        <v>565</v>
      </c>
      <c r="D49" s="628" t="s">
        <v>566</v>
      </c>
      <c r="E49" s="627" t="s">
        <v>5914</v>
      </c>
      <c r="F49" s="628" t="s">
        <v>5915</v>
      </c>
      <c r="G49" s="627" t="s">
        <v>6023</v>
      </c>
      <c r="H49" s="627" t="s">
        <v>6024</v>
      </c>
      <c r="I49" s="629">
        <v>80.58</v>
      </c>
      <c r="J49" s="629">
        <v>15</v>
      </c>
      <c r="K49" s="630">
        <v>1208.6999999999998</v>
      </c>
    </row>
    <row r="50" spans="1:11" ht="14.4" customHeight="1" x14ac:dyDescent="0.3">
      <c r="A50" s="625" t="s">
        <v>549</v>
      </c>
      <c r="B50" s="626" t="s">
        <v>551</v>
      </c>
      <c r="C50" s="627" t="s">
        <v>565</v>
      </c>
      <c r="D50" s="628" t="s">
        <v>566</v>
      </c>
      <c r="E50" s="627" t="s">
        <v>5914</v>
      </c>
      <c r="F50" s="628" t="s">
        <v>5915</v>
      </c>
      <c r="G50" s="627" t="s">
        <v>6025</v>
      </c>
      <c r="H50" s="627" t="s">
        <v>6026</v>
      </c>
      <c r="I50" s="629">
        <v>5.503333333333333</v>
      </c>
      <c r="J50" s="629">
        <v>260</v>
      </c>
      <c r="K50" s="630">
        <v>1432.4</v>
      </c>
    </row>
    <row r="51" spans="1:11" ht="14.4" customHeight="1" x14ac:dyDescent="0.3">
      <c r="A51" s="625" t="s">
        <v>549</v>
      </c>
      <c r="B51" s="626" t="s">
        <v>551</v>
      </c>
      <c r="C51" s="627" t="s">
        <v>565</v>
      </c>
      <c r="D51" s="628" t="s">
        <v>566</v>
      </c>
      <c r="E51" s="627" t="s">
        <v>5914</v>
      </c>
      <c r="F51" s="628" t="s">
        <v>5915</v>
      </c>
      <c r="G51" s="627" t="s">
        <v>6025</v>
      </c>
      <c r="H51" s="627" t="s">
        <v>6027</v>
      </c>
      <c r="I51" s="629">
        <v>5.5674999999999999</v>
      </c>
      <c r="J51" s="629">
        <v>380</v>
      </c>
      <c r="K51" s="630">
        <v>2115.6</v>
      </c>
    </row>
    <row r="52" spans="1:11" ht="14.4" customHeight="1" x14ac:dyDescent="0.3">
      <c r="A52" s="625" t="s">
        <v>549</v>
      </c>
      <c r="B52" s="626" t="s">
        <v>551</v>
      </c>
      <c r="C52" s="627" t="s">
        <v>565</v>
      </c>
      <c r="D52" s="628" t="s">
        <v>566</v>
      </c>
      <c r="E52" s="627" t="s">
        <v>5914</v>
      </c>
      <c r="F52" s="628" t="s">
        <v>5915</v>
      </c>
      <c r="G52" s="627" t="s">
        <v>6028</v>
      </c>
      <c r="H52" s="627" t="s">
        <v>6029</v>
      </c>
      <c r="I52" s="629">
        <v>8.9799999999999986</v>
      </c>
      <c r="J52" s="629">
        <v>180</v>
      </c>
      <c r="K52" s="630">
        <v>1612.2</v>
      </c>
    </row>
    <row r="53" spans="1:11" ht="14.4" customHeight="1" x14ac:dyDescent="0.3">
      <c r="A53" s="625" t="s">
        <v>549</v>
      </c>
      <c r="B53" s="626" t="s">
        <v>551</v>
      </c>
      <c r="C53" s="627" t="s">
        <v>565</v>
      </c>
      <c r="D53" s="628" t="s">
        <v>566</v>
      </c>
      <c r="E53" s="627" t="s">
        <v>5914</v>
      </c>
      <c r="F53" s="628" t="s">
        <v>5915</v>
      </c>
      <c r="G53" s="627" t="s">
        <v>6030</v>
      </c>
      <c r="H53" s="627" t="s">
        <v>6031</v>
      </c>
      <c r="I53" s="629">
        <v>10.38</v>
      </c>
      <c r="J53" s="629">
        <v>100</v>
      </c>
      <c r="K53" s="630">
        <v>1038</v>
      </c>
    </row>
    <row r="54" spans="1:11" ht="14.4" customHeight="1" x14ac:dyDescent="0.3">
      <c r="A54" s="625" t="s">
        <v>549</v>
      </c>
      <c r="B54" s="626" t="s">
        <v>551</v>
      </c>
      <c r="C54" s="627" t="s">
        <v>565</v>
      </c>
      <c r="D54" s="628" t="s">
        <v>566</v>
      </c>
      <c r="E54" s="627" t="s">
        <v>5914</v>
      </c>
      <c r="F54" s="628" t="s">
        <v>5915</v>
      </c>
      <c r="G54" s="627" t="s">
        <v>6032</v>
      </c>
      <c r="H54" s="627" t="s">
        <v>6033</v>
      </c>
      <c r="I54" s="629">
        <v>22.795000000000002</v>
      </c>
      <c r="J54" s="629">
        <v>90</v>
      </c>
      <c r="K54" s="630">
        <v>2031</v>
      </c>
    </row>
    <row r="55" spans="1:11" ht="14.4" customHeight="1" x14ac:dyDescent="0.3">
      <c r="A55" s="625" t="s">
        <v>549</v>
      </c>
      <c r="B55" s="626" t="s">
        <v>551</v>
      </c>
      <c r="C55" s="627" t="s">
        <v>565</v>
      </c>
      <c r="D55" s="628" t="s">
        <v>566</v>
      </c>
      <c r="E55" s="627" t="s">
        <v>5914</v>
      </c>
      <c r="F55" s="628" t="s">
        <v>5915</v>
      </c>
      <c r="G55" s="627" t="s">
        <v>6034</v>
      </c>
      <c r="H55" s="627" t="s">
        <v>6035</v>
      </c>
      <c r="I55" s="629">
        <v>1.7766666666666666</v>
      </c>
      <c r="J55" s="629">
        <v>550</v>
      </c>
      <c r="K55" s="630">
        <v>977.5</v>
      </c>
    </row>
    <row r="56" spans="1:11" ht="14.4" customHeight="1" x14ac:dyDescent="0.3">
      <c r="A56" s="625" t="s">
        <v>549</v>
      </c>
      <c r="B56" s="626" t="s">
        <v>551</v>
      </c>
      <c r="C56" s="627" t="s">
        <v>565</v>
      </c>
      <c r="D56" s="628" t="s">
        <v>566</v>
      </c>
      <c r="E56" s="627" t="s">
        <v>5914</v>
      </c>
      <c r="F56" s="628" t="s">
        <v>5915</v>
      </c>
      <c r="G56" s="627" t="s">
        <v>6036</v>
      </c>
      <c r="H56" s="627" t="s">
        <v>6037</v>
      </c>
      <c r="I56" s="629">
        <v>1.78</v>
      </c>
      <c r="J56" s="629">
        <v>50</v>
      </c>
      <c r="K56" s="630">
        <v>89</v>
      </c>
    </row>
    <row r="57" spans="1:11" ht="14.4" customHeight="1" x14ac:dyDescent="0.3">
      <c r="A57" s="625" t="s">
        <v>549</v>
      </c>
      <c r="B57" s="626" t="s">
        <v>551</v>
      </c>
      <c r="C57" s="627" t="s">
        <v>565</v>
      </c>
      <c r="D57" s="628" t="s">
        <v>566</v>
      </c>
      <c r="E57" s="627" t="s">
        <v>5914</v>
      </c>
      <c r="F57" s="628" t="s">
        <v>5915</v>
      </c>
      <c r="G57" s="627" t="s">
        <v>6038</v>
      </c>
      <c r="H57" s="627" t="s">
        <v>6039</v>
      </c>
      <c r="I57" s="629">
        <v>2.75</v>
      </c>
      <c r="J57" s="629">
        <v>200</v>
      </c>
      <c r="K57" s="630">
        <v>550</v>
      </c>
    </row>
    <row r="58" spans="1:11" ht="14.4" customHeight="1" x14ac:dyDescent="0.3">
      <c r="A58" s="625" t="s">
        <v>549</v>
      </c>
      <c r="B58" s="626" t="s">
        <v>551</v>
      </c>
      <c r="C58" s="627" t="s">
        <v>565</v>
      </c>
      <c r="D58" s="628" t="s">
        <v>566</v>
      </c>
      <c r="E58" s="627" t="s">
        <v>5914</v>
      </c>
      <c r="F58" s="628" t="s">
        <v>5915</v>
      </c>
      <c r="G58" s="627" t="s">
        <v>6040</v>
      </c>
      <c r="H58" s="627" t="s">
        <v>6041</v>
      </c>
      <c r="I58" s="629">
        <v>1.65</v>
      </c>
      <c r="J58" s="629">
        <v>200</v>
      </c>
      <c r="K58" s="630">
        <v>330</v>
      </c>
    </row>
    <row r="59" spans="1:11" ht="14.4" customHeight="1" x14ac:dyDescent="0.3">
      <c r="A59" s="625" t="s">
        <v>549</v>
      </c>
      <c r="B59" s="626" t="s">
        <v>551</v>
      </c>
      <c r="C59" s="627" t="s">
        <v>565</v>
      </c>
      <c r="D59" s="628" t="s">
        <v>566</v>
      </c>
      <c r="E59" s="627" t="s">
        <v>5914</v>
      </c>
      <c r="F59" s="628" t="s">
        <v>5915</v>
      </c>
      <c r="G59" s="627" t="s">
        <v>6042</v>
      </c>
      <c r="H59" s="627" t="s">
        <v>6043</v>
      </c>
      <c r="I59" s="629">
        <v>1.73</v>
      </c>
      <c r="J59" s="629">
        <v>700</v>
      </c>
      <c r="K59" s="630">
        <v>1197</v>
      </c>
    </row>
    <row r="60" spans="1:11" ht="14.4" customHeight="1" x14ac:dyDescent="0.3">
      <c r="A60" s="625" t="s">
        <v>549</v>
      </c>
      <c r="B60" s="626" t="s">
        <v>551</v>
      </c>
      <c r="C60" s="627" t="s">
        <v>565</v>
      </c>
      <c r="D60" s="628" t="s">
        <v>566</v>
      </c>
      <c r="E60" s="627" t="s">
        <v>5914</v>
      </c>
      <c r="F60" s="628" t="s">
        <v>5915</v>
      </c>
      <c r="G60" s="627" t="s">
        <v>6044</v>
      </c>
      <c r="H60" s="627" t="s">
        <v>6045</v>
      </c>
      <c r="I60" s="629">
        <v>0.01</v>
      </c>
      <c r="J60" s="629">
        <v>800</v>
      </c>
      <c r="K60" s="630">
        <v>8</v>
      </c>
    </row>
    <row r="61" spans="1:11" ht="14.4" customHeight="1" x14ac:dyDescent="0.3">
      <c r="A61" s="625" t="s">
        <v>549</v>
      </c>
      <c r="B61" s="626" t="s">
        <v>551</v>
      </c>
      <c r="C61" s="627" t="s">
        <v>565</v>
      </c>
      <c r="D61" s="628" t="s">
        <v>566</v>
      </c>
      <c r="E61" s="627" t="s">
        <v>5914</v>
      </c>
      <c r="F61" s="628" t="s">
        <v>5915</v>
      </c>
      <c r="G61" s="627" t="s">
        <v>6046</v>
      </c>
      <c r="H61" s="627" t="s">
        <v>6047</v>
      </c>
      <c r="I61" s="629">
        <v>2.0449999999999999</v>
      </c>
      <c r="J61" s="629">
        <v>150</v>
      </c>
      <c r="K61" s="630">
        <v>306.5</v>
      </c>
    </row>
    <row r="62" spans="1:11" ht="14.4" customHeight="1" x14ac:dyDescent="0.3">
      <c r="A62" s="625" t="s">
        <v>549</v>
      </c>
      <c r="B62" s="626" t="s">
        <v>551</v>
      </c>
      <c r="C62" s="627" t="s">
        <v>565</v>
      </c>
      <c r="D62" s="628" t="s">
        <v>566</v>
      </c>
      <c r="E62" s="627" t="s">
        <v>5914</v>
      </c>
      <c r="F62" s="628" t="s">
        <v>5915</v>
      </c>
      <c r="G62" s="627" t="s">
        <v>6048</v>
      </c>
      <c r="H62" s="627" t="s">
        <v>6049</v>
      </c>
      <c r="I62" s="629">
        <v>1.99</v>
      </c>
      <c r="J62" s="629">
        <v>200</v>
      </c>
      <c r="K62" s="630">
        <v>398</v>
      </c>
    </row>
    <row r="63" spans="1:11" ht="14.4" customHeight="1" x14ac:dyDescent="0.3">
      <c r="A63" s="625" t="s">
        <v>549</v>
      </c>
      <c r="B63" s="626" t="s">
        <v>551</v>
      </c>
      <c r="C63" s="627" t="s">
        <v>565</v>
      </c>
      <c r="D63" s="628" t="s">
        <v>566</v>
      </c>
      <c r="E63" s="627" t="s">
        <v>5914</v>
      </c>
      <c r="F63" s="628" t="s">
        <v>5915</v>
      </c>
      <c r="G63" s="627" t="s">
        <v>6050</v>
      </c>
      <c r="H63" s="627" t="s">
        <v>6051</v>
      </c>
      <c r="I63" s="629">
        <v>2.4060000000000001</v>
      </c>
      <c r="J63" s="629">
        <v>351</v>
      </c>
      <c r="K63" s="630">
        <v>844.9</v>
      </c>
    </row>
    <row r="64" spans="1:11" ht="14.4" customHeight="1" x14ac:dyDescent="0.3">
      <c r="A64" s="625" t="s">
        <v>549</v>
      </c>
      <c r="B64" s="626" t="s">
        <v>551</v>
      </c>
      <c r="C64" s="627" t="s">
        <v>565</v>
      </c>
      <c r="D64" s="628" t="s">
        <v>566</v>
      </c>
      <c r="E64" s="627" t="s">
        <v>5914</v>
      </c>
      <c r="F64" s="628" t="s">
        <v>5915</v>
      </c>
      <c r="G64" s="627" t="s">
        <v>6052</v>
      </c>
      <c r="H64" s="627" t="s">
        <v>6053</v>
      </c>
      <c r="I64" s="629">
        <v>4.25</v>
      </c>
      <c r="J64" s="629">
        <v>25</v>
      </c>
      <c r="K64" s="630">
        <v>106.25</v>
      </c>
    </row>
    <row r="65" spans="1:11" ht="14.4" customHeight="1" x14ac:dyDescent="0.3">
      <c r="A65" s="625" t="s">
        <v>549</v>
      </c>
      <c r="B65" s="626" t="s">
        <v>551</v>
      </c>
      <c r="C65" s="627" t="s">
        <v>565</v>
      </c>
      <c r="D65" s="628" t="s">
        <v>566</v>
      </c>
      <c r="E65" s="627" t="s">
        <v>5914</v>
      </c>
      <c r="F65" s="628" t="s">
        <v>5915</v>
      </c>
      <c r="G65" s="627" t="s">
        <v>6054</v>
      </c>
      <c r="H65" s="627" t="s">
        <v>6055</v>
      </c>
      <c r="I65" s="629">
        <v>2.33</v>
      </c>
      <c r="J65" s="629">
        <v>4301</v>
      </c>
      <c r="K65" s="630">
        <v>10043.189999999999</v>
      </c>
    </row>
    <row r="66" spans="1:11" ht="14.4" customHeight="1" x14ac:dyDescent="0.3">
      <c r="A66" s="625" t="s">
        <v>549</v>
      </c>
      <c r="B66" s="626" t="s">
        <v>551</v>
      </c>
      <c r="C66" s="627" t="s">
        <v>565</v>
      </c>
      <c r="D66" s="628" t="s">
        <v>566</v>
      </c>
      <c r="E66" s="627" t="s">
        <v>5914</v>
      </c>
      <c r="F66" s="628" t="s">
        <v>5915</v>
      </c>
      <c r="G66" s="627" t="s">
        <v>6056</v>
      </c>
      <c r="H66" s="627" t="s">
        <v>6057</v>
      </c>
      <c r="I66" s="629">
        <v>34.729999999999997</v>
      </c>
      <c r="J66" s="629">
        <v>40</v>
      </c>
      <c r="K66" s="630">
        <v>1389.1</v>
      </c>
    </row>
    <row r="67" spans="1:11" ht="14.4" customHeight="1" x14ac:dyDescent="0.3">
      <c r="A67" s="625" t="s">
        <v>549</v>
      </c>
      <c r="B67" s="626" t="s">
        <v>551</v>
      </c>
      <c r="C67" s="627" t="s">
        <v>565</v>
      </c>
      <c r="D67" s="628" t="s">
        <v>566</v>
      </c>
      <c r="E67" s="627" t="s">
        <v>5914</v>
      </c>
      <c r="F67" s="628" t="s">
        <v>5915</v>
      </c>
      <c r="G67" s="627" t="s">
        <v>6058</v>
      </c>
      <c r="H67" s="627" t="s">
        <v>6059</v>
      </c>
      <c r="I67" s="629">
        <v>1.1775</v>
      </c>
      <c r="J67" s="629">
        <v>140</v>
      </c>
      <c r="K67" s="630">
        <v>166.8</v>
      </c>
    </row>
    <row r="68" spans="1:11" ht="14.4" customHeight="1" x14ac:dyDescent="0.3">
      <c r="A68" s="625" t="s">
        <v>549</v>
      </c>
      <c r="B68" s="626" t="s">
        <v>551</v>
      </c>
      <c r="C68" s="627" t="s">
        <v>565</v>
      </c>
      <c r="D68" s="628" t="s">
        <v>566</v>
      </c>
      <c r="E68" s="627" t="s">
        <v>5914</v>
      </c>
      <c r="F68" s="628" t="s">
        <v>5915</v>
      </c>
      <c r="G68" s="627" t="s">
        <v>6060</v>
      </c>
      <c r="H68" s="627" t="s">
        <v>6061</v>
      </c>
      <c r="I68" s="629">
        <v>0.66</v>
      </c>
      <c r="J68" s="629">
        <v>11900</v>
      </c>
      <c r="K68" s="630">
        <v>7918</v>
      </c>
    </row>
    <row r="69" spans="1:11" ht="14.4" customHeight="1" x14ac:dyDescent="0.3">
      <c r="A69" s="625" t="s">
        <v>549</v>
      </c>
      <c r="B69" s="626" t="s">
        <v>551</v>
      </c>
      <c r="C69" s="627" t="s">
        <v>565</v>
      </c>
      <c r="D69" s="628" t="s">
        <v>566</v>
      </c>
      <c r="E69" s="627" t="s">
        <v>5914</v>
      </c>
      <c r="F69" s="628" t="s">
        <v>5915</v>
      </c>
      <c r="G69" s="627" t="s">
        <v>6062</v>
      </c>
      <c r="H69" s="627" t="s">
        <v>6063</v>
      </c>
      <c r="I69" s="629">
        <v>2.0499999999999998</v>
      </c>
      <c r="J69" s="629">
        <v>20</v>
      </c>
      <c r="K69" s="630">
        <v>41</v>
      </c>
    </row>
    <row r="70" spans="1:11" ht="14.4" customHeight="1" x14ac:dyDescent="0.3">
      <c r="A70" s="625" t="s">
        <v>549</v>
      </c>
      <c r="B70" s="626" t="s">
        <v>551</v>
      </c>
      <c r="C70" s="627" t="s">
        <v>565</v>
      </c>
      <c r="D70" s="628" t="s">
        <v>566</v>
      </c>
      <c r="E70" s="627" t="s">
        <v>5914</v>
      </c>
      <c r="F70" s="628" t="s">
        <v>5915</v>
      </c>
      <c r="G70" s="627" t="s">
        <v>6064</v>
      </c>
      <c r="H70" s="627" t="s">
        <v>6065</v>
      </c>
      <c r="I70" s="629">
        <v>434.45</v>
      </c>
      <c r="J70" s="629">
        <v>2</v>
      </c>
      <c r="K70" s="630">
        <v>868.9</v>
      </c>
    </row>
    <row r="71" spans="1:11" ht="14.4" customHeight="1" x14ac:dyDescent="0.3">
      <c r="A71" s="625" t="s">
        <v>549</v>
      </c>
      <c r="B71" s="626" t="s">
        <v>551</v>
      </c>
      <c r="C71" s="627" t="s">
        <v>565</v>
      </c>
      <c r="D71" s="628" t="s">
        <v>566</v>
      </c>
      <c r="E71" s="627" t="s">
        <v>5914</v>
      </c>
      <c r="F71" s="628" t="s">
        <v>5915</v>
      </c>
      <c r="G71" s="627" t="s">
        <v>6066</v>
      </c>
      <c r="H71" s="627" t="s">
        <v>6067</v>
      </c>
      <c r="I71" s="629">
        <v>33.1</v>
      </c>
      <c r="J71" s="629">
        <v>10</v>
      </c>
      <c r="K71" s="630">
        <v>331</v>
      </c>
    </row>
    <row r="72" spans="1:11" ht="14.4" customHeight="1" x14ac:dyDescent="0.3">
      <c r="A72" s="625" t="s">
        <v>549</v>
      </c>
      <c r="B72" s="626" t="s">
        <v>551</v>
      </c>
      <c r="C72" s="627" t="s">
        <v>565</v>
      </c>
      <c r="D72" s="628" t="s">
        <v>566</v>
      </c>
      <c r="E72" s="627" t="s">
        <v>5914</v>
      </c>
      <c r="F72" s="628" t="s">
        <v>5915</v>
      </c>
      <c r="G72" s="627" t="s">
        <v>6068</v>
      </c>
      <c r="H72" s="627" t="s">
        <v>6069</v>
      </c>
      <c r="I72" s="629">
        <v>17.965000000000003</v>
      </c>
      <c r="J72" s="629">
        <v>350</v>
      </c>
      <c r="K72" s="630">
        <v>6290</v>
      </c>
    </row>
    <row r="73" spans="1:11" ht="14.4" customHeight="1" x14ac:dyDescent="0.3">
      <c r="A73" s="625" t="s">
        <v>549</v>
      </c>
      <c r="B73" s="626" t="s">
        <v>551</v>
      </c>
      <c r="C73" s="627" t="s">
        <v>565</v>
      </c>
      <c r="D73" s="628" t="s">
        <v>566</v>
      </c>
      <c r="E73" s="627" t="s">
        <v>5914</v>
      </c>
      <c r="F73" s="628" t="s">
        <v>5915</v>
      </c>
      <c r="G73" s="627" t="s">
        <v>6070</v>
      </c>
      <c r="H73" s="627" t="s">
        <v>6071</v>
      </c>
      <c r="I73" s="629">
        <v>17.71</v>
      </c>
      <c r="J73" s="629">
        <v>300</v>
      </c>
      <c r="K73" s="630">
        <v>5340</v>
      </c>
    </row>
    <row r="74" spans="1:11" ht="14.4" customHeight="1" x14ac:dyDescent="0.3">
      <c r="A74" s="625" t="s">
        <v>549</v>
      </c>
      <c r="B74" s="626" t="s">
        <v>551</v>
      </c>
      <c r="C74" s="627" t="s">
        <v>565</v>
      </c>
      <c r="D74" s="628" t="s">
        <v>566</v>
      </c>
      <c r="E74" s="627" t="s">
        <v>5914</v>
      </c>
      <c r="F74" s="628" t="s">
        <v>5915</v>
      </c>
      <c r="G74" s="627" t="s">
        <v>6072</v>
      </c>
      <c r="H74" s="627" t="s">
        <v>6073</v>
      </c>
      <c r="I74" s="629">
        <v>1.68</v>
      </c>
      <c r="J74" s="629">
        <v>10</v>
      </c>
      <c r="K74" s="630">
        <v>16.8</v>
      </c>
    </row>
    <row r="75" spans="1:11" ht="14.4" customHeight="1" x14ac:dyDescent="0.3">
      <c r="A75" s="625" t="s">
        <v>549</v>
      </c>
      <c r="B75" s="626" t="s">
        <v>551</v>
      </c>
      <c r="C75" s="627" t="s">
        <v>565</v>
      </c>
      <c r="D75" s="628" t="s">
        <v>566</v>
      </c>
      <c r="E75" s="627" t="s">
        <v>5914</v>
      </c>
      <c r="F75" s="628" t="s">
        <v>5915</v>
      </c>
      <c r="G75" s="627" t="s">
        <v>6074</v>
      </c>
      <c r="H75" s="627" t="s">
        <v>6075</v>
      </c>
      <c r="I75" s="629">
        <v>12.105555555555554</v>
      </c>
      <c r="J75" s="629">
        <v>96</v>
      </c>
      <c r="K75" s="630">
        <v>1162.1000000000001</v>
      </c>
    </row>
    <row r="76" spans="1:11" ht="14.4" customHeight="1" x14ac:dyDescent="0.3">
      <c r="A76" s="625" t="s">
        <v>549</v>
      </c>
      <c r="B76" s="626" t="s">
        <v>551</v>
      </c>
      <c r="C76" s="627" t="s">
        <v>565</v>
      </c>
      <c r="D76" s="628" t="s">
        <v>566</v>
      </c>
      <c r="E76" s="627" t="s">
        <v>5914</v>
      </c>
      <c r="F76" s="628" t="s">
        <v>5915</v>
      </c>
      <c r="G76" s="627" t="s">
        <v>6076</v>
      </c>
      <c r="H76" s="627" t="s">
        <v>6077</v>
      </c>
      <c r="I76" s="629">
        <v>34.97</v>
      </c>
      <c r="J76" s="629">
        <v>40</v>
      </c>
      <c r="K76" s="630">
        <v>1398.8</v>
      </c>
    </row>
    <row r="77" spans="1:11" ht="14.4" customHeight="1" x14ac:dyDescent="0.3">
      <c r="A77" s="625" t="s">
        <v>549</v>
      </c>
      <c r="B77" s="626" t="s">
        <v>551</v>
      </c>
      <c r="C77" s="627" t="s">
        <v>565</v>
      </c>
      <c r="D77" s="628" t="s">
        <v>566</v>
      </c>
      <c r="E77" s="627" t="s">
        <v>5914</v>
      </c>
      <c r="F77" s="628" t="s">
        <v>5915</v>
      </c>
      <c r="G77" s="627" t="s">
        <v>6078</v>
      </c>
      <c r="H77" s="627" t="s">
        <v>6079</v>
      </c>
      <c r="I77" s="629">
        <v>2.7974999999999999</v>
      </c>
      <c r="J77" s="629">
        <v>300</v>
      </c>
      <c r="K77" s="630">
        <v>843.5</v>
      </c>
    </row>
    <row r="78" spans="1:11" ht="14.4" customHeight="1" x14ac:dyDescent="0.3">
      <c r="A78" s="625" t="s">
        <v>549</v>
      </c>
      <c r="B78" s="626" t="s">
        <v>551</v>
      </c>
      <c r="C78" s="627" t="s">
        <v>565</v>
      </c>
      <c r="D78" s="628" t="s">
        <v>566</v>
      </c>
      <c r="E78" s="627" t="s">
        <v>5914</v>
      </c>
      <c r="F78" s="628" t="s">
        <v>5915</v>
      </c>
      <c r="G78" s="627" t="s">
        <v>6080</v>
      </c>
      <c r="H78" s="627" t="s">
        <v>6081</v>
      </c>
      <c r="I78" s="629">
        <v>1.9000000000000001</v>
      </c>
      <c r="J78" s="629">
        <v>250</v>
      </c>
      <c r="K78" s="630">
        <v>473.5</v>
      </c>
    </row>
    <row r="79" spans="1:11" ht="14.4" customHeight="1" x14ac:dyDescent="0.3">
      <c r="A79" s="625" t="s">
        <v>549</v>
      </c>
      <c r="B79" s="626" t="s">
        <v>551</v>
      </c>
      <c r="C79" s="627" t="s">
        <v>565</v>
      </c>
      <c r="D79" s="628" t="s">
        <v>566</v>
      </c>
      <c r="E79" s="627" t="s">
        <v>5914</v>
      </c>
      <c r="F79" s="628" t="s">
        <v>5915</v>
      </c>
      <c r="G79" s="627" t="s">
        <v>6082</v>
      </c>
      <c r="H79" s="627" t="s">
        <v>6083</v>
      </c>
      <c r="I79" s="629">
        <v>5.2</v>
      </c>
      <c r="J79" s="629">
        <v>20</v>
      </c>
      <c r="K79" s="630">
        <v>104</v>
      </c>
    </row>
    <row r="80" spans="1:11" ht="14.4" customHeight="1" x14ac:dyDescent="0.3">
      <c r="A80" s="625" t="s">
        <v>549</v>
      </c>
      <c r="B80" s="626" t="s">
        <v>551</v>
      </c>
      <c r="C80" s="627" t="s">
        <v>565</v>
      </c>
      <c r="D80" s="628" t="s">
        <v>566</v>
      </c>
      <c r="E80" s="627" t="s">
        <v>5914</v>
      </c>
      <c r="F80" s="628" t="s">
        <v>5915</v>
      </c>
      <c r="G80" s="627" t="s">
        <v>6084</v>
      </c>
      <c r="H80" s="627" t="s">
        <v>6085</v>
      </c>
      <c r="I80" s="629">
        <v>13.18</v>
      </c>
      <c r="J80" s="629">
        <v>110</v>
      </c>
      <c r="K80" s="630">
        <v>1449.6</v>
      </c>
    </row>
    <row r="81" spans="1:11" ht="14.4" customHeight="1" x14ac:dyDescent="0.3">
      <c r="A81" s="625" t="s">
        <v>549</v>
      </c>
      <c r="B81" s="626" t="s">
        <v>551</v>
      </c>
      <c r="C81" s="627" t="s">
        <v>565</v>
      </c>
      <c r="D81" s="628" t="s">
        <v>566</v>
      </c>
      <c r="E81" s="627" t="s">
        <v>5914</v>
      </c>
      <c r="F81" s="628" t="s">
        <v>5915</v>
      </c>
      <c r="G81" s="627" t="s">
        <v>6086</v>
      </c>
      <c r="H81" s="627" t="s">
        <v>6087</v>
      </c>
      <c r="I81" s="629">
        <v>13.158750000000001</v>
      </c>
      <c r="J81" s="629">
        <v>240</v>
      </c>
      <c r="K81" s="630">
        <v>3156.2</v>
      </c>
    </row>
    <row r="82" spans="1:11" ht="14.4" customHeight="1" x14ac:dyDescent="0.3">
      <c r="A82" s="625" t="s">
        <v>549</v>
      </c>
      <c r="B82" s="626" t="s">
        <v>551</v>
      </c>
      <c r="C82" s="627" t="s">
        <v>565</v>
      </c>
      <c r="D82" s="628" t="s">
        <v>566</v>
      </c>
      <c r="E82" s="627" t="s">
        <v>5914</v>
      </c>
      <c r="F82" s="628" t="s">
        <v>5915</v>
      </c>
      <c r="G82" s="627" t="s">
        <v>6088</v>
      </c>
      <c r="H82" s="627" t="s">
        <v>6089</v>
      </c>
      <c r="I82" s="629">
        <v>1.5549999999999999</v>
      </c>
      <c r="J82" s="629">
        <v>675</v>
      </c>
      <c r="K82" s="630">
        <v>1048.5</v>
      </c>
    </row>
    <row r="83" spans="1:11" ht="14.4" customHeight="1" x14ac:dyDescent="0.3">
      <c r="A83" s="625" t="s">
        <v>549</v>
      </c>
      <c r="B83" s="626" t="s">
        <v>551</v>
      </c>
      <c r="C83" s="627" t="s">
        <v>565</v>
      </c>
      <c r="D83" s="628" t="s">
        <v>566</v>
      </c>
      <c r="E83" s="627" t="s">
        <v>5914</v>
      </c>
      <c r="F83" s="628" t="s">
        <v>5915</v>
      </c>
      <c r="G83" s="627" t="s">
        <v>6090</v>
      </c>
      <c r="H83" s="627" t="s">
        <v>6091</v>
      </c>
      <c r="I83" s="629">
        <v>21.232500000000002</v>
      </c>
      <c r="J83" s="629">
        <v>60</v>
      </c>
      <c r="K83" s="630">
        <v>1273.9000000000001</v>
      </c>
    </row>
    <row r="84" spans="1:11" ht="14.4" customHeight="1" x14ac:dyDescent="0.3">
      <c r="A84" s="625" t="s">
        <v>549</v>
      </c>
      <c r="B84" s="626" t="s">
        <v>551</v>
      </c>
      <c r="C84" s="627" t="s">
        <v>565</v>
      </c>
      <c r="D84" s="628" t="s">
        <v>566</v>
      </c>
      <c r="E84" s="627" t="s">
        <v>5914</v>
      </c>
      <c r="F84" s="628" t="s">
        <v>5915</v>
      </c>
      <c r="G84" s="627" t="s">
        <v>6092</v>
      </c>
      <c r="H84" s="627" t="s">
        <v>6093</v>
      </c>
      <c r="I84" s="629">
        <v>20.925000000000001</v>
      </c>
      <c r="J84" s="629">
        <v>80</v>
      </c>
      <c r="K84" s="630">
        <v>1637</v>
      </c>
    </row>
    <row r="85" spans="1:11" ht="14.4" customHeight="1" x14ac:dyDescent="0.3">
      <c r="A85" s="625" t="s">
        <v>549</v>
      </c>
      <c r="B85" s="626" t="s">
        <v>551</v>
      </c>
      <c r="C85" s="627" t="s">
        <v>565</v>
      </c>
      <c r="D85" s="628" t="s">
        <v>566</v>
      </c>
      <c r="E85" s="627" t="s">
        <v>5914</v>
      </c>
      <c r="F85" s="628" t="s">
        <v>5915</v>
      </c>
      <c r="G85" s="627" t="s">
        <v>6094</v>
      </c>
      <c r="H85" s="627" t="s">
        <v>6095</v>
      </c>
      <c r="I85" s="629">
        <v>8.3025000000000002</v>
      </c>
      <c r="J85" s="629">
        <v>80</v>
      </c>
      <c r="K85" s="630">
        <v>664.2</v>
      </c>
    </row>
    <row r="86" spans="1:11" ht="14.4" customHeight="1" x14ac:dyDescent="0.3">
      <c r="A86" s="625" t="s">
        <v>549</v>
      </c>
      <c r="B86" s="626" t="s">
        <v>551</v>
      </c>
      <c r="C86" s="627" t="s">
        <v>565</v>
      </c>
      <c r="D86" s="628" t="s">
        <v>566</v>
      </c>
      <c r="E86" s="627" t="s">
        <v>5914</v>
      </c>
      <c r="F86" s="628" t="s">
        <v>5915</v>
      </c>
      <c r="G86" s="627" t="s">
        <v>6096</v>
      </c>
      <c r="H86" s="627" t="s">
        <v>6097</v>
      </c>
      <c r="I86" s="629">
        <v>280.91000000000003</v>
      </c>
      <c r="J86" s="629">
        <v>1</v>
      </c>
      <c r="K86" s="630">
        <v>280.91000000000003</v>
      </c>
    </row>
    <row r="87" spans="1:11" ht="14.4" customHeight="1" x14ac:dyDescent="0.3">
      <c r="A87" s="625" t="s">
        <v>549</v>
      </c>
      <c r="B87" s="626" t="s">
        <v>551</v>
      </c>
      <c r="C87" s="627" t="s">
        <v>565</v>
      </c>
      <c r="D87" s="628" t="s">
        <v>566</v>
      </c>
      <c r="E87" s="627" t="s">
        <v>5914</v>
      </c>
      <c r="F87" s="628" t="s">
        <v>5915</v>
      </c>
      <c r="G87" s="627" t="s">
        <v>6098</v>
      </c>
      <c r="H87" s="627" t="s">
        <v>6099</v>
      </c>
      <c r="I87" s="629">
        <v>11.42</v>
      </c>
      <c r="J87" s="629">
        <v>500</v>
      </c>
      <c r="K87" s="630">
        <v>5710</v>
      </c>
    </row>
    <row r="88" spans="1:11" ht="14.4" customHeight="1" x14ac:dyDescent="0.3">
      <c r="A88" s="625" t="s">
        <v>549</v>
      </c>
      <c r="B88" s="626" t="s">
        <v>551</v>
      </c>
      <c r="C88" s="627" t="s">
        <v>565</v>
      </c>
      <c r="D88" s="628" t="s">
        <v>566</v>
      </c>
      <c r="E88" s="627" t="s">
        <v>5914</v>
      </c>
      <c r="F88" s="628" t="s">
        <v>5915</v>
      </c>
      <c r="G88" s="627" t="s">
        <v>6100</v>
      </c>
      <c r="H88" s="627" t="s">
        <v>6101</v>
      </c>
      <c r="I88" s="629">
        <v>0.45999999999999985</v>
      </c>
      <c r="J88" s="629">
        <v>6300</v>
      </c>
      <c r="K88" s="630">
        <v>2911</v>
      </c>
    </row>
    <row r="89" spans="1:11" ht="14.4" customHeight="1" x14ac:dyDescent="0.3">
      <c r="A89" s="625" t="s">
        <v>549</v>
      </c>
      <c r="B89" s="626" t="s">
        <v>551</v>
      </c>
      <c r="C89" s="627" t="s">
        <v>565</v>
      </c>
      <c r="D89" s="628" t="s">
        <v>566</v>
      </c>
      <c r="E89" s="627" t="s">
        <v>5914</v>
      </c>
      <c r="F89" s="628" t="s">
        <v>5915</v>
      </c>
      <c r="G89" s="627" t="s">
        <v>6102</v>
      </c>
      <c r="H89" s="627" t="s">
        <v>6103</v>
      </c>
      <c r="I89" s="629">
        <v>4.03</v>
      </c>
      <c r="J89" s="629">
        <v>400</v>
      </c>
      <c r="K89" s="630">
        <v>1612</v>
      </c>
    </row>
    <row r="90" spans="1:11" ht="14.4" customHeight="1" x14ac:dyDescent="0.3">
      <c r="A90" s="625" t="s">
        <v>549</v>
      </c>
      <c r="B90" s="626" t="s">
        <v>551</v>
      </c>
      <c r="C90" s="627" t="s">
        <v>565</v>
      </c>
      <c r="D90" s="628" t="s">
        <v>566</v>
      </c>
      <c r="E90" s="627" t="s">
        <v>5914</v>
      </c>
      <c r="F90" s="628" t="s">
        <v>5915</v>
      </c>
      <c r="G90" s="627" t="s">
        <v>6104</v>
      </c>
      <c r="H90" s="627" t="s">
        <v>6105</v>
      </c>
      <c r="I90" s="629">
        <v>11.980000000000002</v>
      </c>
      <c r="J90" s="629">
        <v>1050</v>
      </c>
      <c r="K90" s="630">
        <v>12578.4</v>
      </c>
    </row>
    <row r="91" spans="1:11" ht="14.4" customHeight="1" x14ac:dyDescent="0.3">
      <c r="A91" s="625" t="s">
        <v>549</v>
      </c>
      <c r="B91" s="626" t="s">
        <v>551</v>
      </c>
      <c r="C91" s="627" t="s">
        <v>565</v>
      </c>
      <c r="D91" s="628" t="s">
        <v>566</v>
      </c>
      <c r="E91" s="627" t="s">
        <v>5914</v>
      </c>
      <c r="F91" s="628" t="s">
        <v>5915</v>
      </c>
      <c r="G91" s="627" t="s">
        <v>6106</v>
      </c>
      <c r="H91" s="627" t="s">
        <v>6107</v>
      </c>
      <c r="I91" s="629">
        <v>64.14</v>
      </c>
      <c r="J91" s="629">
        <v>5</v>
      </c>
      <c r="K91" s="630">
        <v>320.7</v>
      </c>
    </row>
    <row r="92" spans="1:11" ht="14.4" customHeight="1" x14ac:dyDescent="0.3">
      <c r="A92" s="625" t="s">
        <v>549</v>
      </c>
      <c r="B92" s="626" t="s">
        <v>551</v>
      </c>
      <c r="C92" s="627" t="s">
        <v>565</v>
      </c>
      <c r="D92" s="628" t="s">
        <v>566</v>
      </c>
      <c r="E92" s="627" t="s">
        <v>5914</v>
      </c>
      <c r="F92" s="628" t="s">
        <v>5915</v>
      </c>
      <c r="G92" s="627" t="s">
        <v>6108</v>
      </c>
      <c r="H92" s="627" t="s">
        <v>6109</v>
      </c>
      <c r="I92" s="629">
        <v>205.7</v>
      </c>
      <c r="J92" s="629">
        <v>20</v>
      </c>
      <c r="K92" s="630">
        <v>4114</v>
      </c>
    </row>
    <row r="93" spans="1:11" ht="14.4" customHeight="1" x14ac:dyDescent="0.3">
      <c r="A93" s="625" t="s">
        <v>549</v>
      </c>
      <c r="B93" s="626" t="s">
        <v>551</v>
      </c>
      <c r="C93" s="627" t="s">
        <v>565</v>
      </c>
      <c r="D93" s="628" t="s">
        <v>566</v>
      </c>
      <c r="E93" s="627" t="s">
        <v>5914</v>
      </c>
      <c r="F93" s="628" t="s">
        <v>5915</v>
      </c>
      <c r="G93" s="627" t="s">
        <v>6110</v>
      </c>
      <c r="H93" s="627" t="s">
        <v>6111</v>
      </c>
      <c r="I93" s="629">
        <v>156.876</v>
      </c>
      <c r="J93" s="629">
        <v>60</v>
      </c>
      <c r="K93" s="630">
        <v>9365.81</v>
      </c>
    </row>
    <row r="94" spans="1:11" ht="14.4" customHeight="1" x14ac:dyDescent="0.3">
      <c r="A94" s="625" t="s">
        <v>549</v>
      </c>
      <c r="B94" s="626" t="s">
        <v>551</v>
      </c>
      <c r="C94" s="627" t="s">
        <v>565</v>
      </c>
      <c r="D94" s="628" t="s">
        <v>566</v>
      </c>
      <c r="E94" s="627" t="s">
        <v>5914</v>
      </c>
      <c r="F94" s="628" t="s">
        <v>5915</v>
      </c>
      <c r="G94" s="627" t="s">
        <v>6112</v>
      </c>
      <c r="H94" s="627" t="s">
        <v>6113</v>
      </c>
      <c r="I94" s="629">
        <v>36.299999999999997</v>
      </c>
      <c r="J94" s="629">
        <v>1</v>
      </c>
      <c r="K94" s="630">
        <v>36.299999999999997</v>
      </c>
    </row>
    <row r="95" spans="1:11" ht="14.4" customHeight="1" x14ac:dyDescent="0.3">
      <c r="A95" s="625" t="s">
        <v>549</v>
      </c>
      <c r="B95" s="626" t="s">
        <v>551</v>
      </c>
      <c r="C95" s="627" t="s">
        <v>565</v>
      </c>
      <c r="D95" s="628" t="s">
        <v>566</v>
      </c>
      <c r="E95" s="627" t="s">
        <v>5914</v>
      </c>
      <c r="F95" s="628" t="s">
        <v>5915</v>
      </c>
      <c r="G95" s="627" t="s">
        <v>6114</v>
      </c>
      <c r="H95" s="627" t="s">
        <v>6115</v>
      </c>
      <c r="I95" s="629">
        <v>181.61</v>
      </c>
      <c r="J95" s="629">
        <v>2</v>
      </c>
      <c r="K95" s="630">
        <v>363.22</v>
      </c>
    </row>
    <row r="96" spans="1:11" ht="14.4" customHeight="1" x14ac:dyDescent="0.3">
      <c r="A96" s="625" t="s">
        <v>549</v>
      </c>
      <c r="B96" s="626" t="s">
        <v>551</v>
      </c>
      <c r="C96" s="627" t="s">
        <v>565</v>
      </c>
      <c r="D96" s="628" t="s">
        <v>566</v>
      </c>
      <c r="E96" s="627" t="s">
        <v>5914</v>
      </c>
      <c r="F96" s="628" t="s">
        <v>5915</v>
      </c>
      <c r="G96" s="627" t="s">
        <v>6116</v>
      </c>
      <c r="H96" s="627" t="s">
        <v>6117</v>
      </c>
      <c r="I96" s="629">
        <v>2.33</v>
      </c>
      <c r="J96" s="629">
        <v>200</v>
      </c>
      <c r="K96" s="630">
        <v>466</v>
      </c>
    </row>
    <row r="97" spans="1:11" ht="14.4" customHeight="1" x14ac:dyDescent="0.3">
      <c r="A97" s="625" t="s">
        <v>549</v>
      </c>
      <c r="B97" s="626" t="s">
        <v>551</v>
      </c>
      <c r="C97" s="627" t="s">
        <v>565</v>
      </c>
      <c r="D97" s="628" t="s">
        <v>566</v>
      </c>
      <c r="E97" s="627" t="s">
        <v>5914</v>
      </c>
      <c r="F97" s="628" t="s">
        <v>5915</v>
      </c>
      <c r="G97" s="627" t="s">
        <v>6118</v>
      </c>
      <c r="H97" s="627" t="s">
        <v>6119</v>
      </c>
      <c r="I97" s="629">
        <v>618.19000000000005</v>
      </c>
      <c r="J97" s="629">
        <v>3</v>
      </c>
      <c r="K97" s="630">
        <v>1854.58</v>
      </c>
    </row>
    <row r="98" spans="1:11" ht="14.4" customHeight="1" x14ac:dyDescent="0.3">
      <c r="A98" s="625" t="s">
        <v>549</v>
      </c>
      <c r="B98" s="626" t="s">
        <v>551</v>
      </c>
      <c r="C98" s="627" t="s">
        <v>565</v>
      </c>
      <c r="D98" s="628" t="s">
        <v>566</v>
      </c>
      <c r="E98" s="627" t="s">
        <v>5914</v>
      </c>
      <c r="F98" s="628" t="s">
        <v>5915</v>
      </c>
      <c r="G98" s="627" t="s">
        <v>6120</v>
      </c>
      <c r="H98" s="627" t="s">
        <v>6121</v>
      </c>
      <c r="I98" s="629">
        <v>215.46</v>
      </c>
      <c r="J98" s="629">
        <v>9</v>
      </c>
      <c r="K98" s="630">
        <v>1939.14</v>
      </c>
    </row>
    <row r="99" spans="1:11" ht="14.4" customHeight="1" x14ac:dyDescent="0.3">
      <c r="A99" s="625" t="s">
        <v>549</v>
      </c>
      <c r="B99" s="626" t="s">
        <v>551</v>
      </c>
      <c r="C99" s="627" t="s">
        <v>565</v>
      </c>
      <c r="D99" s="628" t="s">
        <v>566</v>
      </c>
      <c r="E99" s="627" t="s">
        <v>5914</v>
      </c>
      <c r="F99" s="628" t="s">
        <v>5915</v>
      </c>
      <c r="G99" s="627" t="s">
        <v>6122</v>
      </c>
      <c r="H99" s="627" t="s">
        <v>6123</v>
      </c>
      <c r="I99" s="629">
        <v>18.25</v>
      </c>
      <c r="J99" s="629">
        <v>126</v>
      </c>
      <c r="K99" s="630">
        <v>2300</v>
      </c>
    </row>
    <row r="100" spans="1:11" ht="14.4" customHeight="1" x14ac:dyDescent="0.3">
      <c r="A100" s="625" t="s">
        <v>549</v>
      </c>
      <c r="B100" s="626" t="s">
        <v>551</v>
      </c>
      <c r="C100" s="627" t="s">
        <v>565</v>
      </c>
      <c r="D100" s="628" t="s">
        <v>566</v>
      </c>
      <c r="E100" s="627" t="s">
        <v>5914</v>
      </c>
      <c r="F100" s="628" t="s">
        <v>5915</v>
      </c>
      <c r="G100" s="627" t="s">
        <v>6124</v>
      </c>
      <c r="H100" s="627" t="s">
        <v>6125</v>
      </c>
      <c r="I100" s="629">
        <v>9.1999999999999993</v>
      </c>
      <c r="J100" s="629">
        <v>350</v>
      </c>
      <c r="K100" s="630">
        <v>3220</v>
      </c>
    </row>
    <row r="101" spans="1:11" ht="14.4" customHeight="1" x14ac:dyDescent="0.3">
      <c r="A101" s="625" t="s">
        <v>549</v>
      </c>
      <c r="B101" s="626" t="s">
        <v>551</v>
      </c>
      <c r="C101" s="627" t="s">
        <v>565</v>
      </c>
      <c r="D101" s="628" t="s">
        <v>566</v>
      </c>
      <c r="E101" s="627" t="s">
        <v>5914</v>
      </c>
      <c r="F101" s="628" t="s">
        <v>5915</v>
      </c>
      <c r="G101" s="627" t="s">
        <v>6126</v>
      </c>
      <c r="H101" s="627" t="s">
        <v>6127</v>
      </c>
      <c r="I101" s="629">
        <v>172.5</v>
      </c>
      <c r="J101" s="629">
        <v>1</v>
      </c>
      <c r="K101" s="630">
        <v>172.5</v>
      </c>
    </row>
    <row r="102" spans="1:11" ht="14.4" customHeight="1" x14ac:dyDescent="0.3">
      <c r="A102" s="625" t="s">
        <v>549</v>
      </c>
      <c r="B102" s="626" t="s">
        <v>551</v>
      </c>
      <c r="C102" s="627" t="s">
        <v>565</v>
      </c>
      <c r="D102" s="628" t="s">
        <v>566</v>
      </c>
      <c r="E102" s="627" t="s">
        <v>5914</v>
      </c>
      <c r="F102" s="628" t="s">
        <v>5915</v>
      </c>
      <c r="G102" s="627" t="s">
        <v>6128</v>
      </c>
      <c r="H102" s="627" t="s">
        <v>6129</v>
      </c>
      <c r="I102" s="629">
        <v>1.61</v>
      </c>
      <c r="J102" s="629">
        <v>50</v>
      </c>
      <c r="K102" s="630">
        <v>80.5</v>
      </c>
    </row>
    <row r="103" spans="1:11" ht="14.4" customHeight="1" x14ac:dyDescent="0.3">
      <c r="A103" s="625" t="s">
        <v>549</v>
      </c>
      <c r="B103" s="626" t="s">
        <v>551</v>
      </c>
      <c r="C103" s="627" t="s">
        <v>565</v>
      </c>
      <c r="D103" s="628" t="s">
        <v>566</v>
      </c>
      <c r="E103" s="627" t="s">
        <v>5922</v>
      </c>
      <c r="F103" s="628" t="s">
        <v>5923</v>
      </c>
      <c r="G103" s="627" t="s">
        <v>6130</v>
      </c>
      <c r="H103" s="627" t="s">
        <v>6131</v>
      </c>
      <c r="I103" s="629">
        <v>442.39</v>
      </c>
      <c r="J103" s="629">
        <v>20</v>
      </c>
      <c r="K103" s="630">
        <v>8847.7599999999984</v>
      </c>
    </row>
    <row r="104" spans="1:11" ht="14.4" customHeight="1" x14ac:dyDescent="0.3">
      <c r="A104" s="625" t="s">
        <v>549</v>
      </c>
      <c r="B104" s="626" t="s">
        <v>551</v>
      </c>
      <c r="C104" s="627" t="s">
        <v>565</v>
      </c>
      <c r="D104" s="628" t="s">
        <v>566</v>
      </c>
      <c r="E104" s="627" t="s">
        <v>5922</v>
      </c>
      <c r="F104" s="628" t="s">
        <v>5923</v>
      </c>
      <c r="G104" s="627" t="s">
        <v>6132</v>
      </c>
      <c r="H104" s="627" t="s">
        <v>6133</v>
      </c>
      <c r="I104" s="629">
        <v>265.49111111111114</v>
      </c>
      <c r="J104" s="629">
        <v>78</v>
      </c>
      <c r="K104" s="630">
        <v>20758.260000000002</v>
      </c>
    </row>
    <row r="105" spans="1:11" ht="14.4" customHeight="1" x14ac:dyDescent="0.3">
      <c r="A105" s="625" t="s">
        <v>549</v>
      </c>
      <c r="B105" s="626" t="s">
        <v>551</v>
      </c>
      <c r="C105" s="627" t="s">
        <v>565</v>
      </c>
      <c r="D105" s="628" t="s">
        <v>566</v>
      </c>
      <c r="E105" s="627" t="s">
        <v>5926</v>
      </c>
      <c r="F105" s="628" t="s">
        <v>5927</v>
      </c>
      <c r="G105" s="627" t="s">
        <v>6134</v>
      </c>
      <c r="H105" s="627" t="s">
        <v>6135</v>
      </c>
      <c r="I105" s="629">
        <v>8.1027272727272734</v>
      </c>
      <c r="J105" s="629">
        <v>2650</v>
      </c>
      <c r="K105" s="630">
        <v>21496.5</v>
      </c>
    </row>
    <row r="106" spans="1:11" ht="14.4" customHeight="1" x14ac:dyDescent="0.3">
      <c r="A106" s="625" t="s">
        <v>549</v>
      </c>
      <c r="B106" s="626" t="s">
        <v>551</v>
      </c>
      <c r="C106" s="627" t="s">
        <v>565</v>
      </c>
      <c r="D106" s="628" t="s">
        <v>566</v>
      </c>
      <c r="E106" s="627" t="s">
        <v>5930</v>
      </c>
      <c r="F106" s="628" t="s">
        <v>5931</v>
      </c>
      <c r="G106" s="627" t="s">
        <v>6136</v>
      </c>
      <c r="H106" s="627" t="s">
        <v>6137</v>
      </c>
      <c r="I106" s="629">
        <v>0.3</v>
      </c>
      <c r="J106" s="629">
        <v>400</v>
      </c>
      <c r="K106" s="630">
        <v>120</v>
      </c>
    </row>
    <row r="107" spans="1:11" ht="14.4" customHeight="1" x14ac:dyDescent="0.3">
      <c r="A107" s="625" t="s">
        <v>549</v>
      </c>
      <c r="B107" s="626" t="s">
        <v>551</v>
      </c>
      <c r="C107" s="627" t="s">
        <v>565</v>
      </c>
      <c r="D107" s="628" t="s">
        <v>566</v>
      </c>
      <c r="E107" s="627" t="s">
        <v>5930</v>
      </c>
      <c r="F107" s="628" t="s">
        <v>5931</v>
      </c>
      <c r="G107" s="627" t="s">
        <v>6138</v>
      </c>
      <c r="H107" s="627" t="s">
        <v>6139</v>
      </c>
      <c r="I107" s="629">
        <v>0.30199999999999999</v>
      </c>
      <c r="J107" s="629">
        <v>2800</v>
      </c>
      <c r="K107" s="630">
        <v>842</v>
      </c>
    </row>
    <row r="108" spans="1:11" ht="14.4" customHeight="1" x14ac:dyDescent="0.3">
      <c r="A108" s="625" t="s">
        <v>549</v>
      </c>
      <c r="B108" s="626" t="s">
        <v>551</v>
      </c>
      <c r="C108" s="627" t="s">
        <v>565</v>
      </c>
      <c r="D108" s="628" t="s">
        <v>566</v>
      </c>
      <c r="E108" s="627" t="s">
        <v>5930</v>
      </c>
      <c r="F108" s="628" t="s">
        <v>5931</v>
      </c>
      <c r="G108" s="627" t="s">
        <v>6140</v>
      </c>
      <c r="H108" s="627" t="s">
        <v>6141</v>
      </c>
      <c r="I108" s="629">
        <v>0.68</v>
      </c>
      <c r="J108" s="629">
        <v>100</v>
      </c>
      <c r="K108" s="630">
        <v>68</v>
      </c>
    </row>
    <row r="109" spans="1:11" ht="14.4" customHeight="1" x14ac:dyDescent="0.3">
      <c r="A109" s="625" t="s">
        <v>549</v>
      </c>
      <c r="B109" s="626" t="s">
        <v>551</v>
      </c>
      <c r="C109" s="627" t="s">
        <v>565</v>
      </c>
      <c r="D109" s="628" t="s">
        <v>566</v>
      </c>
      <c r="E109" s="627" t="s">
        <v>5930</v>
      </c>
      <c r="F109" s="628" t="s">
        <v>5931</v>
      </c>
      <c r="G109" s="627" t="s">
        <v>6142</v>
      </c>
      <c r="H109" s="627" t="s">
        <v>6143</v>
      </c>
      <c r="I109" s="629">
        <v>0.47</v>
      </c>
      <c r="J109" s="629">
        <v>500</v>
      </c>
      <c r="K109" s="630">
        <v>231</v>
      </c>
    </row>
    <row r="110" spans="1:11" ht="14.4" customHeight="1" x14ac:dyDescent="0.3">
      <c r="A110" s="625" t="s">
        <v>549</v>
      </c>
      <c r="B110" s="626" t="s">
        <v>551</v>
      </c>
      <c r="C110" s="627" t="s">
        <v>565</v>
      </c>
      <c r="D110" s="628" t="s">
        <v>566</v>
      </c>
      <c r="E110" s="627" t="s">
        <v>5930</v>
      </c>
      <c r="F110" s="628" t="s">
        <v>5931</v>
      </c>
      <c r="G110" s="627" t="s">
        <v>6144</v>
      </c>
      <c r="H110" s="627" t="s">
        <v>6145</v>
      </c>
      <c r="I110" s="629">
        <v>0.29888888888888887</v>
      </c>
      <c r="J110" s="629">
        <v>8200</v>
      </c>
      <c r="K110" s="630">
        <v>2460</v>
      </c>
    </row>
    <row r="111" spans="1:11" ht="14.4" customHeight="1" x14ac:dyDescent="0.3">
      <c r="A111" s="625" t="s">
        <v>549</v>
      </c>
      <c r="B111" s="626" t="s">
        <v>551</v>
      </c>
      <c r="C111" s="627" t="s">
        <v>565</v>
      </c>
      <c r="D111" s="628" t="s">
        <v>566</v>
      </c>
      <c r="E111" s="627" t="s">
        <v>5932</v>
      </c>
      <c r="F111" s="628" t="s">
        <v>5933</v>
      </c>
      <c r="G111" s="627" t="s">
        <v>6146</v>
      </c>
      <c r="H111" s="627" t="s">
        <v>6147</v>
      </c>
      <c r="I111" s="629">
        <v>0.78700000000000014</v>
      </c>
      <c r="J111" s="629">
        <v>12400</v>
      </c>
      <c r="K111" s="630">
        <v>9523</v>
      </c>
    </row>
    <row r="112" spans="1:11" ht="14.4" customHeight="1" x14ac:dyDescent="0.3">
      <c r="A112" s="625" t="s">
        <v>549</v>
      </c>
      <c r="B112" s="626" t="s">
        <v>551</v>
      </c>
      <c r="C112" s="627" t="s">
        <v>565</v>
      </c>
      <c r="D112" s="628" t="s">
        <v>566</v>
      </c>
      <c r="E112" s="627" t="s">
        <v>5932</v>
      </c>
      <c r="F112" s="628" t="s">
        <v>5933</v>
      </c>
      <c r="G112" s="627" t="s">
        <v>6148</v>
      </c>
      <c r="H112" s="627" t="s">
        <v>6149</v>
      </c>
      <c r="I112" s="629">
        <v>10.96</v>
      </c>
      <c r="J112" s="629">
        <v>40</v>
      </c>
      <c r="K112" s="630">
        <v>438.4</v>
      </c>
    </row>
    <row r="113" spans="1:11" ht="14.4" customHeight="1" x14ac:dyDescent="0.3">
      <c r="A113" s="625" t="s">
        <v>549</v>
      </c>
      <c r="B113" s="626" t="s">
        <v>551</v>
      </c>
      <c r="C113" s="627" t="s">
        <v>565</v>
      </c>
      <c r="D113" s="628" t="s">
        <v>566</v>
      </c>
      <c r="E113" s="627" t="s">
        <v>5932</v>
      </c>
      <c r="F113" s="628" t="s">
        <v>5933</v>
      </c>
      <c r="G113" s="627" t="s">
        <v>6150</v>
      </c>
      <c r="H113" s="627" t="s">
        <v>6151</v>
      </c>
      <c r="I113" s="629">
        <v>0.78900000000000003</v>
      </c>
      <c r="J113" s="629">
        <v>7900</v>
      </c>
      <c r="K113" s="630">
        <v>6232</v>
      </c>
    </row>
    <row r="114" spans="1:11" ht="14.4" customHeight="1" x14ac:dyDescent="0.3">
      <c r="A114" s="625" t="s">
        <v>549</v>
      </c>
      <c r="B114" s="626" t="s">
        <v>551</v>
      </c>
      <c r="C114" s="627" t="s">
        <v>565</v>
      </c>
      <c r="D114" s="628" t="s">
        <v>566</v>
      </c>
      <c r="E114" s="627" t="s">
        <v>5910</v>
      </c>
      <c r="F114" s="628" t="s">
        <v>5911</v>
      </c>
      <c r="G114" s="627" t="s">
        <v>6152</v>
      </c>
      <c r="H114" s="627" t="s">
        <v>6153</v>
      </c>
      <c r="I114" s="629">
        <v>139.4385876242375</v>
      </c>
      <c r="J114" s="629">
        <v>40</v>
      </c>
      <c r="K114" s="630">
        <v>5577.5435049694997</v>
      </c>
    </row>
    <row r="115" spans="1:11" ht="14.4" customHeight="1" x14ac:dyDescent="0.3">
      <c r="A115" s="625" t="s">
        <v>549</v>
      </c>
      <c r="B115" s="626" t="s">
        <v>551</v>
      </c>
      <c r="C115" s="627" t="s">
        <v>565</v>
      </c>
      <c r="D115" s="628" t="s">
        <v>566</v>
      </c>
      <c r="E115" s="627" t="s">
        <v>5910</v>
      </c>
      <c r="F115" s="628" t="s">
        <v>5911</v>
      </c>
      <c r="G115" s="627" t="s">
        <v>6154</v>
      </c>
      <c r="H115" s="627" t="s">
        <v>6155</v>
      </c>
      <c r="I115" s="629">
        <v>139.43870862424126</v>
      </c>
      <c r="J115" s="629">
        <v>40</v>
      </c>
      <c r="K115" s="630">
        <v>5577.5483449696503</v>
      </c>
    </row>
    <row r="116" spans="1:11" ht="14.4" customHeight="1" x14ac:dyDescent="0.3">
      <c r="A116" s="625" t="s">
        <v>549</v>
      </c>
      <c r="B116" s="626" t="s">
        <v>551</v>
      </c>
      <c r="C116" s="627" t="s">
        <v>565</v>
      </c>
      <c r="D116" s="628" t="s">
        <v>566</v>
      </c>
      <c r="E116" s="627" t="s">
        <v>5910</v>
      </c>
      <c r="F116" s="628" t="s">
        <v>5911</v>
      </c>
      <c r="G116" s="627" t="s">
        <v>6156</v>
      </c>
      <c r="H116" s="627" t="s">
        <v>6157</v>
      </c>
      <c r="I116" s="629">
        <v>108.01371865474501</v>
      </c>
      <c r="J116" s="629">
        <v>1</v>
      </c>
      <c r="K116" s="630">
        <v>108.01371865474501</v>
      </c>
    </row>
    <row r="117" spans="1:11" ht="14.4" customHeight="1" x14ac:dyDescent="0.3">
      <c r="A117" s="625" t="s">
        <v>549</v>
      </c>
      <c r="B117" s="626" t="s">
        <v>551</v>
      </c>
      <c r="C117" s="627" t="s">
        <v>569</v>
      </c>
      <c r="D117" s="628" t="s">
        <v>570</v>
      </c>
      <c r="E117" s="627" t="s">
        <v>5912</v>
      </c>
      <c r="F117" s="628" t="s">
        <v>5913</v>
      </c>
      <c r="G117" s="627" t="s">
        <v>5938</v>
      </c>
      <c r="H117" s="627" t="s">
        <v>5939</v>
      </c>
      <c r="I117" s="629">
        <v>2.3860000000000001</v>
      </c>
      <c r="J117" s="629">
        <v>300</v>
      </c>
      <c r="K117" s="630">
        <v>715.8</v>
      </c>
    </row>
    <row r="118" spans="1:11" ht="14.4" customHeight="1" x14ac:dyDescent="0.3">
      <c r="A118" s="625" t="s">
        <v>549</v>
      </c>
      <c r="B118" s="626" t="s">
        <v>551</v>
      </c>
      <c r="C118" s="627" t="s">
        <v>569</v>
      </c>
      <c r="D118" s="628" t="s">
        <v>570</v>
      </c>
      <c r="E118" s="627" t="s">
        <v>5912</v>
      </c>
      <c r="F118" s="628" t="s">
        <v>5913</v>
      </c>
      <c r="G118" s="627" t="s">
        <v>6158</v>
      </c>
      <c r="H118" s="627" t="s">
        <v>6159</v>
      </c>
      <c r="I118" s="629">
        <v>3.0900000000000003</v>
      </c>
      <c r="J118" s="629">
        <v>540</v>
      </c>
      <c r="K118" s="630">
        <v>1669.6</v>
      </c>
    </row>
    <row r="119" spans="1:11" ht="14.4" customHeight="1" x14ac:dyDescent="0.3">
      <c r="A119" s="625" t="s">
        <v>549</v>
      </c>
      <c r="B119" s="626" t="s">
        <v>551</v>
      </c>
      <c r="C119" s="627" t="s">
        <v>569</v>
      </c>
      <c r="D119" s="628" t="s">
        <v>570</v>
      </c>
      <c r="E119" s="627" t="s">
        <v>5912</v>
      </c>
      <c r="F119" s="628" t="s">
        <v>5913</v>
      </c>
      <c r="G119" s="627" t="s">
        <v>6160</v>
      </c>
      <c r="H119" s="627" t="s">
        <v>6161</v>
      </c>
      <c r="I119" s="629">
        <v>3.7649999999999997</v>
      </c>
      <c r="J119" s="629">
        <v>80</v>
      </c>
      <c r="K119" s="630">
        <v>301.2</v>
      </c>
    </row>
    <row r="120" spans="1:11" ht="14.4" customHeight="1" x14ac:dyDescent="0.3">
      <c r="A120" s="625" t="s">
        <v>549</v>
      </c>
      <c r="B120" s="626" t="s">
        <v>551</v>
      </c>
      <c r="C120" s="627" t="s">
        <v>569</v>
      </c>
      <c r="D120" s="628" t="s">
        <v>570</v>
      </c>
      <c r="E120" s="627" t="s">
        <v>5912</v>
      </c>
      <c r="F120" s="628" t="s">
        <v>5913</v>
      </c>
      <c r="G120" s="627" t="s">
        <v>5940</v>
      </c>
      <c r="H120" s="627" t="s">
        <v>5941</v>
      </c>
      <c r="I120" s="629">
        <v>7.3175000000000008</v>
      </c>
      <c r="J120" s="629">
        <v>250</v>
      </c>
      <c r="K120" s="630">
        <v>1829.3</v>
      </c>
    </row>
    <row r="121" spans="1:11" ht="14.4" customHeight="1" x14ac:dyDescent="0.3">
      <c r="A121" s="625" t="s">
        <v>549</v>
      </c>
      <c r="B121" s="626" t="s">
        <v>551</v>
      </c>
      <c r="C121" s="627" t="s">
        <v>569</v>
      </c>
      <c r="D121" s="628" t="s">
        <v>570</v>
      </c>
      <c r="E121" s="627" t="s">
        <v>5912</v>
      </c>
      <c r="F121" s="628" t="s">
        <v>5913</v>
      </c>
      <c r="G121" s="627" t="s">
        <v>5942</v>
      </c>
      <c r="H121" s="627" t="s">
        <v>5943</v>
      </c>
      <c r="I121" s="629">
        <v>12.10125</v>
      </c>
      <c r="J121" s="629">
        <v>270</v>
      </c>
      <c r="K121" s="630">
        <v>3267.3</v>
      </c>
    </row>
    <row r="122" spans="1:11" ht="14.4" customHeight="1" x14ac:dyDescent="0.3">
      <c r="A122" s="625" t="s">
        <v>549</v>
      </c>
      <c r="B122" s="626" t="s">
        <v>551</v>
      </c>
      <c r="C122" s="627" t="s">
        <v>569</v>
      </c>
      <c r="D122" s="628" t="s">
        <v>570</v>
      </c>
      <c r="E122" s="627" t="s">
        <v>5912</v>
      </c>
      <c r="F122" s="628" t="s">
        <v>5913</v>
      </c>
      <c r="G122" s="627" t="s">
        <v>6162</v>
      </c>
      <c r="H122" s="627" t="s">
        <v>6163</v>
      </c>
      <c r="I122" s="629">
        <v>211.27249999999998</v>
      </c>
      <c r="J122" s="629">
        <v>4</v>
      </c>
      <c r="K122" s="630">
        <v>845.08999999999992</v>
      </c>
    </row>
    <row r="123" spans="1:11" ht="14.4" customHeight="1" x14ac:dyDescent="0.3">
      <c r="A123" s="625" t="s">
        <v>549</v>
      </c>
      <c r="B123" s="626" t="s">
        <v>551</v>
      </c>
      <c r="C123" s="627" t="s">
        <v>569</v>
      </c>
      <c r="D123" s="628" t="s">
        <v>570</v>
      </c>
      <c r="E123" s="627" t="s">
        <v>5912</v>
      </c>
      <c r="F123" s="628" t="s">
        <v>5913</v>
      </c>
      <c r="G123" s="627" t="s">
        <v>6164</v>
      </c>
      <c r="H123" s="627" t="s">
        <v>6165</v>
      </c>
      <c r="I123" s="629">
        <v>85.164999999999992</v>
      </c>
      <c r="J123" s="629">
        <v>2</v>
      </c>
      <c r="K123" s="630">
        <v>170.32999999999998</v>
      </c>
    </row>
    <row r="124" spans="1:11" ht="14.4" customHeight="1" x14ac:dyDescent="0.3">
      <c r="A124" s="625" t="s">
        <v>549</v>
      </c>
      <c r="B124" s="626" t="s">
        <v>551</v>
      </c>
      <c r="C124" s="627" t="s">
        <v>569</v>
      </c>
      <c r="D124" s="628" t="s">
        <v>570</v>
      </c>
      <c r="E124" s="627" t="s">
        <v>5912</v>
      </c>
      <c r="F124" s="628" t="s">
        <v>5913</v>
      </c>
      <c r="G124" s="627" t="s">
        <v>6166</v>
      </c>
      <c r="H124" s="627" t="s">
        <v>6167</v>
      </c>
      <c r="I124" s="629">
        <v>124.51333333333336</v>
      </c>
      <c r="J124" s="629">
        <v>9</v>
      </c>
      <c r="K124" s="630">
        <v>1120.6499999999999</v>
      </c>
    </row>
    <row r="125" spans="1:11" ht="14.4" customHeight="1" x14ac:dyDescent="0.3">
      <c r="A125" s="625" t="s">
        <v>549</v>
      </c>
      <c r="B125" s="626" t="s">
        <v>551</v>
      </c>
      <c r="C125" s="627" t="s">
        <v>569</v>
      </c>
      <c r="D125" s="628" t="s">
        <v>570</v>
      </c>
      <c r="E125" s="627" t="s">
        <v>5912</v>
      </c>
      <c r="F125" s="628" t="s">
        <v>5913</v>
      </c>
      <c r="G125" s="627" t="s">
        <v>6168</v>
      </c>
      <c r="H125" s="627" t="s">
        <v>6169</v>
      </c>
      <c r="I125" s="629">
        <v>7.6083333333333343</v>
      </c>
      <c r="J125" s="629">
        <v>51</v>
      </c>
      <c r="K125" s="630">
        <v>387.74</v>
      </c>
    </row>
    <row r="126" spans="1:11" ht="14.4" customHeight="1" x14ac:dyDescent="0.3">
      <c r="A126" s="625" t="s">
        <v>549</v>
      </c>
      <c r="B126" s="626" t="s">
        <v>551</v>
      </c>
      <c r="C126" s="627" t="s">
        <v>569</v>
      </c>
      <c r="D126" s="628" t="s">
        <v>570</v>
      </c>
      <c r="E126" s="627" t="s">
        <v>5912</v>
      </c>
      <c r="F126" s="628" t="s">
        <v>5913</v>
      </c>
      <c r="G126" s="627" t="s">
        <v>5944</v>
      </c>
      <c r="H126" s="627" t="s">
        <v>5945</v>
      </c>
      <c r="I126" s="629">
        <v>27.268000000000001</v>
      </c>
      <c r="J126" s="629">
        <v>120</v>
      </c>
      <c r="K126" s="630">
        <v>3272.16</v>
      </c>
    </row>
    <row r="127" spans="1:11" ht="14.4" customHeight="1" x14ac:dyDescent="0.3">
      <c r="A127" s="625" t="s">
        <v>549</v>
      </c>
      <c r="B127" s="626" t="s">
        <v>551</v>
      </c>
      <c r="C127" s="627" t="s">
        <v>569</v>
      </c>
      <c r="D127" s="628" t="s">
        <v>570</v>
      </c>
      <c r="E127" s="627" t="s">
        <v>5912</v>
      </c>
      <c r="F127" s="628" t="s">
        <v>5913</v>
      </c>
      <c r="G127" s="627" t="s">
        <v>6170</v>
      </c>
      <c r="H127" s="627" t="s">
        <v>6171</v>
      </c>
      <c r="I127" s="629">
        <v>39.67</v>
      </c>
      <c r="J127" s="629">
        <v>3</v>
      </c>
      <c r="K127" s="630">
        <v>119.01</v>
      </c>
    </row>
    <row r="128" spans="1:11" ht="14.4" customHeight="1" x14ac:dyDescent="0.3">
      <c r="A128" s="625" t="s">
        <v>549</v>
      </c>
      <c r="B128" s="626" t="s">
        <v>551</v>
      </c>
      <c r="C128" s="627" t="s">
        <v>569</v>
      </c>
      <c r="D128" s="628" t="s">
        <v>570</v>
      </c>
      <c r="E128" s="627" t="s">
        <v>5912</v>
      </c>
      <c r="F128" s="628" t="s">
        <v>5913</v>
      </c>
      <c r="G128" s="627" t="s">
        <v>5948</v>
      </c>
      <c r="H128" s="627" t="s">
        <v>5949</v>
      </c>
      <c r="I128" s="629">
        <v>5.0199999999999996</v>
      </c>
      <c r="J128" s="629">
        <v>100</v>
      </c>
      <c r="K128" s="630">
        <v>501.8</v>
      </c>
    </row>
    <row r="129" spans="1:11" ht="14.4" customHeight="1" x14ac:dyDescent="0.3">
      <c r="A129" s="625" t="s">
        <v>549</v>
      </c>
      <c r="B129" s="626" t="s">
        <v>551</v>
      </c>
      <c r="C129" s="627" t="s">
        <v>569</v>
      </c>
      <c r="D129" s="628" t="s">
        <v>570</v>
      </c>
      <c r="E129" s="627" t="s">
        <v>5912</v>
      </c>
      <c r="F129" s="628" t="s">
        <v>5913</v>
      </c>
      <c r="G129" s="627" t="s">
        <v>5950</v>
      </c>
      <c r="H129" s="627" t="s">
        <v>5951</v>
      </c>
      <c r="I129" s="629">
        <v>5.94</v>
      </c>
      <c r="J129" s="629">
        <v>100</v>
      </c>
      <c r="K129" s="630">
        <v>594</v>
      </c>
    </row>
    <row r="130" spans="1:11" ht="14.4" customHeight="1" x14ac:dyDescent="0.3">
      <c r="A130" s="625" t="s">
        <v>549</v>
      </c>
      <c r="B130" s="626" t="s">
        <v>551</v>
      </c>
      <c r="C130" s="627" t="s">
        <v>569</v>
      </c>
      <c r="D130" s="628" t="s">
        <v>570</v>
      </c>
      <c r="E130" s="627" t="s">
        <v>5912</v>
      </c>
      <c r="F130" s="628" t="s">
        <v>5913</v>
      </c>
      <c r="G130" s="627" t="s">
        <v>6172</v>
      </c>
      <c r="H130" s="627" t="s">
        <v>6173</v>
      </c>
      <c r="I130" s="629">
        <v>3.0157142857142856</v>
      </c>
      <c r="J130" s="629">
        <v>6800</v>
      </c>
      <c r="K130" s="630">
        <v>20508</v>
      </c>
    </row>
    <row r="131" spans="1:11" ht="14.4" customHeight="1" x14ac:dyDescent="0.3">
      <c r="A131" s="625" t="s">
        <v>549</v>
      </c>
      <c r="B131" s="626" t="s">
        <v>551</v>
      </c>
      <c r="C131" s="627" t="s">
        <v>569</v>
      </c>
      <c r="D131" s="628" t="s">
        <v>570</v>
      </c>
      <c r="E131" s="627" t="s">
        <v>5912</v>
      </c>
      <c r="F131" s="628" t="s">
        <v>5913</v>
      </c>
      <c r="G131" s="627" t="s">
        <v>5952</v>
      </c>
      <c r="H131" s="627" t="s">
        <v>5953</v>
      </c>
      <c r="I131" s="629">
        <v>0.84</v>
      </c>
      <c r="J131" s="629">
        <v>6000</v>
      </c>
      <c r="K131" s="630">
        <v>5040</v>
      </c>
    </row>
    <row r="132" spans="1:11" ht="14.4" customHeight="1" x14ac:dyDescent="0.3">
      <c r="A132" s="625" t="s">
        <v>549</v>
      </c>
      <c r="B132" s="626" t="s">
        <v>551</v>
      </c>
      <c r="C132" s="627" t="s">
        <v>569</v>
      </c>
      <c r="D132" s="628" t="s">
        <v>570</v>
      </c>
      <c r="E132" s="627" t="s">
        <v>5912</v>
      </c>
      <c r="F132" s="628" t="s">
        <v>5913</v>
      </c>
      <c r="G132" s="627" t="s">
        <v>6174</v>
      </c>
      <c r="H132" s="627" t="s">
        <v>6175</v>
      </c>
      <c r="I132" s="629">
        <v>86.37</v>
      </c>
      <c r="J132" s="629">
        <v>10</v>
      </c>
      <c r="K132" s="630">
        <v>863.7</v>
      </c>
    </row>
    <row r="133" spans="1:11" ht="14.4" customHeight="1" x14ac:dyDescent="0.3">
      <c r="A133" s="625" t="s">
        <v>549</v>
      </c>
      <c r="B133" s="626" t="s">
        <v>551</v>
      </c>
      <c r="C133" s="627" t="s">
        <v>569</v>
      </c>
      <c r="D133" s="628" t="s">
        <v>570</v>
      </c>
      <c r="E133" s="627" t="s">
        <v>5912</v>
      </c>
      <c r="F133" s="628" t="s">
        <v>5913</v>
      </c>
      <c r="G133" s="627" t="s">
        <v>6176</v>
      </c>
      <c r="H133" s="627" t="s">
        <v>6177</v>
      </c>
      <c r="I133" s="629">
        <v>61.527777777777764</v>
      </c>
      <c r="J133" s="629">
        <v>90</v>
      </c>
      <c r="K133" s="630">
        <v>5537.15</v>
      </c>
    </row>
    <row r="134" spans="1:11" ht="14.4" customHeight="1" x14ac:dyDescent="0.3">
      <c r="A134" s="625" t="s">
        <v>549</v>
      </c>
      <c r="B134" s="626" t="s">
        <v>551</v>
      </c>
      <c r="C134" s="627" t="s">
        <v>569</v>
      </c>
      <c r="D134" s="628" t="s">
        <v>570</v>
      </c>
      <c r="E134" s="627" t="s">
        <v>5912</v>
      </c>
      <c r="F134" s="628" t="s">
        <v>5913</v>
      </c>
      <c r="G134" s="627" t="s">
        <v>5954</v>
      </c>
      <c r="H134" s="627" t="s">
        <v>5955</v>
      </c>
      <c r="I134" s="629">
        <v>2.7330000000000001</v>
      </c>
      <c r="J134" s="629">
        <v>600</v>
      </c>
      <c r="K134" s="630">
        <v>1638.56</v>
      </c>
    </row>
    <row r="135" spans="1:11" ht="14.4" customHeight="1" x14ac:dyDescent="0.3">
      <c r="A135" s="625" t="s">
        <v>549</v>
      </c>
      <c r="B135" s="626" t="s">
        <v>551</v>
      </c>
      <c r="C135" s="627" t="s">
        <v>569</v>
      </c>
      <c r="D135" s="628" t="s">
        <v>570</v>
      </c>
      <c r="E135" s="627" t="s">
        <v>5912</v>
      </c>
      <c r="F135" s="628" t="s">
        <v>5913</v>
      </c>
      <c r="G135" s="627" t="s">
        <v>5956</v>
      </c>
      <c r="H135" s="627" t="s">
        <v>5957</v>
      </c>
      <c r="I135" s="629">
        <v>0.99500000000000011</v>
      </c>
      <c r="J135" s="629">
        <v>180</v>
      </c>
      <c r="K135" s="630">
        <v>179</v>
      </c>
    </row>
    <row r="136" spans="1:11" ht="14.4" customHeight="1" x14ac:dyDescent="0.3">
      <c r="A136" s="625" t="s">
        <v>549</v>
      </c>
      <c r="B136" s="626" t="s">
        <v>551</v>
      </c>
      <c r="C136" s="627" t="s">
        <v>569</v>
      </c>
      <c r="D136" s="628" t="s">
        <v>570</v>
      </c>
      <c r="E136" s="627" t="s">
        <v>5912</v>
      </c>
      <c r="F136" s="628" t="s">
        <v>5913</v>
      </c>
      <c r="G136" s="627" t="s">
        <v>6178</v>
      </c>
      <c r="H136" s="627" t="s">
        <v>6179</v>
      </c>
      <c r="I136" s="629">
        <v>0.24142857142857146</v>
      </c>
      <c r="J136" s="629">
        <v>16000</v>
      </c>
      <c r="K136" s="630">
        <v>3840</v>
      </c>
    </row>
    <row r="137" spans="1:11" ht="14.4" customHeight="1" x14ac:dyDescent="0.3">
      <c r="A137" s="625" t="s">
        <v>549</v>
      </c>
      <c r="B137" s="626" t="s">
        <v>551</v>
      </c>
      <c r="C137" s="627" t="s">
        <v>569</v>
      </c>
      <c r="D137" s="628" t="s">
        <v>570</v>
      </c>
      <c r="E137" s="627" t="s">
        <v>5912</v>
      </c>
      <c r="F137" s="628" t="s">
        <v>5913</v>
      </c>
      <c r="G137" s="627" t="s">
        <v>6180</v>
      </c>
      <c r="H137" s="627" t="s">
        <v>6181</v>
      </c>
      <c r="I137" s="629">
        <v>61.22</v>
      </c>
      <c r="J137" s="629">
        <v>2</v>
      </c>
      <c r="K137" s="630">
        <v>122.44</v>
      </c>
    </row>
    <row r="138" spans="1:11" ht="14.4" customHeight="1" x14ac:dyDescent="0.3">
      <c r="A138" s="625" t="s">
        <v>549</v>
      </c>
      <c r="B138" s="626" t="s">
        <v>551</v>
      </c>
      <c r="C138" s="627" t="s">
        <v>569</v>
      </c>
      <c r="D138" s="628" t="s">
        <v>570</v>
      </c>
      <c r="E138" s="627" t="s">
        <v>5912</v>
      </c>
      <c r="F138" s="628" t="s">
        <v>5913</v>
      </c>
      <c r="G138" s="627" t="s">
        <v>5958</v>
      </c>
      <c r="H138" s="627" t="s">
        <v>5959</v>
      </c>
      <c r="I138" s="629">
        <v>23.362500000000001</v>
      </c>
      <c r="J138" s="629">
        <v>250</v>
      </c>
      <c r="K138" s="630">
        <v>5708.75</v>
      </c>
    </row>
    <row r="139" spans="1:11" ht="14.4" customHeight="1" x14ac:dyDescent="0.3">
      <c r="A139" s="625" t="s">
        <v>549</v>
      </c>
      <c r="B139" s="626" t="s">
        <v>551</v>
      </c>
      <c r="C139" s="627" t="s">
        <v>569</v>
      </c>
      <c r="D139" s="628" t="s">
        <v>570</v>
      </c>
      <c r="E139" s="627" t="s">
        <v>5912</v>
      </c>
      <c r="F139" s="628" t="s">
        <v>5913</v>
      </c>
      <c r="G139" s="627" t="s">
        <v>5960</v>
      </c>
      <c r="H139" s="627" t="s">
        <v>5961</v>
      </c>
      <c r="I139" s="629">
        <v>30.166666666666668</v>
      </c>
      <c r="J139" s="629">
        <v>75</v>
      </c>
      <c r="K139" s="630">
        <v>2262.5</v>
      </c>
    </row>
    <row r="140" spans="1:11" ht="14.4" customHeight="1" x14ac:dyDescent="0.3">
      <c r="A140" s="625" t="s">
        <v>549</v>
      </c>
      <c r="B140" s="626" t="s">
        <v>551</v>
      </c>
      <c r="C140" s="627" t="s">
        <v>569</v>
      </c>
      <c r="D140" s="628" t="s">
        <v>570</v>
      </c>
      <c r="E140" s="627" t="s">
        <v>5912</v>
      </c>
      <c r="F140" s="628" t="s">
        <v>5913</v>
      </c>
      <c r="G140" s="627" t="s">
        <v>5962</v>
      </c>
      <c r="H140" s="627" t="s">
        <v>5963</v>
      </c>
      <c r="I140" s="629">
        <v>12.31</v>
      </c>
      <c r="J140" s="629">
        <v>100</v>
      </c>
      <c r="K140" s="630">
        <v>1231</v>
      </c>
    </row>
    <row r="141" spans="1:11" ht="14.4" customHeight="1" x14ac:dyDescent="0.3">
      <c r="A141" s="625" t="s">
        <v>549</v>
      </c>
      <c r="B141" s="626" t="s">
        <v>551</v>
      </c>
      <c r="C141" s="627" t="s">
        <v>569</v>
      </c>
      <c r="D141" s="628" t="s">
        <v>570</v>
      </c>
      <c r="E141" s="627" t="s">
        <v>5912</v>
      </c>
      <c r="F141" s="628" t="s">
        <v>5913</v>
      </c>
      <c r="G141" s="627" t="s">
        <v>6182</v>
      </c>
      <c r="H141" s="627" t="s">
        <v>6183</v>
      </c>
      <c r="I141" s="629">
        <v>1.5077777777777777</v>
      </c>
      <c r="J141" s="629">
        <v>650</v>
      </c>
      <c r="K141" s="630">
        <v>973</v>
      </c>
    </row>
    <row r="142" spans="1:11" ht="14.4" customHeight="1" x14ac:dyDescent="0.3">
      <c r="A142" s="625" t="s">
        <v>549</v>
      </c>
      <c r="B142" s="626" t="s">
        <v>551</v>
      </c>
      <c r="C142" s="627" t="s">
        <v>569</v>
      </c>
      <c r="D142" s="628" t="s">
        <v>570</v>
      </c>
      <c r="E142" s="627" t="s">
        <v>5912</v>
      </c>
      <c r="F142" s="628" t="s">
        <v>5913</v>
      </c>
      <c r="G142" s="627" t="s">
        <v>5964</v>
      </c>
      <c r="H142" s="627" t="s">
        <v>5965</v>
      </c>
      <c r="I142" s="629">
        <v>8.1349999999999998</v>
      </c>
      <c r="J142" s="629">
        <v>200</v>
      </c>
      <c r="K142" s="630">
        <v>1627</v>
      </c>
    </row>
    <row r="143" spans="1:11" ht="14.4" customHeight="1" x14ac:dyDescent="0.3">
      <c r="A143" s="625" t="s">
        <v>549</v>
      </c>
      <c r="B143" s="626" t="s">
        <v>551</v>
      </c>
      <c r="C143" s="627" t="s">
        <v>569</v>
      </c>
      <c r="D143" s="628" t="s">
        <v>570</v>
      </c>
      <c r="E143" s="627" t="s">
        <v>5912</v>
      </c>
      <c r="F143" s="628" t="s">
        <v>5913</v>
      </c>
      <c r="G143" s="627" t="s">
        <v>6184</v>
      </c>
      <c r="H143" s="627" t="s">
        <v>6185</v>
      </c>
      <c r="I143" s="629">
        <v>109.31</v>
      </c>
      <c r="J143" s="629">
        <v>14</v>
      </c>
      <c r="K143" s="630">
        <v>1530.33</v>
      </c>
    </row>
    <row r="144" spans="1:11" ht="14.4" customHeight="1" x14ac:dyDescent="0.3">
      <c r="A144" s="625" t="s">
        <v>549</v>
      </c>
      <c r="B144" s="626" t="s">
        <v>551</v>
      </c>
      <c r="C144" s="627" t="s">
        <v>569</v>
      </c>
      <c r="D144" s="628" t="s">
        <v>570</v>
      </c>
      <c r="E144" s="627" t="s">
        <v>5912</v>
      </c>
      <c r="F144" s="628" t="s">
        <v>5913</v>
      </c>
      <c r="G144" s="627" t="s">
        <v>5966</v>
      </c>
      <c r="H144" s="627" t="s">
        <v>5967</v>
      </c>
      <c r="I144" s="629">
        <v>0.6</v>
      </c>
      <c r="J144" s="629">
        <v>3400</v>
      </c>
      <c r="K144" s="630">
        <v>2040</v>
      </c>
    </row>
    <row r="145" spans="1:11" ht="14.4" customHeight="1" x14ac:dyDescent="0.3">
      <c r="A145" s="625" t="s">
        <v>549</v>
      </c>
      <c r="B145" s="626" t="s">
        <v>551</v>
      </c>
      <c r="C145" s="627" t="s">
        <v>569</v>
      </c>
      <c r="D145" s="628" t="s">
        <v>570</v>
      </c>
      <c r="E145" s="627" t="s">
        <v>5912</v>
      </c>
      <c r="F145" s="628" t="s">
        <v>5913</v>
      </c>
      <c r="G145" s="627" t="s">
        <v>5968</v>
      </c>
      <c r="H145" s="627" t="s">
        <v>5969</v>
      </c>
      <c r="I145" s="629">
        <v>4.2699999999999996</v>
      </c>
      <c r="J145" s="629">
        <v>60</v>
      </c>
      <c r="K145" s="630">
        <v>256.2</v>
      </c>
    </row>
    <row r="146" spans="1:11" ht="14.4" customHeight="1" x14ac:dyDescent="0.3">
      <c r="A146" s="625" t="s">
        <v>549</v>
      </c>
      <c r="B146" s="626" t="s">
        <v>551</v>
      </c>
      <c r="C146" s="627" t="s">
        <v>569</v>
      </c>
      <c r="D146" s="628" t="s">
        <v>570</v>
      </c>
      <c r="E146" s="627" t="s">
        <v>5912</v>
      </c>
      <c r="F146" s="628" t="s">
        <v>5913</v>
      </c>
      <c r="G146" s="627" t="s">
        <v>6186</v>
      </c>
      <c r="H146" s="627" t="s">
        <v>6187</v>
      </c>
      <c r="I146" s="629">
        <v>0.44000000000000006</v>
      </c>
      <c r="J146" s="629">
        <v>21000</v>
      </c>
      <c r="K146" s="630">
        <v>9240</v>
      </c>
    </row>
    <row r="147" spans="1:11" ht="14.4" customHeight="1" x14ac:dyDescent="0.3">
      <c r="A147" s="625" t="s">
        <v>549</v>
      </c>
      <c r="B147" s="626" t="s">
        <v>551</v>
      </c>
      <c r="C147" s="627" t="s">
        <v>569</v>
      </c>
      <c r="D147" s="628" t="s">
        <v>570</v>
      </c>
      <c r="E147" s="627" t="s">
        <v>5912</v>
      </c>
      <c r="F147" s="628" t="s">
        <v>5913</v>
      </c>
      <c r="G147" s="627" t="s">
        <v>6188</v>
      </c>
      <c r="H147" s="627" t="s">
        <v>6189</v>
      </c>
      <c r="I147" s="629">
        <v>8.68</v>
      </c>
      <c r="J147" s="629">
        <v>600</v>
      </c>
      <c r="K147" s="630">
        <v>5206</v>
      </c>
    </row>
    <row r="148" spans="1:11" ht="14.4" customHeight="1" x14ac:dyDescent="0.3">
      <c r="A148" s="625" t="s">
        <v>549</v>
      </c>
      <c r="B148" s="626" t="s">
        <v>551</v>
      </c>
      <c r="C148" s="627" t="s">
        <v>569</v>
      </c>
      <c r="D148" s="628" t="s">
        <v>570</v>
      </c>
      <c r="E148" s="627" t="s">
        <v>5912</v>
      </c>
      <c r="F148" s="628" t="s">
        <v>5913</v>
      </c>
      <c r="G148" s="627" t="s">
        <v>6190</v>
      </c>
      <c r="H148" s="627" t="s">
        <v>6191</v>
      </c>
      <c r="I148" s="629">
        <v>406.19600000000003</v>
      </c>
      <c r="J148" s="629">
        <v>5</v>
      </c>
      <c r="K148" s="630">
        <v>2030.98</v>
      </c>
    </row>
    <row r="149" spans="1:11" ht="14.4" customHeight="1" x14ac:dyDescent="0.3">
      <c r="A149" s="625" t="s">
        <v>549</v>
      </c>
      <c r="B149" s="626" t="s">
        <v>551</v>
      </c>
      <c r="C149" s="627" t="s">
        <v>569</v>
      </c>
      <c r="D149" s="628" t="s">
        <v>570</v>
      </c>
      <c r="E149" s="627" t="s">
        <v>5912</v>
      </c>
      <c r="F149" s="628" t="s">
        <v>5913</v>
      </c>
      <c r="G149" s="627" t="s">
        <v>5970</v>
      </c>
      <c r="H149" s="627" t="s">
        <v>5971</v>
      </c>
      <c r="I149" s="629">
        <v>8.6171428571428574</v>
      </c>
      <c r="J149" s="629">
        <v>252</v>
      </c>
      <c r="K149" s="630">
        <v>2171.5200000000004</v>
      </c>
    </row>
    <row r="150" spans="1:11" ht="14.4" customHeight="1" x14ac:dyDescent="0.3">
      <c r="A150" s="625" t="s">
        <v>549</v>
      </c>
      <c r="B150" s="626" t="s">
        <v>551</v>
      </c>
      <c r="C150" s="627" t="s">
        <v>569</v>
      </c>
      <c r="D150" s="628" t="s">
        <v>570</v>
      </c>
      <c r="E150" s="627" t="s">
        <v>5912</v>
      </c>
      <c r="F150" s="628" t="s">
        <v>5913</v>
      </c>
      <c r="G150" s="627" t="s">
        <v>5970</v>
      </c>
      <c r="H150" s="627" t="s">
        <v>5972</v>
      </c>
      <c r="I150" s="629">
        <v>8.58</v>
      </c>
      <c r="J150" s="629">
        <v>122</v>
      </c>
      <c r="K150" s="630">
        <v>1046.76</v>
      </c>
    </row>
    <row r="151" spans="1:11" ht="14.4" customHeight="1" x14ac:dyDescent="0.3">
      <c r="A151" s="625" t="s">
        <v>549</v>
      </c>
      <c r="B151" s="626" t="s">
        <v>551</v>
      </c>
      <c r="C151" s="627" t="s">
        <v>569</v>
      </c>
      <c r="D151" s="628" t="s">
        <v>570</v>
      </c>
      <c r="E151" s="627" t="s">
        <v>5912</v>
      </c>
      <c r="F151" s="628" t="s">
        <v>5913</v>
      </c>
      <c r="G151" s="627" t="s">
        <v>6192</v>
      </c>
      <c r="H151" s="627" t="s">
        <v>6193</v>
      </c>
      <c r="I151" s="629">
        <v>13.04</v>
      </c>
      <c r="J151" s="629">
        <v>6</v>
      </c>
      <c r="K151" s="630">
        <v>78.240000000000009</v>
      </c>
    </row>
    <row r="152" spans="1:11" ht="14.4" customHeight="1" x14ac:dyDescent="0.3">
      <c r="A152" s="625" t="s">
        <v>549</v>
      </c>
      <c r="B152" s="626" t="s">
        <v>551</v>
      </c>
      <c r="C152" s="627" t="s">
        <v>569</v>
      </c>
      <c r="D152" s="628" t="s">
        <v>570</v>
      </c>
      <c r="E152" s="627" t="s">
        <v>5912</v>
      </c>
      <c r="F152" s="628" t="s">
        <v>5913</v>
      </c>
      <c r="G152" s="627" t="s">
        <v>6194</v>
      </c>
      <c r="H152" s="627" t="s">
        <v>6195</v>
      </c>
      <c r="I152" s="629">
        <v>7.81</v>
      </c>
      <c r="J152" s="629">
        <v>600</v>
      </c>
      <c r="K152" s="630">
        <v>4686</v>
      </c>
    </row>
    <row r="153" spans="1:11" ht="14.4" customHeight="1" x14ac:dyDescent="0.3">
      <c r="A153" s="625" t="s">
        <v>549</v>
      </c>
      <c r="B153" s="626" t="s">
        <v>551</v>
      </c>
      <c r="C153" s="627" t="s">
        <v>569</v>
      </c>
      <c r="D153" s="628" t="s">
        <v>570</v>
      </c>
      <c r="E153" s="627" t="s">
        <v>5912</v>
      </c>
      <c r="F153" s="628" t="s">
        <v>5913</v>
      </c>
      <c r="G153" s="627" t="s">
        <v>5973</v>
      </c>
      <c r="H153" s="627" t="s">
        <v>5974</v>
      </c>
      <c r="I153" s="629">
        <v>27.007500000000004</v>
      </c>
      <c r="J153" s="629">
        <v>46</v>
      </c>
      <c r="K153" s="630">
        <v>1240.52</v>
      </c>
    </row>
    <row r="154" spans="1:11" ht="14.4" customHeight="1" x14ac:dyDescent="0.3">
      <c r="A154" s="625" t="s">
        <v>549</v>
      </c>
      <c r="B154" s="626" t="s">
        <v>551</v>
      </c>
      <c r="C154" s="627" t="s">
        <v>569</v>
      </c>
      <c r="D154" s="628" t="s">
        <v>570</v>
      </c>
      <c r="E154" s="627" t="s">
        <v>5912</v>
      </c>
      <c r="F154" s="628" t="s">
        <v>5913</v>
      </c>
      <c r="G154" s="627" t="s">
        <v>6196</v>
      </c>
      <c r="H154" s="627" t="s">
        <v>6197</v>
      </c>
      <c r="I154" s="629">
        <v>12.192500000000001</v>
      </c>
      <c r="J154" s="629">
        <v>130</v>
      </c>
      <c r="K154" s="630">
        <v>1601.3</v>
      </c>
    </row>
    <row r="155" spans="1:11" ht="14.4" customHeight="1" x14ac:dyDescent="0.3">
      <c r="A155" s="625" t="s">
        <v>549</v>
      </c>
      <c r="B155" s="626" t="s">
        <v>551</v>
      </c>
      <c r="C155" s="627" t="s">
        <v>569</v>
      </c>
      <c r="D155" s="628" t="s">
        <v>570</v>
      </c>
      <c r="E155" s="627" t="s">
        <v>5912</v>
      </c>
      <c r="F155" s="628" t="s">
        <v>5913</v>
      </c>
      <c r="G155" s="627" t="s">
        <v>6198</v>
      </c>
      <c r="H155" s="627" t="s">
        <v>6199</v>
      </c>
      <c r="I155" s="629">
        <v>7.57</v>
      </c>
      <c r="J155" s="629">
        <v>30</v>
      </c>
      <c r="K155" s="630">
        <v>227.1</v>
      </c>
    </row>
    <row r="156" spans="1:11" ht="14.4" customHeight="1" x14ac:dyDescent="0.3">
      <c r="A156" s="625" t="s">
        <v>549</v>
      </c>
      <c r="B156" s="626" t="s">
        <v>551</v>
      </c>
      <c r="C156" s="627" t="s">
        <v>569</v>
      </c>
      <c r="D156" s="628" t="s">
        <v>570</v>
      </c>
      <c r="E156" s="627" t="s">
        <v>5912</v>
      </c>
      <c r="F156" s="628" t="s">
        <v>5913</v>
      </c>
      <c r="G156" s="627" t="s">
        <v>6200</v>
      </c>
      <c r="H156" s="627" t="s">
        <v>6201</v>
      </c>
      <c r="I156" s="629">
        <v>64.911428571428559</v>
      </c>
      <c r="J156" s="629">
        <v>84</v>
      </c>
      <c r="K156" s="630">
        <v>5452.2199999999993</v>
      </c>
    </row>
    <row r="157" spans="1:11" ht="14.4" customHeight="1" x14ac:dyDescent="0.3">
      <c r="A157" s="625" t="s">
        <v>549</v>
      </c>
      <c r="B157" s="626" t="s">
        <v>551</v>
      </c>
      <c r="C157" s="627" t="s">
        <v>569</v>
      </c>
      <c r="D157" s="628" t="s">
        <v>570</v>
      </c>
      <c r="E157" s="627" t="s">
        <v>5912</v>
      </c>
      <c r="F157" s="628" t="s">
        <v>5913</v>
      </c>
      <c r="G157" s="627" t="s">
        <v>6202</v>
      </c>
      <c r="H157" s="627" t="s">
        <v>6203</v>
      </c>
      <c r="I157" s="629">
        <v>17.456666666666667</v>
      </c>
      <c r="J157" s="629">
        <v>60</v>
      </c>
      <c r="K157" s="630">
        <v>1047.3900000000001</v>
      </c>
    </row>
    <row r="158" spans="1:11" ht="14.4" customHeight="1" x14ac:dyDescent="0.3">
      <c r="A158" s="625" t="s">
        <v>549</v>
      </c>
      <c r="B158" s="626" t="s">
        <v>551</v>
      </c>
      <c r="C158" s="627" t="s">
        <v>569</v>
      </c>
      <c r="D158" s="628" t="s">
        <v>570</v>
      </c>
      <c r="E158" s="627" t="s">
        <v>5912</v>
      </c>
      <c r="F158" s="628" t="s">
        <v>5913</v>
      </c>
      <c r="G158" s="627" t="s">
        <v>6204</v>
      </c>
      <c r="H158" s="627" t="s">
        <v>6205</v>
      </c>
      <c r="I158" s="629">
        <v>9.76</v>
      </c>
      <c r="J158" s="629">
        <v>120</v>
      </c>
      <c r="K158" s="630">
        <v>1171.2</v>
      </c>
    </row>
    <row r="159" spans="1:11" ht="14.4" customHeight="1" x14ac:dyDescent="0.3">
      <c r="A159" s="625" t="s">
        <v>549</v>
      </c>
      <c r="B159" s="626" t="s">
        <v>551</v>
      </c>
      <c r="C159" s="627" t="s">
        <v>569</v>
      </c>
      <c r="D159" s="628" t="s">
        <v>570</v>
      </c>
      <c r="E159" s="627" t="s">
        <v>5912</v>
      </c>
      <c r="F159" s="628" t="s">
        <v>5913</v>
      </c>
      <c r="G159" s="627" t="s">
        <v>6206</v>
      </c>
      <c r="H159" s="627" t="s">
        <v>6207</v>
      </c>
      <c r="I159" s="629">
        <v>47.190000000000005</v>
      </c>
      <c r="J159" s="629">
        <v>5</v>
      </c>
      <c r="K159" s="630">
        <v>235.85</v>
      </c>
    </row>
    <row r="160" spans="1:11" ht="14.4" customHeight="1" x14ac:dyDescent="0.3">
      <c r="A160" s="625" t="s">
        <v>549</v>
      </c>
      <c r="B160" s="626" t="s">
        <v>551</v>
      </c>
      <c r="C160" s="627" t="s">
        <v>569</v>
      </c>
      <c r="D160" s="628" t="s">
        <v>570</v>
      </c>
      <c r="E160" s="627" t="s">
        <v>5912</v>
      </c>
      <c r="F160" s="628" t="s">
        <v>5913</v>
      </c>
      <c r="G160" s="627" t="s">
        <v>5977</v>
      </c>
      <c r="H160" s="627" t="s">
        <v>5978</v>
      </c>
      <c r="I160" s="629">
        <v>98.37</v>
      </c>
      <c r="J160" s="629">
        <v>2</v>
      </c>
      <c r="K160" s="630">
        <v>196.74</v>
      </c>
    </row>
    <row r="161" spans="1:11" ht="14.4" customHeight="1" x14ac:dyDescent="0.3">
      <c r="A161" s="625" t="s">
        <v>549</v>
      </c>
      <c r="B161" s="626" t="s">
        <v>551</v>
      </c>
      <c r="C161" s="627" t="s">
        <v>569</v>
      </c>
      <c r="D161" s="628" t="s">
        <v>570</v>
      </c>
      <c r="E161" s="627" t="s">
        <v>5912</v>
      </c>
      <c r="F161" s="628" t="s">
        <v>5913</v>
      </c>
      <c r="G161" s="627" t="s">
        <v>6208</v>
      </c>
      <c r="H161" s="627" t="s">
        <v>6209</v>
      </c>
      <c r="I161" s="629">
        <v>26.17</v>
      </c>
      <c r="J161" s="629">
        <v>3</v>
      </c>
      <c r="K161" s="630">
        <v>78.52</v>
      </c>
    </row>
    <row r="162" spans="1:11" ht="14.4" customHeight="1" x14ac:dyDescent="0.3">
      <c r="A162" s="625" t="s">
        <v>549</v>
      </c>
      <c r="B162" s="626" t="s">
        <v>551</v>
      </c>
      <c r="C162" s="627" t="s">
        <v>569</v>
      </c>
      <c r="D162" s="628" t="s">
        <v>570</v>
      </c>
      <c r="E162" s="627" t="s">
        <v>5912</v>
      </c>
      <c r="F162" s="628" t="s">
        <v>5913</v>
      </c>
      <c r="G162" s="627" t="s">
        <v>5979</v>
      </c>
      <c r="H162" s="627" t="s">
        <v>5980</v>
      </c>
      <c r="I162" s="629">
        <v>8.06</v>
      </c>
      <c r="J162" s="629">
        <v>150</v>
      </c>
      <c r="K162" s="630">
        <v>1208.7</v>
      </c>
    </row>
    <row r="163" spans="1:11" ht="14.4" customHeight="1" x14ac:dyDescent="0.3">
      <c r="A163" s="625" t="s">
        <v>549</v>
      </c>
      <c r="B163" s="626" t="s">
        <v>551</v>
      </c>
      <c r="C163" s="627" t="s">
        <v>569</v>
      </c>
      <c r="D163" s="628" t="s">
        <v>570</v>
      </c>
      <c r="E163" s="627" t="s">
        <v>5912</v>
      </c>
      <c r="F163" s="628" t="s">
        <v>5913</v>
      </c>
      <c r="G163" s="627" t="s">
        <v>6210</v>
      </c>
      <c r="H163" s="627" t="s">
        <v>6211</v>
      </c>
      <c r="I163" s="629">
        <v>9.5449999999999999</v>
      </c>
      <c r="J163" s="629">
        <v>100</v>
      </c>
      <c r="K163" s="630">
        <v>954.5</v>
      </c>
    </row>
    <row r="164" spans="1:11" ht="14.4" customHeight="1" x14ac:dyDescent="0.3">
      <c r="A164" s="625" t="s">
        <v>549</v>
      </c>
      <c r="B164" s="626" t="s">
        <v>551</v>
      </c>
      <c r="C164" s="627" t="s">
        <v>569</v>
      </c>
      <c r="D164" s="628" t="s">
        <v>570</v>
      </c>
      <c r="E164" s="627" t="s">
        <v>5912</v>
      </c>
      <c r="F164" s="628" t="s">
        <v>5913</v>
      </c>
      <c r="G164" s="627" t="s">
        <v>5983</v>
      </c>
      <c r="H164" s="627" t="s">
        <v>5984</v>
      </c>
      <c r="I164" s="629">
        <v>7.2816666666666672</v>
      </c>
      <c r="J164" s="629">
        <v>160</v>
      </c>
      <c r="K164" s="630">
        <v>1165.56</v>
      </c>
    </row>
    <row r="165" spans="1:11" ht="14.4" customHeight="1" x14ac:dyDescent="0.3">
      <c r="A165" s="625" t="s">
        <v>549</v>
      </c>
      <c r="B165" s="626" t="s">
        <v>551</v>
      </c>
      <c r="C165" s="627" t="s">
        <v>569</v>
      </c>
      <c r="D165" s="628" t="s">
        <v>570</v>
      </c>
      <c r="E165" s="627" t="s">
        <v>5912</v>
      </c>
      <c r="F165" s="628" t="s">
        <v>5913</v>
      </c>
      <c r="G165" s="627" t="s">
        <v>6212</v>
      </c>
      <c r="H165" s="627" t="s">
        <v>6213</v>
      </c>
      <c r="I165" s="629">
        <v>0.85714285714285732</v>
      </c>
      <c r="J165" s="629">
        <v>850</v>
      </c>
      <c r="K165" s="630">
        <v>729</v>
      </c>
    </row>
    <row r="166" spans="1:11" ht="14.4" customHeight="1" x14ac:dyDescent="0.3">
      <c r="A166" s="625" t="s">
        <v>549</v>
      </c>
      <c r="B166" s="626" t="s">
        <v>551</v>
      </c>
      <c r="C166" s="627" t="s">
        <v>569</v>
      </c>
      <c r="D166" s="628" t="s">
        <v>570</v>
      </c>
      <c r="E166" s="627" t="s">
        <v>5912</v>
      </c>
      <c r="F166" s="628" t="s">
        <v>5913</v>
      </c>
      <c r="G166" s="627" t="s">
        <v>5985</v>
      </c>
      <c r="H166" s="627" t="s">
        <v>5986</v>
      </c>
      <c r="I166" s="629">
        <v>1.5185714285714285</v>
      </c>
      <c r="J166" s="629">
        <v>800</v>
      </c>
      <c r="K166" s="630">
        <v>1215</v>
      </c>
    </row>
    <row r="167" spans="1:11" ht="14.4" customHeight="1" x14ac:dyDescent="0.3">
      <c r="A167" s="625" t="s">
        <v>549</v>
      </c>
      <c r="B167" s="626" t="s">
        <v>551</v>
      </c>
      <c r="C167" s="627" t="s">
        <v>569</v>
      </c>
      <c r="D167" s="628" t="s">
        <v>570</v>
      </c>
      <c r="E167" s="627" t="s">
        <v>5912</v>
      </c>
      <c r="F167" s="628" t="s">
        <v>5913</v>
      </c>
      <c r="G167" s="627" t="s">
        <v>6214</v>
      </c>
      <c r="H167" s="627" t="s">
        <v>6215</v>
      </c>
      <c r="I167" s="629">
        <v>2.0659999999999998</v>
      </c>
      <c r="J167" s="629">
        <v>600</v>
      </c>
      <c r="K167" s="630">
        <v>1239</v>
      </c>
    </row>
    <row r="168" spans="1:11" ht="14.4" customHeight="1" x14ac:dyDescent="0.3">
      <c r="A168" s="625" t="s">
        <v>549</v>
      </c>
      <c r="B168" s="626" t="s">
        <v>551</v>
      </c>
      <c r="C168" s="627" t="s">
        <v>569</v>
      </c>
      <c r="D168" s="628" t="s">
        <v>570</v>
      </c>
      <c r="E168" s="627" t="s">
        <v>5912</v>
      </c>
      <c r="F168" s="628" t="s">
        <v>5913</v>
      </c>
      <c r="G168" s="627" t="s">
        <v>6216</v>
      </c>
      <c r="H168" s="627" t="s">
        <v>6217</v>
      </c>
      <c r="I168" s="629">
        <v>3.37</v>
      </c>
      <c r="J168" s="629">
        <v>100</v>
      </c>
      <c r="K168" s="630">
        <v>337</v>
      </c>
    </row>
    <row r="169" spans="1:11" ht="14.4" customHeight="1" x14ac:dyDescent="0.3">
      <c r="A169" s="625" t="s">
        <v>549</v>
      </c>
      <c r="B169" s="626" t="s">
        <v>551</v>
      </c>
      <c r="C169" s="627" t="s">
        <v>569</v>
      </c>
      <c r="D169" s="628" t="s">
        <v>570</v>
      </c>
      <c r="E169" s="627" t="s">
        <v>5912</v>
      </c>
      <c r="F169" s="628" t="s">
        <v>5913</v>
      </c>
      <c r="G169" s="627" t="s">
        <v>5987</v>
      </c>
      <c r="H169" s="627" t="s">
        <v>5988</v>
      </c>
      <c r="I169" s="629">
        <v>314.8</v>
      </c>
      <c r="J169" s="629">
        <v>5</v>
      </c>
      <c r="K169" s="630">
        <v>1574</v>
      </c>
    </row>
    <row r="170" spans="1:11" ht="14.4" customHeight="1" x14ac:dyDescent="0.3">
      <c r="A170" s="625" t="s">
        <v>549</v>
      </c>
      <c r="B170" s="626" t="s">
        <v>551</v>
      </c>
      <c r="C170" s="627" t="s">
        <v>569</v>
      </c>
      <c r="D170" s="628" t="s">
        <v>570</v>
      </c>
      <c r="E170" s="627" t="s">
        <v>5912</v>
      </c>
      <c r="F170" s="628" t="s">
        <v>5913</v>
      </c>
      <c r="G170" s="627" t="s">
        <v>6218</v>
      </c>
      <c r="H170" s="627" t="s">
        <v>6219</v>
      </c>
      <c r="I170" s="629">
        <v>314.8</v>
      </c>
      <c r="J170" s="629">
        <v>5</v>
      </c>
      <c r="K170" s="630">
        <v>1574</v>
      </c>
    </row>
    <row r="171" spans="1:11" ht="14.4" customHeight="1" x14ac:dyDescent="0.3">
      <c r="A171" s="625" t="s">
        <v>549</v>
      </c>
      <c r="B171" s="626" t="s">
        <v>551</v>
      </c>
      <c r="C171" s="627" t="s">
        <v>569</v>
      </c>
      <c r="D171" s="628" t="s">
        <v>570</v>
      </c>
      <c r="E171" s="627" t="s">
        <v>5912</v>
      </c>
      <c r="F171" s="628" t="s">
        <v>5913</v>
      </c>
      <c r="G171" s="627" t="s">
        <v>6220</v>
      </c>
      <c r="H171" s="627" t="s">
        <v>6221</v>
      </c>
      <c r="I171" s="629">
        <v>243.72750000000002</v>
      </c>
      <c r="J171" s="629">
        <v>4</v>
      </c>
      <c r="K171" s="630">
        <v>974.91000000000008</v>
      </c>
    </row>
    <row r="172" spans="1:11" ht="14.4" customHeight="1" x14ac:dyDescent="0.3">
      <c r="A172" s="625" t="s">
        <v>549</v>
      </c>
      <c r="B172" s="626" t="s">
        <v>551</v>
      </c>
      <c r="C172" s="627" t="s">
        <v>569</v>
      </c>
      <c r="D172" s="628" t="s">
        <v>570</v>
      </c>
      <c r="E172" s="627" t="s">
        <v>5912</v>
      </c>
      <c r="F172" s="628" t="s">
        <v>5913</v>
      </c>
      <c r="G172" s="627" t="s">
        <v>6222</v>
      </c>
      <c r="H172" s="627" t="s">
        <v>6223</v>
      </c>
      <c r="I172" s="629">
        <v>2.68</v>
      </c>
      <c r="J172" s="629">
        <v>300</v>
      </c>
      <c r="K172" s="630">
        <v>804</v>
      </c>
    </row>
    <row r="173" spans="1:11" ht="14.4" customHeight="1" x14ac:dyDescent="0.3">
      <c r="A173" s="625" t="s">
        <v>549</v>
      </c>
      <c r="B173" s="626" t="s">
        <v>551</v>
      </c>
      <c r="C173" s="627" t="s">
        <v>569</v>
      </c>
      <c r="D173" s="628" t="s">
        <v>570</v>
      </c>
      <c r="E173" s="627" t="s">
        <v>5912</v>
      </c>
      <c r="F173" s="628" t="s">
        <v>5913</v>
      </c>
      <c r="G173" s="627" t="s">
        <v>6224</v>
      </c>
      <c r="H173" s="627" t="s">
        <v>6225</v>
      </c>
      <c r="I173" s="629">
        <v>23.51</v>
      </c>
      <c r="J173" s="629">
        <v>220</v>
      </c>
      <c r="K173" s="630">
        <v>5171.33</v>
      </c>
    </row>
    <row r="174" spans="1:11" ht="14.4" customHeight="1" x14ac:dyDescent="0.3">
      <c r="A174" s="625" t="s">
        <v>549</v>
      </c>
      <c r="B174" s="626" t="s">
        <v>551</v>
      </c>
      <c r="C174" s="627" t="s">
        <v>569</v>
      </c>
      <c r="D174" s="628" t="s">
        <v>570</v>
      </c>
      <c r="E174" s="627" t="s">
        <v>5912</v>
      </c>
      <c r="F174" s="628" t="s">
        <v>5913</v>
      </c>
      <c r="G174" s="627" t="s">
        <v>6226</v>
      </c>
      <c r="H174" s="627" t="s">
        <v>6227</v>
      </c>
      <c r="I174" s="629">
        <v>93.45</v>
      </c>
      <c r="J174" s="629">
        <v>10</v>
      </c>
      <c r="K174" s="630">
        <v>934.5</v>
      </c>
    </row>
    <row r="175" spans="1:11" ht="14.4" customHeight="1" x14ac:dyDescent="0.3">
      <c r="A175" s="625" t="s">
        <v>549</v>
      </c>
      <c r="B175" s="626" t="s">
        <v>551</v>
      </c>
      <c r="C175" s="627" t="s">
        <v>569</v>
      </c>
      <c r="D175" s="628" t="s">
        <v>570</v>
      </c>
      <c r="E175" s="627" t="s">
        <v>5912</v>
      </c>
      <c r="F175" s="628" t="s">
        <v>5913</v>
      </c>
      <c r="G175" s="627" t="s">
        <v>6228</v>
      </c>
      <c r="H175" s="627" t="s">
        <v>6229</v>
      </c>
      <c r="I175" s="629">
        <v>10.156666666666666</v>
      </c>
      <c r="J175" s="629">
        <v>750</v>
      </c>
      <c r="K175" s="630">
        <v>7616.63</v>
      </c>
    </row>
    <row r="176" spans="1:11" ht="14.4" customHeight="1" x14ac:dyDescent="0.3">
      <c r="A176" s="625" t="s">
        <v>549</v>
      </c>
      <c r="B176" s="626" t="s">
        <v>551</v>
      </c>
      <c r="C176" s="627" t="s">
        <v>569</v>
      </c>
      <c r="D176" s="628" t="s">
        <v>570</v>
      </c>
      <c r="E176" s="627" t="s">
        <v>5912</v>
      </c>
      <c r="F176" s="628" t="s">
        <v>5913</v>
      </c>
      <c r="G176" s="627" t="s">
        <v>6230</v>
      </c>
      <c r="H176" s="627" t="s">
        <v>6231</v>
      </c>
      <c r="I176" s="629">
        <v>880.36</v>
      </c>
      <c r="J176" s="629">
        <v>5</v>
      </c>
      <c r="K176" s="630">
        <v>4401.8</v>
      </c>
    </row>
    <row r="177" spans="1:11" ht="14.4" customHeight="1" x14ac:dyDescent="0.3">
      <c r="A177" s="625" t="s">
        <v>549</v>
      </c>
      <c r="B177" s="626" t="s">
        <v>551</v>
      </c>
      <c r="C177" s="627" t="s">
        <v>569</v>
      </c>
      <c r="D177" s="628" t="s">
        <v>570</v>
      </c>
      <c r="E177" s="627" t="s">
        <v>5912</v>
      </c>
      <c r="F177" s="628" t="s">
        <v>5913</v>
      </c>
      <c r="G177" s="627" t="s">
        <v>6232</v>
      </c>
      <c r="H177" s="627" t="s">
        <v>6233</v>
      </c>
      <c r="I177" s="629">
        <v>38.119999999999997</v>
      </c>
      <c r="J177" s="629">
        <v>10</v>
      </c>
      <c r="K177" s="630">
        <v>381.18</v>
      </c>
    </row>
    <row r="178" spans="1:11" ht="14.4" customHeight="1" x14ac:dyDescent="0.3">
      <c r="A178" s="625" t="s">
        <v>549</v>
      </c>
      <c r="B178" s="626" t="s">
        <v>551</v>
      </c>
      <c r="C178" s="627" t="s">
        <v>569</v>
      </c>
      <c r="D178" s="628" t="s">
        <v>570</v>
      </c>
      <c r="E178" s="627" t="s">
        <v>5912</v>
      </c>
      <c r="F178" s="628" t="s">
        <v>5913</v>
      </c>
      <c r="G178" s="627" t="s">
        <v>5993</v>
      </c>
      <c r="H178" s="627" t="s">
        <v>5994</v>
      </c>
      <c r="I178" s="629">
        <v>5.1766666666666667</v>
      </c>
      <c r="J178" s="629">
        <v>300</v>
      </c>
      <c r="K178" s="630">
        <v>1552.5</v>
      </c>
    </row>
    <row r="179" spans="1:11" ht="14.4" customHeight="1" x14ac:dyDescent="0.3">
      <c r="A179" s="625" t="s">
        <v>549</v>
      </c>
      <c r="B179" s="626" t="s">
        <v>551</v>
      </c>
      <c r="C179" s="627" t="s">
        <v>569</v>
      </c>
      <c r="D179" s="628" t="s">
        <v>570</v>
      </c>
      <c r="E179" s="627" t="s">
        <v>5912</v>
      </c>
      <c r="F179" s="628" t="s">
        <v>5913</v>
      </c>
      <c r="G179" s="627" t="s">
        <v>5995</v>
      </c>
      <c r="H179" s="627" t="s">
        <v>5996</v>
      </c>
      <c r="I179" s="629">
        <v>9.7799999999999994</v>
      </c>
      <c r="J179" s="629">
        <v>60</v>
      </c>
      <c r="K179" s="630">
        <v>586.5</v>
      </c>
    </row>
    <row r="180" spans="1:11" ht="14.4" customHeight="1" x14ac:dyDescent="0.3">
      <c r="A180" s="625" t="s">
        <v>549</v>
      </c>
      <c r="B180" s="626" t="s">
        <v>551</v>
      </c>
      <c r="C180" s="627" t="s">
        <v>569</v>
      </c>
      <c r="D180" s="628" t="s">
        <v>570</v>
      </c>
      <c r="E180" s="627" t="s">
        <v>5912</v>
      </c>
      <c r="F180" s="628" t="s">
        <v>5913</v>
      </c>
      <c r="G180" s="627" t="s">
        <v>6234</v>
      </c>
      <c r="H180" s="627" t="s">
        <v>6235</v>
      </c>
      <c r="I180" s="629">
        <v>10.57</v>
      </c>
      <c r="J180" s="629">
        <v>2</v>
      </c>
      <c r="K180" s="630">
        <v>21.15</v>
      </c>
    </row>
    <row r="181" spans="1:11" ht="14.4" customHeight="1" x14ac:dyDescent="0.3">
      <c r="A181" s="625" t="s">
        <v>549</v>
      </c>
      <c r="B181" s="626" t="s">
        <v>551</v>
      </c>
      <c r="C181" s="627" t="s">
        <v>569</v>
      </c>
      <c r="D181" s="628" t="s">
        <v>570</v>
      </c>
      <c r="E181" s="627" t="s">
        <v>5912</v>
      </c>
      <c r="F181" s="628" t="s">
        <v>5913</v>
      </c>
      <c r="G181" s="627" t="s">
        <v>6236</v>
      </c>
      <c r="H181" s="627" t="s">
        <v>6237</v>
      </c>
      <c r="I181" s="629">
        <v>11.75</v>
      </c>
      <c r="J181" s="629">
        <v>2</v>
      </c>
      <c r="K181" s="630">
        <v>23.5</v>
      </c>
    </row>
    <row r="182" spans="1:11" ht="14.4" customHeight="1" x14ac:dyDescent="0.3">
      <c r="A182" s="625" t="s">
        <v>549</v>
      </c>
      <c r="B182" s="626" t="s">
        <v>551</v>
      </c>
      <c r="C182" s="627" t="s">
        <v>569</v>
      </c>
      <c r="D182" s="628" t="s">
        <v>570</v>
      </c>
      <c r="E182" s="627" t="s">
        <v>5912</v>
      </c>
      <c r="F182" s="628" t="s">
        <v>5913</v>
      </c>
      <c r="G182" s="627" t="s">
        <v>6238</v>
      </c>
      <c r="H182" s="627" t="s">
        <v>6239</v>
      </c>
      <c r="I182" s="629">
        <v>5.43</v>
      </c>
      <c r="J182" s="629">
        <v>25</v>
      </c>
      <c r="K182" s="630">
        <v>135.69999999999999</v>
      </c>
    </row>
    <row r="183" spans="1:11" ht="14.4" customHeight="1" x14ac:dyDescent="0.3">
      <c r="A183" s="625" t="s">
        <v>549</v>
      </c>
      <c r="B183" s="626" t="s">
        <v>551</v>
      </c>
      <c r="C183" s="627" t="s">
        <v>569</v>
      </c>
      <c r="D183" s="628" t="s">
        <v>570</v>
      </c>
      <c r="E183" s="627" t="s">
        <v>5912</v>
      </c>
      <c r="F183" s="628" t="s">
        <v>5913</v>
      </c>
      <c r="G183" s="627" t="s">
        <v>6240</v>
      </c>
      <c r="H183" s="627" t="s">
        <v>6241</v>
      </c>
      <c r="I183" s="629">
        <v>16.329999999999998</v>
      </c>
      <c r="J183" s="629">
        <v>70</v>
      </c>
      <c r="K183" s="630">
        <v>1143.0999999999999</v>
      </c>
    </row>
    <row r="184" spans="1:11" ht="14.4" customHeight="1" x14ac:dyDescent="0.3">
      <c r="A184" s="625" t="s">
        <v>549</v>
      </c>
      <c r="B184" s="626" t="s">
        <v>551</v>
      </c>
      <c r="C184" s="627" t="s">
        <v>569</v>
      </c>
      <c r="D184" s="628" t="s">
        <v>570</v>
      </c>
      <c r="E184" s="627" t="s">
        <v>5914</v>
      </c>
      <c r="F184" s="628" t="s">
        <v>5915</v>
      </c>
      <c r="G184" s="627" t="s">
        <v>6242</v>
      </c>
      <c r="H184" s="627" t="s">
        <v>6243</v>
      </c>
      <c r="I184" s="629">
        <v>40.72</v>
      </c>
      <c r="J184" s="629">
        <v>3</v>
      </c>
      <c r="K184" s="630">
        <v>122.16</v>
      </c>
    </row>
    <row r="185" spans="1:11" ht="14.4" customHeight="1" x14ac:dyDescent="0.3">
      <c r="A185" s="625" t="s">
        <v>549</v>
      </c>
      <c r="B185" s="626" t="s">
        <v>551</v>
      </c>
      <c r="C185" s="627" t="s">
        <v>569</v>
      </c>
      <c r="D185" s="628" t="s">
        <v>570</v>
      </c>
      <c r="E185" s="627" t="s">
        <v>5914</v>
      </c>
      <c r="F185" s="628" t="s">
        <v>5915</v>
      </c>
      <c r="G185" s="627" t="s">
        <v>6001</v>
      </c>
      <c r="H185" s="627" t="s">
        <v>6002</v>
      </c>
      <c r="I185" s="629">
        <v>3.4549999999999996</v>
      </c>
      <c r="J185" s="629">
        <v>50</v>
      </c>
      <c r="K185" s="630">
        <v>171.2</v>
      </c>
    </row>
    <row r="186" spans="1:11" ht="14.4" customHeight="1" x14ac:dyDescent="0.3">
      <c r="A186" s="625" t="s">
        <v>549</v>
      </c>
      <c r="B186" s="626" t="s">
        <v>551</v>
      </c>
      <c r="C186" s="627" t="s">
        <v>569</v>
      </c>
      <c r="D186" s="628" t="s">
        <v>570</v>
      </c>
      <c r="E186" s="627" t="s">
        <v>5914</v>
      </c>
      <c r="F186" s="628" t="s">
        <v>5915</v>
      </c>
      <c r="G186" s="627" t="s">
        <v>6003</v>
      </c>
      <c r="H186" s="627" t="s">
        <v>6004</v>
      </c>
      <c r="I186" s="629">
        <v>15.702499999999999</v>
      </c>
      <c r="J186" s="629">
        <v>400</v>
      </c>
      <c r="K186" s="630">
        <v>6281</v>
      </c>
    </row>
    <row r="187" spans="1:11" ht="14.4" customHeight="1" x14ac:dyDescent="0.3">
      <c r="A187" s="625" t="s">
        <v>549</v>
      </c>
      <c r="B187" s="626" t="s">
        <v>551</v>
      </c>
      <c r="C187" s="627" t="s">
        <v>569</v>
      </c>
      <c r="D187" s="628" t="s">
        <v>570</v>
      </c>
      <c r="E187" s="627" t="s">
        <v>5914</v>
      </c>
      <c r="F187" s="628" t="s">
        <v>5915</v>
      </c>
      <c r="G187" s="627" t="s">
        <v>6244</v>
      </c>
      <c r="H187" s="627" t="s">
        <v>6245</v>
      </c>
      <c r="I187" s="629">
        <v>2.75</v>
      </c>
      <c r="J187" s="629">
        <v>400</v>
      </c>
      <c r="K187" s="630">
        <v>1100</v>
      </c>
    </row>
    <row r="188" spans="1:11" ht="14.4" customHeight="1" x14ac:dyDescent="0.3">
      <c r="A188" s="625" t="s">
        <v>549</v>
      </c>
      <c r="B188" s="626" t="s">
        <v>551</v>
      </c>
      <c r="C188" s="627" t="s">
        <v>569</v>
      </c>
      <c r="D188" s="628" t="s">
        <v>570</v>
      </c>
      <c r="E188" s="627" t="s">
        <v>5914</v>
      </c>
      <c r="F188" s="628" t="s">
        <v>5915</v>
      </c>
      <c r="G188" s="627" t="s">
        <v>6246</v>
      </c>
      <c r="H188" s="627" t="s">
        <v>6247</v>
      </c>
      <c r="I188" s="629">
        <v>7.43</v>
      </c>
      <c r="J188" s="629">
        <v>50</v>
      </c>
      <c r="K188" s="630">
        <v>371.5</v>
      </c>
    </row>
    <row r="189" spans="1:11" ht="14.4" customHeight="1" x14ac:dyDescent="0.3">
      <c r="A189" s="625" t="s">
        <v>549</v>
      </c>
      <c r="B189" s="626" t="s">
        <v>551</v>
      </c>
      <c r="C189" s="627" t="s">
        <v>569</v>
      </c>
      <c r="D189" s="628" t="s">
        <v>570</v>
      </c>
      <c r="E189" s="627" t="s">
        <v>5914</v>
      </c>
      <c r="F189" s="628" t="s">
        <v>5915</v>
      </c>
      <c r="G189" s="627" t="s">
        <v>6248</v>
      </c>
      <c r="H189" s="627" t="s">
        <v>6249</v>
      </c>
      <c r="I189" s="629">
        <v>15.41</v>
      </c>
      <c r="J189" s="629">
        <v>2</v>
      </c>
      <c r="K189" s="630">
        <v>30.82</v>
      </c>
    </row>
    <row r="190" spans="1:11" ht="14.4" customHeight="1" x14ac:dyDescent="0.3">
      <c r="A190" s="625" t="s">
        <v>549</v>
      </c>
      <c r="B190" s="626" t="s">
        <v>551</v>
      </c>
      <c r="C190" s="627" t="s">
        <v>569</v>
      </c>
      <c r="D190" s="628" t="s">
        <v>570</v>
      </c>
      <c r="E190" s="627" t="s">
        <v>5914</v>
      </c>
      <c r="F190" s="628" t="s">
        <v>5915</v>
      </c>
      <c r="G190" s="627" t="s">
        <v>6005</v>
      </c>
      <c r="H190" s="627" t="s">
        <v>6006</v>
      </c>
      <c r="I190" s="629">
        <v>0.92299999999999982</v>
      </c>
      <c r="J190" s="629">
        <v>5700</v>
      </c>
      <c r="K190" s="630">
        <v>5266</v>
      </c>
    </row>
    <row r="191" spans="1:11" ht="14.4" customHeight="1" x14ac:dyDescent="0.3">
      <c r="A191" s="625" t="s">
        <v>549</v>
      </c>
      <c r="B191" s="626" t="s">
        <v>551</v>
      </c>
      <c r="C191" s="627" t="s">
        <v>569</v>
      </c>
      <c r="D191" s="628" t="s">
        <v>570</v>
      </c>
      <c r="E191" s="627" t="s">
        <v>5914</v>
      </c>
      <c r="F191" s="628" t="s">
        <v>5915</v>
      </c>
      <c r="G191" s="627" t="s">
        <v>6007</v>
      </c>
      <c r="H191" s="627" t="s">
        <v>6008</v>
      </c>
      <c r="I191" s="629">
        <v>1.4242857142857142</v>
      </c>
      <c r="J191" s="629">
        <v>3600</v>
      </c>
      <c r="K191" s="630">
        <v>5121</v>
      </c>
    </row>
    <row r="192" spans="1:11" ht="14.4" customHeight="1" x14ac:dyDescent="0.3">
      <c r="A192" s="625" t="s">
        <v>549</v>
      </c>
      <c r="B192" s="626" t="s">
        <v>551</v>
      </c>
      <c r="C192" s="627" t="s">
        <v>569</v>
      </c>
      <c r="D192" s="628" t="s">
        <v>570</v>
      </c>
      <c r="E192" s="627" t="s">
        <v>5914</v>
      </c>
      <c r="F192" s="628" t="s">
        <v>5915</v>
      </c>
      <c r="G192" s="627" t="s">
        <v>6009</v>
      </c>
      <c r="H192" s="627" t="s">
        <v>6010</v>
      </c>
      <c r="I192" s="629">
        <v>0.41499999999999998</v>
      </c>
      <c r="J192" s="629">
        <v>2730</v>
      </c>
      <c r="K192" s="630">
        <v>1136.5999999999999</v>
      </c>
    </row>
    <row r="193" spans="1:11" ht="14.4" customHeight="1" x14ac:dyDescent="0.3">
      <c r="A193" s="625" t="s">
        <v>549</v>
      </c>
      <c r="B193" s="626" t="s">
        <v>551</v>
      </c>
      <c r="C193" s="627" t="s">
        <v>569</v>
      </c>
      <c r="D193" s="628" t="s">
        <v>570</v>
      </c>
      <c r="E193" s="627" t="s">
        <v>5914</v>
      </c>
      <c r="F193" s="628" t="s">
        <v>5915</v>
      </c>
      <c r="G193" s="627" t="s">
        <v>6011</v>
      </c>
      <c r="H193" s="627" t="s">
        <v>6012</v>
      </c>
      <c r="I193" s="629">
        <v>0.57400000000000007</v>
      </c>
      <c r="J193" s="629">
        <v>12000</v>
      </c>
      <c r="K193" s="630">
        <v>6901</v>
      </c>
    </row>
    <row r="194" spans="1:11" ht="14.4" customHeight="1" x14ac:dyDescent="0.3">
      <c r="A194" s="625" t="s">
        <v>549</v>
      </c>
      <c r="B194" s="626" t="s">
        <v>551</v>
      </c>
      <c r="C194" s="627" t="s">
        <v>569</v>
      </c>
      <c r="D194" s="628" t="s">
        <v>570</v>
      </c>
      <c r="E194" s="627" t="s">
        <v>5914</v>
      </c>
      <c r="F194" s="628" t="s">
        <v>5915</v>
      </c>
      <c r="G194" s="627" t="s">
        <v>6013</v>
      </c>
      <c r="H194" s="627" t="s">
        <v>6014</v>
      </c>
      <c r="I194" s="629">
        <v>3.1349999999999998</v>
      </c>
      <c r="J194" s="629">
        <v>150</v>
      </c>
      <c r="K194" s="630">
        <v>470</v>
      </c>
    </row>
    <row r="195" spans="1:11" ht="14.4" customHeight="1" x14ac:dyDescent="0.3">
      <c r="A195" s="625" t="s">
        <v>549</v>
      </c>
      <c r="B195" s="626" t="s">
        <v>551</v>
      </c>
      <c r="C195" s="627" t="s">
        <v>569</v>
      </c>
      <c r="D195" s="628" t="s">
        <v>570</v>
      </c>
      <c r="E195" s="627" t="s">
        <v>5914</v>
      </c>
      <c r="F195" s="628" t="s">
        <v>5915</v>
      </c>
      <c r="G195" s="627" t="s">
        <v>6250</v>
      </c>
      <c r="H195" s="627" t="s">
        <v>6251</v>
      </c>
      <c r="I195" s="629">
        <v>5.89</v>
      </c>
      <c r="J195" s="629">
        <v>30</v>
      </c>
      <c r="K195" s="630">
        <v>176.7</v>
      </c>
    </row>
    <row r="196" spans="1:11" ht="14.4" customHeight="1" x14ac:dyDescent="0.3">
      <c r="A196" s="625" t="s">
        <v>549</v>
      </c>
      <c r="B196" s="626" t="s">
        <v>551</v>
      </c>
      <c r="C196" s="627" t="s">
        <v>569</v>
      </c>
      <c r="D196" s="628" t="s">
        <v>570</v>
      </c>
      <c r="E196" s="627" t="s">
        <v>5914</v>
      </c>
      <c r="F196" s="628" t="s">
        <v>5915</v>
      </c>
      <c r="G196" s="627" t="s">
        <v>6015</v>
      </c>
      <c r="H196" s="627" t="s">
        <v>6016</v>
      </c>
      <c r="I196" s="629">
        <v>6.2288888888888883</v>
      </c>
      <c r="J196" s="629">
        <v>270</v>
      </c>
      <c r="K196" s="630">
        <v>1681.8000000000002</v>
      </c>
    </row>
    <row r="197" spans="1:11" ht="14.4" customHeight="1" x14ac:dyDescent="0.3">
      <c r="A197" s="625" t="s">
        <v>549</v>
      </c>
      <c r="B197" s="626" t="s">
        <v>551</v>
      </c>
      <c r="C197" s="627" t="s">
        <v>569</v>
      </c>
      <c r="D197" s="628" t="s">
        <v>570</v>
      </c>
      <c r="E197" s="627" t="s">
        <v>5914</v>
      </c>
      <c r="F197" s="628" t="s">
        <v>5915</v>
      </c>
      <c r="G197" s="627" t="s">
        <v>6252</v>
      </c>
      <c r="H197" s="627" t="s">
        <v>6253</v>
      </c>
      <c r="I197" s="629">
        <v>5.32</v>
      </c>
      <c r="J197" s="629">
        <v>300</v>
      </c>
      <c r="K197" s="630">
        <v>1596</v>
      </c>
    </row>
    <row r="198" spans="1:11" ht="14.4" customHeight="1" x14ac:dyDescent="0.3">
      <c r="A198" s="625" t="s">
        <v>549</v>
      </c>
      <c r="B198" s="626" t="s">
        <v>551</v>
      </c>
      <c r="C198" s="627" t="s">
        <v>569</v>
      </c>
      <c r="D198" s="628" t="s">
        <v>570</v>
      </c>
      <c r="E198" s="627" t="s">
        <v>5914</v>
      </c>
      <c r="F198" s="628" t="s">
        <v>5915</v>
      </c>
      <c r="G198" s="627" t="s">
        <v>6017</v>
      </c>
      <c r="H198" s="627" t="s">
        <v>6018</v>
      </c>
      <c r="I198" s="629">
        <v>6.3366666666666669</v>
      </c>
      <c r="J198" s="629">
        <v>65</v>
      </c>
      <c r="K198" s="630">
        <v>410.65</v>
      </c>
    </row>
    <row r="199" spans="1:11" ht="14.4" customHeight="1" x14ac:dyDescent="0.3">
      <c r="A199" s="625" t="s">
        <v>549</v>
      </c>
      <c r="B199" s="626" t="s">
        <v>551</v>
      </c>
      <c r="C199" s="627" t="s">
        <v>569</v>
      </c>
      <c r="D199" s="628" t="s">
        <v>570</v>
      </c>
      <c r="E199" s="627" t="s">
        <v>5914</v>
      </c>
      <c r="F199" s="628" t="s">
        <v>5915</v>
      </c>
      <c r="G199" s="627" t="s">
        <v>6019</v>
      </c>
      <c r="H199" s="627" t="s">
        <v>6020</v>
      </c>
      <c r="I199" s="629">
        <v>185.86</v>
      </c>
      <c r="J199" s="629">
        <v>3</v>
      </c>
      <c r="K199" s="630">
        <v>557.58000000000004</v>
      </c>
    </row>
    <row r="200" spans="1:11" ht="14.4" customHeight="1" x14ac:dyDescent="0.3">
      <c r="A200" s="625" t="s">
        <v>549</v>
      </c>
      <c r="B200" s="626" t="s">
        <v>551</v>
      </c>
      <c r="C200" s="627" t="s">
        <v>569</v>
      </c>
      <c r="D200" s="628" t="s">
        <v>570</v>
      </c>
      <c r="E200" s="627" t="s">
        <v>5914</v>
      </c>
      <c r="F200" s="628" t="s">
        <v>5915</v>
      </c>
      <c r="G200" s="627" t="s">
        <v>6254</v>
      </c>
      <c r="H200" s="627" t="s">
        <v>6255</v>
      </c>
      <c r="I200" s="629">
        <v>13.395</v>
      </c>
      <c r="J200" s="629">
        <v>20</v>
      </c>
      <c r="K200" s="630">
        <v>267.89999999999998</v>
      </c>
    </row>
    <row r="201" spans="1:11" ht="14.4" customHeight="1" x14ac:dyDescent="0.3">
      <c r="A201" s="625" t="s">
        <v>549</v>
      </c>
      <c r="B201" s="626" t="s">
        <v>551</v>
      </c>
      <c r="C201" s="627" t="s">
        <v>569</v>
      </c>
      <c r="D201" s="628" t="s">
        <v>570</v>
      </c>
      <c r="E201" s="627" t="s">
        <v>5914</v>
      </c>
      <c r="F201" s="628" t="s">
        <v>5915</v>
      </c>
      <c r="G201" s="627" t="s">
        <v>6023</v>
      </c>
      <c r="H201" s="627" t="s">
        <v>6024</v>
      </c>
      <c r="I201" s="629">
        <v>80.569999999999993</v>
      </c>
      <c r="J201" s="629">
        <v>20</v>
      </c>
      <c r="K201" s="630">
        <v>1611.4</v>
      </c>
    </row>
    <row r="202" spans="1:11" ht="14.4" customHeight="1" x14ac:dyDescent="0.3">
      <c r="A202" s="625" t="s">
        <v>549</v>
      </c>
      <c r="B202" s="626" t="s">
        <v>551</v>
      </c>
      <c r="C202" s="627" t="s">
        <v>569</v>
      </c>
      <c r="D202" s="628" t="s">
        <v>570</v>
      </c>
      <c r="E202" s="627" t="s">
        <v>5914</v>
      </c>
      <c r="F202" s="628" t="s">
        <v>5915</v>
      </c>
      <c r="G202" s="627" t="s">
        <v>6256</v>
      </c>
      <c r="H202" s="627" t="s">
        <v>6257</v>
      </c>
      <c r="I202" s="629">
        <v>17.875</v>
      </c>
      <c r="J202" s="629">
        <v>11</v>
      </c>
      <c r="K202" s="630">
        <v>196.53</v>
      </c>
    </row>
    <row r="203" spans="1:11" ht="14.4" customHeight="1" x14ac:dyDescent="0.3">
      <c r="A203" s="625" t="s">
        <v>549</v>
      </c>
      <c r="B203" s="626" t="s">
        <v>551</v>
      </c>
      <c r="C203" s="627" t="s">
        <v>569</v>
      </c>
      <c r="D203" s="628" t="s">
        <v>570</v>
      </c>
      <c r="E203" s="627" t="s">
        <v>5914</v>
      </c>
      <c r="F203" s="628" t="s">
        <v>5915</v>
      </c>
      <c r="G203" s="627" t="s">
        <v>6258</v>
      </c>
      <c r="H203" s="627" t="s">
        <v>6259</v>
      </c>
      <c r="I203" s="629">
        <v>94.38</v>
      </c>
      <c r="J203" s="629">
        <v>20</v>
      </c>
      <c r="K203" s="630">
        <v>1887.6</v>
      </c>
    </row>
    <row r="204" spans="1:11" ht="14.4" customHeight="1" x14ac:dyDescent="0.3">
      <c r="A204" s="625" t="s">
        <v>549</v>
      </c>
      <c r="B204" s="626" t="s">
        <v>551</v>
      </c>
      <c r="C204" s="627" t="s">
        <v>569</v>
      </c>
      <c r="D204" s="628" t="s">
        <v>570</v>
      </c>
      <c r="E204" s="627" t="s">
        <v>5914</v>
      </c>
      <c r="F204" s="628" t="s">
        <v>5915</v>
      </c>
      <c r="G204" s="627" t="s">
        <v>6025</v>
      </c>
      <c r="H204" s="627" t="s">
        <v>6026</v>
      </c>
      <c r="I204" s="629">
        <v>5.501666666666666</v>
      </c>
      <c r="J204" s="629">
        <v>500</v>
      </c>
      <c r="K204" s="630">
        <v>2746.5</v>
      </c>
    </row>
    <row r="205" spans="1:11" ht="14.4" customHeight="1" x14ac:dyDescent="0.3">
      <c r="A205" s="625" t="s">
        <v>549</v>
      </c>
      <c r="B205" s="626" t="s">
        <v>551</v>
      </c>
      <c r="C205" s="627" t="s">
        <v>569</v>
      </c>
      <c r="D205" s="628" t="s">
        <v>570</v>
      </c>
      <c r="E205" s="627" t="s">
        <v>5914</v>
      </c>
      <c r="F205" s="628" t="s">
        <v>5915</v>
      </c>
      <c r="G205" s="627" t="s">
        <v>6025</v>
      </c>
      <c r="H205" s="627" t="s">
        <v>6027</v>
      </c>
      <c r="I205" s="629">
        <v>5.5624999999999991</v>
      </c>
      <c r="J205" s="629">
        <v>300</v>
      </c>
      <c r="K205" s="630">
        <v>1669</v>
      </c>
    </row>
    <row r="206" spans="1:11" ht="14.4" customHeight="1" x14ac:dyDescent="0.3">
      <c r="A206" s="625" t="s">
        <v>549</v>
      </c>
      <c r="B206" s="626" t="s">
        <v>551</v>
      </c>
      <c r="C206" s="627" t="s">
        <v>569</v>
      </c>
      <c r="D206" s="628" t="s">
        <v>570</v>
      </c>
      <c r="E206" s="627" t="s">
        <v>5914</v>
      </c>
      <c r="F206" s="628" t="s">
        <v>5915</v>
      </c>
      <c r="G206" s="627" t="s">
        <v>6260</v>
      </c>
      <c r="H206" s="627" t="s">
        <v>6261</v>
      </c>
      <c r="I206" s="629">
        <v>16.95</v>
      </c>
      <c r="J206" s="629">
        <v>2</v>
      </c>
      <c r="K206" s="630">
        <v>33.9</v>
      </c>
    </row>
    <row r="207" spans="1:11" ht="14.4" customHeight="1" x14ac:dyDescent="0.3">
      <c r="A207" s="625" t="s">
        <v>549</v>
      </c>
      <c r="B207" s="626" t="s">
        <v>551</v>
      </c>
      <c r="C207" s="627" t="s">
        <v>569</v>
      </c>
      <c r="D207" s="628" t="s">
        <v>570</v>
      </c>
      <c r="E207" s="627" t="s">
        <v>5914</v>
      </c>
      <c r="F207" s="628" t="s">
        <v>5915</v>
      </c>
      <c r="G207" s="627" t="s">
        <v>6262</v>
      </c>
      <c r="H207" s="627" t="s">
        <v>6263</v>
      </c>
      <c r="I207" s="629">
        <v>2.2533333333333334</v>
      </c>
      <c r="J207" s="629">
        <v>300</v>
      </c>
      <c r="K207" s="630">
        <v>676</v>
      </c>
    </row>
    <row r="208" spans="1:11" ht="14.4" customHeight="1" x14ac:dyDescent="0.3">
      <c r="A208" s="625" t="s">
        <v>549</v>
      </c>
      <c r="B208" s="626" t="s">
        <v>551</v>
      </c>
      <c r="C208" s="627" t="s">
        <v>569</v>
      </c>
      <c r="D208" s="628" t="s">
        <v>570</v>
      </c>
      <c r="E208" s="627" t="s">
        <v>5914</v>
      </c>
      <c r="F208" s="628" t="s">
        <v>5915</v>
      </c>
      <c r="G208" s="627" t="s">
        <v>6028</v>
      </c>
      <c r="H208" s="627" t="s">
        <v>6029</v>
      </c>
      <c r="I208" s="629">
        <v>8.8350000000000009</v>
      </c>
      <c r="J208" s="629">
        <v>30</v>
      </c>
      <c r="K208" s="630">
        <v>270.27999999999997</v>
      </c>
    </row>
    <row r="209" spans="1:11" ht="14.4" customHeight="1" x14ac:dyDescent="0.3">
      <c r="A209" s="625" t="s">
        <v>549</v>
      </c>
      <c r="B209" s="626" t="s">
        <v>551</v>
      </c>
      <c r="C209" s="627" t="s">
        <v>569</v>
      </c>
      <c r="D209" s="628" t="s">
        <v>570</v>
      </c>
      <c r="E209" s="627" t="s">
        <v>5914</v>
      </c>
      <c r="F209" s="628" t="s">
        <v>5915</v>
      </c>
      <c r="G209" s="627" t="s">
        <v>6032</v>
      </c>
      <c r="H209" s="627" t="s">
        <v>6033</v>
      </c>
      <c r="I209" s="629">
        <v>23.433333333333334</v>
      </c>
      <c r="J209" s="629">
        <v>150</v>
      </c>
      <c r="K209" s="630">
        <v>3517.2</v>
      </c>
    </row>
    <row r="210" spans="1:11" ht="14.4" customHeight="1" x14ac:dyDescent="0.3">
      <c r="A210" s="625" t="s">
        <v>549</v>
      </c>
      <c r="B210" s="626" t="s">
        <v>551</v>
      </c>
      <c r="C210" s="627" t="s">
        <v>569</v>
      </c>
      <c r="D210" s="628" t="s">
        <v>570</v>
      </c>
      <c r="E210" s="627" t="s">
        <v>5914</v>
      </c>
      <c r="F210" s="628" t="s">
        <v>5915</v>
      </c>
      <c r="G210" s="627" t="s">
        <v>6034</v>
      </c>
      <c r="H210" s="627" t="s">
        <v>6035</v>
      </c>
      <c r="I210" s="629">
        <v>1.7662499999999997</v>
      </c>
      <c r="J210" s="629">
        <v>1000</v>
      </c>
      <c r="K210" s="630">
        <v>1769</v>
      </c>
    </row>
    <row r="211" spans="1:11" ht="14.4" customHeight="1" x14ac:dyDescent="0.3">
      <c r="A211" s="625" t="s">
        <v>549</v>
      </c>
      <c r="B211" s="626" t="s">
        <v>551</v>
      </c>
      <c r="C211" s="627" t="s">
        <v>569</v>
      </c>
      <c r="D211" s="628" t="s">
        <v>570</v>
      </c>
      <c r="E211" s="627" t="s">
        <v>5914</v>
      </c>
      <c r="F211" s="628" t="s">
        <v>5915</v>
      </c>
      <c r="G211" s="627" t="s">
        <v>6036</v>
      </c>
      <c r="H211" s="627" t="s">
        <v>6037</v>
      </c>
      <c r="I211" s="629">
        <v>1.73</v>
      </c>
      <c r="J211" s="629">
        <v>100</v>
      </c>
      <c r="K211" s="630">
        <v>173</v>
      </c>
    </row>
    <row r="212" spans="1:11" ht="14.4" customHeight="1" x14ac:dyDescent="0.3">
      <c r="A212" s="625" t="s">
        <v>549</v>
      </c>
      <c r="B212" s="626" t="s">
        <v>551</v>
      </c>
      <c r="C212" s="627" t="s">
        <v>569</v>
      </c>
      <c r="D212" s="628" t="s">
        <v>570</v>
      </c>
      <c r="E212" s="627" t="s">
        <v>5914</v>
      </c>
      <c r="F212" s="628" t="s">
        <v>5915</v>
      </c>
      <c r="G212" s="627" t="s">
        <v>6038</v>
      </c>
      <c r="H212" s="627" t="s">
        <v>6039</v>
      </c>
      <c r="I212" s="629">
        <v>2.746</v>
      </c>
      <c r="J212" s="629">
        <v>400</v>
      </c>
      <c r="K212" s="630">
        <v>1098.5</v>
      </c>
    </row>
    <row r="213" spans="1:11" ht="14.4" customHeight="1" x14ac:dyDescent="0.3">
      <c r="A213" s="625" t="s">
        <v>549</v>
      </c>
      <c r="B213" s="626" t="s">
        <v>551</v>
      </c>
      <c r="C213" s="627" t="s">
        <v>569</v>
      </c>
      <c r="D213" s="628" t="s">
        <v>570</v>
      </c>
      <c r="E213" s="627" t="s">
        <v>5914</v>
      </c>
      <c r="F213" s="628" t="s">
        <v>5915</v>
      </c>
      <c r="G213" s="627" t="s">
        <v>6264</v>
      </c>
      <c r="H213" s="627" t="s">
        <v>6265</v>
      </c>
      <c r="I213" s="629">
        <v>1.76</v>
      </c>
      <c r="J213" s="629">
        <v>50</v>
      </c>
      <c r="K213" s="630">
        <v>88</v>
      </c>
    </row>
    <row r="214" spans="1:11" ht="14.4" customHeight="1" x14ac:dyDescent="0.3">
      <c r="A214" s="625" t="s">
        <v>549</v>
      </c>
      <c r="B214" s="626" t="s">
        <v>551</v>
      </c>
      <c r="C214" s="627" t="s">
        <v>569</v>
      </c>
      <c r="D214" s="628" t="s">
        <v>570</v>
      </c>
      <c r="E214" s="627" t="s">
        <v>5914</v>
      </c>
      <c r="F214" s="628" t="s">
        <v>5915</v>
      </c>
      <c r="G214" s="627" t="s">
        <v>6266</v>
      </c>
      <c r="H214" s="627" t="s">
        <v>6267</v>
      </c>
      <c r="I214" s="629">
        <v>2.4300000000000002</v>
      </c>
      <c r="J214" s="629">
        <v>50</v>
      </c>
      <c r="K214" s="630">
        <v>121.5</v>
      </c>
    </row>
    <row r="215" spans="1:11" ht="14.4" customHeight="1" x14ac:dyDescent="0.3">
      <c r="A215" s="625" t="s">
        <v>549</v>
      </c>
      <c r="B215" s="626" t="s">
        <v>551</v>
      </c>
      <c r="C215" s="627" t="s">
        <v>569</v>
      </c>
      <c r="D215" s="628" t="s">
        <v>570</v>
      </c>
      <c r="E215" s="627" t="s">
        <v>5914</v>
      </c>
      <c r="F215" s="628" t="s">
        <v>5915</v>
      </c>
      <c r="G215" s="627" t="s">
        <v>6042</v>
      </c>
      <c r="H215" s="627" t="s">
        <v>6043</v>
      </c>
      <c r="I215" s="629">
        <v>1.7385714285714287</v>
      </c>
      <c r="J215" s="629">
        <v>1200</v>
      </c>
      <c r="K215" s="630">
        <v>2084</v>
      </c>
    </row>
    <row r="216" spans="1:11" ht="14.4" customHeight="1" x14ac:dyDescent="0.3">
      <c r="A216" s="625" t="s">
        <v>549</v>
      </c>
      <c r="B216" s="626" t="s">
        <v>551</v>
      </c>
      <c r="C216" s="627" t="s">
        <v>569</v>
      </c>
      <c r="D216" s="628" t="s">
        <v>570</v>
      </c>
      <c r="E216" s="627" t="s">
        <v>5914</v>
      </c>
      <c r="F216" s="628" t="s">
        <v>5915</v>
      </c>
      <c r="G216" s="627" t="s">
        <v>6044</v>
      </c>
      <c r="H216" s="627" t="s">
        <v>6045</v>
      </c>
      <c r="I216" s="629">
        <v>0.01</v>
      </c>
      <c r="J216" s="629">
        <v>1200</v>
      </c>
      <c r="K216" s="630">
        <v>12</v>
      </c>
    </row>
    <row r="217" spans="1:11" ht="14.4" customHeight="1" x14ac:dyDescent="0.3">
      <c r="A217" s="625" t="s">
        <v>549</v>
      </c>
      <c r="B217" s="626" t="s">
        <v>551</v>
      </c>
      <c r="C217" s="627" t="s">
        <v>569</v>
      </c>
      <c r="D217" s="628" t="s">
        <v>570</v>
      </c>
      <c r="E217" s="627" t="s">
        <v>5914</v>
      </c>
      <c r="F217" s="628" t="s">
        <v>5915</v>
      </c>
      <c r="G217" s="627" t="s">
        <v>6046</v>
      </c>
      <c r="H217" s="627" t="s">
        <v>6047</v>
      </c>
      <c r="I217" s="629">
        <v>1.9899999999999998</v>
      </c>
      <c r="J217" s="629">
        <v>200</v>
      </c>
      <c r="K217" s="630">
        <v>398</v>
      </c>
    </row>
    <row r="218" spans="1:11" ht="14.4" customHeight="1" x14ac:dyDescent="0.3">
      <c r="A218" s="625" t="s">
        <v>549</v>
      </c>
      <c r="B218" s="626" t="s">
        <v>551</v>
      </c>
      <c r="C218" s="627" t="s">
        <v>569</v>
      </c>
      <c r="D218" s="628" t="s">
        <v>570</v>
      </c>
      <c r="E218" s="627" t="s">
        <v>5914</v>
      </c>
      <c r="F218" s="628" t="s">
        <v>5915</v>
      </c>
      <c r="G218" s="627" t="s">
        <v>6268</v>
      </c>
      <c r="H218" s="627" t="s">
        <v>6269</v>
      </c>
      <c r="I218" s="629">
        <v>1.99</v>
      </c>
      <c r="J218" s="629">
        <v>50</v>
      </c>
      <c r="K218" s="630">
        <v>99.5</v>
      </c>
    </row>
    <row r="219" spans="1:11" ht="14.4" customHeight="1" x14ac:dyDescent="0.3">
      <c r="A219" s="625" t="s">
        <v>549</v>
      </c>
      <c r="B219" s="626" t="s">
        <v>551</v>
      </c>
      <c r="C219" s="627" t="s">
        <v>569</v>
      </c>
      <c r="D219" s="628" t="s">
        <v>570</v>
      </c>
      <c r="E219" s="627" t="s">
        <v>5914</v>
      </c>
      <c r="F219" s="628" t="s">
        <v>5915</v>
      </c>
      <c r="G219" s="627" t="s">
        <v>6048</v>
      </c>
      <c r="H219" s="627" t="s">
        <v>6049</v>
      </c>
      <c r="I219" s="629">
        <v>1.968</v>
      </c>
      <c r="J219" s="629">
        <v>450</v>
      </c>
      <c r="K219" s="630">
        <v>890</v>
      </c>
    </row>
    <row r="220" spans="1:11" ht="14.4" customHeight="1" x14ac:dyDescent="0.3">
      <c r="A220" s="625" t="s">
        <v>549</v>
      </c>
      <c r="B220" s="626" t="s">
        <v>551</v>
      </c>
      <c r="C220" s="627" t="s">
        <v>569</v>
      </c>
      <c r="D220" s="628" t="s">
        <v>570</v>
      </c>
      <c r="E220" s="627" t="s">
        <v>5914</v>
      </c>
      <c r="F220" s="628" t="s">
        <v>5915</v>
      </c>
      <c r="G220" s="627" t="s">
        <v>6050</v>
      </c>
      <c r="H220" s="627" t="s">
        <v>6051</v>
      </c>
      <c r="I220" s="629">
        <v>2.3683333333333336</v>
      </c>
      <c r="J220" s="629">
        <v>600</v>
      </c>
      <c r="K220" s="630">
        <v>1425</v>
      </c>
    </row>
    <row r="221" spans="1:11" ht="14.4" customHeight="1" x14ac:dyDescent="0.3">
      <c r="A221" s="625" t="s">
        <v>549</v>
      </c>
      <c r="B221" s="626" t="s">
        <v>551</v>
      </c>
      <c r="C221" s="627" t="s">
        <v>569</v>
      </c>
      <c r="D221" s="628" t="s">
        <v>570</v>
      </c>
      <c r="E221" s="627" t="s">
        <v>5914</v>
      </c>
      <c r="F221" s="628" t="s">
        <v>5915</v>
      </c>
      <c r="G221" s="627" t="s">
        <v>6054</v>
      </c>
      <c r="H221" s="627" t="s">
        <v>6055</v>
      </c>
      <c r="I221" s="629">
        <v>2.2837499999999999</v>
      </c>
      <c r="J221" s="629">
        <v>2400</v>
      </c>
      <c r="K221" s="630">
        <v>5398</v>
      </c>
    </row>
    <row r="222" spans="1:11" ht="14.4" customHeight="1" x14ac:dyDescent="0.3">
      <c r="A222" s="625" t="s">
        <v>549</v>
      </c>
      <c r="B222" s="626" t="s">
        <v>551</v>
      </c>
      <c r="C222" s="627" t="s">
        <v>569</v>
      </c>
      <c r="D222" s="628" t="s">
        <v>570</v>
      </c>
      <c r="E222" s="627" t="s">
        <v>5914</v>
      </c>
      <c r="F222" s="628" t="s">
        <v>5915</v>
      </c>
      <c r="G222" s="627" t="s">
        <v>6056</v>
      </c>
      <c r="H222" s="627" t="s">
        <v>6057</v>
      </c>
      <c r="I222" s="629">
        <v>34.729999999999997</v>
      </c>
      <c r="J222" s="629">
        <v>160</v>
      </c>
      <c r="K222" s="630">
        <v>5556.2999999999993</v>
      </c>
    </row>
    <row r="223" spans="1:11" ht="14.4" customHeight="1" x14ac:dyDescent="0.3">
      <c r="A223" s="625" t="s">
        <v>549</v>
      </c>
      <c r="B223" s="626" t="s">
        <v>551</v>
      </c>
      <c r="C223" s="627" t="s">
        <v>569</v>
      </c>
      <c r="D223" s="628" t="s">
        <v>570</v>
      </c>
      <c r="E223" s="627" t="s">
        <v>5914</v>
      </c>
      <c r="F223" s="628" t="s">
        <v>5915</v>
      </c>
      <c r="G223" s="627" t="s">
        <v>6270</v>
      </c>
      <c r="H223" s="627" t="s">
        <v>6271</v>
      </c>
      <c r="I223" s="629">
        <v>29.9</v>
      </c>
      <c r="J223" s="629">
        <v>20</v>
      </c>
      <c r="K223" s="630">
        <v>598</v>
      </c>
    </row>
    <row r="224" spans="1:11" ht="14.4" customHeight="1" x14ac:dyDescent="0.3">
      <c r="A224" s="625" t="s">
        <v>549</v>
      </c>
      <c r="B224" s="626" t="s">
        <v>551</v>
      </c>
      <c r="C224" s="627" t="s">
        <v>569</v>
      </c>
      <c r="D224" s="628" t="s">
        <v>570</v>
      </c>
      <c r="E224" s="627" t="s">
        <v>5914</v>
      </c>
      <c r="F224" s="628" t="s">
        <v>5915</v>
      </c>
      <c r="G224" s="627" t="s">
        <v>6272</v>
      </c>
      <c r="H224" s="627" t="s">
        <v>6273</v>
      </c>
      <c r="I224" s="629">
        <v>2.8200000000000003</v>
      </c>
      <c r="J224" s="629">
        <v>50</v>
      </c>
      <c r="K224" s="630">
        <v>141.80000000000001</v>
      </c>
    </row>
    <row r="225" spans="1:11" ht="14.4" customHeight="1" x14ac:dyDescent="0.3">
      <c r="A225" s="625" t="s">
        <v>549</v>
      </c>
      <c r="B225" s="626" t="s">
        <v>551</v>
      </c>
      <c r="C225" s="627" t="s">
        <v>569</v>
      </c>
      <c r="D225" s="628" t="s">
        <v>570</v>
      </c>
      <c r="E225" s="627" t="s">
        <v>5914</v>
      </c>
      <c r="F225" s="628" t="s">
        <v>5915</v>
      </c>
      <c r="G225" s="627" t="s">
        <v>6062</v>
      </c>
      <c r="H225" s="627" t="s">
        <v>6063</v>
      </c>
      <c r="I225" s="629">
        <v>2.0549999999999997</v>
      </c>
      <c r="J225" s="629">
        <v>80</v>
      </c>
      <c r="K225" s="630">
        <v>164.5</v>
      </c>
    </row>
    <row r="226" spans="1:11" ht="14.4" customHeight="1" x14ac:dyDescent="0.3">
      <c r="A226" s="625" t="s">
        <v>549</v>
      </c>
      <c r="B226" s="626" t="s">
        <v>551</v>
      </c>
      <c r="C226" s="627" t="s">
        <v>569</v>
      </c>
      <c r="D226" s="628" t="s">
        <v>570</v>
      </c>
      <c r="E226" s="627" t="s">
        <v>5914</v>
      </c>
      <c r="F226" s="628" t="s">
        <v>5915</v>
      </c>
      <c r="G226" s="627" t="s">
        <v>6274</v>
      </c>
      <c r="H226" s="627" t="s">
        <v>6275</v>
      </c>
      <c r="I226" s="629">
        <v>5.0510000000000002</v>
      </c>
      <c r="J226" s="629">
        <v>1040</v>
      </c>
      <c r="K226" s="630">
        <v>5266.4000000000005</v>
      </c>
    </row>
    <row r="227" spans="1:11" ht="14.4" customHeight="1" x14ac:dyDescent="0.3">
      <c r="A227" s="625" t="s">
        <v>549</v>
      </c>
      <c r="B227" s="626" t="s">
        <v>551</v>
      </c>
      <c r="C227" s="627" t="s">
        <v>569</v>
      </c>
      <c r="D227" s="628" t="s">
        <v>570</v>
      </c>
      <c r="E227" s="627" t="s">
        <v>5914</v>
      </c>
      <c r="F227" s="628" t="s">
        <v>5915</v>
      </c>
      <c r="G227" s="627" t="s">
        <v>6276</v>
      </c>
      <c r="H227" s="627" t="s">
        <v>6277</v>
      </c>
      <c r="I227" s="629">
        <v>7.85</v>
      </c>
      <c r="J227" s="629">
        <v>120</v>
      </c>
      <c r="K227" s="630">
        <v>945.6</v>
      </c>
    </row>
    <row r="228" spans="1:11" ht="14.4" customHeight="1" x14ac:dyDescent="0.3">
      <c r="A228" s="625" t="s">
        <v>549</v>
      </c>
      <c r="B228" s="626" t="s">
        <v>551</v>
      </c>
      <c r="C228" s="627" t="s">
        <v>569</v>
      </c>
      <c r="D228" s="628" t="s">
        <v>570</v>
      </c>
      <c r="E228" s="627" t="s">
        <v>5914</v>
      </c>
      <c r="F228" s="628" t="s">
        <v>5915</v>
      </c>
      <c r="G228" s="627" t="s">
        <v>6278</v>
      </c>
      <c r="H228" s="627" t="s">
        <v>6279</v>
      </c>
      <c r="I228" s="629">
        <v>122.78</v>
      </c>
      <c r="J228" s="629">
        <v>2</v>
      </c>
      <c r="K228" s="630">
        <v>245.56</v>
      </c>
    </row>
    <row r="229" spans="1:11" ht="14.4" customHeight="1" x14ac:dyDescent="0.3">
      <c r="A229" s="625" t="s">
        <v>549</v>
      </c>
      <c r="B229" s="626" t="s">
        <v>551</v>
      </c>
      <c r="C229" s="627" t="s">
        <v>569</v>
      </c>
      <c r="D229" s="628" t="s">
        <v>570</v>
      </c>
      <c r="E229" s="627" t="s">
        <v>5914</v>
      </c>
      <c r="F229" s="628" t="s">
        <v>5915</v>
      </c>
      <c r="G229" s="627" t="s">
        <v>6068</v>
      </c>
      <c r="H229" s="627" t="s">
        <v>6069</v>
      </c>
      <c r="I229" s="629">
        <v>17.962500000000002</v>
      </c>
      <c r="J229" s="629">
        <v>200</v>
      </c>
      <c r="K229" s="630">
        <v>3592.5</v>
      </c>
    </row>
    <row r="230" spans="1:11" ht="14.4" customHeight="1" x14ac:dyDescent="0.3">
      <c r="A230" s="625" t="s">
        <v>549</v>
      </c>
      <c r="B230" s="626" t="s">
        <v>551</v>
      </c>
      <c r="C230" s="627" t="s">
        <v>569</v>
      </c>
      <c r="D230" s="628" t="s">
        <v>570</v>
      </c>
      <c r="E230" s="627" t="s">
        <v>5914</v>
      </c>
      <c r="F230" s="628" t="s">
        <v>5915</v>
      </c>
      <c r="G230" s="627" t="s">
        <v>6070</v>
      </c>
      <c r="H230" s="627" t="s">
        <v>6071</v>
      </c>
      <c r="I230" s="629">
        <v>17.873076923076919</v>
      </c>
      <c r="J230" s="629">
        <v>600</v>
      </c>
      <c r="K230" s="630">
        <v>10718.5</v>
      </c>
    </row>
    <row r="231" spans="1:11" ht="14.4" customHeight="1" x14ac:dyDescent="0.3">
      <c r="A231" s="625" t="s">
        <v>549</v>
      </c>
      <c r="B231" s="626" t="s">
        <v>551</v>
      </c>
      <c r="C231" s="627" t="s">
        <v>569</v>
      </c>
      <c r="D231" s="628" t="s">
        <v>570</v>
      </c>
      <c r="E231" s="627" t="s">
        <v>5914</v>
      </c>
      <c r="F231" s="628" t="s">
        <v>5915</v>
      </c>
      <c r="G231" s="627" t="s">
        <v>6072</v>
      </c>
      <c r="H231" s="627" t="s">
        <v>6073</v>
      </c>
      <c r="I231" s="629">
        <v>1.68</v>
      </c>
      <c r="J231" s="629">
        <v>4</v>
      </c>
      <c r="K231" s="630">
        <v>6.72</v>
      </c>
    </row>
    <row r="232" spans="1:11" ht="14.4" customHeight="1" x14ac:dyDescent="0.3">
      <c r="A232" s="625" t="s">
        <v>549</v>
      </c>
      <c r="B232" s="626" t="s">
        <v>551</v>
      </c>
      <c r="C232" s="627" t="s">
        <v>569</v>
      </c>
      <c r="D232" s="628" t="s">
        <v>570</v>
      </c>
      <c r="E232" s="627" t="s">
        <v>5914</v>
      </c>
      <c r="F232" s="628" t="s">
        <v>5915</v>
      </c>
      <c r="G232" s="627" t="s">
        <v>6280</v>
      </c>
      <c r="H232" s="627" t="s">
        <v>6281</v>
      </c>
      <c r="I232" s="629">
        <v>15.006666666666666</v>
      </c>
      <c r="J232" s="629">
        <v>22</v>
      </c>
      <c r="K232" s="630">
        <v>330.15999999999997</v>
      </c>
    </row>
    <row r="233" spans="1:11" ht="14.4" customHeight="1" x14ac:dyDescent="0.3">
      <c r="A233" s="625" t="s">
        <v>549</v>
      </c>
      <c r="B233" s="626" t="s">
        <v>551</v>
      </c>
      <c r="C233" s="627" t="s">
        <v>569</v>
      </c>
      <c r="D233" s="628" t="s">
        <v>570</v>
      </c>
      <c r="E233" s="627" t="s">
        <v>5914</v>
      </c>
      <c r="F233" s="628" t="s">
        <v>5915</v>
      </c>
      <c r="G233" s="627" t="s">
        <v>6074</v>
      </c>
      <c r="H233" s="627" t="s">
        <v>6075</v>
      </c>
      <c r="I233" s="629">
        <v>12.108000000000001</v>
      </c>
      <c r="J233" s="629">
        <v>55</v>
      </c>
      <c r="K233" s="630">
        <v>665.95</v>
      </c>
    </row>
    <row r="234" spans="1:11" ht="14.4" customHeight="1" x14ac:dyDescent="0.3">
      <c r="A234" s="625" t="s">
        <v>549</v>
      </c>
      <c r="B234" s="626" t="s">
        <v>551</v>
      </c>
      <c r="C234" s="627" t="s">
        <v>569</v>
      </c>
      <c r="D234" s="628" t="s">
        <v>570</v>
      </c>
      <c r="E234" s="627" t="s">
        <v>5914</v>
      </c>
      <c r="F234" s="628" t="s">
        <v>5915</v>
      </c>
      <c r="G234" s="627" t="s">
        <v>6282</v>
      </c>
      <c r="H234" s="627" t="s">
        <v>6283</v>
      </c>
      <c r="I234" s="629">
        <v>1361.3633333333335</v>
      </c>
      <c r="J234" s="629">
        <v>5</v>
      </c>
      <c r="K234" s="630">
        <v>6746.1799999999994</v>
      </c>
    </row>
    <row r="235" spans="1:11" ht="14.4" customHeight="1" x14ac:dyDescent="0.3">
      <c r="A235" s="625" t="s">
        <v>549</v>
      </c>
      <c r="B235" s="626" t="s">
        <v>551</v>
      </c>
      <c r="C235" s="627" t="s">
        <v>569</v>
      </c>
      <c r="D235" s="628" t="s">
        <v>570</v>
      </c>
      <c r="E235" s="627" t="s">
        <v>5914</v>
      </c>
      <c r="F235" s="628" t="s">
        <v>5915</v>
      </c>
      <c r="G235" s="627" t="s">
        <v>6078</v>
      </c>
      <c r="H235" s="627" t="s">
        <v>6079</v>
      </c>
      <c r="I235" s="629">
        <v>2.84</v>
      </c>
      <c r="J235" s="629">
        <v>150</v>
      </c>
      <c r="K235" s="630">
        <v>426</v>
      </c>
    </row>
    <row r="236" spans="1:11" ht="14.4" customHeight="1" x14ac:dyDescent="0.3">
      <c r="A236" s="625" t="s">
        <v>549</v>
      </c>
      <c r="B236" s="626" t="s">
        <v>551</v>
      </c>
      <c r="C236" s="627" t="s">
        <v>569</v>
      </c>
      <c r="D236" s="628" t="s">
        <v>570</v>
      </c>
      <c r="E236" s="627" t="s">
        <v>5914</v>
      </c>
      <c r="F236" s="628" t="s">
        <v>5915</v>
      </c>
      <c r="G236" s="627" t="s">
        <v>6284</v>
      </c>
      <c r="H236" s="627" t="s">
        <v>6285</v>
      </c>
      <c r="I236" s="629">
        <v>44.53</v>
      </c>
      <c r="J236" s="629">
        <v>30</v>
      </c>
      <c r="K236" s="630">
        <v>1336</v>
      </c>
    </row>
    <row r="237" spans="1:11" ht="14.4" customHeight="1" x14ac:dyDescent="0.3">
      <c r="A237" s="625" t="s">
        <v>549</v>
      </c>
      <c r="B237" s="626" t="s">
        <v>551</v>
      </c>
      <c r="C237" s="627" t="s">
        <v>569</v>
      </c>
      <c r="D237" s="628" t="s">
        <v>570</v>
      </c>
      <c r="E237" s="627" t="s">
        <v>5914</v>
      </c>
      <c r="F237" s="628" t="s">
        <v>5915</v>
      </c>
      <c r="G237" s="627" t="s">
        <v>6080</v>
      </c>
      <c r="H237" s="627" t="s">
        <v>6081</v>
      </c>
      <c r="I237" s="629">
        <v>1.9249999999999998</v>
      </c>
      <c r="J237" s="629">
        <v>400</v>
      </c>
      <c r="K237" s="630">
        <v>769</v>
      </c>
    </row>
    <row r="238" spans="1:11" ht="14.4" customHeight="1" x14ac:dyDescent="0.3">
      <c r="A238" s="625" t="s">
        <v>549</v>
      </c>
      <c r="B238" s="626" t="s">
        <v>551</v>
      </c>
      <c r="C238" s="627" t="s">
        <v>569</v>
      </c>
      <c r="D238" s="628" t="s">
        <v>570</v>
      </c>
      <c r="E238" s="627" t="s">
        <v>5914</v>
      </c>
      <c r="F238" s="628" t="s">
        <v>5915</v>
      </c>
      <c r="G238" s="627" t="s">
        <v>6084</v>
      </c>
      <c r="H238" s="627" t="s">
        <v>6085</v>
      </c>
      <c r="I238" s="629">
        <v>13.196666666666667</v>
      </c>
      <c r="J238" s="629">
        <v>60</v>
      </c>
      <c r="K238" s="630">
        <v>791.8</v>
      </c>
    </row>
    <row r="239" spans="1:11" ht="14.4" customHeight="1" x14ac:dyDescent="0.3">
      <c r="A239" s="625" t="s">
        <v>549</v>
      </c>
      <c r="B239" s="626" t="s">
        <v>551</v>
      </c>
      <c r="C239" s="627" t="s">
        <v>569</v>
      </c>
      <c r="D239" s="628" t="s">
        <v>570</v>
      </c>
      <c r="E239" s="627" t="s">
        <v>5914</v>
      </c>
      <c r="F239" s="628" t="s">
        <v>5915</v>
      </c>
      <c r="G239" s="627" t="s">
        <v>6086</v>
      </c>
      <c r="H239" s="627" t="s">
        <v>6087</v>
      </c>
      <c r="I239" s="629">
        <v>13.130000000000003</v>
      </c>
      <c r="J239" s="629">
        <v>210</v>
      </c>
      <c r="K239" s="630">
        <v>2755.2</v>
      </c>
    </row>
    <row r="240" spans="1:11" ht="14.4" customHeight="1" x14ac:dyDescent="0.3">
      <c r="A240" s="625" t="s">
        <v>549</v>
      </c>
      <c r="B240" s="626" t="s">
        <v>551</v>
      </c>
      <c r="C240" s="627" t="s">
        <v>569</v>
      </c>
      <c r="D240" s="628" t="s">
        <v>570</v>
      </c>
      <c r="E240" s="627" t="s">
        <v>5914</v>
      </c>
      <c r="F240" s="628" t="s">
        <v>5915</v>
      </c>
      <c r="G240" s="627" t="s">
        <v>6286</v>
      </c>
      <c r="H240" s="627" t="s">
        <v>6287</v>
      </c>
      <c r="I240" s="629">
        <v>13.2</v>
      </c>
      <c r="J240" s="629">
        <v>10</v>
      </c>
      <c r="K240" s="630">
        <v>132</v>
      </c>
    </row>
    <row r="241" spans="1:11" ht="14.4" customHeight="1" x14ac:dyDescent="0.3">
      <c r="A241" s="625" t="s">
        <v>549</v>
      </c>
      <c r="B241" s="626" t="s">
        <v>551</v>
      </c>
      <c r="C241" s="627" t="s">
        <v>569</v>
      </c>
      <c r="D241" s="628" t="s">
        <v>570</v>
      </c>
      <c r="E241" s="627" t="s">
        <v>5914</v>
      </c>
      <c r="F241" s="628" t="s">
        <v>5915</v>
      </c>
      <c r="G241" s="627" t="s">
        <v>6088</v>
      </c>
      <c r="H241" s="627" t="s">
        <v>6089</v>
      </c>
      <c r="I241" s="629">
        <v>1.5533333333333337</v>
      </c>
      <c r="J241" s="629">
        <v>450</v>
      </c>
      <c r="K241" s="630">
        <v>699</v>
      </c>
    </row>
    <row r="242" spans="1:11" ht="14.4" customHeight="1" x14ac:dyDescent="0.3">
      <c r="A242" s="625" t="s">
        <v>549</v>
      </c>
      <c r="B242" s="626" t="s">
        <v>551</v>
      </c>
      <c r="C242" s="627" t="s">
        <v>569</v>
      </c>
      <c r="D242" s="628" t="s">
        <v>570</v>
      </c>
      <c r="E242" s="627" t="s">
        <v>5914</v>
      </c>
      <c r="F242" s="628" t="s">
        <v>5915</v>
      </c>
      <c r="G242" s="627" t="s">
        <v>6090</v>
      </c>
      <c r="H242" s="627" t="s">
        <v>6091</v>
      </c>
      <c r="I242" s="629">
        <v>21.24</v>
      </c>
      <c r="J242" s="629">
        <v>100</v>
      </c>
      <c r="K242" s="630">
        <v>2124</v>
      </c>
    </row>
    <row r="243" spans="1:11" ht="14.4" customHeight="1" x14ac:dyDescent="0.3">
      <c r="A243" s="625" t="s">
        <v>549</v>
      </c>
      <c r="B243" s="626" t="s">
        <v>551</v>
      </c>
      <c r="C243" s="627" t="s">
        <v>569</v>
      </c>
      <c r="D243" s="628" t="s">
        <v>570</v>
      </c>
      <c r="E243" s="627" t="s">
        <v>5914</v>
      </c>
      <c r="F243" s="628" t="s">
        <v>5915</v>
      </c>
      <c r="G243" s="627" t="s">
        <v>6092</v>
      </c>
      <c r="H243" s="627" t="s">
        <v>6093</v>
      </c>
      <c r="I243" s="629">
        <v>21.226666666666663</v>
      </c>
      <c r="J243" s="629">
        <v>110</v>
      </c>
      <c r="K243" s="630">
        <v>2335.1999999999998</v>
      </c>
    </row>
    <row r="244" spans="1:11" ht="14.4" customHeight="1" x14ac:dyDescent="0.3">
      <c r="A244" s="625" t="s">
        <v>549</v>
      </c>
      <c r="B244" s="626" t="s">
        <v>551</v>
      </c>
      <c r="C244" s="627" t="s">
        <v>569</v>
      </c>
      <c r="D244" s="628" t="s">
        <v>570</v>
      </c>
      <c r="E244" s="627" t="s">
        <v>5914</v>
      </c>
      <c r="F244" s="628" t="s">
        <v>5915</v>
      </c>
      <c r="G244" s="627" t="s">
        <v>6094</v>
      </c>
      <c r="H244" s="627" t="s">
        <v>6095</v>
      </c>
      <c r="I244" s="629">
        <v>8.34</v>
      </c>
      <c r="J244" s="629">
        <v>50</v>
      </c>
      <c r="K244" s="630">
        <v>416.7</v>
      </c>
    </row>
    <row r="245" spans="1:11" ht="14.4" customHeight="1" x14ac:dyDescent="0.3">
      <c r="A245" s="625" t="s">
        <v>549</v>
      </c>
      <c r="B245" s="626" t="s">
        <v>551</v>
      </c>
      <c r="C245" s="627" t="s">
        <v>569</v>
      </c>
      <c r="D245" s="628" t="s">
        <v>570</v>
      </c>
      <c r="E245" s="627" t="s">
        <v>5914</v>
      </c>
      <c r="F245" s="628" t="s">
        <v>5915</v>
      </c>
      <c r="G245" s="627" t="s">
        <v>6288</v>
      </c>
      <c r="H245" s="627" t="s">
        <v>6289</v>
      </c>
      <c r="I245" s="629">
        <v>6.32</v>
      </c>
      <c r="J245" s="629">
        <v>3</v>
      </c>
      <c r="K245" s="630">
        <v>18.96</v>
      </c>
    </row>
    <row r="246" spans="1:11" ht="14.4" customHeight="1" x14ac:dyDescent="0.3">
      <c r="A246" s="625" t="s">
        <v>549</v>
      </c>
      <c r="B246" s="626" t="s">
        <v>551</v>
      </c>
      <c r="C246" s="627" t="s">
        <v>569</v>
      </c>
      <c r="D246" s="628" t="s">
        <v>570</v>
      </c>
      <c r="E246" s="627" t="s">
        <v>5914</v>
      </c>
      <c r="F246" s="628" t="s">
        <v>5915</v>
      </c>
      <c r="G246" s="627" t="s">
        <v>6288</v>
      </c>
      <c r="H246" s="627" t="s">
        <v>6290</v>
      </c>
      <c r="I246" s="629">
        <v>6.6533333333333333</v>
      </c>
      <c r="J246" s="629">
        <v>21</v>
      </c>
      <c r="K246" s="630">
        <v>139.75</v>
      </c>
    </row>
    <row r="247" spans="1:11" ht="14.4" customHeight="1" x14ac:dyDescent="0.3">
      <c r="A247" s="625" t="s">
        <v>549</v>
      </c>
      <c r="B247" s="626" t="s">
        <v>551</v>
      </c>
      <c r="C247" s="627" t="s">
        <v>569</v>
      </c>
      <c r="D247" s="628" t="s">
        <v>570</v>
      </c>
      <c r="E247" s="627" t="s">
        <v>5914</v>
      </c>
      <c r="F247" s="628" t="s">
        <v>5915</v>
      </c>
      <c r="G247" s="627" t="s">
        <v>6098</v>
      </c>
      <c r="H247" s="627" t="s">
        <v>6099</v>
      </c>
      <c r="I247" s="629">
        <v>11.264000000000001</v>
      </c>
      <c r="J247" s="629">
        <v>1200</v>
      </c>
      <c r="K247" s="630">
        <v>13474</v>
      </c>
    </row>
    <row r="248" spans="1:11" ht="14.4" customHeight="1" x14ac:dyDescent="0.3">
      <c r="A248" s="625" t="s">
        <v>549</v>
      </c>
      <c r="B248" s="626" t="s">
        <v>551</v>
      </c>
      <c r="C248" s="627" t="s">
        <v>569</v>
      </c>
      <c r="D248" s="628" t="s">
        <v>570</v>
      </c>
      <c r="E248" s="627" t="s">
        <v>5914</v>
      </c>
      <c r="F248" s="628" t="s">
        <v>5915</v>
      </c>
      <c r="G248" s="627" t="s">
        <v>6098</v>
      </c>
      <c r="H248" s="627" t="s">
        <v>6291</v>
      </c>
      <c r="I248" s="629">
        <v>11.42</v>
      </c>
      <c r="J248" s="629">
        <v>350</v>
      </c>
      <c r="K248" s="630">
        <v>3997</v>
      </c>
    </row>
    <row r="249" spans="1:11" ht="14.4" customHeight="1" x14ac:dyDescent="0.3">
      <c r="A249" s="625" t="s">
        <v>549</v>
      </c>
      <c r="B249" s="626" t="s">
        <v>551</v>
      </c>
      <c r="C249" s="627" t="s">
        <v>569</v>
      </c>
      <c r="D249" s="628" t="s">
        <v>570</v>
      </c>
      <c r="E249" s="627" t="s">
        <v>5914</v>
      </c>
      <c r="F249" s="628" t="s">
        <v>5915</v>
      </c>
      <c r="G249" s="627" t="s">
        <v>6292</v>
      </c>
      <c r="H249" s="627" t="s">
        <v>6293</v>
      </c>
      <c r="I249" s="629">
        <v>6.32</v>
      </c>
      <c r="J249" s="629">
        <v>4</v>
      </c>
      <c r="K249" s="630">
        <v>25.28</v>
      </c>
    </row>
    <row r="250" spans="1:11" ht="14.4" customHeight="1" x14ac:dyDescent="0.3">
      <c r="A250" s="625" t="s">
        <v>549</v>
      </c>
      <c r="B250" s="626" t="s">
        <v>551</v>
      </c>
      <c r="C250" s="627" t="s">
        <v>569</v>
      </c>
      <c r="D250" s="628" t="s">
        <v>570</v>
      </c>
      <c r="E250" s="627" t="s">
        <v>5914</v>
      </c>
      <c r="F250" s="628" t="s">
        <v>5915</v>
      </c>
      <c r="G250" s="627" t="s">
        <v>6292</v>
      </c>
      <c r="H250" s="627" t="s">
        <v>6294</v>
      </c>
      <c r="I250" s="629">
        <v>6.62</v>
      </c>
      <c r="J250" s="629">
        <v>10</v>
      </c>
      <c r="K250" s="630">
        <v>66.2</v>
      </c>
    </row>
    <row r="251" spans="1:11" ht="14.4" customHeight="1" x14ac:dyDescent="0.3">
      <c r="A251" s="625" t="s">
        <v>549</v>
      </c>
      <c r="B251" s="626" t="s">
        <v>551</v>
      </c>
      <c r="C251" s="627" t="s">
        <v>569</v>
      </c>
      <c r="D251" s="628" t="s">
        <v>570</v>
      </c>
      <c r="E251" s="627" t="s">
        <v>5914</v>
      </c>
      <c r="F251" s="628" t="s">
        <v>5915</v>
      </c>
      <c r="G251" s="627" t="s">
        <v>6295</v>
      </c>
      <c r="H251" s="627" t="s">
        <v>6296</v>
      </c>
      <c r="I251" s="629">
        <v>0.46444444444444433</v>
      </c>
      <c r="J251" s="629">
        <v>8800</v>
      </c>
      <c r="K251" s="630">
        <v>4096</v>
      </c>
    </row>
    <row r="252" spans="1:11" ht="14.4" customHeight="1" x14ac:dyDescent="0.3">
      <c r="A252" s="625" t="s">
        <v>549</v>
      </c>
      <c r="B252" s="626" t="s">
        <v>551</v>
      </c>
      <c r="C252" s="627" t="s">
        <v>569</v>
      </c>
      <c r="D252" s="628" t="s">
        <v>570</v>
      </c>
      <c r="E252" s="627" t="s">
        <v>5914</v>
      </c>
      <c r="F252" s="628" t="s">
        <v>5915</v>
      </c>
      <c r="G252" s="627" t="s">
        <v>6102</v>
      </c>
      <c r="H252" s="627" t="s">
        <v>6103</v>
      </c>
      <c r="I252" s="629">
        <v>3.9928571428571433</v>
      </c>
      <c r="J252" s="629">
        <v>400</v>
      </c>
      <c r="K252" s="630">
        <v>1597.5</v>
      </c>
    </row>
    <row r="253" spans="1:11" ht="14.4" customHeight="1" x14ac:dyDescent="0.3">
      <c r="A253" s="625" t="s">
        <v>549</v>
      </c>
      <c r="B253" s="626" t="s">
        <v>551</v>
      </c>
      <c r="C253" s="627" t="s">
        <v>569</v>
      </c>
      <c r="D253" s="628" t="s">
        <v>570</v>
      </c>
      <c r="E253" s="627" t="s">
        <v>5914</v>
      </c>
      <c r="F253" s="628" t="s">
        <v>5915</v>
      </c>
      <c r="G253" s="627" t="s">
        <v>6297</v>
      </c>
      <c r="H253" s="627" t="s">
        <v>6298</v>
      </c>
      <c r="I253" s="629">
        <v>2.7850000000000001</v>
      </c>
      <c r="J253" s="629">
        <v>100</v>
      </c>
      <c r="K253" s="630">
        <v>278.5</v>
      </c>
    </row>
    <row r="254" spans="1:11" ht="14.4" customHeight="1" x14ac:dyDescent="0.3">
      <c r="A254" s="625" t="s">
        <v>549</v>
      </c>
      <c r="B254" s="626" t="s">
        <v>551</v>
      </c>
      <c r="C254" s="627" t="s">
        <v>569</v>
      </c>
      <c r="D254" s="628" t="s">
        <v>570</v>
      </c>
      <c r="E254" s="627" t="s">
        <v>5914</v>
      </c>
      <c r="F254" s="628" t="s">
        <v>5915</v>
      </c>
      <c r="G254" s="627" t="s">
        <v>6104</v>
      </c>
      <c r="H254" s="627" t="s">
        <v>6105</v>
      </c>
      <c r="I254" s="629">
        <v>11.98</v>
      </c>
      <c r="J254" s="629">
        <v>150</v>
      </c>
      <c r="K254" s="630">
        <v>1796.85</v>
      </c>
    </row>
    <row r="255" spans="1:11" ht="14.4" customHeight="1" x14ac:dyDescent="0.3">
      <c r="A255" s="625" t="s">
        <v>549</v>
      </c>
      <c r="B255" s="626" t="s">
        <v>551</v>
      </c>
      <c r="C255" s="627" t="s">
        <v>569</v>
      </c>
      <c r="D255" s="628" t="s">
        <v>570</v>
      </c>
      <c r="E255" s="627" t="s">
        <v>5914</v>
      </c>
      <c r="F255" s="628" t="s">
        <v>5915</v>
      </c>
      <c r="G255" s="627" t="s">
        <v>6299</v>
      </c>
      <c r="H255" s="627" t="s">
        <v>6300</v>
      </c>
      <c r="I255" s="629">
        <v>73.27</v>
      </c>
      <c r="J255" s="629">
        <v>120</v>
      </c>
      <c r="K255" s="630">
        <v>8792</v>
      </c>
    </row>
    <row r="256" spans="1:11" ht="14.4" customHeight="1" x14ac:dyDescent="0.3">
      <c r="A256" s="625" t="s">
        <v>549</v>
      </c>
      <c r="B256" s="626" t="s">
        <v>551</v>
      </c>
      <c r="C256" s="627" t="s">
        <v>569</v>
      </c>
      <c r="D256" s="628" t="s">
        <v>570</v>
      </c>
      <c r="E256" s="627" t="s">
        <v>5914</v>
      </c>
      <c r="F256" s="628" t="s">
        <v>5915</v>
      </c>
      <c r="G256" s="627" t="s">
        <v>6106</v>
      </c>
      <c r="H256" s="627" t="s">
        <v>6107</v>
      </c>
      <c r="I256" s="629">
        <v>64.150000000000006</v>
      </c>
      <c r="J256" s="629">
        <v>20</v>
      </c>
      <c r="K256" s="630">
        <v>1283</v>
      </c>
    </row>
    <row r="257" spans="1:11" ht="14.4" customHeight="1" x14ac:dyDescent="0.3">
      <c r="A257" s="625" t="s">
        <v>549</v>
      </c>
      <c r="B257" s="626" t="s">
        <v>551</v>
      </c>
      <c r="C257" s="627" t="s">
        <v>569</v>
      </c>
      <c r="D257" s="628" t="s">
        <v>570</v>
      </c>
      <c r="E257" s="627" t="s">
        <v>5914</v>
      </c>
      <c r="F257" s="628" t="s">
        <v>5915</v>
      </c>
      <c r="G257" s="627" t="s">
        <v>6110</v>
      </c>
      <c r="H257" s="627" t="s">
        <v>6111</v>
      </c>
      <c r="I257" s="629">
        <v>152.065</v>
      </c>
      <c r="J257" s="629">
        <v>23</v>
      </c>
      <c r="K257" s="630">
        <v>3490.8300000000004</v>
      </c>
    </row>
    <row r="258" spans="1:11" ht="14.4" customHeight="1" x14ac:dyDescent="0.3">
      <c r="A258" s="625" t="s">
        <v>549</v>
      </c>
      <c r="B258" s="626" t="s">
        <v>551</v>
      </c>
      <c r="C258" s="627" t="s">
        <v>569</v>
      </c>
      <c r="D258" s="628" t="s">
        <v>570</v>
      </c>
      <c r="E258" s="627" t="s">
        <v>5914</v>
      </c>
      <c r="F258" s="628" t="s">
        <v>5915</v>
      </c>
      <c r="G258" s="627" t="s">
        <v>6301</v>
      </c>
      <c r="H258" s="627" t="s">
        <v>6302</v>
      </c>
      <c r="I258" s="629">
        <v>63.23</v>
      </c>
      <c r="J258" s="629">
        <v>40</v>
      </c>
      <c r="K258" s="630">
        <v>2529</v>
      </c>
    </row>
    <row r="259" spans="1:11" ht="14.4" customHeight="1" x14ac:dyDescent="0.3">
      <c r="A259" s="625" t="s">
        <v>549</v>
      </c>
      <c r="B259" s="626" t="s">
        <v>551</v>
      </c>
      <c r="C259" s="627" t="s">
        <v>569</v>
      </c>
      <c r="D259" s="628" t="s">
        <v>570</v>
      </c>
      <c r="E259" s="627" t="s">
        <v>5914</v>
      </c>
      <c r="F259" s="628" t="s">
        <v>5915</v>
      </c>
      <c r="G259" s="627" t="s">
        <v>6303</v>
      </c>
      <c r="H259" s="627" t="s">
        <v>6304</v>
      </c>
      <c r="I259" s="629">
        <v>8.0950000000000006</v>
      </c>
      <c r="J259" s="629">
        <v>30</v>
      </c>
      <c r="K259" s="630">
        <v>241.60000000000002</v>
      </c>
    </row>
    <row r="260" spans="1:11" ht="14.4" customHeight="1" x14ac:dyDescent="0.3">
      <c r="A260" s="625" t="s">
        <v>549</v>
      </c>
      <c r="B260" s="626" t="s">
        <v>551</v>
      </c>
      <c r="C260" s="627" t="s">
        <v>569</v>
      </c>
      <c r="D260" s="628" t="s">
        <v>570</v>
      </c>
      <c r="E260" s="627" t="s">
        <v>5914</v>
      </c>
      <c r="F260" s="628" t="s">
        <v>5915</v>
      </c>
      <c r="G260" s="627" t="s">
        <v>6305</v>
      </c>
      <c r="H260" s="627" t="s">
        <v>6306</v>
      </c>
      <c r="I260" s="629">
        <v>147.78</v>
      </c>
      <c r="J260" s="629">
        <v>40</v>
      </c>
      <c r="K260" s="630">
        <v>5911.3</v>
      </c>
    </row>
    <row r="261" spans="1:11" ht="14.4" customHeight="1" x14ac:dyDescent="0.3">
      <c r="A261" s="625" t="s">
        <v>549</v>
      </c>
      <c r="B261" s="626" t="s">
        <v>551</v>
      </c>
      <c r="C261" s="627" t="s">
        <v>569</v>
      </c>
      <c r="D261" s="628" t="s">
        <v>570</v>
      </c>
      <c r="E261" s="627" t="s">
        <v>5914</v>
      </c>
      <c r="F261" s="628" t="s">
        <v>5915</v>
      </c>
      <c r="G261" s="627" t="s">
        <v>6307</v>
      </c>
      <c r="H261" s="627" t="s">
        <v>6308</v>
      </c>
      <c r="I261" s="629">
        <v>1047.8900000000001</v>
      </c>
      <c r="J261" s="629">
        <v>15</v>
      </c>
      <c r="K261" s="630">
        <v>15718.349999999999</v>
      </c>
    </row>
    <row r="262" spans="1:11" ht="14.4" customHeight="1" x14ac:dyDescent="0.3">
      <c r="A262" s="625" t="s">
        <v>549</v>
      </c>
      <c r="B262" s="626" t="s">
        <v>551</v>
      </c>
      <c r="C262" s="627" t="s">
        <v>569</v>
      </c>
      <c r="D262" s="628" t="s">
        <v>570</v>
      </c>
      <c r="E262" s="627" t="s">
        <v>5914</v>
      </c>
      <c r="F262" s="628" t="s">
        <v>5915</v>
      </c>
      <c r="G262" s="627" t="s">
        <v>6116</v>
      </c>
      <c r="H262" s="627" t="s">
        <v>6309</v>
      </c>
      <c r="I262" s="629">
        <v>2.21</v>
      </c>
      <c r="J262" s="629">
        <v>50</v>
      </c>
      <c r="K262" s="630">
        <v>110.5</v>
      </c>
    </row>
    <row r="263" spans="1:11" ht="14.4" customHeight="1" x14ac:dyDescent="0.3">
      <c r="A263" s="625" t="s">
        <v>549</v>
      </c>
      <c r="B263" s="626" t="s">
        <v>551</v>
      </c>
      <c r="C263" s="627" t="s">
        <v>569</v>
      </c>
      <c r="D263" s="628" t="s">
        <v>570</v>
      </c>
      <c r="E263" s="627" t="s">
        <v>5914</v>
      </c>
      <c r="F263" s="628" t="s">
        <v>5915</v>
      </c>
      <c r="G263" s="627" t="s">
        <v>6116</v>
      </c>
      <c r="H263" s="627" t="s">
        <v>6117</v>
      </c>
      <c r="I263" s="629">
        <v>2.3200000000000003</v>
      </c>
      <c r="J263" s="629">
        <v>200</v>
      </c>
      <c r="K263" s="630">
        <v>464</v>
      </c>
    </row>
    <row r="264" spans="1:11" ht="14.4" customHeight="1" x14ac:dyDescent="0.3">
      <c r="A264" s="625" t="s">
        <v>549</v>
      </c>
      <c r="B264" s="626" t="s">
        <v>551</v>
      </c>
      <c r="C264" s="627" t="s">
        <v>569</v>
      </c>
      <c r="D264" s="628" t="s">
        <v>570</v>
      </c>
      <c r="E264" s="627" t="s">
        <v>5914</v>
      </c>
      <c r="F264" s="628" t="s">
        <v>5915</v>
      </c>
      <c r="G264" s="627" t="s">
        <v>6310</v>
      </c>
      <c r="H264" s="627" t="s">
        <v>6311</v>
      </c>
      <c r="I264" s="629">
        <v>17.545000000000002</v>
      </c>
      <c r="J264" s="629">
        <v>30</v>
      </c>
      <c r="K264" s="630">
        <v>556.59999999999991</v>
      </c>
    </row>
    <row r="265" spans="1:11" ht="14.4" customHeight="1" x14ac:dyDescent="0.3">
      <c r="A265" s="625" t="s">
        <v>549</v>
      </c>
      <c r="B265" s="626" t="s">
        <v>551</v>
      </c>
      <c r="C265" s="627" t="s">
        <v>569</v>
      </c>
      <c r="D265" s="628" t="s">
        <v>570</v>
      </c>
      <c r="E265" s="627" t="s">
        <v>5914</v>
      </c>
      <c r="F265" s="628" t="s">
        <v>5915</v>
      </c>
      <c r="G265" s="627" t="s">
        <v>6312</v>
      </c>
      <c r="H265" s="627" t="s">
        <v>6313</v>
      </c>
      <c r="I265" s="629">
        <v>181.5</v>
      </c>
      <c r="J265" s="629">
        <v>2</v>
      </c>
      <c r="K265" s="630">
        <v>363</v>
      </c>
    </row>
    <row r="266" spans="1:11" ht="14.4" customHeight="1" x14ac:dyDescent="0.3">
      <c r="A266" s="625" t="s">
        <v>549</v>
      </c>
      <c r="B266" s="626" t="s">
        <v>551</v>
      </c>
      <c r="C266" s="627" t="s">
        <v>569</v>
      </c>
      <c r="D266" s="628" t="s">
        <v>570</v>
      </c>
      <c r="E266" s="627" t="s">
        <v>5914</v>
      </c>
      <c r="F266" s="628" t="s">
        <v>5915</v>
      </c>
      <c r="G266" s="627" t="s">
        <v>6314</v>
      </c>
      <c r="H266" s="627" t="s">
        <v>6315</v>
      </c>
      <c r="I266" s="629">
        <v>124.14</v>
      </c>
      <c r="J266" s="629">
        <v>2</v>
      </c>
      <c r="K266" s="630">
        <v>248.29</v>
      </c>
    </row>
    <row r="267" spans="1:11" ht="14.4" customHeight="1" x14ac:dyDescent="0.3">
      <c r="A267" s="625" t="s">
        <v>549</v>
      </c>
      <c r="B267" s="626" t="s">
        <v>551</v>
      </c>
      <c r="C267" s="627" t="s">
        <v>569</v>
      </c>
      <c r="D267" s="628" t="s">
        <v>570</v>
      </c>
      <c r="E267" s="627" t="s">
        <v>5914</v>
      </c>
      <c r="F267" s="628" t="s">
        <v>5915</v>
      </c>
      <c r="G267" s="627" t="s">
        <v>6124</v>
      </c>
      <c r="H267" s="627" t="s">
        <v>6125</v>
      </c>
      <c r="I267" s="629">
        <v>9.1999999999999993</v>
      </c>
      <c r="J267" s="629">
        <v>700</v>
      </c>
      <c r="K267" s="630">
        <v>6440</v>
      </c>
    </row>
    <row r="268" spans="1:11" ht="14.4" customHeight="1" x14ac:dyDescent="0.3">
      <c r="A268" s="625" t="s">
        <v>549</v>
      </c>
      <c r="B268" s="626" t="s">
        <v>551</v>
      </c>
      <c r="C268" s="627" t="s">
        <v>569</v>
      </c>
      <c r="D268" s="628" t="s">
        <v>570</v>
      </c>
      <c r="E268" s="627" t="s">
        <v>5914</v>
      </c>
      <c r="F268" s="628" t="s">
        <v>5915</v>
      </c>
      <c r="G268" s="627" t="s">
        <v>6126</v>
      </c>
      <c r="H268" s="627" t="s">
        <v>6127</v>
      </c>
      <c r="I268" s="629">
        <v>172.5</v>
      </c>
      <c r="J268" s="629">
        <v>2</v>
      </c>
      <c r="K268" s="630">
        <v>345</v>
      </c>
    </row>
    <row r="269" spans="1:11" ht="14.4" customHeight="1" x14ac:dyDescent="0.3">
      <c r="A269" s="625" t="s">
        <v>549</v>
      </c>
      <c r="B269" s="626" t="s">
        <v>551</v>
      </c>
      <c r="C269" s="627" t="s">
        <v>569</v>
      </c>
      <c r="D269" s="628" t="s">
        <v>570</v>
      </c>
      <c r="E269" s="627" t="s">
        <v>5914</v>
      </c>
      <c r="F269" s="628" t="s">
        <v>5915</v>
      </c>
      <c r="G269" s="627" t="s">
        <v>6316</v>
      </c>
      <c r="H269" s="627" t="s">
        <v>6317</v>
      </c>
      <c r="I269" s="629">
        <v>247.5</v>
      </c>
      <c r="J269" s="629">
        <v>2</v>
      </c>
      <c r="K269" s="630">
        <v>495</v>
      </c>
    </row>
    <row r="270" spans="1:11" ht="14.4" customHeight="1" x14ac:dyDescent="0.3">
      <c r="A270" s="625" t="s">
        <v>549</v>
      </c>
      <c r="B270" s="626" t="s">
        <v>551</v>
      </c>
      <c r="C270" s="627" t="s">
        <v>569</v>
      </c>
      <c r="D270" s="628" t="s">
        <v>570</v>
      </c>
      <c r="E270" s="627" t="s">
        <v>5922</v>
      </c>
      <c r="F270" s="628" t="s">
        <v>5923</v>
      </c>
      <c r="G270" s="627" t="s">
        <v>6132</v>
      </c>
      <c r="H270" s="627" t="s">
        <v>6133</v>
      </c>
      <c r="I270" s="629">
        <v>264.39727272727271</v>
      </c>
      <c r="J270" s="629">
        <v>107</v>
      </c>
      <c r="K270" s="630">
        <v>28357.67</v>
      </c>
    </row>
    <row r="271" spans="1:11" ht="14.4" customHeight="1" x14ac:dyDescent="0.3">
      <c r="A271" s="625" t="s">
        <v>549</v>
      </c>
      <c r="B271" s="626" t="s">
        <v>551</v>
      </c>
      <c r="C271" s="627" t="s">
        <v>569</v>
      </c>
      <c r="D271" s="628" t="s">
        <v>570</v>
      </c>
      <c r="E271" s="627" t="s">
        <v>5926</v>
      </c>
      <c r="F271" s="628" t="s">
        <v>5927</v>
      </c>
      <c r="G271" s="627" t="s">
        <v>6134</v>
      </c>
      <c r="H271" s="627" t="s">
        <v>6135</v>
      </c>
      <c r="I271" s="629">
        <v>8.1370000000000005</v>
      </c>
      <c r="J271" s="629">
        <v>2800</v>
      </c>
      <c r="K271" s="630">
        <v>22777</v>
      </c>
    </row>
    <row r="272" spans="1:11" ht="14.4" customHeight="1" x14ac:dyDescent="0.3">
      <c r="A272" s="625" t="s">
        <v>549</v>
      </c>
      <c r="B272" s="626" t="s">
        <v>551</v>
      </c>
      <c r="C272" s="627" t="s">
        <v>569</v>
      </c>
      <c r="D272" s="628" t="s">
        <v>570</v>
      </c>
      <c r="E272" s="627" t="s">
        <v>5926</v>
      </c>
      <c r="F272" s="628" t="s">
        <v>5927</v>
      </c>
      <c r="G272" s="627" t="s">
        <v>6318</v>
      </c>
      <c r="H272" s="627" t="s">
        <v>6319</v>
      </c>
      <c r="I272" s="629">
        <v>12.015000000000001</v>
      </c>
      <c r="J272" s="629">
        <v>70</v>
      </c>
      <c r="K272" s="630">
        <v>839.7</v>
      </c>
    </row>
    <row r="273" spans="1:11" ht="14.4" customHeight="1" x14ac:dyDescent="0.3">
      <c r="A273" s="625" t="s">
        <v>549</v>
      </c>
      <c r="B273" s="626" t="s">
        <v>551</v>
      </c>
      <c r="C273" s="627" t="s">
        <v>569</v>
      </c>
      <c r="D273" s="628" t="s">
        <v>570</v>
      </c>
      <c r="E273" s="627" t="s">
        <v>5926</v>
      </c>
      <c r="F273" s="628" t="s">
        <v>5927</v>
      </c>
      <c r="G273" s="627" t="s">
        <v>6320</v>
      </c>
      <c r="H273" s="627" t="s">
        <v>6321</v>
      </c>
      <c r="I273" s="629">
        <v>12.695</v>
      </c>
      <c r="J273" s="629">
        <v>40</v>
      </c>
      <c r="K273" s="630">
        <v>507.8</v>
      </c>
    </row>
    <row r="274" spans="1:11" ht="14.4" customHeight="1" x14ac:dyDescent="0.3">
      <c r="A274" s="625" t="s">
        <v>549</v>
      </c>
      <c r="B274" s="626" t="s">
        <v>551</v>
      </c>
      <c r="C274" s="627" t="s">
        <v>569</v>
      </c>
      <c r="D274" s="628" t="s">
        <v>570</v>
      </c>
      <c r="E274" s="627" t="s">
        <v>5926</v>
      </c>
      <c r="F274" s="628" t="s">
        <v>5927</v>
      </c>
      <c r="G274" s="627" t="s">
        <v>6322</v>
      </c>
      <c r="H274" s="627" t="s">
        <v>6323</v>
      </c>
      <c r="I274" s="629">
        <v>7.01</v>
      </c>
      <c r="J274" s="629">
        <v>30</v>
      </c>
      <c r="K274" s="630">
        <v>210.3</v>
      </c>
    </row>
    <row r="275" spans="1:11" ht="14.4" customHeight="1" x14ac:dyDescent="0.3">
      <c r="A275" s="625" t="s">
        <v>549</v>
      </c>
      <c r="B275" s="626" t="s">
        <v>551</v>
      </c>
      <c r="C275" s="627" t="s">
        <v>569</v>
      </c>
      <c r="D275" s="628" t="s">
        <v>570</v>
      </c>
      <c r="E275" s="627" t="s">
        <v>5930</v>
      </c>
      <c r="F275" s="628" t="s">
        <v>5931</v>
      </c>
      <c r="G275" s="627" t="s">
        <v>6138</v>
      </c>
      <c r="H275" s="627" t="s">
        <v>6139</v>
      </c>
      <c r="I275" s="629">
        <v>0.29749999999999999</v>
      </c>
      <c r="J275" s="629">
        <v>1500</v>
      </c>
      <c r="K275" s="630">
        <v>445</v>
      </c>
    </row>
    <row r="276" spans="1:11" ht="14.4" customHeight="1" x14ac:dyDescent="0.3">
      <c r="A276" s="625" t="s">
        <v>549</v>
      </c>
      <c r="B276" s="626" t="s">
        <v>551</v>
      </c>
      <c r="C276" s="627" t="s">
        <v>569</v>
      </c>
      <c r="D276" s="628" t="s">
        <v>570</v>
      </c>
      <c r="E276" s="627" t="s">
        <v>5930</v>
      </c>
      <c r="F276" s="628" t="s">
        <v>5931</v>
      </c>
      <c r="G276" s="627" t="s">
        <v>6142</v>
      </c>
      <c r="H276" s="627" t="s">
        <v>6143</v>
      </c>
      <c r="I276" s="629">
        <v>0.47499999999999998</v>
      </c>
      <c r="J276" s="629">
        <v>2800</v>
      </c>
      <c r="K276" s="630">
        <v>1327</v>
      </c>
    </row>
    <row r="277" spans="1:11" ht="14.4" customHeight="1" x14ac:dyDescent="0.3">
      <c r="A277" s="625" t="s">
        <v>549</v>
      </c>
      <c r="B277" s="626" t="s">
        <v>551</v>
      </c>
      <c r="C277" s="627" t="s">
        <v>569</v>
      </c>
      <c r="D277" s="628" t="s">
        <v>570</v>
      </c>
      <c r="E277" s="627" t="s">
        <v>5930</v>
      </c>
      <c r="F277" s="628" t="s">
        <v>5931</v>
      </c>
      <c r="G277" s="627" t="s">
        <v>6144</v>
      </c>
      <c r="H277" s="627" t="s">
        <v>6145</v>
      </c>
      <c r="I277" s="629">
        <v>0.29899999999999993</v>
      </c>
      <c r="J277" s="629">
        <v>10500</v>
      </c>
      <c r="K277" s="630">
        <v>3140</v>
      </c>
    </row>
    <row r="278" spans="1:11" ht="14.4" customHeight="1" x14ac:dyDescent="0.3">
      <c r="A278" s="625" t="s">
        <v>549</v>
      </c>
      <c r="B278" s="626" t="s">
        <v>551</v>
      </c>
      <c r="C278" s="627" t="s">
        <v>569</v>
      </c>
      <c r="D278" s="628" t="s">
        <v>570</v>
      </c>
      <c r="E278" s="627" t="s">
        <v>5932</v>
      </c>
      <c r="F278" s="628" t="s">
        <v>5933</v>
      </c>
      <c r="G278" s="627" t="s">
        <v>6146</v>
      </c>
      <c r="H278" s="627" t="s">
        <v>6147</v>
      </c>
      <c r="I278" s="629">
        <v>0.78727272727272724</v>
      </c>
      <c r="J278" s="629">
        <v>26000</v>
      </c>
      <c r="K278" s="630">
        <v>20780</v>
      </c>
    </row>
    <row r="279" spans="1:11" ht="14.4" customHeight="1" x14ac:dyDescent="0.3">
      <c r="A279" s="625" t="s">
        <v>549</v>
      </c>
      <c r="B279" s="626" t="s">
        <v>551</v>
      </c>
      <c r="C279" s="627" t="s">
        <v>569</v>
      </c>
      <c r="D279" s="628" t="s">
        <v>570</v>
      </c>
      <c r="E279" s="627" t="s">
        <v>5932</v>
      </c>
      <c r="F279" s="628" t="s">
        <v>5933</v>
      </c>
      <c r="G279" s="627" t="s">
        <v>6324</v>
      </c>
      <c r="H279" s="627" t="s">
        <v>6325</v>
      </c>
      <c r="I279" s="629">
        <v>11.01</v>
      </c>
      <c r="J279" s="629">
        <v>40</v>
      </c>
      <c r="K279" s="630">
        <v>440.4</v>
      </c>
    </row>
    <row r="280" spans="1:11" ht="14.4" customHeight="1" x14ac:dyDescent="0.3">
      <c r="A280" s="625" t="s">
        <v>549</v>
      </c>
      <c r="B280" s="626" t="s">
        <v>551</v>
      </c>
      <c r="C280" s="627" t="s">
        <v>569</v>
      </c>
      <c r="D280" s="628" t="s">
        <v>570</v>
      </c>
      <c r="E280" s="627" t="s">
        <v>5932</v>
      </c>
      <c r="F280" s="628" t="s">
        <v>5933</v>
      </c>
      <c r="G280" s="627" t="s">
        <v>6150</v>
      </c>
      <c r="H280" s="627" t="s">
        <v>6151</v>
      </c>
      <c r="I280" s="629">
        <v>0.77666666666666673</v>
      </c>
      <c r="J280" s="629">
        <v>1400</v>
      </c>
      <c r="K280" s="630">
        <v>1096</v>
      </c>
    </row>
    <row r="281" spans="1:11" ht="14.4" customHeight="1" x14ac:dyDescent="0.3">
      <c r="A281" s="625" t="s">
        <v>549</v>
      </c>
      <c r="B281" s="626" t="s">
        <v>551</v>
      </c>
      <c r="C281" s="627" t="s">
        <v>569</v>
      </c>
      <c r="D281" s="628" t="s">
        <v>570</v>
      </c>
      <c r="E281" s="627" t="s">
        <v>5910</v>
      </c>
      <c r="F281" s="628" t="s">
        <v>5911</v>
      </c>
      <c r="G281" s="627" t="s">
        <v>6326</v>
      </c>
      <c r="H281" s="627" t="s">
        <v>6327</v>
      </c>
      <c r="I281" s="629">
        <v>152.46</v>
      </c>
      <c r="J281" s="629">
        <v>1</v>
      </c>
      <c r="K281" s="630">
        <v>152.46</v>
      </c>
    </row>
    <row r="282" spans="1:11" ht="14.4" customHeight="1" x14ac:dyDescent="0.3">
      <c r="A282" s="625" t="s">
        <v>549</v>
      </c>
      <c r="B282" s="626" t="s">
        <v>551</v>
      </c>
      <c r="C282" s="627" t="s">
        <v>569</v>
      </c>
      <c r="D282" s="628" t="s">
        <v>570</v>
      </c>
      <c r="E282" s="627" t="s">
        <v>5910</v>
      </c>
      <c r="F282" s="628" t="s">
        <v>5911</v>
      </c>
      <c r="G282" s="627" t="s">
        <v>6152</v>
      </c>
      <c r="H282" s="627" t="s">
        <v>6153</v>
      </c>
      <c r="I282" s="629">
        <v>139.438584861073</v>
      </c>
      <c r="J282" s="629">
        <v>24</v>
      </c>
      <c r="K282" s="630">
        <v>3346.5260366657517</v>
      </c>
    </row>
    <row r="283" spans="1:11" ht="14.4" customHeight="1" x14ac:dyDescent="0.3">
      <c r="A283" s="625" t="s">
        <v>549</v>
      </c>
      <c r="B283" s="626" t="s">
        <v>551</v>
      </c>
      <c r="C283" s="627" t="s">
        <v>569</v>
      </c>
      <c r="D283" s="628" t="s">
        <v>570</v>
      </c>
      <c r="E283" s="627" t="s">
        <v>5910</v>
      </c>
      <c r="F283" s="628" t="s">
        <v>5911</v>
      </c>
      <c r="G283" s="627" t="s">
        <v>6154</v>
      </c>
      <c r="H283" s="627" t="s">
        <v>6155</v>
      </c>
      <c r="I283" s="629">
        <v>139.438584861073</v>
      </c>
      <c r="J283" s="629">
        <v>24</v>
      </c>
      <c r="K283" s="630">
        <v>3346.5260366657517</v>
      </c>
    </row>
    <row r="284" spans="1:11" ht="14.4" customHeight="1" x14ac:dyDescent="0.3">
      <c r="A284" s="625" t="s">
        <v>549</v>
      </c>
      <c r="B284" s="626" t="s">
        <v>551</v>
      </c>
      <c r="C284" s="627" t="s">
        <v>571</v>
      </c>
      <c r="D284" s="628" t="s">
        <v>572</v>
      </c>
      <c r="E284" s="627" t="s">
        <v>5912</v>
      </c>
      <c r="F284" s="628" t="s">
        <v>5913</v>
      </c>
      <c r="G284" s="627" t="s">
        <v>5938</v>
      </c>
      <c r="H284" s="627" t="s">
        <v>5939</v>
      </c>
      <c r="I284" s="629">
        <v>2.39</v>
      </c>
      <c r="J284" s="629">
        <v>400</v>
      </c>
      <c r="K284" s="630">
        <v>956</v>
      </c>
    </row>
    <row r="285" spans="1:11" ht="14.4" customHeight="1" x14ac:dyDescent="0.3">
      <c r="A285" s="625" t="s">
        <v>549</v>
      </c>
      <c r="B285" s="626" t="s">
        <v>551</v>
      </c>
      <c r="C285" s="627" t="s">
        <v>571</v>
      </c>
      <c r="D285" s="628" t="s">
        <v>572</v>
      </c>
      <c r="E285" s="627" t="s">
        <v>5912</v>
      </c>
      <c r="F285" s="628" t="s">
        <v>5913</v>
      </c>
      <c r="G285" s="627" t="s">
        <v>6160</v>
      </c>
      <c r="H285" s="627" t="s">
        <v>6161</v>
      </c>
      <c r="I285" s="629">
        <v>3.7733333333333334</v>
      </c>
      <c r="J285" s="629">
        <v>120</v>
      </c>
      <c r="K285" s="630">
        <v>452.79999999999995</v>
      </c>
    </row>
    <row r="286" spans="1:11" ht="14.4" customHeight="1" x14ac:dyDescent="0.3">
      <c r="A286" s="625" t="s">
        <v>549</v>
      </c>
      <c r="B286" s="626" t="s">
        <v>551</v>
      </c>
      <c r="C286" s="627" t="s">
        <v>571</v>
      </c>
      <c r="D286" s="628" t="s">
        <v>572</v>
      </c>
      <c r="E286" s="627" t="s">
        <v>5912</v>
      </c>
      <c r="F286" s="628" t="s">
        <v>5913</v>
      </c>
      <c r="G286" s="627" t="s">
        <v>6328</v>
      </c>
      <c r="H286" s="627" t="s">
        <v>6329</v>
      </c>
      <c r="I286" s="629">
        <v>13.193333333333335</v>
      </c>
      <c r="J286" s="629">
        <v>90</v>
      </c>
      <c r="K286" s="630">
        <v>1187.4000000000001</v>
      </c>
    </row>
    <row r="287" spans="1:11" ht="14.4" customHeight="1" x14ac:dyDescent="0.3">
      <c r="A287" s="625" t="s">
        <v>549</v>
      </c>
      <c r="B287" s="626" t="s">
        <v>551</v>
      </c>
      <c r="C287" s="627" t="s">
        <v>571</v>
      </c>
      <c r="D287" s="628" t="s">
        <v>572</v>
      </c>
      <c r="E287" s="627" t="s">
        <v>5912</v>
      </c>
      <c r="F287" s="628" t="s">
        <v>5913</v>
      </c>
      <c r="G287" s="627" t="s">
        <v>6162</v>
      </c>
      <c r="H287" s="627" t="s">
        <v>6163</v>
      </c>
      <c r="I287" s="629">
        <v>211.79</v>
      </c>
      <c r="J287" s="629">
        <v>2</v>
      </c>
      <c r="K287" s="630">
        <v>423.58</v>
      </c>
    </row>
    <row r="288" spans="1:11" ht="14.4" customHeight="1" x14ac:dyDescent="0.3">
      <c r="A288" s="625" t="s">
        <v>549</v>
      </c>
      <c r="B288" s="626" t="s">
        <v>551</v>
      </c>
      <c r="C288" s="627" t="s">
        <v>571</v>
      </c>
      <c r="D288" s="628" t="s">
        <v>572</v>
      </c>
      <c r="E288" s="627" t="s">
        <v>5912</v>
      </c>
      <c r="F288" s="628" t="s">
        <v>5913</v>
      </c>
      <c r="G288" s="627" t="s">
        <v>6164</v>
      </c>
      <c r="H288" s="627" t="s">
        <v>6165</v>
      </c>
      <c r="I288" s="629">
        <v>85.2</v>
      </c>
      <c r="J288" s="629">
        <v>2</v>
      </c>
      <c r="K288" s="630">
        <v>170.4</v>
      </c>
    </row>
    <row r="289" spans="1:11" ht="14.4" customHeight="1" x14ac:dyDescent="0.3">
      <c r="A289" s="625" t="s">
        <v>549</v>
      </c>
      <c r="B289" s="626" t="s">
        <v>551</v>
      </c>
      <c r="C289" s="627" t="s">
        <v>571</v>
      </c>
      <c r="D289" s="628" t="s">
        <v>572</v>
      </c>
      <c r="E289" s="627" t="s">
        <v>5912</v>
      </c>
      <c r="F289" s="628" t="s">
        <v>5913</v>
      </c>
      <c r="G289" s="627" t="s">
        <v>5944</v>
      </c>
      <c r="H289" s="627" t="s">
        <v>5945</v>
      </c>
      <c r="I289" s="629">
        <v>27.138571428571428</v>
      </c>
      <c r="J289" s="629">
        <v>140</v>
      </c>
      <c r="K289" s="630">
        <v>3799.4</v>
      </c>
    </row>
    <row r="290" spans="1:11" ht="14.4" customHeight="1" x14ac:dyDescent="0.3">
      <c r="A290" s="625" t="s">
        <v>549</v>
      </c>
      <c r="B290" s="626" t="s">
        <v>551</v>
      </c>
      <c r="C290" s="627" t="s">
        <v>571</v>
      </c>
      <c r="D290" s="628" t="s">
        <v>572</v>
      </c>
      <c r="E290" s="627" t="s">
        <v>5912</v>
      </c>
      <c r="F290" s="628" t="s">
        <v>5913</v>
      </c>
      <c r="G290" s="627" t="s">
        <v>6330</v>
      </c>
      <c r="H290" s="627" t="s">
        <v>6331</v>
      </c>
      <c r="I290" s="629">
        <v>68.599999999999994</v>
      </c>
      <c r="J290" s="629">
        <v>2</v>
      </c>
      <c r="K290" s="630">
        <v>137.19999999999999</v>
      </c>
    </row>
    <row r="291" spans="1:11" ht="14.4" customHeight="1" x14ac:dyDescent="0.3">
      <c r="A291" s="625" t="s">
        <v>549</v>
      </c>
      <c r="B291" s="626" t="s">
        <v>551</v>
      </c>
      <c r="C291" s="627" t="s">
        <v>571</v>
      </c>
      <c r="D291" s="628" t="s">
        <v>572</v>
      </c>
      <c r="E291" s="627" t="s">
        <v>5912</v>
      </c>
      <c r="F291" s="628" t="s">
        <v>5913</v>
      </c>
      <c r="G291" s="627" t="s">
        <v>6170</v>
      </c>
      <c r="H291" s="627" t="s">
        <v>6332</v>
      </c>
      <c r="I291" s="629">
        <v>39.659999999999997</v>
      </c>
      <c r="J291" s="629">
        <v>3</v>
      </c>
      <c r="K291" s="630">
        <v>118.98</v>
      </c>
    </row>
    <row r="292" spans="1:11" ht="14.4" customHeight="1" x14ac:dyDescent="0.3">
      <c r="A292" s="625" t="s">
        <v>549</v>
      </c>
      <c r="B292" s="626" t="s">
        <v>551</v>
      </c>
      <c r="C292" s="627" t="s">
        <v>571</v>
      </c>
      <c r="D292" s="628" t="s">
        <v>572</v>
      </c>
      <c r="E292" s="627" t="s">
        <v>5912</v>
      </c>
      <c r="F292" s="628" t="s">
        <v>5913</v>
      </c>
      <c r="G292" s="627" t="s">
        <v>5946</v>
      </c>
      <c r="H292" s="627" t="s">
        <v>5947</v>
      </c>
      <c r="I292" s="629">
        <v>2.0499999999999998</v>
      </c>
      <c r="J292" s="629">
        <v>1400</v>
      </c>
      <c r="K292" s="630">
        <v>2872.4399999999996</v>
      </c>
    </row>
    <row r="293" spans="1:11" ht="14.4" customHeight="1" x14ac:dyDescent="0.3">
      <c r="A293" s="625" t="s">
        <v>549</v>
      </c>
      <c r="B293" s="626" t="s">
        <v>551</v>
      </c>
      <c r="C293" s="627" t="s">
        <v>571</v>
      </c>
      <c r="D293" s="628" t="s">
        <v>572</v>
      </c>
      <c r="E293" s="627" t="s">
        <v>5912</v>
      </c>
      <c r="F293" s="628" t="s">
        <v>5913</v>
      </c>
      <c r="G293" s="627" t="s">
        <v>5948</v>
      </c>
      <c r="H293" s="627" t="s">
        <v>5949</v>
      </c>
      <c r="I293" s="629">
        <v>5.0199999999999996</v>
      </c>
      <c r="J293" s="629">
        <v>1600</v>
      </c>
      <c r="K293" s="630">
        <v>8025.5300000000007</v>
      </c>
    </row>
    <row r="294" spans="1:11" ht="14.4" customHeight="1" x14ac:dyDescent="0.3">
      <c r="A294" s="625" t="s">
        <v>549</v>
      </c>
      <c r="B294" s="626" t="s">
        <v>551</v>
      </c>
      <c r="C294" s="627" t="s">
        <v>571</v>
      </c>
      <c r="D294" s="628" t="s">
        <v>572</v>
      </c>
      <c r="E294" s="627" t="s">
        <v>5912</v>
      </c>
      <c r="F294" s="628" t="s">
        <v>5913</v>
      </c>
      <c r="G294" s="627" t="s">
        <v>6172</v>
      </c>
      <c r="H294" s="627" t="s">
        <v>6173</v>
      </c>
      <c r="I294" s="629">
        <v>3.0114285714285711</v>
      </c>
      <c r="J294" s="629">
        <v>4500</v>
      </c>
      <c r="K294" s="630">
        <v>13555</v>
      </c>
    </row>
    <row r="295" spans="1:11" ht="14.4" customHeight="1" x14ac:dyDescent="0.3">
      <c r="A295" s="625" t="s">
        <v>549</v>
      </c>
      <c r="B295" s="626" t="s">
        <v>551</v>
      </c>
      <c r="C295" s="627" t="s">
        <v>571</v>
      </c>
      <c r="D295" s="628" t="s">
        <v>572</v>
      </c>
      <c r="E295" s="627" t="s">
        <v>5912</v>
      </c>
      <c r="F295" s="628" t="s">
        <v>5913</v>
      </c>
      <c r="G295" s="627" t="s">
        <v>5952</v>
      </c>
      <c r="H295" s="627" t="s">
        <v>5953</v>
      </c>
      <c r="I295" s="629">
        <v>0.84250000000000003</v>
      </c>
      <c r="J295" s="629">
        <v>11000</v>
      </c>
      <c r="K295" s="630">
        <v>9270</v>
      </c>
    </row>
    <row r="296" spans="1:11" ht="14.4" customHeight="1" x14ac:dyDescent="0.3">
      <c r="A296" s="625" t="s">
        <v>549</v>
      </c>
      <c r="B296" s="626" t="s">
        <v>551</v>
      </c>
      <c r="C296" s="627" t="s">
        <v>571</v>
      </c>
      <c r="D296" s="628" t="s">
        <v>572</v>
      </c>
      <c r="E296" s="627" t="s">
        <v>5912</v>
      </c>
      <c r="F296" s="628" t="s">
        <v>5913</v>
      </c>
      <c r="G296" s="627" t="s">
        <v>6174</v>
      </c>
      <c r="H296" s="627" t="s">
        <v>6175</v>
      </c>
      <c r="I296" s="629">
        <v>86.376666666666665</v>
      </c>
      <c r="J296" s="629">
        <v>70</v>
      </c>
      <c r="K296" s="630">
        <v>6046.1799999999994</v>
      </c>
    </row>
    <row r="297" spans="1:11" ht="14.4" customHeight="1" x14ac:dyDescent="0.3">
      <c r="A297" s="625" t="s">
        <v>549</v>
      </c>
      <c r="B297" s="626" t="s">
        <v>551</v>
      </c>
      <c r="C297" s="627" t="s">
        <v>571</v>
      </c>
      <c r="D297" s="628" t="s">
        <v>572</v>
      </c>
      <c r="E297" s="627" t="s">
        <v>5912</v>
      </c>
      <c r="F297" s="628" t="s">
        <v>5913</v>
      </c>
      <c r="G297" s="627" t="s">
        <v>6333</v>
      </c>
      <c r="H297" s="627" t="s">
        <v>6334</v>
      </c>
      <c r="I297" s="629">
        <v>482</v>
      </c>
      <c r="J297" s="629">
        <v>6</v>
      </c>
      <c r="K297" s="630">
        <v>2892</v>
      </c>
    </row>
    <row r="298" spans="1:11" ht="14.4" customHeight="1" x14ac:dyDescent="0.3">
      <c r="A298" s="625" t="s">
        <v>549</v>
      </c>
      <c r="B298" s="626" t="s">
        <v>551</v>
      </c>
      <c r="C298" s="627" t="s">
        <v>571</v>
      </c>
      <c r="D298" s="628" t="s">
        <v>572</v>
      </c>
      <c r="E298" s="627" t="s">
        <v>5912</v>
      </c>
      <c r="F298" s="628" t="s">
        <v>5913</v>
      </c>
      <c r="G298" s="627" t="s">
        <v>6335</v>
      </c>
      <c r="H298" s="627" t="s">
        <v>6336</v>
      </c>
      <c r="I298" s="629">
        <v>10.11</v>
      </c>
      <c r="J298" s="629">
        <v>170</v>
      </c>
      <c r="K298" s="630">
        <v>1718.7</v>
      </c>
    </row>
    <row r="299" spans="1:11" ht="14.4" customHeight="1" x14ac:dyDescent="0.3">
      <c r="A299" s="625" t="s">
        <v>549</v>
      </c>
      <c r="B299" s="626" t="s">
        <v>551</v>
      </c>
      <c r="C299" s="627" t="s">
        <v>571</v>
      </c>
      <c r="D299" s="628" t="s">
        <v>572</v>
      </c>
      <c r="E299" s="627" t="s">
        <v>5912</v>
      </c>
      <c r="F299" s="628" t="s">
        <v>5913</v>
      </c>
      <c r="G299" s="627" t="s">
        <v>5954</v>
      </c>
      <c r="H299" s="627" t="s">
        <v>5955</v>
      </c>
      <c r="I299" s="629">
        <v>2.74</v>
      </c>
      <c r="J299" s="629">
        <v>2100</v>
      </c>
      <c r="K299" s="630">
        <v>5749.0700000000006</v>
      </c>
    </row>
    <row r="300" spans="1:11" ht="14.4" customHeight="1" x14ac:dyDescent="0.3">
      <c r="A300" s="625" t="s">
        <v>549</v>
      </c>
      <c r="B300" s="626" t="s">
        <v>551</v>
      </c>
      <c r="C300" s="627" t="s">
        <v>571</v>
      </c>
      <c r="D300" s="628" t="s">
        <v>572</v>
      </c>
      <c r="E300" s="627" t="s">
        <v>5912</v>
      </c>
      <c r="F300" s="628" t="s">
        <v>5913</v>
      </c>
      <c r="G300" s="627" t="s">
        <v>6337</v>
      </c>
      <c r="H300" s="627" t="s">
        <v>6338</v>
      </c>
      <c r="I300" s="629">
        <v>233.79599999999999</v>
      </c>
      <c r="J300" s="629">
        <v>35</v>
      </c>
      <c r="K300" s="630">
        <v>8182.92</v>
      </c>
    </row>
    <row r="301" spans="1:11" ht="14.4" customHeight="1" x14ac:dyDescent="0.3">
      <c r="A301" s="625" t="s">
        <v>549</v>
      </c>
      <c r="B301" s="626" t="s">
        <v>551</v>
      </c>
      <c r="C301" s="627" t="s">
        <v>571</v>
      </c>
      <c r="D301" s="628" t="s">
        <v>572</v>
      </c>
      <c r="E301" s="627" t="s">
        <v>5912</v>
      </c>
      <c r="F301" s="628" t="s">
        <v>5913</v>
      </c>
      <c r="G301" s="627" t="s">
        <v>6178</v>
      </c>
      <c r="H301" s="627" t="s">
        <v>6179</v>
      </c>
      <c r="I301" s="629">
        <v>0.24199999999999999</v>
      </c>
      <c r="J301" s="629">
        <v>27000</v>
      </c>
      <c r="K301" s="630">
        <v>6570</v>
      </c>
    </row>
    <row r="302" spans="1:11" ht="14.4" customHeight="1" x14ac:dyDescent="0.3">
      <c r="A302" s="625" t="s">
        <v>549</v>
      </c>
      <c r="B302" s="626" t="s">
        <v>551</v>
      </c>
      <c r="C302" s="627" t="s">
        <v>571</v>
      </c>
      <c r="D302" s="628" t="s">
        <v>572</v>
      </c>
      <c r="E302" s="627" t="s">
        <v>5912</v>
      </c>
      <c r="F302" s="628" t="s">
        <v>5913</v>
      </c>
      <c r="G302" s="627" t="s">
        <v>5958</v>
      </c>
      <c r="H302" s="627" t="s">
        <v>5959</v>
      </c>
      <c r="I302" s="629">
        <v>22.265000000000001</v>
      </c>
      <c r="J302" s="629">
        <v>100</v>
      </c>
      <c r="K302" s="630">
        <v>2220.8000000000002</v>
      </c>
    </row>
    <row r="303" spans="1:11" ht="14.4" customHeight="1" x14ac:dyDescent="0.3">
      <c r="A303" s="625" t="s">
        <v>549</v>
      </c>
      <c r="B303" s="626" t="s">
        <v>551</v>
      </c>
      <c r="C303" s="627" t="s">
        <v>571</v>
      </c>
      <c r="D303" s="628" t="s">
        <v>572</v>
      </c>
      <c r="E303" s="627" t="s">
        <v>5912</v>
      </c>
      <c r="F303" s="628" t="s">
        <v>5913</v>
      </c>
      <c r="G303" s="627" t="s">
        <v>5960</v>
      </c>
      <c r="H303" s="627" t="s">
        <v>5961</v>
      </c>
      <c r="I303" s="629">
        <v>30.175000000000001</v>
      </c>
      <c r="J303" s="629">
        <v>120</v>
      </c>
      <c r="K303" s="630">
        <v>3620.9999999999995</v>
      </c>
    </row>
    <row r="304" spans="1:11" ht="14.4" customHeight="1" x14ac:dyDescent="0.3">
      <c r="A304" s="625" t="s">
        <v>549</v>
      </c>
      <c r="B304" s="626" t="s">
        <v>551</v>
      </c>
      <c r="C304" s="627" t="s">
        <v>571</v>
      </c>
      <c r="D304" s="628" t="s">
        <v>572</v>
      </c>
      <c r="E304" s="627" t="s">
        <v>5912</v>
      </c>
      <c r="F304" s="628" t="s">
        <v>5913</v>
      </c>
      <c r="G304" s="627" t="s">
        <v>6339</v>
      </c>
      <c r="H304" s="627" t="s">
        <v>6340</v>
      </c>
      <c r="I304" s="629">
        <v>1.1599999999999999</v>
      </c>
      <c r="J304" s="629">
        <v>1000</v>
      </c>
      <c r="K304" s="630">
        <v>1160</v>
      </c>
    </row>
    <row r="305" spans="1:11" ht="14.4" customHeight="1" x14ac:dyDescent="0.3">
      <c r="A305" s="625" t="s">
        <v>549</v>
      </c>
      <c r="B305" s="626" t="s">
        <v>551</v>
      </c>
      <c r="C305" s="627" t="s">
        <v>571</v>
      </c>
      <c r="D305" s="628" t="s">
        <v>572</v>
      </c>
      <c r="E305" s="627" t="s">
        <v>5912</v>
      </c>
      <c r="F305" s="628" t="s">
        <v>5913</v>
      </c>
      <c r="G305" s="627" t="s">
        <v>6182</v>
      </c>
      <c r="H305" s="627" t="s">
        <v>6183</v>
      </c>
      <c r="I305" s="629">
        <v>1.44</v>
      </c>
      <c r="J305" s="629">
        <v>200</v>
      </c>
      <c r="K305" s="630">
        <v>288</v>
      </c>
    </row>
    <row r="306" spans="1:11" ht="14.4" customHeight="1" x14ac:dyDescent="0.3">
      <c r="A306" s="625" t="s">
        <v>549</v>
      </c>
      <c r="B306" s="626" t="s">
        <v>551</v>
      </c>
      <c r="C306" s="627" t="s">
        <v>571</v>
      </c>
      <c r="D306" s="628" t="s">
        <v>572</v>
      </c>
      <c r="E306" s="627" t="s">
        <v>5912</v>
      </c>
      <c r="F306" s="628" t="s">
        <v>5913</v>
      </c>
      <c r="G306" s="627" t="s">
        <v>6341</v>
      </c>
      <c r="H306" s="627" t="s">
        <v>6342</v>
      </c>
      <c r="I306" s="629">
        <v>66.59</v>
      </c>
      <c r="J306" s="629">
        <v>10</v>
      </c>
      <c r="K306" s="630">
        <v>665.85</v>
      </c>
    </row>
    <row r="307" spans="1:11" ht="14.4" customHeight="1" x14ac:dyDescent="0.3">
      <c r="A307" s="625" t="s">
        <v>549</v>
      </c>
      <c r="B307" s="626" t="s">
        <v>551</v>
      </c>
      <c r="C307" s="627" t="s">
        <v>571</v>
      </c>
      <c r="D307" s="628" t="s">
        <v>572</v>
      </c>
      <c r="E307" s="627" t="s">
        <v>5912</v>
      </c>
      <c r="F307" s="628" t="s">
        <v>5913</v>
      </c>
      <c r="G307" s="627" t="s">
        <v>6186</v>
      </c>
      <c r="H307" s="627" t="s">
        <v>6187</v>
      </c>
      <c r="I307" s="629">
        <v>0.44</v>
      </c>
      <c r="J307" s="629">
        <v>33000</v>
      </c>
      <c r="K307" s="630">
        <v>14520</v>
      </c>
    </row>
    <row r="308" spans="1:11" ht="14.4" customHeight="1" x14ac:dyDescent="0.3">
      <c r="A308" s="625" t="s">
        <v>549</v>
      </c>
      <c r="B308" s="626" t="s">
        <v>551</v>
      </c>
      <c r="C308" s="627" t="s">
        <v>571</v>
      </c>
      <c r="D308" s="628" t="s">
        <v>572</v>
      </c>
      <c r="E308" s="627" t="s">
        <v>5912</v>
      </c>
      <c r="F308" s="628" t="s">
        <v>5913</v>
      </c>
      <c r="G308" s="627" t="s">
        <v>5970</v>
      </c>
      <c r="H308" s="627" t="s">
        <v>5971</v>
      </c>
      <c r="I308" s="629">
        <v>8.6183333333333341</v>
      </c>
      <c r="J308" s="629">
        <v>360</v>
      </c>
      <c r="K308" s="630">
        <v>3102.6000000000004</v>
      </c>
    </row>
    <row r="309" spans="1:11" ht="14.4" customHeight="1" x14ac:dyDescent="0.3">
      <c r="A309" s="625" t="s">
        <v>549</v>
      </c>
      <c r="B309" s="626" t="s">
        <v>551</v>
      </c>
      <c r="C309" s="627" t="s">
        <v>571</v>
      </c>
      <c r="D309" s="628" t="s">
        <v>572</v>
      </c>
      <c r="E309" s="627" t="s">
        <v>5912</v>
      </c>
      <c r="F309" s="628" t="s">
        <v>5913</v>
      </c>
      <c r="G309" s="627" t="s">
        <v>5970</v>
      </c>
      <c r="H309" s="627" t="s">
        <v>5972</v>
      </c>
      <c r="I309" s="629">
        <v>8.58</v>
      </c>
      <c r="J309" s="629">
        <v>180</v>
      </c>
      <c r="K309" s="630">
        <v>1544.3999999999999</v>
      </c>
    </row>
    <row r="310" spans="1:11" ht="14.4" customHeight="1" x14ac:dyDescent="0.3">
      <c r="A310" s="625" t="s">
        <v>549</v>
      </c>
      <c r="B310" s="626" t="s">
        <v>551</v>
      </c>
      <c r="C310" s="627" t="s">
        <v>571</v>
      </c>
      <c r="D310" s="628" t="s">
        <v>572</v>
      </c>
      <c r="E310" s="627" t="s">
        <v>5912</v>
      </c>
      <c r="F310" s="628" t="s">
        <v>5913</v>
      </c>
      <c r="G310" s="627" t="s">
        <v>5973</v>
      </c>
      <c r="H310" s="627" t="s">
        <v>5974</v>
      </c>
      <c r="I310" s="629">
        <v>26.725000000000001</v>
      </c>
      <c r="J310" s="629">
        <v>24</v>
      </c>
      <c r="K310" s="630">
        <v>641.39999999999986</v>
      </c>
    </row>
    <row r="311" spans="1:11" ht="14.4" customHeight="1" x14ac:dyDescent="0.3">
      <c r="A311" s="625" t="s">
        <v>549</v>
      </c>
      <c r="B311" s="626" t="s">
        <v>551</v>
      </c>
      <c r="C311" s="627" t="s">
        <v>571</v>
      </c>
      <c r="D311" s="628" t="s">
        <v>572</v>
      </c>
      <c r="E311" s="627" t="s">
        <v>5912</v>
      </c>
      <c r="F311" s="628" t="s">
        <v>5913</v>
      </c>
      <c r="G311" s="627" t="s">
        <v>6196</v>
      </c>
      <c r="H311" s="627" t="s">
        <v>6197</v>
      </c>
      <c r="I311" s="629">
        <v>12.113333333333335</v>
      </c>
      <c r="J311" s="629">
        <v>240</v>
      </c>
      <c r="K311" s="630">
        <v>2888.92</v>
      </c>
    </row>
    <row r="312" spans="1:11" ht="14.4" customHeight="1" x14ac:dyDescent="0.3">
      <c r="A312" s="625" t="s">
        <v>549</v>
      </c>
      <c r="B312" s="626" t="s">
        <v>551</v>
      </c>
      <c r="C312" s="627" t="s">
        <v>571</v>
      </c>
      <c r="D312" s="628" t="s">
        <v>572</v>
      </c>
      <c r="E312" s="627" t="s">
        <v>5912</v>
      </c>
      <c r="F312" s="628" t="s">
        <v>5913</v>
      </c>
      <c r="G312" s="627" t="s">
        <v>6198</v>
      </c>
      <c r="H312" s="627" t="s">
        <v>6199</v>
      </c>
      <c r="I312" s="629">
        <v>6.8100000000000005</v>
      </c>
      <c r="J312" s="629">
        <v>300</v>
      </c>
      <c r="K312" s="630">
        <v>1966.3</v>
      </c>
    </row>
    <row r="313" spans="1:11" ht="14.4" customHeight="1" x14ac:dyDescent="0.3">
      <c r="A313" s="625" t="s">
        <v>549</v>
      </c>
      <c r="B313" s="626" t="s">
        <v>551</v>
      </c>
      <c r="C313" s="627" t="s">
        <v>571</v>
      </c>
      <c r="D313" s="628" t="s">
        <v>572</v>
      </c>
      <c r="E313" s="627" t="s">
        <v>5912</v>
      </c>
      <c r="F313" s="628" t="s">
        <v>5913</v>
      </c>
      <c r="G313" s="627" t="s">
        <v>6343</v>
      </c>
      <c r="H313" s="627" t="s">
        <v>6344</v>
      </c>
      <c r="I313" s="629">
        <v>22.19</v>
      </c>
      <c r="J313" s="629">
        <v>10</v>
      </c>
      <c r="K313" s="630">
        <v>221.95</v>
      </c>
    </row>
    <row r="314" spans="1:11" ht="14.4" customHeight="1" x14ac:dyDescent="0.3">
      <c r="A314" s="625" t="s">
        <v>549</v>
      </c>
      <c r="B314" s="626" t="s">
        <v>551</v>
      </c>
      <c r="C314" s="627" t="s">
        <v>571</v>
      </c>
      <c r="D314" s="628" t="s">
        <v>572</v>
      </c>
      <c r="E314" s="627" t="s">
        <v>5912</v>
      </c>
      <c r="F314" s="628" t="s">
        <v>5913</v>
      </c>
      <c r="G314" s="627" t="s">
        <v>6345</v>
      </c>
      <c r="H314" s="627" t="s">
        <v>6346</v>
      </c>
      <c r="I314" s="629">
        <v>37.993333333333332</v>
      </c>
      <c r="J314" s="629">
        <v>30</v>
      </c>
      <c r="K314" s="630">
        <v>1139.8</v>
      </c>
    </row>
    <row r="315" spans="1:11" ht="14.4" customHeight="1" x14ac:dyDescent="0.3">
      <c r="A315" s="625" t="s">
        <v>549</v>
      </c>
      <c r="B315" s="626" t="s">
        <v>551</v>
      </c>
      <c r="C315" s="627" t="s">
        <v>571</v>
      </c>
      <c r="D315" s="628" t="s">
        <v>572</v>
      </c>
      <c r="E315" s="627" t="s">
        <v>5912</v>
      </c>
      <c r="F315" s="628" t="s">
        <v>5913</v>
      </c>
      <c r="G315" s="627" t="s">
        <v>6208</v>
      </c>
      <c r="H315" s="627" t="s">
        <v>6209</v>
      </c>
      <c r="I315" s="629">
        <v>26.17</v>
      </c>
      <c r="J315" s="629">
        <v>3</v>
      </c>
      <c r="K315" s="630">
        <v>78.510000000000005</v>
      </c>
    </row>
    <row r="316" spans="1:11" ht="14.4" customHeight="1" x14ac:dyDescent="0.3">
      <c r="A316" s="625" t="s">
        <v>549</v>
      </c>
      <c r="B316" s="626" t="s">
        <v>551</v>
      </c>
      <c r="C316" s="627" t="s">
        <v>571</v>
      </c>
      <c r="D316" s="628" t="s">
        <v>572</v>
      </c>
      <c r="E316" s="627" t="s">
        <v>5912</v>
      </c>
      <c r="F316" s="628" t="s">
        <v>5913</v>
      </c>
      <c r="G316" s="627" t="s">
        <v>6347</v>
      </c>
      <c r="H316" s="627" t="s">
        <v>6348</v>
      </c>
      <c r="I316" s="629">
        <v>283.02</v>
      </c>
      <c r="J316" s="629">
        <v>30</v>
      </c>
      <c r="K316" s="630">
        <v>8490.58</v>
      </c>
    </row>
    <row r="317" spans="1:11" ht="14.4" customHeight="1" x14ac:dyDescent="0.3">
      <c r="A317" s="625" t="s">
        <v>549</v>
      </c>
      <c r="B317" s="626" t="s">
        <v>551</v>
      </c>
      <c r="C317" s="627" t="s">
        <v>571</v>
      </c>
      <c r="D317" s="628" t="s">
        <v>572</v>
      </c>
      <c r="E317" s="627" t="s">
        <v>5912</v>
      </c>
      <c r="F317" s="628" t="s">
        <v>5913</v>
      </c>
      <c r="G317" s="627" t="s">
        <v>6349</v>
      </c>
      <c r="H317" s="627" t="s">
        <v>6350</v>
      </c>
      <c r="I317" s="629">
        <v>0.86</v>
      </c>
      <c r="J317" s="629">
        <v>300</v>
      </c>
      <c r="K317" s="630">
        <v>259.44</v>
      </c>
    </row>
    <row r="318" spans="1:11" ht="14.4" customHeight="1" x14ac:dyDescent="0.3">
      <c r="A318" s="625" t="s">
        <v>549</v>
      </c>
      <c r="B318" s="626" t="s">
        <v>551</v>
      </c>
      <c r="C318" s="627" t="s">
        <v>571</v>
      </c>
      <c r="D318" s="628" t="s">
        <v>572</v>
      </c>
      <c r="E318" s="627" t="s">
        <v>5912</v>
      </c>
      <c r="F318" s="628" t="s">
        <v>5913</v>
      </c>
      <c r="G318" s="627" t="s">
        <v>5979</v>
      </c>
      <c r="H318" s="627" t="s">
        <v>5980</v>
      </c>
      <c r="I318" s="629">
        <v>8.01</v>
      </c>
      <c r="J318" s="629">
        <v>550</v>
      </c>
      <c r="K318" s="630">
        <v>4405.5</v>
      </c>
    </row>
    <row r="319" spans="1:11" ht="14.4" customHeight="1" x14ac:dyDescent="0.3">
      <c r="A319" s="625" t="s">
        <v>549</v>
      </c>
      <c r="B319" s="626" t="s">
        <v>551</v>
      </c>
      <c r="C319" s="627" t="s">
        <v>571</v>
      </c>
      <c r="D319" s="628" t="s">
        <v>572</v>
      </c>
      <c r="E319" s="627" t="s">
        <v>5912</v>
      </c>
      <c r="F319" s="628" t="s">
        <v>5913</v>
      </c>
      <c r="G319" s="627" t="s">
        <v>6210</v>
      </c>
      <c r="H319" s="627" t="s">
        <v>6211</v>
      </c>
      <c r="I319" s="629">
        <v>9.5500000000000007</v>
      </c>
      <c r="J319" s="629">
        <v>50</v>
      </c>
      <c r="K319" s="630">
        <v>477.5</v>
      </c>
    </row>
    <row r="320" spans="1:11" ht="14.4" customHeight="1" x14ac:dyDescent="0.3">
      <c r="A320" s="625" t="s">
        <v>549</v>
      </c>
      <c r="B320" s="626" t="s">
        <v>551</v>
      </c>
      <c r="C320" s="627" t="s">
        <v>571</v>
      </c>
      <c r="D320" s="628" t="s">
        <v>572</v>
      </c>
      <c r="E320" s="627" t="s">
        <v>5912</v>
      </c>
      <c r="F320" s="628" t="s">
        <v>5913</v>
      </c>
      <c r="G320" s="627" t="s">
        <v>5981</v>
      </c>
      <c r="H320" s="627" t="s">
        <v>5982</v>
      </c>
      <c r="I320" s="629">
        <v>122.07</v>
      </c>
      <c r="J320" s="629">
        <v>30</v>
      </c>
      <c r="K320" s="630">
        <v>3662.12</v>
      </c>
    </row>
    <row r="321" spans="1:11" ht="14.4" customHeight="1" x14ac:dyDescent="0.3">
      <c r="A321" s="625" t="s">
        <v>549</v>
      </c>
      <c r="B321" s="626" t="s">
        <v>551</v>
      </c>
      <c r="C321" s="627" t="s">
        <v>571</v>
      </c>
      <c r="D321" s="628" t="s">
        <v>572</v>
      </c>
      <c r="E321" s="627" t="s">
        <v>5912</v>
      </c>
      <c r="F321" s="628" t="s">
        <v>5913</v>
      </c>
      <c r="G321" s="627" t="s">
        <v>6351</v>
      </c>
      <c r="H321" s="627" t="s">
        <v>6352</v>
      </c>
      <c r="I321" s="629">
        <v>124.41000000000001</v>
      </c>
      <c r="J321" s="629">
        <v>15</v>
      </c>
      <c r="K321" s="630">
        <v>1866.12</v>
      </c>
    </row>
    <row r="322" spans="1:11" ht="14.4" customHeight="1" x14ac:dyDescent="0.3">
      <c r="A322" s="625" t="s">
        <v>549</v>
      </c>
      <c r="B322" s="626" t="s">
        <v>551</v>
      </c>
      <c r="C322" s="627" t="s">
        <v>571</v>
      </c>
      <c r="D322" s="628" t="s">
        <v>572</v>
      </c>
      <c r="E322" s="627" t="s">
        <v>5912</v>
      </c>
      <c r="F322" s="628" t="s">
        <v>5913</v>
      </c>
      <c r="G322" s="627" t="s">
        <v>6353</v>
      </c>
      <c r="H322" s="627" t="s">
        <v>6354</v>
      </c>
      <c r="I322" s="629">
        <v>1101.73</v>
      </c>
      <c r="J322" s="629">
        <v>3</v>
      </c>
      <c r="K322" s="630">
        <v>3305.2</v>
      </c>
    </row>
    <row r="323" spans="1:11" ht="14.4" customHeight="1" x14ac:dyDescent="0.3">
      <c r="A323" s="625" t="s">
        <v>549</v>
      </c>
      <c r="B323" s="626" t="s">
        <v>551</v>
      </c>
      <c r="C323" s="627" t="s">
        <v>571</v>
      </c>
      <c r="D323" s="628" t="s">
        <v>572</v>
      </c>
      <c r="E323" s="627" t="s">
        <v>5912</v>
      </c>
      <c r="F323" s="628" t="s">
        <v>5913</v>
      </c>
      <c r="G323" s="627" t="s">
        <v>6355</v>
      </c>
      <c r="H323" s="627" t="s">
        <v>6356</v>
      </c>
      <c r="I323" s="629">
        <v>1392.6</v>
      </c>
      <c r="J323" s="629">
        <v>3</v>
      </c>
      <c r="K323" s="630">
        <v>4177.8</v>
      </c>
    </row>
    <row r="324" spans="1:11" ht="14.4" customHeight="1" x14ac:dyDescent="0.3">
      <c r="A324" s="625" t="s">
        <v>549</v>
      </c>
      <c r="B324" s="626" t="s">
        <v>551</v>
      </c>
      <c r="C324" s="627" t="s">
        <v>571</v>
      </c>
      <c r="D324" s="628" t="s">
        <v>572</v>
      </c>
      <c r="E324" s="627" t="s">
        <v>5912</v>
      </c>
      <c r="F324" s="628" t="s">
        <v>5913</v>
      </c>
      <c r="G324" s="627" t="s">
        <v>6357</v>
      </c>
      <c r="H324" s="627" t="s">
        <v>6358</v>
      </c>
      <c r="I324" s="629">
        <v>310.66000000000003</v>
      </c>
      <c r="J324" s="629">
        <v>10</v>
      </c>
      <c r="K324" s="630">
        <v>3106.55</v>
      </c>
    </row>
    <row r="325" spans="1:11" ht="14.4" customHeight="1" x14ac:dyDescent="0.3">
      <c r="A325" s="625" t="s">
        <v>549</v>
      </c>
      <c r="B325" s="626" t="s">
        <v>551</v>
      </c>
      <c r="C325" s="627" t="s">
        <v>571</v>
      </c>
      <c r="D325" s="628" t="s">
        <v>572</v>
      </c>
      <c r="E325" s="627" t="s">
        <v>5912</v>
      </c>
      <c r="F325" s="628" t="s">
        <v>5913</v>
      </c>
      <c r="G325" s="627" t="s">
        <v>6359</v>
      </c>
      <c r="H325" s="627" t="s">
        <v>6360</v>
      </c>
      <c r="I325" s="629">
        <v>60.34</v>
      </c>
      <c r="J325" s="629">
        <v>10</v>
      </c>
      <c r="K325" s="630">
        <v>603.4</v>
      </c>
    </row>
    <row r="326" spans="1:11" ht="14.4" customHeight="1" x14ac:dyDescent="0.3">
      <c r="A326" s="625" t="s">
        <v>549</v>
      </c>
      <c r="B326" s="626" t="s">
        <v>551</v>
      </c>
      <c r="C326" s="627" t="s">
        <v>571</v>
      </c>
      <c r="D326" s="628" t="s">
        <v>572</v>
      </c>
      <c r="E326" s="627" t="s">
        <v>5912</v>
      </c>
      <c r="F326" s="628" t="s">
        <v>5913</v>
      </c>
      <c r="G326" s="627" t="s">
        <v>5987</v>
      </c>
      <c r="H326" s="627" t="s">
        <v>5988</v>
      </c>
      <c r="I326" s="629">
        <v>314.8</v>
      </c>
      <c r="J326" s="629">
        <v>5</v>
      </c>
      <c r="K326" s="630">
        <v>1574</v>
      </c>
    </row>
    <row r="327" spans="1:11" ht="14.4" customHeight="1" x14ac:dyDescent="0.3">
      <c r="A327" s="625" t="s">
        <v>549</v>
      </c>
      <c r="B327" s="626" t="s">
        <v>551</v>
      </c>
      <c r="C327" s="627" t="s">
        <v>571</v>
      </c>
      <c r="D327" s="628" t="s">
        <v>572</v>
      </c>
      <c r="E327" s="627" t="s">
        <v>5912</v>
      </c>
      <c r="F327" s="628" t="s">
        <v>5913</v>
      </c>
      <c r="G327" s="627" t="s">
        <v>6218</v>
      </c>
      <c r="H327" s="627" t="s">
        <v>6219</v>
      </c>
      <c r="I327" s="629">
        <v>314.8</v>
      </c>
      <c r="J327" s="629">
        <v>5</v>
      </c>
      <c r="K327" s="630">
        <v>1574</v>
      </c>
    </row>
    <row r="328" spans="1:11" ht="14.4" customHeight="1" x14ac:dyDescent="0.3">
      <c r="A328" s="625" t="s">
        <v>549</v>
      </c>
      <c r="B328" s="626" t="s">
        <v>551</v>
      </c>
      <c r="C328" s="627" t="s">
        <v>571</v>
      </c>
      <c r="D328" s="628" t="s">
        <v>572</v>
      </c>
      <c r="E328" s="627" t="s">
        <v>5912</v>
      </c>
      <c r="F328" s="628" t="s">
        <v>5913</v>
      </c>
      <c r="G328" s="627" t="s">
        <v>6220</v>
      </c>
      <c r="H328" s="627" t="s">
        <v>6221</v>
      </c>
      <c r="I328" s="629">
        <v>243.83</v>
      </c>
      <c r="J328" s="629">
        <v>2</v>
      </c>
      <c r="K328" s="630">
        <v>487.66</v>
      </c>
    </row>
    <row r="329" spans="1:11" ht="14.4" customHeight="1" x14ac:dyDescent="0.3">
      <c r="A329" s="625" t="s">
        <v>549</v>
      </c>
      <c r="B329" s="626" t="s">
        <v>551</v>
      </c>
      <c r="C329" s="627" t="s">
        <v>571</v>
      </c>
      <c r="D329" s="628" t="s">
        <v>572</v>
      </c>
      <c r="E329" s="627" t="s">
        <v>5912</v>
      </c>
      <c r="F329" s="628" t="s">
        <v>5913</v>
      </c>
      <c r="G329" s="627" t="s">
        <v>6361</v>
      </c>
      <c r="H329" s="627" t="s">
        <v>6362</v>
      </c>
      <c r="I329" s="629">
        <v>53.77</v>
      </c>
      <c r="J329" s="629">
        <v>12</v>
      </c>
      <c r="K329" s="630">
        <v>645.29</v>
      </c>
    </row>
    <row r="330" spans="1:11" ht="14.4" customHeight="1" x14ac:dyDescent="0.3">
      <c r="A330" s="625" t="s">
        <v>549</v>
      </c>
      <c r="B330" s="626" t="s">
        <v>551</v>
      </c>
      <c r="C330" s="627" t="s">
        <v>571</v>
      </c>
      <c r="D330" s="628" t="s">
        <v>572</v>
      </c>
      <c r="E330" s="627" t="s">
        <v>5912</v>
      </c>
      <c r="F330" s="628" t="s">
        <v>5913</v>
      </c>
      <c r="G330" s="627" t="s">
        <v>6363</v>
      </c>
      <c r="H330" s="627" t="s">
        <v>6364</v>
      </c>
      <c r="I330" s="629">
        <v>110.75</v>
      </c>
      <c r="J330" s="629">
        <v>10</v>
      </c>
      <c r="K330" s="630">
        <v>1107.45</v>
      </c>
    </row>
    <row r="331" spans="1:11" ht="14.4" customHeight="1" x14ac:dyDescent="0.3">
      <c r="A331" s="625" t="s">
        <v>549</v>
      </c>
      <c r="B331" s="626" t="s">
        <v>551</v>
      </c>
      <c r="C331" s="627" t="s">
        <v>571</v>
      </c>
      <c r="D331" s="628" t="s">
        <v>572</v>
      </c>
      <c r="E331" s="627" t="s">
        <v>5912</v>
      </c>
      <c r="F331" s="628" t="s">
        <v>5913</v>
      </c>
      <c r="G331" s="627" t="s">
        <v>6226</v>
      </c>
      <c r="H331" s="627" t="s">
        <v>6227</v>
      </c>
      <c r="I331" s="629">
        <v>93.45</v>
      </c>
      <c r="J331" s="629">
        <v>20</v>
      </c>
      <c r="K331" s="630">
        <v>1868.9</v>
      </c>
    </row>
    <row r="332" spans="1:11" ht="14.4" customHeight="1" x14ac:dyDescent="0.3">
      <c r="A332" s="625" t="s">
        <v>549</v>
      </c>
      <c r="B332" s="626" t="s">
        <v>551</v>
      </c>
      <c r="C332" s="627" t="s">
        <v>571</v>
      </c>
      <c r="D332" s="628" t="s">
        <v>572</v>
      </c>
      <c r="E332" s="627" t="s">
        <v>5912</v>
      </c>
      <c r="F332" s="628" t="s">
        <v>5913</v>
      </c>
      <c r="G332" s="627" t="s">
        <v>6365</v>
      </c>
      <c r="H332" s="627" t="s">
        <v>6366</v>
      </c>
      <c r="I332" s="629">
        <v>112.82</v>
      </c>
      <c r="J332" s="629">
        <v>30</v>
      </c>
      <c r="K332" s="630">
        <v>3384.4500000000003</v>
      </c>
    </row>
    <row r="333" spans="1:11" ht="14.4" customHeight="1" x14ac:dyDescent="0.3">
      <c r="A333" s="625" t="s">
        <v>549</v>
      </c>
      <c r="B333" s="626" t="s">
        <v>551</v>
      </c>
      <c r="C333" s="627" t="s">
        <v>571</v>
      </c>
      <c r="D333" s="628" t="s">
        <v>572</v>
      </c>
      <c r="E333" s="627" t="s">
        <v>5912</v>
      </c>
      <c r="F333" s="628" t="s">
        <v>5913</v>
      </c>
      <c r="G333" s="627" t="s">
        <v>5993</v>
      </c>
      <c r="H333" s="627" t="s">
        <v>5994</v>
      </c>
      <c r="I333" s="629">
        <v>5.1749999999999998</v>
      </c>
      <c r="J333" s="629">
        <v>600</v>
      </c>
      <c r="K333" s="630">
        <v>3104.5</v>
      </c>
    </row>
    <row r="334" spans="1:11" ht="14.4" customHeight="1" x14ac:dyDescent="0.3">
      <c r="A334" s="625" t="s">
        <v>549</v>
      </c>
      <c r="B334" s="626" t="s">
        <v>551</v>
      </c>
      <c r="C334" s="627" t="s">
        <v>571</v>
      </c>
      <c r="D334" s="628" t="s">
        <v>572</v>
      </c>
      <c r="E334" s="627" t="s">
        <v>5912</v>
      </c>
      <c r="F334" s="628" t="s">
        <v>5913</v>
      </c>
      <c r="G334" s="627" t="s">
        <v>6234</v>
      </c>
      <c r="H334" s="627" t="s">
        <v>6235</v>
      </c>
      <c r="I334" s="629">
        <v>11.74</v>
      </c>
      <c r="J334" s="629">
        <v>1</v>
      </c>
      <c r="K334" s="630">
        <v>11.74</v>
      </c>
    </row>
    <row r="335" spans="1:11" ht="14.4" customHeight="1" x14ac:dyDescent="0.3">
      <c r="A335" s="625" t="s">
        <v>549</v>
      </c>
      <c r="B335" s="626" t="s">
        <v>551</v>
      </c>
      <c r="C335" s="627" t="s">
        <v>571</v>
      </c>
      <c r="D335" s="628" t="s">
        <v>572</v>
      </c>
      <c r="E335" s="627" t="s">
        <v>5912</v>
      </c>
      <c r="F335" s="628" t="s">
        <v>5913</v>
      </c>
      <c r="G335" s="627" t="s">
        <v>6236</v>
      </c>
      <c r="H335" s="627" t="s">
        <v>6237</v>
      </c>
      <c r="I335" s="629">
        <v>14.09</v>
      </c>
      <c r="J335" s="629">
        <v>1</v>
      </c>
      <c r="K335" s="630">
        <v>14.09</v>
      </c>
    </row>
    <row r="336" spans="1:11" ht="14.4" customHeight="1" x14ac:dyDescent="0.3">
      <c r="A336" s="625" t="s">
        <v>549</v>
      </c>
      <c r="B336" s="626" t="s">
        <v>551</v>
      </c>
      <c r="C336" s="627" t="s">
        <v>571</v>
      </c>
      <c r="D336" s="628" t="s">
        <v>572</v>
      </c>
      <c r="E336" s="627" t="s">
        <v>5912</v>
      </c>
      <c r="F336" s="628" t="s">
        <v>5913</v>
      </c>
      <c r="G336" s="627" t="s">
        <v>6367</v>
      </c>
      <c r="H336" s="627" t="s">
        <v>6368</v>
      </c>
      <c r="I336" s="629">
        <v>69.7</v>
      </c>
      <c r="J336" s="629">
        <v>10</v>
      </c>
      <c r="K336" s="630">
        <v>697</v>
      </c>
    </row>
    <row r="337" spans="1:11" ht="14.4" customHeight="1" x14ac:dyDescent="0.3">
      <c r="A337" s="625" t="s">
        <v>549</v>
      </c>
      <c r="B337" s="626" t="s">
        <v>551</v>
      </c>
      <c r="C337" s="627" t="s">
        <v>571</v>
      </c>
      <c r="D337" s="628" t="s">
        <v>572</v>
      </c>
      <c r="E337" s="627" t="s">
        <v>5914</v>
      </c>
      <c r="F337" s="628" t="s">
        <v>5915</v>
      </c>
      <c r="G337" s="627" t="s">
        <v>6001</v>
      </c>
      <c r="H337" s="627" t="s">
        <v>6002</v>
      </c>
      <c r="I337" s="629">
        <v>3.5</v>
      </c>
      <c r="J337" s="629">
        <v>50</v>
      </c>
      <c r="K337" s="630">
        <v>175.1</v>
      </c>
    </row>
    <row r="338" spans="1:11" ht="14.4" customHeight="1" x14ac:dyDescent="0.3">
      <c r="A338" s="625" t="s">
        <v>549</v>
      </c>
      <c r="B338" s="626" t="s">
        <v>551</v>
      </c>
      <c r="C338" s="627" t="s">
        <v>571</v>
      </c>
      <c r="D338" s="628" t="s">
        <v>572</v>
      </c>
      <c r="E338" s="627" t="s">
        <v>5914</v>
      </c>
      <c r="F338" s="628" t="s">
        <v>5915</v>
      </c>
      <c r="G338" s="627" t="s">
        <v>6369</v>
      </c>
      <c r="H338" s="627" t="s">
        <v>6370</v>
      </c>
      <c r="I338" s="629">
        <v>11.141999999999999</v>
      </c>
      <c r="J338" s="629">
        <v>300</v>
      </c>
      <c r="K338" s="630">
        <v>3343</v>
      </c>
    </row>
    <row r="339" spans="1:11" ht="14.4" customHeight="1" x14ac:dyDescent="0.3">
      <c r="A339" s="625" t="s">
        <v>549</v>
      </c>
      <c r="B339" s="626" t="s">
        <v>551</v>
      </c>
      <c r="C339" s="627" t="s">
        <v>571</v>
      </c>
      <c r="D339" s="628" t="s">
        <v>572</v>
      </c>
      <c r="E339" s="627" t="s">
        <v>5914</v>
      </c>
      <c r="F339" s="628" t="s">
        <v>5915</v>
      </c>
      <c r="G339" s="627" t="s">
        <v>6248</v>
      </c>
      <c r="H339" s="627" t="s">
        <v>6249</v>
      </c>
      <c r="I339" s="629">
        <v>16.3</v>
      </c>
      <c r="J339" s="629">
        <v>8</v>
      </c>
      <c r="K339" s="630">
        <v>130.4</v>
      </c>
    </row>
    <row r="340" spans="1:11" ht="14.4" customHeight="1" x14ac:dyDescent="0.3">
      <c r="A340" s="625" t="s">
        <v>549</v>
      </c>
      <c r="B340" s="626" t="s">
        <v>551</v>
      </c>
      <c r="C340" s="627" t="s">
        <v>571</v>
      </c>
      <c r="D340" s="628" t="s">
        <v>572</v>
      </c>
      <c r="E340" s="627" t="s">
        <v>5914</v>
      </c>
      <c r="F340" s="628" t="s">
        <v>5915</v>
      </c>
      <c r="G340" s="627" t="s">
        <v>6005</v>
      </c>
      <c r="H340" s="627" t="s">
        <v>6006</v>
      </c>
      <c r="I340" s="629">
        <v>0.92874999999999996</v>
      </c>
      <c r="J340" s="629">
        <v>5400</v>
      </c>
      <c r="K340" s="630">
        <v>5012</v>
      </c>
    </row>
    <row r="341" spans="1:11" ht="14.4" customHeight="1" x14ac:dyDescent="0.3">
      <c r="A341" s="625" t="s">
        <v>549</v>
      </c>
      <c r="B341" s="626" t="s">
        <v>551</v>
      </c>
      <c r="C341" s="627" t="s">
        <v>571</v>
      </c>
      <c r="D341" s="628" t="s">
        <v>572</v>
      </c>
      <c r="E341" s="627" t="s">
        <v>5914</v>
      </c>
      <c r="F341" s="628" t="s">
        <v>5915</v>
      </c>
      <c r="G341" s="627" t="s">
        <v>6007</v>
      </c>
      <c r="H341" s="627" t="s">
        <v>6008</v>
      </c>
      <c r="I341" s="629">
        <v>1.4375</v>
      </c>
      <c r="J341" s="629">
        <v>3000</v>
      </c>
      <c r="K341" s="630">
        <v>4312</v>
      </c>
    </row>
    <row r="342" spans="1:11" ht="14.4" customHeight="1" x14ac:dyDescent="0.3">
      <c r="A342" s="625" t="s">
        <v>549</v>
      </c>
      <c r="B342" s="626" t="s">
        <v>551</v>
      </c>
      <c r="C342" s="627" t="s">
        <v>571</v>
      </c>
      <c r="D342" s="628" t="s">
        <v>572</v>
      </c>
      <c r="E342" s="627" t="s">
        <v>5914</v>
      </c>
      <c r="F342" s="628" t="s">
        <v>5915</v>
      </c>
      <c r="G342" s="627" t="s">
        <v>6009</v>
      </c>
      <c r="H342" s="627" t="s">
        <v>6010</v>
      </c>
      <c r="I342" s="629">
        <v>0.42</v>
      </c>
      <c r="J342" s="629">
        <v>2900</v>
      </c>
      <c r="K342" s="630">
        <v>1218</v>
      </c>
    </row>
    <row r="343" spans="1:11" ht="14.4" customHeight="1" x14ac:dyDescent="0.3">
      <c r="A343" s="625" t="s">
        <v>549</v>
      </c>
      <c r="B343" s="626" t="s">
        <v>551</v>
      </c>
      <c r="C343" s="627" t="s">
        <v>571</v>
      </c>
      <c r="D343" s="628" t="s">
        <v>572</v>
      </c>
      <c r="E343" s="627" t="s">
        <v>5914</v>
      </c>
      <c r="F343" s="628" t="s">
        <v>5915</v>
      </c>
      <c r="G343" s="627" t="s">
        <v>6011</v>
      </c>
      <c r="H343" s="627" t="s">
        <v>6012</v>
      </c>
      <c r="I343" s="629">
        <v>0.57999999999999996</v>
      </c>
      <c r="J343" s="629">
        <v>4600</v>
      </c>
      <c r="K343" s="630">
        <v>2668</v>
      </c>
    </row>
    <row r="344" spans="1:11" ht="14.4" customHeight="1" x14ac:dyDescent="0.3">
      <c r="A344" s="625" t="s">
        <v>549</v>
      </c>
      <c r="B344" s="626" t="s">
        <v>551</v>
      </c>
      <c r="C344" s="627" t="s">
        <v>571</v>
      </c>
      <c r="D344" s="628" t="s">
        <v>572</v>
      </c>
      <c r="E344" s="627" t="s">
        <v>5914</v>
      </c>
      <c r="F344" s="628" t="s">
        <v>5915</v>
      </c>
      <c r="G344" s="627" t="s">
        <v>6371</v>
      </c>
      <c r="H344" s="627" t="s">
        <v>6372</v>
      </c>
      <c r="I344" s="629">
        <v>24.152499999999996</v>
      </c>
      <c r="J344" s="629">
        <v>28</v>
      </c>
      <c r="K344" s="630">
        <v>669.82</v>
      </c>
    </row>
    <row r="345" spans="1:11" ht="14.4" customHeight="1" x14ac:dyDescent="0.3">
      <c r="A345" s="625" t="s">
        <v>549</v>
      </c>
      <c r="B345" s="626" t="s">
        <v>551</v>
      </c>
      <c r="C345" s="627" t="s">
        <v>571</v>
      </c>
      <c r="D345" s="628" t="s">
        <v>572</v>
      </c>
      <c r="E345" s="627" t="s">
        <v>5914</v>
      </c>
      <c r="F345" s="628" t="s">
        <v>5915</v>
      </c>
      <c r="G345" s="627" t="s">
        <v>6250</v>
      </c>
      <c r="H345" s="627" t="s">
        <v>6251</v>
      </c>
      <c r="I345" s="629">
        <v>5.88</v>
      </c>
      <c r="J345" s="629">
        <v>20</v>
      </c>
      <c r="K345" s="630">
        <v>117.6</v>
      </c>
    </row>
    <row r="346" spans="1:11" ht="14.4" customHeight="1" x14ac:dyDescent="0.3">
      <c r="A346" s="625" t="s">
        <v>549</v>
      </c>
      <c r="B346" s="626" t="s">
        <v>551</v>
      </c>
      <c r="C346" s="627" t="s">
        <v>571</v>
      </c>
      <c r="D346" s="628" t="s">
        <v>572</v>
      </c>
      <c r="E346" s="627" t="s">
        <v>5914</v>
      </c>
      <c r="F346" s="628" t="s">
        <v>5915</v>
      </c>
      <c r="G346" s="627" t="s">
        <v>6015</v>
      </c>
      <c r="H346" s="627" t="s">
        <v>6016</v>
      </c>
      <c r="I346" s="629">
        <v>6.2850000000000001</v>
      </c>
      <c r="J346" s="629">
        <v>50</v>
      </c>
      <c r="K346" s="630">
        <v>314.2</v>
      </c>
    </row>
    <row r="347" spans="1:11" ht="14.4" customHeight="1" x14ac:dyDescent="0.3">
      <c r="A347" s="625" t="s">
        <v>549</v>
      </c>
      <c r="B347" s="626" t="s">
        <v>551</v>
      </c>
      <c r="C347" s="627" t="s">
        <v>571</v>
      </c>
      <c r="D347" s="628" t="s">
        <v>572</v>
      </c>
      <c r="E347" s="627" t="s">
        <v>5914</v>
      </c>
      <c r="F347" s="628" t="s">
        <v>5915</v>
      </c>
      <c r="G347" s="627" t="s">
        <v>6252</v>
      </c>
      <c r="H347" s="627" t="s">
        <v>6253</v>
      </c>
      <c r="I347" s="629">
        <v>5.3250000000000002</v>
      </c>
      <c r="J347" s="629">
        <v>400</v>
      </c>
      <c r="K347" s="630">
        <v>2130</v>
      </c>
    </row>
    <row r="348" spans="1:11" ht="14.4" customHeight="1" x14ac:dyDescent="0.3">
      <c r="A348" s="625" t="s">
        <v>549</v>
      </c>
      <c r="B348" s="626" t="s">
        <v>551</v>
      </c>
      <c r="C348" s="627" t="s">
        <v>571</v>
      </c>
      <c r="D348" s="628" t="s">
        <v>572</v>
      </c>
      <c r="E348" s="627" t="s">
        <v>5914</v>
      </c>
      <c r="F348" s="628" t="s">
        <v>5915</v>
      </c>
      <c r="G348" s="627" t="s">
        <v>6017</v>
      </c>
      <c r="H348" s="627" t="s">
        <v>6018</v>
      </c>
      <c r="I348" s="629">
        <v>6.4350000000000005</v>
      </c>
      <c r="J348" s="629">
        <v>60</v>
      </c>
      <c r="K348" s="630">
        <v>376.5</v>
      </c>
    </row>
    <row r="349" spans="1:11" ht="14.4" customHeight="1" x14ac:dyDescent="0.3">
      <c r="A349" s="625" t="s">
        <v>549</v>
      </c>
      <c r="B349" s="626" t="s">
        <v>551</v>
      </c>
      <c r="C349" s="627" t="s">
        <v>571</v>
      </c>
      <c r="D349" s="628" t="s">
        <v>572</v>
      </c>
      <c r="E349" s="627" t="s">
        <v>5914</v>
      </c>
      <c r="F349" s="628" t="s">
        <v>5915</v>
      </c>
      <c r="G349" s="627" t="s">
        <v>6373</v>
      </c>
      <c r="H349" s="627" t="s">
        <v>6374</v>
      </c>
      <c r="I349" s="629">
        <v>68.349999999999994</v>
      </c>
      <c r="J349" s="629">
        <v>5</v>
      </c>
      <c r="K349" s="630">
        <v>341.75</v>
      </c>
    </row>
    <row r="350" spans="1:11" ht="14.4" customHeight="1" x14ac:dyDescent="0.3">
      <c r="A350" s="625" t="s">
        <v>549</v>
      </c>
      <c r="B350" s="626" t="s">
        <v>551</v>
      </c>
      <c r="C350" s="627" t="s">
        <v>571</v>
      </c>
      <c r="D350" s="628" t="s">
        <v>572</v>
      </c>
      <c r="E350" s="627" t="s">
        <v>5914</v>
      </c>
      <c r="F350" s="628" t="s">
        <v>5915</v>
      </c>
      <c r="G350" s="627" t="s">
        <v>6021</v>
      </c>
      <c r="H350" s="627" t="s">
        <v>6022</v>
      </c>
      <c r="I350" s="629">
        <v>999</v>
      </c>
      <c r="J350" s="629">
        <v>1</v>
      </c>
      <c r="K350" s="630">
        <v>999</v>
      </c>
    </row>
    <row r="351" spans="1:11" ht="14.4" customHeight="1" x14ac:dyDescent="0.3">
      <c r="A351" s="625" t="s">
        <v>549</v>
      </c>
      <c r="B351" s="626" t="s">
        <v>551</v>
      </c>
      <c r="C351" s="627" t="s">
        <v>571</v>
      </c>
      <c r="D351" s="628" t="s">
        <v>572</v>
      </c>
      <c r="E351" s="627" t="s">
        <v>5914</v>
      </c>
      <c r="F351" s="628" t="s">
        <v>5915</v>
      </c>
      <c r="G351" s="627" t="s">
        <v>6254</v>
      </c>
      <c r="H351" s="627" t="s">
        <v>6255</v>
      </c>
      <c r="I351" s="629">
        <v>13.4</v>
      </c>
      <c r="J351" s="629">
        <v>30</v>
      </c>
      <c r="K351" s="630">
        <v>402</v>
      </c>
    </row>
    <row r="352" spans="1:11" ht="14.4" customHeight="1" x14ac:dyDescent="0.3">
      <c r="A352" s="625" t="s">
        <v>549</v>
      </c>
      <c r="B352" s="626" t="s">
        <v>551</v>
      </c>
      <c r="C352" s="627" t="s">
        <v>571</v>
      </c>
      <c r="D352" s="628" t="s">
        <v>572</v>
      </c>
      <c r="E352" s="627" t="s">
        <v>5914</v>
      </c>
      <c r="F352" s="628" t="s">
        <v>5915</v>
      </c>
      <c r="G352" s="627" t="s">
        <v>6256</v>
      </c>
      <c r="H352" s="627" t="s">
        <v>6257</v>
      </c>
      <c r="I352" s="629">
        <v>17.97</v>
      </c>
      <c r="J352" s="629">
        <v>20</v>
      </c>
      <c r="K352" s="630">
        <v>359.4</v>
      </c>
    </row>
    <row r="353" spans="1:11" ht="14.4" customHeight="1" x14ac:dyDescent="0.3">
      <c r="A353" s="625" t="s">
        <v>549</v>
      </c>
      <c r="B353" s="626" t="s">
        <v>551</v>
      </c>
      <c r="C353" s="627" t="s">
        <v>571</v>
      </c>
      <c r="D353" s="628" t="s">
        <v>572</v>
      </c>
      <c r="E353" s="627" t="s">
        <v>5914</v>
      </c>
      <c r="F353" s="628" t="s">
        <v>5915</v>
      </c>
      <c r="G353" s="627" t="s">
        <v>6025</v>
      </c>
      <c r="H353" s="627" t="s">
        <v>6026</v>
      </c>
      <c r="I353" s="629">
        <v>5.5449999999999999</v>
      </c>
      <c r="J353" s="629">
        <v>200</v>
      </c>
      <c r="K353" s="630">
        <v>1109</v>
      </c>
    </row>
    <row r="354" spans="1:11" ht="14.4" customHeight="1" x14ac:dyDescent="0.3">
      <c r="A354" s="625" t="s">
        <v>549</v>
      </c>
      <c r="B354" s="626" t="s">
        <v>551</v>
      </c>
      <c r="C354" s="627" t="s">
        <v>571</v>
      </c>
      <c r="D354" s="628" t="s">
        <v>572</v>
      </c>
      <c r="E354" s="627" t="s">
        <v>5914</v>
      </c>
      <c r="F354" s="628" t="s">
        <v>5915</v>
      </c>
      <c r="G354" s="627" t="s">
        <v>6025</v>
      </c>
      <c r="H354" s="627" t="s">
        <v>6027</v>
      </c>
      <c r="I354" s="629">
        <v>5.57</v>
      </c>
      <c r="J354" s="629">
        <v>200</v>
      </c>
      <c r="K354" s="630">
        <v>1114</v>
      </c>
    </row>
    <row r="355" spans="1:11" ht="14.4" customHeight="1" x14ac:dyDescent="0.3">
      <c r="A355" s="625" t="s">
        <v>549</v>
      </c>
      <c r="B355" s="626" t="s">
        <v>551</v>
      </c>
      <c r="C355" s="627" t="s">
        <v>571</v>
      </c>
      <c r="D355" s="628" t="s">
        <v>572</v>
      </c>
      <c r="E355" s="627" t="s">
        <v>5914</v>
      </c>
      <c r="F355" s="628" t="s">
        <v>5915</v>
      </c>
      <c r="G355" s="627" t="s">
        <v>6260</v>
      </c>
      <c r="H355" s="627" t="s">
        <v>6261</v>
      </c>
      <c r="I355" s="629">
        <v>16.95</v>
      </c>
      <c r="J355" s="629">
        <v>2</v>
      </c>
      <c r="K355" s="630">
        <v>33.9</v>
      </c>
    </row>
    <row r="356" spans="1:11" ht="14.4" customHeight="1" x14ac:dyDescent="0.3">
      <c r="A356" s="625" t="s">
        <v>549</v>
      </c>
      <c r="B356" s="626" t="s">
        <v>551</v>
      </c>
      <c r="C356" s="627" t="s">
        <v>571</v>
      </c>
      <c r="D356" s="628" t="s">
        <v>572</v>
      </c>
      <c r="E356" s="627" t="s">
        <v>5914</v>
      </c>
      <c r="F356" s="628" t="s">
        <v>5915</v>
      </c>
      <c r="G356" s="627" t="s">
        <v>6375</v>
      </c>
      <c r="H356" s="627" t="s">
        <v>6376</v>
      </c>
      <c r="I356" s="629">
        <v>156.31</v>
      </c>
      <c r="J356" s="629">
        <v>4</v>
      </c>
      <c r="K356" s="630">
        <v>636.13</v>
      </c>
    </row>
    <row r="357" spans="1:11" ht="14.4" customHeight="1" x14ac:dyDescent="0.3">
      <c r="A357" s="625" t="s">
        <v>549</v>
      </c>
      <c r="B357" s="626" t="s">
        <v>551</v>
      </c>
      <c r="C357" s="627" t="s">
        <v>571</v>
      </c>
      <c r="D357" s="628" t="s">
        <v>572</v>
      </c>
      <c r="E357" s="627" t="s">
        <v>5914</v>
      </c>
      <c r="F357" s="628" t="s">
        <v>5915</v>
      </c>
      <c r="G357" s="627" t="s">
        <v>6377</v>
      </c>
      <c r="H357" s="627" t="s">
        <v>6378</v>
      </c>
      <c r="I357" s="629">
        <v>35.21</v>
      </c>
      <c r="J357" s="629">
        <v>20</v>
      </c>
      <c r="K357" s="630">
        <v>704.2</v>
      </c>
    </row>
    <row r="358" spans="1:11" ht="14.4" customHeight="1" x14ac:dyDescent="0.3">
      <c r="A358" s="625" t="s">
        <v>549</v>
      </c>
      <c r="B358" s="626" t="s">
        <v>551</v>
      </c>
      <c r="C358" s="627" t="s">
        <v>571</v>
      </c>
      <c r="D358" s="628" t="s">
        <v>572</v>
      </c>
      <c r="E358" s="627" t="s">
        <v>5914</v>
      </c>
      <c r="F358" s="628" t="s">
        <v>5915</v>
      </c>
      <c r="G358" s="627" t="s">
        <v>6034</v>
      </c>
      <c r="H358" s="627" t="s">
        <v>6035</v>
      </c>
      <c r="I358" s="629">
        <v>1.7525000000000002</v>
      </c>
      <c r="J358" s="629">
        <v>700</v>
      </c>
      <c r="K358" s="630">
        <v>1213</v>
      </c>
    </row>
    <row r="359" spans="1:11" ht="14.4" customHeight="1" x14ac:dyDescent="0.3">
      <c r="A359" s="625" t="s">
        <v>549</v>
      </c>
      <c r="B359" s="626" t="s">
        <v>551</v>
      </c>
      <c r="C359" s="627" t="s">
        <v>571</v>
      </c>
      <c r="D359" s="628" t="s">
        <v>572</v>
      </c>
      <c r="E359" s="627" t="s">
        <v>5914</v>
      </c>
      <c r="F359" s="628" t="s">
        <v>5915</v>
      </c>
      <c r="G359" s="627" t="s">
        <v>6036</v>
      </c>
      <c r="H359" s="627" t="s">
        <v>6037</v>
      </c>
      <c r="I359" s="629">
        <v>1.76</v>
      </c>
      <c r="J359" s="629">
        <v>200</v>
      </c>
      <c r="K359" s="630">
        <v>352</v>
      </c>
    </row>
    <row r="360" spans="1:11" ht="14.4" customHeight="1" x14ac:dyDescent="0.3">
      <c r="A360" s="625" t="s">
        <v>549</v>
      </c>
      <c r="B360" s="626" t="s">
        <v>551</v>
      </c>
      <c r="C360" s="627" t="s">
        <v>571</v>
      </c>
      <c r="D360" s="628" t="s">
        <v>572</v>
      </c>
      <c r="E360" s="627" t="s">
        <v>5914</v>
      </c>
      <c r="F360" s="628" t="s">
        <v>5915</v>
      </c>
      <c r="G360" s="627" t="s">
        <v>6038</v>
      </c>
      <c r="H360" s="627" t="s">
        <v>6039</v>
      </c>
      <c r="I360" s="629">
        <v>2.7466666666666666</v>
      </c>
      <c r="J360" s="629">
        <v>500</v>
      </c>
      <c r="K360" s="630">
        <v>1374</v>
      </c>
    </row>
    <row r="361" spans="1:11" ht="14.4" customHeight="1" x14ac:dyDescent="0.3">
      <c r="A361" s="625" t="s">
        <v>549</v>
      </c>
      <c r="B361" s="626" t="s">
        <v>551</v>
      </c>
      <c r="C361" s="627" t="s">
        <v>571</v>
      </c>
      <c r="D361" s="628" t="s">
        <v>572</v>
      </c>
      <c r="E361" s="627" t="s">
        <v>5914</v>
      </c>
      <c r="F361" s="628" t="s">
        <v>5915</v>
      </c>
      <c r="G361" s="627" t="s">
        <v>6264</v>
      </c>
      <c r="H361" s="627" t="s">
        <v>6265</v>
      </c>
      <c r="I361" s="629">
        <v>1.77</v>
      </c>
      <c r="J361" s="629">
        <v>350</v>
      </c>
      <c r="K361" s="630">
        <v>619.5</v>
      </c>
    </row>
    <row r="362" spans="1:11" ht="14.4" customHeight="1" x14ac:dyDescent="0.3">
      <c r="A362" s="625" t="s">
        <v>549</v>
      </c>
      <c r="B362" s="626" t="s">
        <v>551</v>
      </c>
      <c r="C362" s="627" t="s">
        <v>571</v>
      </c>
      <c r="D362" s="628" t="s">
        <v>572</v>
      </c>
      <c r="E362" s="627" t="s">
        <v>5914</v>
      </c>
      <c r="F362" s="628" t="s">
        <v>5915</v>
      </c>
      <c r="G362" s="627" t="s">
        <v>6266</v>
      </c>
      <c r="H362" s="627" t="s">
        <v>6267</v>
      </c>
      <c r="I362" s="629">
        <v>2.4300000000000002</v>
      </c>
      <c r="J362" s="629">
        <v>50</v>
      </c>
      <c r="K362" s="630">
        <v>121.5</v>
      </c>
    </row>
    <row r="363" spans="1:11" ht="14.4" customHeight="1" x14ac:dyDescent="0.3">
      <c r="A363" s="625" t="s">
        <v>549</v>
      </c>
      <c r="B363" s="626" t="s">
        <v>551</v>
      </c>
      <c r="C363" s="627" t="s">
        <v>571</v>
      </c>
      <c r="D363" s="628" t="s">
        <v>572</v>
      </c>
      <c r="E363" s="627" t="s">
        <v>5914</v>
      </c>
      <c r="F363" s="628" t="s">
        <v>5915</v>
      </c>
      <c r="G363" s="627" t="s">
        <v>6040</v>
      </c>
      <c r="H363" s="627" t="s">
        <v>6041</v>
      </c>
      <c r="I363" s="629">
        <v>1.75</v>
      </c>
      <c r="J363" s="629">
        <v>150</v>
      </c>
      <c r="K363" s="630">
        <v>262.5</v>
      </c>
    </row>
    <row r="364" spans="1:11" ht="14.4" customHeight="1" x14ac:dyDescent="0.3">
      <c r="A364" s="625" t="s">
        <v>549</v>
      </c>
      <c r="B364" s="626" t="s">
        <v>551</v>
      </c>
      <c r="C364" s="627" t="s">
        <v>571</v>
      </c>
      <c r="D364" s="628" t="s">
        <v>572</v>
      </c>
      <c r="E364" s="627" t="s">
        <v>5914</v>
      </c>
      <c r="F364" s="628" t="s">
        <v>5915</v>
      </c>
      <c r="G364" s="627" t="s">
        <v>6042</v>
      </c>
      <c r="H364" s="627" t="s">
        <v>6043</v>
      </c>
      <c r="I364" s="629">
        <v>1.7533333333333332</v>
      </c>
      <c r="J364" s="629">
        <v>500</v>
      </c>
      <c r="K364" s="630">
        <v>877</v>
      </c>
    </row>
    <row r="365" spans="1:11" ht="14.4" customHeight="1" x14ac:dyDescent="0.3">
      <c r="A365" s="625" t="s">
        <v>549</v>
      </c>
      <c r="B365" s="626" t="s">
        <v>551</v>
      </c>
      <c r="C365" s="627" t="s">
        <v>571</v>
      </c>
      <c r="D365" s="628" t="s">
        <v>572</v>
      </c>
      <c r="E365" s="627" t="s">
        <v>5914</v>
      </c>
      <c r="F365" s="628" t="s">
        <v>5915</v>
      </c>
      <c r="G365" s="627" t="s">
        <v>6044</v>
      </c>
      <c r="H365" s="627" t="s">
        <v>6045</v>
      </c>
      <c r="I365" s="629">
        <v>1.2E-2</v>
      </c>
      <c r="J365" s="629">
        <v>1100</v>
      </c>
      <c r="K365" s="630">
        <v>14</v>
      </c>
    </row>
    <row r="366" spans="1:11" ht="14.4" customHeight="1" x14ac:dyDescent="0.3">
      <c r="A366" s="625" t="s">
        <v>549</v>
      </c>
      <c r="B366" s="626" t="s">
        <v>551</v>
      </c>
      <c r="C366" s="627" t="s">
        <v>571</v>
      </c>
      <c r="D366" s="628" t="s">
        <v>572</v>
      </c>
      <c r="E366" s="627" t="s">
        <v>5914</v>
      </c>
      <c r="F366" s="628" t="s">
        <v>5915</v>
      </c>
      <c r="G366" s="627" t="s">
        <v>6046</v>
      </c>
      <c r="H366" s="627" t="s">
        <v>6047</v>
      </c>
      <c r="I366" s="629">
        <v>2.04</v>
      </c>
      <c r="J366" s="629">
        <v>200</v>
      </c>
      <c r="K366" s="630">
        <v>408</v>
      </c>
    </row>
    <row r="367" spans="1:11" ht="14.4" customHeight="1" x14ac:dyDescent="0.3">
      <c r="A367" s="625" t="s">
        <v>549</v>
      </c>
      <c r="B367" s="626" t="s">
        <v>551</v>
      </c>
      <c r="C367" s="627" t="s">
        <v>571</v>
      </c>
      <c r="D367" s="628" t="s">
        <v>572</v>
      </c>
      <c r="E367" s="627" t="s">
        <v>5914</v>
      </c>
      <c r="F367" s="628" t="s">
        <v>5915</v>
      </c>
      <c r="G367" s="627" t="s">
        <v>6268</v>
      </c>
      <c r="H367" s="627" t="s">
        <v>6269</v>
      </c>
      <c r="I367" s="629">
        <v>1.99</v>
      </c>
      <c r="J367" s="629">
        <v>50</v>
      </c>
      <c r="K367" s="630">
        <v>99.5</v>
      </c>
    </row>
    <row r="368" spans="1:11" ht="14.4" customHeight="1" x14ac:dyDescent="0.3">
      <c r="A368" s="625" t="s">
        <v>549</v>
      </c>
      <c r="B368" s="626" t="s">
        <v>551</v>
      </c>
      <c r="C368" s="627" t="s">
        <v>571</v>
      </c>
      <c r="D368" s="628" t="s">
        <v>572</v>
      </c>
      <c r="E368" s="627" t="s">
        <v>5914</v>
      </c>
      <c r="F368" s="628" t="s">
        <v>5915</v>
      </c>
      <c r="G368" s="627" t="s">
        <v>6379</v>
      </c>
      <c r="H368" s="627" t="s">
        <v>6380</v>
      </c>
      <c r="I368" s="629">
        <v>2.75</v>
      </c>
      <c r="J368" s="629">
        <v>100</v>
      </c>
      <c r="K368" s="630">
        <v>275</v>
      </c>
    </row>
    <row r="369" spans="1:11" ht="14.4" customHeight="1" x14ac:dyDescent="0.3">
      <c r="A369" s="625" t="s">
        <v>549</v>
      </c>
      <c r="B369" s="626" t="s">
        <v>551</v>
      </c>
      <c r="C369" s="627" t="s">
        <v>571</v>
      </c>
      <c r="D369" s="628" t="s">
        <v>572</v>
      </c>
      <c r="E369" s="627" t="s">
        <v>5914</v>
      </c>
      <c r="F369" s="628" t="s">
        <v>5915</v>
      </c>
      <c r="G369" s="627" t="s">
        <v>6048</v>
      </c>
      <c r="H369" s="627" t="s">
        <v>6049</v>
      </c>
      <c r="I369" s="629">
        <v>1.9799999999999998</v>
      </c>
      <c r="J369" s="629">
        <v>700</v>
      </c>
      <c r="K369" s="630">
        <v>1387</v>
      </c>
    </row>
    <row r="370" spans="1:11" ht="14.4" customHeight="1" x14ac:dyDescent="0.3">
      <c r="A370" s="625" t="s">
        <v>549</v>
      </c>
      <c r="B370" s="626" t="s">
        <v>551</v>
      </c>
      <c r="C370" s="627" t="s">
        <v>571</v>
      </c>
      <c r="D370" s="628" t="s">
        <v>572</v>
      </c>
      <c r="E370" s="627" t="s">
        <v>5914</v>
      </c>
      <c r="F370" s="628" t="s">
        <v>5915</v>
      </c>
      <c r="G370" s="627" t="s">
        <v>6054</v>
      </c>
      <c r="H370" s="627" t="s">
        <v>6055</v>
      </c>
      <c r="I370" s="629">
        <v>2.1816666666666666</v>
      </c>
      <c r="J370" s="629">
        <v>1440</v>
      </c>
      <c r="K370" s="630">
        <v>3140.3999999999996</v>
      </c>
    </row>
    <row r="371" spans="1:11" ht="14.4" customHeight="1" x14ac:dyDescent="0.3">
      <c r="A371" s="625" t="s">
        <v>549</v>
      </c>
      <c r="B371" s="626" t="s">
        <v>551</v>
      </c>
      <c r="C371" s="627" t="s">
        <v>571</v>
      </c>
      <c r="D371" s="628" t="s">
        <v>572</v>
      </c>
      <c r="E371" s="627" t="s">
        <v>5914</v>
      </c>
      <c r="F371" s="628" t="s">
        <v>5915</v>
      </c>
      <c r="G371" s="627" t="s">
        <v>6270</v>
      </c>
      <c r="H371" s="627" t="s">
        <v>6271</v>
      </c>
      <c r="I371" s="629">
        <v>29.64</v>
      </c>
      <c r="J371" s="629">
        <v>10</v>
      </c>
      <c r="K371" s="630">
        <v>296.39999999999998</v>
      </c>
    </row>
    <row r="372" spans="1:11" ht="14.4" customHeight="1" x14ac:dyDescent="0.3">
      <c r="A372" s="625" t="s">
        <v>549</v>
      </c>
      <c r="B372" s="626" t="s">
        <v>551</v>
      </c>
      <c r="C372" s="627" t="s">
        <v>571</v>
      </c>
      <c r="D372" s="628" t="s">
        <v>572</v>
      </c>
      <c r="E372" s="627" t="s">
        <v>5914</v>
      </c>
      <c r="F372" s="628" t="s">
        <v>5915</v>
      </c>
      <c r="G372" s="627" t="s">
        <v>6381</v>
      </c>
      <c r="H372" s="627" t="s">
        <v>6382</v>
      </c>
      <c r="I372" s="629">
        <v>2.87</v>
      </c>
      <c r="J372" s="629">
        <v>50</v>
      </c>
      <c r="K372" s="630">
        <v>143.5</v>
      </c>
    </row>
    <row r="373" spans="1:11" ht="14.4" customHeight="1" x14ac:dyDescent="0.3">
      <c r="A373" s="625" t="s">
        <v>549</v>
      </c>
      <c r="B373" s="626" t="s">
        <v>551</v>
      </c>
      <c r="C373" s="627" t="s">
        <v>571</v>
      </c>
      <c r="D373" s="628" t="s">
        <v>572</v>
      </c>
      <c r="E373" s="627" t="s">
        <v>5914</v>
      </c>
      <c r="F373" s="628" t="s">
        <v>5915</v>
      </c>
      <c r="G373" s="627" t="s">
        <v>6274</v>
      </c>
      <c r="H373" s="627" t="s">
        <v>6275</v>
      </c>
      <c r="I373" s="629">
        <v>5.13</v>
      </c>
      <c r="J373" s="629">
        <v>100</v>
      </c>
      <c r="K373" s="630">
        <v>513</v>
      </c>
    </row>
    <row r="374" spans="1:11" ht="14.4" customHeight="1" x14ac:dyDescent="0.3">
      <c r="A374" s="625" t="s">
        <v>549</v>
      </c>
      <c r="B374" s="626" t="s">
        <v>551</v>
      </c>
      <c r="C374" s="627" t="s">
        <v>571</v>
      </c>
      <c r="D374" s="628" t="s">
        <v>572</v>
      </c>
      <c r="E374" s="627" t="s">
        <v>5914</v>
      </c>
      <c r="F374" s="628" t="s">
        <v>5915</v>
      </c>
      <c r="G374" s="627" t="s">
        <v>6278</v>
      </c>
      <c r="H374" s="627" t="s">
        <v>6279</v>
      </c>
      <c r="I374" s="629">
        <v>119.52</v>
      </c>
      <c r="J374" s="629">
        <v>2</v>
      </c>
      <c r="K374" s="630">
        <v>239.04</v>
      </c>
    </row>
    <row r="375" spans="1:11" ht="14.4" customHeight="1" x14ac:dyDescent="0.3">
      <c r="A375" s="625" t="s">
        <v>549</v>
      </c>
      <c r="B375" s="626" t="s">
        <v>551</v>
      </c>
      <c r="C375" s="627" t="s">
        <v>571</v>
      </c>
      <c r="D375" s="628" t="s">
        <v>572</v>
      </c>
      <c r="E375" s="627" t="s">
        <v>5914</v>
      </c>
      <c r="F375" s="628" t="s">
        <v>5915</v>
      </c>
      <c r="G375" s="627" t="s">
        <v>6383</v>
      </c>
      <c r="H375" s="627" t="s">
        <v>6384</v>
      </c>
      <c r="I375" s="629">
        <v>8.23</v>
      </c>
      <c r="J375" s="629">
        <v>100</v>
      </c>
      <c r="K375" s="630">
        <v>822.8</v>
      </c>
    </row>
    <row r="376" spans="1:11" ht="14.4" customHeight="1" x14ac:dyDescent="0.3">
      <c r="A376" s="625" t="s">
        <v>549</v>
      </c>
      <c r="B376" s="626" t="s">
        <v>551</v>
      </c>
      <c r="C376" s="627" t="s">
        <v>571</v>
      </c>
      <c r="D376" s="628" t="s">
        <v>572</v>
      </c>
      <c r="E376" s="627" t="s">
        <v>5914</v>
      </c>
      <c r="F376" s="628" t="s">
        <v>5915</v>
      </c>
      <c r="G376" s="627" t="s">
        <v>6068</v>
      </c>
      <c r="H376" s="627" t="s">
        <v>6069</v>
      </c>
      <c r="I376" s="629">
        <v>17.950000000000003</v>
      </c>
      <c r="J376" s="629">
        <v>300</v>
      </c>
      <c r="K376" s="630">
        <v>5382</v>
      </c>
    </row>
    <row r="377" spans="1:11" ht="14.4" customHeight="1" x14ac:dyDescent="0.3">
      <c r="A377" s="625" t="s">
        <v>549</v>
      </c>
      <c r="B377" s="626" t="s">
        <v>551</v>
      </c>
      <c r="C377" s="627" t="s">
        <v>571</v>
      </c>
      <c r="D377" s="628" t="s">
        <v>572</v>
      </c>
      <c r="E377" s="627" t="s">
        <v>5914</v>
      </c>
      <c r="F377" s="628" t="s">
        <v>5915</v>
      </c>
      <c r="G377" s="627" t="s">
        <v>6070</v>
      </c>
      <c r="H377" s="627" t="s">
        <v>6071</v>
      </c>
      <c r="I377" s="629">
        <v>17.966666666666669</v>
      </c>
      <c r="J377" s="629">
        <v>350</v>
      </c>
      <c r="K377" s="630">
        <v>6287</v>
      </c>
    </row>
    <row r="378" spans="1:11" ht="14.4" customHeight="1" x14ac:dyDescent="0.3">
      <c r="A378" s="625" t="s">
        <v>549</v>
      </c>
      <c r="B378" s="626" t="s">
        <v>551</v>
      </c>
      <c r="C378" s="627" t="s">
        <v>571</v>
      </c>
      <c r="D378" s="628" t="s">
        <v>572</v>
      </c>
      <c r="E378" s="627" t="s">
        <v>5914</v>
      </c>
      <c r="F378" s="628" t="s">
        <v>5915</v>
      </c>
      <c r="G378" s="627" t="s">
        <v>6074</v>
      </c>
      <c r="H378" s="627" t="s">
        <v>6075</v>
      </c>
      <c r="I378" s="629">
        <v>12.11</v>
      </c>
      <c r="J378" s="629">
        <v>90</v>
      </c>
      <c r="K378" s="630">
        <v>1089.9000000000001</v>
      </c>
    </row>
    <row r="379" spans="1:11" ht="14.4" customHeight="1" x14ac:dyDescent="0.3">
      <c r="A379" s="625" t="s">
        <v>549</v>
      </c>
      <c r="B379" s="626" t="s">
        <v>551</v>
      </c>
      <c r="C379" s="627" t="s">
        <v>571</v>
      </c>
      <c r="D379" s="628" t="s">
        <v>572</v>
      </c>
      <c r="E379" s="627" t="s">
        <v>5914</v>
      </c>
      <c r="F379" s="628" t="s">
        <v>5915</v>
      </c>
      <c r="G379" s="627" t="s">
        <v>6078</v>
      </c>
      <c r="H379" s="627" t="s">
        <v>6079</v>
      </c>
      <c r="I379" s="629">
        <v>2.83</v>
      </c>
      <c r="J379" s="629">
        <v>100</v>
      </c>
      <c r="K379" s="630">
        <v>283</v>
      </c>
    </row>
    <row r="380" spans="1:11" ht="14.4" customHeight="1" x14ac:dyDescent="0.3">
      <c r="A380" s="625" t="s">
        <v>549</v>
      </c>
      <c r="B380" s="626" t="s">
        <v>551</v>
      </c>
      <c r="C380" s="627" t="s">
        <v>571</v>
      </c>
      <c r="D380" s="628" t="s">
        <v>572</v>
      </c>
      <c r="E380" s="627" t="s">
        <v>5914</v>
      </c>
      <c r="F380" s="628" t="s">
        <v>5915</v>
      </c>
      <c r="G380" s="627" t="s">
        <v>6080</v>
      </c>
      <c r="H380" s="627" t="s">
        <v>6081</v>
      </c>
      <c r="I380" s="629">
        <v>1.8966666666666665</v>
      </c>
      <c r="J380" s="629">
        <v>1600</v>
      </c>
      <c r="K380" s="630">
        <v>3046</v>
      </c>
    </row>
    <row r="381" spans="1:11" ht="14.4" customHeight="1" x14ac:dyDescent="0.3">
      <c r="A381" s="625" t="s">
        <v>549</v>
      </c>
      <c r="B381" s="626" t="s">
        <v>551</v>
      </c>
      <c r="C381" s="627" t="s">
        <v>571</v>
      </c>
      <c r="D381" s="628" t="s">
        <v>572</v>
      </c>
      <c r="E381" s="627" t="s">
        <v>5914</v>
      </c>
      <c r="F381" s="628" t="s">
        <v>5915</v>
      </c>
      <c r="G381" s="627" t="s">
        <v>6082</v>
      </c>
      <c r="H381" s="627" t="s">
        <v>6083</v>
      </c>
      <c r="I381" s="629">
        <v>5.2600000000000007</v>
      </c>
      <c r="J381" s="629">
        <v>60</v>
      </c>
      <c r="K381" s="630">
        <v>315.60000000000002</v>
      </c>
    </row>
    <row r="382" spans="1:11" ht="14.4" customHeight="1" x14ac:dyDescent="0.3">
      <c r="A382" s="625" t="s">
        <v>549</v>
      </c>
      <c r="B382" s="626" t="s">
        <v>551</v>
      </c>
      <c r="C382" s="627" t="s">
        <v>571</v>
      </c>
      <c r="D382" s="628" t="s">
        <v>572</v>
      </c>
      <c r="E382" s="627" t="s">
        <v>5914</v>
      </c>
      <c r="F382" s="628" t="s">
        <v>5915</v>
      </c>
      <c r="G382" s="627" t="s">
        <v>6084</v>
      </c>
      <c r="H382" s="627" t="s">
        <v>6085</v>
      </c>
      <c r="I382" s="629">
        <v>13.199999999999998</v>
      </c>
      <c r="J382" s="629">
        <v>90</v>
      </c>
      <c r="K382" s="630">
        <v>1188</v>
      </c>
    </row>
    <row r="383" spans="1:11" ht="14.4" customHeight="1" x14ac:dyDescent="0.3">
      <c r="A383" s="625" t="s">
        <v>549</v>
      </c>
      <c r="B383" s="626" t="s">
        <v>551</v>
      </c>
      <c r="C383" s="627" t="s">
        <v>571</v>
      </c>
      <c r="D383" s="628" t="s">
        <v>572</v>
      </c>
      <c r="E383" s="627" t="s">
        <v>5914</v>
      </c>
      <c r="F383" s="628" t="s">
        <v>5915</v>
      </c>
      <c r="G383" s="627" t="s">
        <v>6086</v>
      </c>
      <c r="H383" s="627" t="s">
        <v>6087</v>
      </c>
      <c r="I383" s="629">
        <v>13.2</v>
      </c>
      <c r="J383" s="629">
        <v>120</v>
      </c>
      <c r="K383" s="630">
        <v>1584</v>
      </c>
    </row>
    <row r="384" spans="1:11" ht="14.4" customHeight="1" x14ac:dyDescent="0.3">
      <c r="A384" s="625" t="s">
        <v>549</v>
      </c>
      <c r="B384" s="626" t="s">
        <v>551</v>
      </c>
      <c r="C384" s="627" t="s">
        <v>571</v>
      </c>
      <c r="D384" s="628" t="s">
        <v>572</v>
      </c>
      <c r="E384" s="627" t="s">
        <v>5914</v>
      </c>
      <c r="F384" s="628" t="s">
        <v>5915</v>
      </c>
      <c r="G384" s="627" t="s">
        <v>6088</v>
      </c>
      <c r="H384" s="627" t="s">
        <v>6089</v>
      </c>
      <c r="I384" s="629">
        <v>1.5533333333333335</v>
      </c>
      <c r="J384" s="629">
        <v>675</v>
      </c>
      <c r="K384" s="630">
        <v>1048.5</v>
      </c>
    </row>
    <row r="385" spans="1:11" ht="14.4" customHeight="1" x14ac:dyDescent="0.3">
      <c r="A385" s="625" t="s">
        <v>549</v>
      </c>
      <c r="B385" s="626" t="s">
        <v>551</v>
      </c>
      <c r="C385" s="627" t="s">
        <v>571</v>
      </c>
      <c r="D385" s="628" t="s">
        <v>572</v>
      </c>
      <c r="E385" s="627" t="s">
        <v>5914</v>
      </c>
      <c r="F385" s="628" t="s">
        <v>5915</v>
      </c>
      <c r="G385" s="627" t="s">
        <v>6090</v>
      </c>
      <c r="H385" s="627" t="s">
        <v>6091</v>
      </c>
      <c r="I385" s="629">
        <v>21.23</v>
      </c>
      <c r="J385" s="629">
        <v>50</v>
      </c>
      <c r="K385" s="630">
        <v>1061.5</v>
      </c>
    </row>
    <row r="386" spans="1:11" ht="14.4" customHeight="1" x14ac:dyDescent="0.3">
      <c r="A386" s="625" t="s">
        <v>549</v>
      </c>
      <c r="B386" s="626" t="s">
        <v>551</v>
      </c>
      <c r="C386" s="627" t="s">
        <v>571</v>
      </c>
      <c r="D386" s="628" t="s">
        <v>572</v>
      </c>
      <c r="E386" s="627" t="s">
        <v>5914</v>
      </c>
      <c r="F386" s="628" t="s">
        <v>5915</v>
      </c>
      <c r="G386" s="627" t="s">
        <v>6092</v>
      </c>
      <c r="H386" s="627" t="s">
        <v>6093</v>
      </c>
      <c r="I386" s="629">
        <v>21.23</v>
      </c>
      <c r="J386" s="629">
        <v>50</v>
      </c>
      <c r="K386" s="630">
        <v>1061.5</v>
      </c>
    </row>
    <row r="387" spans="1:11" ht="14.4" customHeight="1" x14ac:dyDescent="0.3">
      <c r="A387" s="625" t="s">
        <v>549</v>
      </c>
      <c r="B387" s="626" t="s">
        <v>551</v>
      </c>
      <c r="C387" s="627" t="s">
        <v>571</v>
      </c>
      <c r="D387" s="628" t="s">
        <v>572</v>
      </c>
      <c r="E387" s="627" t="s">
        <v>5914</v>
      </c>
      <c r="F387" s="628" t="s">
        <v>5915</v>
      </c>
      <c r="G387" s="627" t="s">
        <v>6094</v>
      </c>
      <c r="H387" s="627" t="s">
        <v>6095</v>
      </c>
      <c r="I387" s="629">
        <v>8.35</v>
      </c>
      <c r="J387" s="629">
        <v>30</v>
      </c>
      <c r="K387" s="630">
        <v>250.5</v>
      </c>
    </row>
    <row r="388" spans="1:11" ht="14.4" customHeight="1" x14ac:dyDescent="0.3">
      <c r="A388" s="625" t="s">
        <v>549</v>
      </c>
      <c r="B388" s="626" t="s">
        <v>551</v>
      </c>
      <c r="C388" s="627" t="s">
        <v>571</v>
      </c>
      <c r="D388" s="628" t="s">
        <v>572</v>
      </c>
      <c r="E388" s="627" t="s">
        <v>5914</v>
      </c>
      <c r="F388" s="628" t="s">
        <v>5915</v>
      </c>
      <c r="G388" s="627" t="s">
        <v>6096</v>
      </c>
      <c r="H388" s="627" t="s">
        <v>6097</v>
      </c>
      <c r="I388" s="629">
        <v>280.91000000000003</v>
      </c>
      <c r="J388" s="629">
        <v>1</v>
      </c>
      <c r="K388" s="630">
        <v>280.91000000000003</v>
      </c>
    </row>
    <row r="389" spans="1:11" ht="14.4" customHeight="1" x14ac:dyDescent="0.3">
      <c r="A389" s="625" t="s">
        <v>549</v>
      </c>
      <c r="B389" s="626" t="s">
        <v>551</v>
      </c>
      <c r="C389" s="627" t="s">
        <v>571</v>
      </c>
      <c r="D389" s="628" t="s">
        <v>572</v>
      </c>
      <c r="E389" s="627" t="s">
        <v>5914</v>
      </c>
      <c r="F389" s="628" t="s">
        <v>5915</v>
      </c>
      <c r="G389" s="627" t="s">
        <v>6098</v>
      </c>
      <c r="H389" s="627" t="s">
        <v>6291</v>
      </c>
      <c r="I389" s="629">
        <v>11.42</v>
      </c>
      <c r="J389" s="629">
        <v>700</v>
      </c>
      <c r="K389" s="630">
        <v>7994</v>
      </c>
    </row>
    <row r="390" spans="1:11" ht="14.4" customHeight="1" x14ac:dyDescent="0.3">
      <c r="A390" s="625" t="s">
        <v>549</v>
      </c>
      <c r="B390" s="626" t="s">
        <v>551</v>
      </c>
      <c r="C390" s="627" t="s">
        <v>571</v>
      </c>
      <c r="D390" s="628" t="s">
        <v>572</v>
      </c>
      <c r="E390" s="627" t="s">
        <v>5914</v>
      </c>
      <c r="F390" s="628" t="s">
        <v>5915</v>
      </c>
      <c r="G390" s="627" t="s">
        <v>6100</v>
      </c>
      <c r="H390" s="627" t="s">
        <v>6101</v>
      </c>
      <c r="I390" s="629">
        <v>0.45</v>
      </c>
      <c r="J390" s="629">
        <v>1000</v>
      </c>
      <c r="K390" s="630">
        <v>450</v>
      </c>
    </row>
    <row r="391" spans="1:11" ht="14.4" customHeight="1" x14ac:dyDescent="0.3">
      <c r="A391" s="625" t="s">
        <v>549</v>
      </c>
      <c r="B391" s="626" t="s">
        <v>551</v>
      </c>
      <c r="C391" s="627" t="s">
        <v>571</v>
      </c>
      <c r="D391" s="628" t="s">
        <v>572</v>
      </c>
      <c r="E391" s="627" t="s">
        <v>5914</v>
      </c>
      <c r="F391" s="628" t="s">
        <v>5915</v>
      </c>
      <c r="G391" s="627" t="s">
        <v>6295</v>
      </c>
      <c r="H391" s="627" t="s">
        <v>6296</v>
      </c>
      <c r="I391" s="629">
        <v>0.46857142857142847</v>
      </c>
      <c r="J391" s="629">
        <v>6400</v>
      </c>
      <c r="K391" s="630">
        <v>2998</v>
      </c>
    </row>
    <row r="392" spans="1:11" ht="14.4" customHeight="1" x14ac:dyDescent="0.3">
      <c r="A392" s="625" t="s">
        <v>549</v>
      </c>
      <c r="B392" s="626" t="s">
        <v>551</v>
      </c>
      <c r="C392" s="627" t="s">
        <v>571</v>
      </c>
      <c r="D392" s="628" t="s">
        <v>572</v>
      </c>
      <c r="E392" s="627" t="s">
        <v>5914</v>
      </c>
      <c r="F392" s="628" t="s">
        <v>5915</v>
      </c>
      <c r="G392" s="627" t="s">
        <v>6385</v>
      </c>
      <c r="H392" s="627" t="s">
        <v>6386</v>
      </c>
      <c r="I392" s="629">
        <v>2.6</v>
      </c>
      <c r="J392" s="629">
        <v>20</v>
      </c>
      <c r="K392" s="630">
        <v>52</v>
      </c>
    </row>
    <row r="393" spans="1:11" ht="14.4" customHeight="1" x14ac:dyDescent="0.3">
      <c r="A393" s="625" t="s">
        <v>549</v>
      </c>
      <c r="B393" s="626" t="s">
        <v>551</v>
      </c>
      <c r="C393" s="627" t="s">
        <v>571</v>
      </c>
      <c r="D393" s="628" t="s">
        <v>572</v>
      </c>
      <c r="E393" s="627" t="s">
        <v>5914</v>
      </c>
      <c r="F393" s="628" t="s">
        <v>5915</v>
      </c>
      <c r="G393" s="627" t="s">
        <v>6387</v>
      </c>
      <c r="H393" s="627" t="s">
        <v>6388</v>
      </c>
      <c r="I393" s="629">
        <v>2.6</v>
      </c>
      <c r="J393" s="629">
        <v>20</v>
      </c>
      <c r="K393" s="630">
        <v>52</v>
      </c>
    </row>
    <row r="394" spans="1:11" ht="14.4" customHeight="1" x14ac:dyDescent="0.3">
      <c r="A394" s="625" t="s">
        <v>549</v>
      </c>
      <c r="B394" s="626" t="s">
        <v>551</v>
      </c>
      <c r="C394" s="627" t="s">
        <v>571</v>
      </c>
      <c r="D394" s="628" t="s">
        <v>572</v>
      </c>
      <c r="E394" s="627" t="s">
        <v>5914</v>
      </c>
      <c r="F394" s="628" t="s">
        <v>5915</v>
      </c>
      <c r="G394" s="627" t="s">
        <v>6389</v>
      </c>
      <c r="H394" s="627" t="s">
        <v>6390</v>
      </c>
      <c r="I394" s="629">
        <v>2.6</v>
      </c>
      <c r="J394" s="629">
        <v>10</v>
      </c>
      <c r="K394" s="630">
        <v>26</v>
      </c>
    </row>
    <row r="395" spans="1:11" ht="14.4" customHeight="1" x14ac:dyDescent="0.3">
      <c r="A395" s="625" t="s">
        <v>549</v>
      </c>
      <c r="B395" s="626" t="s">
        <v>551</v>
      </c>
      <c r="C395" s="627" t="s">
        <v>571</v>
      </c>
      <c r="D395" s="628" t="s">
        <v>572</v>
      </c>
      <c r="E395" s="627" t="s">
        <v>5914</v>
      </c>
      <c r="F395" s="628" t="s">
        <v>5915</v>
      </c>
      <c r="G395" s="627" t="s">
        <v>6297</v>
      </c>
      <c r="H395" s="627" t="s">
        <v>6298</v>
      </c>
      <c r="I395" s="629">
        <v>2.78</v>
      </c>
      <c r="J395" s="629">
        <v>110</v>
      </c>
      <c r="K395" s="630">
        <v>305.8</v>
      </c>
    </row>
    <row r="396" spans="1:11" ht="14.4" customHeight="1" x14ac:dyDescent="0.3">
      <c r="A396" s="625" t="s">
        <v>549</v>
      </c>
      <c r="B396" s="626" t="s">
        <v>551</v>
      </c>
      <c r="C396" s="627" t="s">
        <v>571</v>
      </c>
      <c r="D396" s="628" t="s">
        <v>572</v>
      </c>
      <c r="E396" s="627" t="s">
        <v>5914</v>
      </c>
      <c r="F396" s="628" t="s">
        <v>5915</v>
      </c>
      <c r="G396" s="627" t="s">
        <v>6104</v>
      </c>
      <c r="H396" s="627" t="s">
        <v>6105</v>
      </c>
      <c r="I396" s="629">
        <v>11.98</v>
      </c>
      <c r="J396" s="629">
        <v>150</v>
      </c>
      <c r="K396" s="630">
        <v>1797</v>
      </c>
    </row>
    <row r="397" spans="1:11" ht="14.4" customHeight="1" x14ac:dyDescent="0.3">
      <c r="A397" s="625" t="s">
        <v>549</v>
      </c>
      <c r="B397" s="626" t="s">
        <v>551</v>
      </c>
      <c r="C397" s="627" t="s">
        <v>571</v>
      </c>
      <c r="D397" s="628" t="s">
        <v>572</v>
      </c>
      <c r="E397" s="627" t="s">
        <v>5914</v>
      </c>
      <c r="F397" s="628" t="s">
        <v>5915</v>
      </c>
      <c r="G397" s="627" t="s">
        <v>6391</v>
      </c>
      <c r="H397" s="627" t="s">
        <v>6392</v>
      </c>
      <c r="I397" s="629">
        <v>145.41999999999999</v>
      </c>
      <c r="J397" s="629">
        <v>10</v>
      </c>
      <c r="K397" s="630">
        <v>1454.24</v>
      </c>
    </row>
    <row r="398" spans="1:11" ht="14.4" customHeight="1" x14ac:dyDescent="0.3">
      <c r="A398" s="625" t="s">
        <v>549</v>
      </c>
      <c r="B398" s="626" t="s">
        <v>551</v>
      </c>
      <c r="C398" s="627" t="s">
        <v>571</v>
      </c>
      <c r="D398" s="628" t="s">
        <v>572</v>
      </c>
      <c r="E398" s="627" t="s">
        <v>5914</v>
      </c>
      <c r="F398" s="628" t="s">
        <v>5915</v>
      </c>
      <c r="G398" s="627" t="s">
        <v>6299</v>
      </c>
      <c r="H398" s="627" t="s">
        <v>6300</v>
      </c>
      <c r="I398" s="629">
        <v>73.27</v>
      </c>
      <c r="J398" s="629">
        <v>30</v>
      </c>
      <c r="K398" s="630">
        <v>2198</v>
      </c>
    </row>
    <row r="399" spans="1:11" ht="14.4" customHeight="1" x14ac:dyDescent="0.3">
      <c r="A399" s="625" t="s">
        <v>549</v>
      </c>
      <c r="B399" s="626" t="s">
        <v>551</v>
      </c>
      <c r="C399" s="627" t="s">
        <v>571</v>
      </c>
      <c r="D399" s="628" t="s">
        <v>572</v>
      </c>
      <c r="E399" s="627" t="s">
        <v>5914</v>
      </c>
      <c r="F399" s="628" t="s">
        <v>5915</v>
      </c>
      <c r="G399" s="627" t="s">
        <v>6305</v>
      </c>
      <c r="H399" s="627" t="s">
        <v>6306</v>
      </c>
      <c r="I399" s="629">
        <v>143.47999999999999</v>
      </c>
      <c r="J399" s="629">
        <v>20</v>
      </c>
      <c r="K399" s="630">
        <v>2869.57</v>
      </c>
    </row>
    <row r="400" spans="1:11" ht="14.4" customHeight="1" x14ac:dyDescent="0.3">
      <c r="A400" s="625" t="s">
        <v>549</v>
      </c>
      <c r="B400" s="626" t="s">
        <v>551</v>
      </c>
      <c r="C400" s="627" t="s">
        <v>571</v>
      </c>
      <c r="D400" s="628" t="s">
        <v>572</v>
      </c>
      <c r="E400" s="627" t="s">
        <v>5914</v>
      </c>
      <c r="F400" s="628" t="s">
        <v>5915</v>
      </c>
      <c r="G400" s="627" t="s">
        <v>6307</v>
      </c>
      <c r="H400" s="627" t="s">
        <v>6308</v>
      </c>
      <c r="I400" s="629">
        <v>1052.71</v>
      </c>
      <c r="J400" s="629">
        <v>10</v>
      </c>
      <c r="K400" s="630">
        <v>10527.1</v>
      </c>
    </row>
    <row r="401" spans="1:11" ht="14.4" customHeight="1" x14ac:dyDescent="0.3">
      <c r="A401" s="625" t="s">
        <v>549</v>
      </c>
      <c r="B401" s="626" t="s">
        <v>551</v>
      </c>
      <c r="C401" s="627" t="s">
        <v>571</v>
      </c>
      <c r="D401" s="628" t="s">
        <v>572</v>
      </c>
      <c r="E401" s="627" t="s">
        <v>5914</v>
      </c>
      <c r="F401" s="628" t="s">
        <v>5915</v>
      </c>
      <c r="G401" s="627" t="s">
        <v>6312</v>
      </c>
      <c r="H401" s="627" t="s">
        <v>6313</v>
      </c>
      <c r="I401" s="629">
        <v>181.5</v>
      </c>
      <c r="J401" s="629">
        <v>20</v>
      </c>
      <c r="K401" s="630">
        <v>3630</v>
      </c>
    </row>
    <row r="402" spans="1:11" ht="14.4" customHeight="1" x14ac:dyDescent="0.3">
      <c r="A402" s="625" t="s">
        <v>549</v>
      </c>
      <c r="B402" s="626" t="s">
        <v>551</v>
      </c>
      <c r="C402" s="627" t="s">
        <v>571</v>
      </c>
      <c r="D402" s="628" t="s">
        <v>572</v>
      </c>
      <c r="E402" s="627" t="s">
        <v>5914</v>
      </c>
      <c r="F402" s="628" t="s">
        <v>5915</v>
      </c>
      <c r="G402" s="627" t="s">
        <v>6124</v>
      </c>
      <c r="H402" s="627" t="s">
        <v>6125</v>
      </c>
      <c r="I402" s="629">
        <v>9.1999999999999993</v>
      </c>
      <c r="J402" s="629">
        <v>550</v>
      </c>
      <c r="K402" s="630">
        <v>5060</v>
      </c>
    </row>
    <row r="403" spans="1:11" ht="14.4" customHeight="1" x14ac:dyDescent="0.3">
      <c r="A403" s="625" t="s">
        <v>549</v>
      </c>
      <c r="B403" s="626" t="s">
        <v>551</v>
      </c>
      <c r="C403" s="627" t="s">
        <v>571</v>
      </c>
      <c r="D403" s="628" t="s">
        <v>572</v>
      </c>
      <c r="E403" s="627" t="s">
        <v>5914</v>
      </c>
      <c r="F403" s="628" t="s">
        <v>5915</v>
      </c>
      <c r="G403" s="627" t="s">
        <v>6126</v>
      </c>
      <c r="H403" s="627" t="s">
        <v>6127</v>
      </c>
      <c r="I403" s="629">
        <v>172.5</v>
      </c>
      <c r="J403" s="629">
        <v>1</v>
      </c>
      <c r="K403" s="630">
        <v>172.5</v>
      </c>
    </row>
    <row r="404" spans="1:11" ht="14.4" customHeight="1" x14ac:dyDescent="0.3">
      <c r="A404" s="625" t="s">
        <v>549</v>
      </c>
      <c r="B404" s="626" t="s">
        <v>551</v>
      </c>
      <c r="C404" s="627" t="s">
        <v>571</v>
      </c>
      <c r="D404" s="628" t="s">
        <v>572</v>
      </c>
      <c r="E404" s="627" t="s">
        <v>5914</v>
      </c>
      <c r="F404" s="628" t="s">
        <v>5915</v>
      </c>
      <c r="G404" s="627" t="s">
        <v>6393</v>
      </c>
      <c r="H404" s="627" t="s">
        <v>6394</v>
      </c>
      <c r="I404" s="629">
        <v>30.61</v>
      </c>
      <c r="J404" s="629">
        <v>10</v>
      </c>
      <c r="K404" s="630">
        <v>306.13</v>
      </c>
    </row>
    <row r="405" spans="1:11" ht="14.4" customHeight="1" x14ac:dyDescent="0.3">
      <c r="A405" s="625" t="s">
        <v>549</v>
      </c>
      <c r="B405" s="626" t="s">
        <v>551</v>
      </c>
      <c r="C405" s="627" t="s">
        <v>571</v>
      </c>
      <c r="D405" s="628" t="s">
        <v>572</v>
      </c>
      <c r="E405" s="627" t="s">
        <v>5914</v>
      </c>
      <c r="F405" s="628" t="s">
        <v>5915</v>
      </c>
      <c r="G405" s="627" t="s">
        <v>6128</v>
      </c>
      <c r="H405" s="627" t="s">
        <v>6129</v>
      </c>
      <c r="I405" s="629">
        <v>1.61</v>
      </c>
      <c r="J405" s="629">
        <v>360</v>
      </c>
      <c r="K405" s="630">
        <v>579.6</v>
      </c>
    </row>
    <row r="406" spans="1:11" ht="14.4" customHeight="1" x14ac:dyDescent="0.3">
      <c r="A406" s="625" t="s">
        <v>549</v>
      </c>
      <c r="B406" s="626" t="s">
        <v>551</v>
      </c>
      <c r="C406" s="627" t="s">
        <v>571</v>
      </c>
      <c r="D406" s="628" t="s">
        <v>572</v>
      </c>
      <c r="E406" s="627" t="s">
        <v>5916</v>
      </c>
      <c r="F406" s="628" t="s">
        <v>5917</v>
      </c>
      <c r="G406" s="627" t="s">
        <v>6395</v>
      </c>
      <c r="H406" s="627" t="s">
        <v>6396</v>
      </c>
      <c r="I406" s="629">
        <v>50.82</v>
      </c>
      <c r="J406" s="629">
        <v>3</v>
      </c>
      <c r="K406" s="630">
        <v>152.46</v>
      </c>
    </row>
    <row r="407" spans="1:11" ht="14.4" customHeight="1" x14ac:dyDescent="0.3">
      <c r="A407" s="625" t="s">
        <v>549</v>
      </c>
      <c r="B407" s="626" t="s">
        <v>551</v>
      </c>
      <c r="C407" s="627" t="s">
        <v>571</v>
      </c>
      <c r="D407" s="628" t="s">
        <v>572</v>
      </c>
      <c r="E407" s="627" t="s">
        <v>5916</v>
      </c>
      <c r="F407" s="628" t="s">
        <v>5917</v>
      </c>
      <c r="G407" s="627" t="s">
        <v>6397</v>
      </c>
      <c r="H407" s="627" t="s">
        <v>6398</v>
      </c>
      <c r="I407" s="629">
        <v>106.48</v>
      </c>
      <c r="J407" s="629">
        <v>2</v>
      </c>
      <c r="K407" s="630">
        <v>212.96</v>
      </c>
    </row>
    <row r="408" spans="1:11" ht="14.4" customHeight="1" x14ac:dyDescent="0.3">
      <c r="A408" s="625" t="s">
        <v>549</v>
      </c>
      <c r="B408" s="626" t="s">
        <v>551</v>
      </c>
      <c r="C408" s="627" t="s">
        <v>571</v>
      </c>
      <c r="D408" s="628" t="s">
        <v>572</v>
      </c>
      <c r="E408" s="627" t="s">
        <v>5922</v>
      </c>
      <c r="F408" s="628" t="s">
        <v>5923</v>
      </c>
      <c r="G408" s="627" t="s">
        <v>6132</v>
      </c>
      <c r="H408" s="627" t="s">
        <v>6133</v>
      </c>
      <c r="I408" s="629">
        <v>265.93076923076927</v>
      </c>
      <c r="J408" s="629">
        <v>262</v>
      </c>
      <c r="K408" s="630">
        <v>69396.55</v>
      </c>
    </row>
    <row r="409" spans="1:11" ht="14.4" customHeight="1" x14ac:dyDescent="0.3">
      <c r="A409" s="625" t="s">
        <v>549</v>
      </c>
      <c r="B409" s="626" t="s">
        <v>551</v>
      </c>
      <c r="C409" s="627" t="s">
        <v>571</v>
      </c>
      <c r="D409" s="628" t="s">
        <v>572</v>
      </c>
      <c r="E409" s="627" t="s">
        <v>5926</v>
      </c>
      <c r="F409" s="628" t="s">
        <v>5927</v>
      </c>
      <c r="G409" s="627" t="s">
        <v>6134</v>
      </c>
      <c r="H409" s="627" t="s">
        <v>6135</v>
      </c>
      <c r="I409" s="629">
        <v>8.17</v>
      </c>
      <c r="J409" s="629">
        <v>1800</v>
      </c>
      <c r="K409" s="630">
        <v>14706</v>
      </c>
    </row>
    <row r="410" spans="1:11" ht="14.4" customHeight="1" x14ac:dyDescent="0.3">
      <c r="A410" s="625" t="s">
        <v>549</v>
      </c>
      <c r="B410" s="626" t="s">
        <v>551</v>
      </c>
      <c r="C410" s="627" t="s">
        <v>571</v>
      </c>
      <c r="D410" s="628" t="s">
        <v>572</v>
      </c>
      <c r="E410" s="627" t="s">
        <v>5926</v>
      </c>
      <c r="F410" s="628" t="s">
        <v>5927</v>
      </c>
      <c r="G410" s="627" t="s">
        <v>6322</v>
      </c>
      <c r="H410" s="627" t="s">
        <v>6323</v>
      </c>
      <c r="I410" s="629">
        <v>7.01</v>
      </c>
      <c r="J410" s="629">
        <v>100</v>
      </c>
      <c r="K410" s="630">
        <v>701</v>
      </c>
    </row>
    <row r="411" spans="1:11" ht="14.4" customHeight="1" x14ac:dyDescent="0.3">
      <c r="A411" s="625" t="s">
        <v>549</v>
      </c>
      <c r="B411" s="626" t="s">
        <v>551</v>
      </c>
      <c r="C411" s="627" t="s">
        <v>571</v>
      </c>
      <c r="D411" s="628" t="s">
        <v>572</v>
      </c>
      <c r="E411" s="627" t="s">
        <v>5930</v>
      </c>
      <c r="F411" s="628" t="s">
        <v>5931</v>
      </c>
      <c r="G411" s="627" t="s">
        <v>6138</v>
      </c>
      <c r="H411" s="627" t="s">
        <v>6139</v>
      </c>
      <c r="I411" s="629">
        <v>0.30666666666666664</v>
      </c>
      <c r="J411" s="629">
        <v>1300</v>
      </c>
      <c r="K411" s="630">
        <v>399</v>
      </c>
    </row>
    <row r="412" spans="1:11" ht="14.4" customHeight="1" x14ac:dyDescent="0.3">
      <c r="A412" s="625" t="s">
        <v>549</v>
      </c>
      <c r="B412" s="626" t="s">
        <v>551</v>
      </c>
      <c r="C412" s="627" t="s">
        <v>571</v>
      </c>
      <c r="D412" s="628" t="s">
        <v>572</v>
      </c>
      <c r="E412" s="627" t="s">
        <v>5930</v>
      </c>
      <c r="F412" s="628" t="s">
        <v>5931</v>
      </c>
      <c r="G412" s="627" t="s">
        <v>6142</v>
      </c>
      <c r="H412" s="627" t="s">
        <v>6143</v>
      </c>
      <c r="I412" s="629">
        <v>0.47799999999999992</v>
      </c>
      <c r="J412" s="629">
        <v>1200</v>
      </c>
      <c r="K412" s="630">
        <v>575</v>
      </c>
    </row>
    <row r="413" spans="1:11" ht="14.4" customHeight="1" x14ac:dyDescent="0.3">
      <c r="A413" s="625" t="s">
        <v>549</v>
      </c>
      <c r="B413" s="626" t="s">
        <v>551</v>
      </c>
      <c r="C413" s="627" t="s">
        <v>571</v>
      </c>
      <c r="D413" s="628" t="s">
        <v>572</v>
      </c>
      <c r="E413" s="627" t="s">
        <v>5930</v>
      </c>
      <c r="F413" s="628" t="s">
        <v>5931</v>
      </c>
      <c r="G413" s="627" t="s">
        <v>6144</v>
      </c>
      <c r="H413" s="627" t="s">
        <v>6145</v>
      </c>
      <c r="I413" s="629">
        <v>0.30142857142857143</v>
      </c>
      <c r="J413" s="629">
        <v>7000</v>
      </c>
      <c r="K413" s="630">
        <v>2110</v>
      </c>
    </row>
    <row r="414" spans="1:11" ht="14.4" customHeight="1" x14ac:dyDescent="0.3">
      <c r="A414" s="625" t="s">
        <v>549</v>
      </c>
      <c r="B414" s="626" t="s">
        <v>551</v>
      </c>
      <c r="C414" s="627" t="s">
        <v>571</v>
      </c>
      <c r="D414" s="628" t="s">
        <v>572</v>
      </c>
      <c r="E414" s="627" t="s">
        <v>5932</v>
      </c>
      <c r="F414" s="628" t="s">
        <v>5933</v>
      </c>
      <c r="G414" s="627" t="s">
        <v>6146</v>
      </c>
      <c r="H414" s="627" t="s">
        <v>6147</v>
      </c>
      <c r="I414" s="629">
        <v>0.82</v>
      </c>
      <c r="J414" s="629">
        <v>16000</v>
      </c>
      <c r="K414" s="630">
        <v>13120</v>
      </c>
    </row>
    <row r="415" spans="1:11" ht="14.4" customHeight="1" x14ac:dyDescent="0.3">
      <c r="A415" s="625" t="s">
        <v>549</v>
      </c>
      <c r="B415" s="626" t="s">
        <v>551</v>
      </c>
      <c r="C415" s="627" t="s">
        <v>571</v>
      </c>
      <c r="D415" s="628" t="s">
        <v>572</v>
      </c>
      <c r="E415" s="627" t="s">
        <v>5932</v>
      </c>
      <c r="F415" s="628" t="s">
        <v>5933</v>
      </c>
      <c r="G415" s="627" t="s">
        <v>6150</v>
      </c>
      <c r="H415" s="627" t="s">
        <v>6151</v>
      </c>
      <c r="I415" s="629">
        <v>0.82333333333333336</v>
      </c>
      <c r="J415" s="629">
        <v>16000</v>
      </c>
      <c r="K415" s="630">
        <v>13160</v>
      </c>
    </row>
    <row r="416" spans="1:11" ht="14.4" customHeight="1" x14ac:dyDescent="0.3">
      <c r="A416" s="625" t="s">
        <v>549</v>
      </c>
      <c r="B416" s="626" t="s">
        <v>551</v>
      </c>
      <c r="C416" s="627" t="s">
        <v>571</v>
      </c>
      <c r="D416" s="628" t="s">
        <v>572</v>
      </c>
      <c r="E416" s="627" t="s">
        <v>5932</v>
      </c>
      <c r="F416" s="628" t="s">
        <v>5933</v>
      </c>
      <c r="G416" s="627" t="s">
        <v>6399</v>
      </c>
      <c r="H416" s="627" t="s">
        <v>6400</v>
      </c>
      <c r="I416" s="629">
        <v>0.80399999999999994</v>
      </c>
      <c r="J416" s="629">
        <v>4000</v>
      </c>
      <c r="K416" s="630">
        <v>3240</v>
      </c>
    </row>
    <row r="417" spans="1:11" ht="14.4" customHeight="1" x14ac:dyDescent="0.3">
      <c r="A417" s="625" t="s">
        <v>549</v>
      </c>
      <c r="B417" s="626" t="s">
        <v>551</v>
      </c>
      <c r="C417" s="627" t="s">
        <v>571</v>
      </c>
      <c r="D417" s="628" t="s">
        <v>572</v>
      </c>
      <c r="E417" s="627" t="s">
        <v>5910</v>
      </c>
      <c r="F417" s="628" t="s">
        <v>5911</v>
      </c>
      <c r="G417" s="627" t="s">
        <v>6326</v>
      </c>
      <c r="H417" s="627" t="s">
        <v>6327</v>
      </c>
      <c r="I417" s="629">
        <v>148.05000000000001</v>
      </c>
      <c r="J417" s="629">
        <v>4</v>
      </c>
      <c r="K417" s="630">
        <v>592.20000000000005</v>
      </c>
    </row>
    <row r="418" spans="1:11" ht="14.4" customHeight="1" x14ac:dyDescent="0.3">
      <c r="A418" s="625" t="s">
        <v>549</v>
      </c>
      <c r="B418" s="626" t="s">
        <v>551</v>
      </c>
      <c r="C418" s="627" t="s">
        <v>571</v>
      </c>
      <c r="D418" s="628" t="s">
        <v>572</v>
      </c>
      <c r="E418" s="627" t="s">
        <v>5910</v>
      </c>
      <c r="F418" s="628" t="s">
        <v>5911</v>
      </c>
      <c r="G418" s="627" t="s">
        <v>6152</v>
      </c>
      <c r="H418" s="627" t="s">
        <v>6153</v>
      </c>
      <c r="I418" s="629">
        <v>139.43797593894061</v>
      </c>
      <c r="J418" s="629">
        <v>38</v>
      </c>
      <c r="K418" s="630">
        <v>5298.6431204421624</v>
      </c>
    </row>
    <row r="419" spans="1:11" ht="14.4" customHeight="1" x14ac:dyDescent="0.3">
      <c r="A419" s="625" t="s">
        <v>549</v>
      </c>
      <c r="B419" s="626" t="s">
        <v>551</v>
      </c>
      <c r="C419" s="627" t="s">
        <v>571</v>
      </c>
      <c r="D419" s="628" t="s">
        <v>572</v>
      </c>
      <c r="E419" s="627" t="s">
        <v>5910</v>
      </c>
      <c r="F419" s="628" t="s">
        <v>5911</v>
      </c>
      <c r="G419" s="627" t="s">
        <v>6154</v>
      </c>
      <c r="H419" s="627" t="s">
        <v>6155</v>
      </c>
      <c r="I419" s="629">
        <v>139.43807273894362</v>
      </c>
      <c r="J419" s="629">
        <v>38</v>
      </c>
      <c r="K419" s="630">
        <v>5298.6479604423121</v>
      </c>
    </row>
    <row r="420" spans="1:11" ht="14.4" customHeight="1" x14ac:dyDescent="0.3">
      <c r="A420" s="625" t="s">
        <v>549</v>
      </c>
      <c r="B420" s="626" t="s">
        <v>551</v>
      </c>
      <c r="C420" s="627" t="s">
        <v>573</v>
      </c>
      <c r="D420" s="628" t="s">
        <v>574</v>
      </c>
      <c r="E420" s="627" t="s">
        <v>5912</v>
      </c>
      <c r="F420" s="628" t="s">
        <v>5913</v>
      </c>
      <c r="G420" s="627" t="s">
        <v>6401</v>
      </c>
      <c r="H420" s="627" t="s">
        <v>6402</v>
      </c>
      <c r="I420" s="629">
        <v>156.19</v>
      </c>
      <c r="J420" s="629">
        <v>1</v>
      </c>
      <c r="K420" s="630">
        <v>156.19</v>
      </c>
    </row>
    <row r="421" spans="1:11" ht="14.4" customHeight="1" x14ac:dyDescent="0.3">
      <c r="A421" s="625" t="s">
        <v>549</v>
      </c>
      <c r="B421" s="626" t="s">
        <v>551</v>
      </c>
      <c r="C421" s="627" t="s">
        <v>573</v>
      </c>
      <c r="D421" s="628" t="s">
        <v>574</v>
      </c>
      <c r="E421" s="627" t="s">
        <v>5912</v>
      </c>
      <c r="F421" s="628" t="s">
        <v>5913</v>
      </c>
      <c r="G421" s="627" t="s">
        <v>5938</v>
      </c>
      <c r="H421" s="627" t="s">
        <v>5939</v>
      </c>
      <c r="I421" s="629">
        <v>2.39</v>
      </c>
      <c r="J421" s="629">
        <v>160</v>
      </c>
      <c r="K421" s="630">
        <v>382.4</v>
      </c>
    </row>
    <row r="422" spans="1:11" ht="14.4" customHeight="1" x14ac:dyDescent="0.3">
      <c r="A422" s="625" t="s">
        <v>549</v>
      </c>
      <c r="B422" s="626" t="s">
        <v>551</v>
      </c>
      <c r="C422" s="627" t="s">
        <v>573</v>
      </c>
      <c r="D422" s="628" t="s">
        <v>574</v>
      </c>
      <c r="E422" s="627" t="s">
        <v>5912</v>
      </c>
      <c r="F422" s="628" t="s">
        <v>5913</v>
      </c>
      <c r="G422" s="627" t="s">
        <v>6158</v>
      </c>
      <c r="H422" s="627" t="s">
        <v>6159</v>
      </c>
      <c r="I422" s="629">
        <v>3.105</v>
      </c>
      <c r="J422" s="629">
        <v>260</v>
      </c>
      <c r="K422" s="630">
        <v>807</v>
      </c>
    </row>
    <row r="423" spans="1:11" ht="14.4" customHeight="1" x14ac:dyDescent="0.3">
      <c r="A423" s="625" t="s">
        <v>549</v>
      </c>
      <c r="B423" s="626" t="s">
        <v>551</v>
      </c>
      <c r="C423" s="627" t="s">
        <v>573</v>
      </c>
      <c r="D423" s="628" t="s">
        <v>574</v>
      </c>
      <c r="E423" s="627" t="s">
        <v>5912</v>
      </c>
      <c r="F423" s="628" t="s">
        <v>5913</v>
      </c>
      <c r="G423" s="627" t="s">
        <v>6164</v>
      </c>
      <c r="H423" s="627" t="s">
        <v>6165</v>
      </c>
      <c r="I423" s="629">
        <v>85.17</v>
      </c>
      <c r="J423" s="629">
        <v>1</v>
      </c>
      <c r="K423" s="630">
        <v>85.17</v>
      </c>
    </row>
    <row r="424" spans="1:11" ht="14.4" customHeight="1" x14ac:dyDescent="0.3">
      <c r="A424" s="625" t="s">
        <v>549</v>
      </c>
      <c r="B424" s="626" t="s">
        <v>551</v>
      </c>
      <c r="C424" s="627" t="s">
        <v>573</v>
      </c>
      <c r="D424" s="628" t="s">
        <v>574</v>
      </c>
      <c r="E424" s="627" t="s">
        <v>5912</v>
      </c>
      <c r="F424" s="628" t="s">
        <v>5913</v>
      </c>
      <c r="G424" s="627" t="s">
        <v>5944</v>
      </c>
      <c r="H424" s="627" t="s">
        <v>5945</v>
      </c>
      <c r="I424" s="629">
        <v>27.363333333333333</v>
      </c>
      <c r="J424" s="629">
        <v>40</v>
      </c>
      <c r="K424" s="630">
        <v>1094.5</v>
      </c>
    </row>
    <row r="425" spans="1:11" ht="14.4" customHeight="1" x14ac:dyDescent="0.3">
      <c r="A425" s="625" t="s">
        <v>549</v>
      </c>
      <c r="B425" s="626" t="s">
        <v>551</v>
      </c>
      <c r="C425" s="627" t="s">
        <v>573</v>
      </c>
      <c r="D425" s="628" t="s">
        <v>574</v>
      </c>
      <c r="E425" s="627" t="s">
        <v>5912</v>
      </c>
      <c r="F425" s="628" t="s">
        <v>5913</v>
      </c>
      <c r="G425" s="627" t="s">
        <v>6170</v>
      </c>
      <c r="H425" s="627" t="s">
        <v>6171</v>
      </c>
      <c r="I425" s="629">
        <v>39.700000000000003</v>
      </c>
      <c r="J425" s="629">
        <v>4</v>
      </c>
      <c r="K425" s="630">
        <v>158.80000000000001</v>
      </c>
    </row>
    <row r="426" spans="1:11" ht="14.4" customHeight="1" x14ac:dyDescent="0.3">
      <c r="A426" s="625" t="s">
        <v>549</v>
      </c>
      <c r="B426" s="626" t="s">
        <v>551</v>
      </c>
      <c r="C426" s="627" t="s">
        <v>573</v>
      </c>
      <c r="D426" s="628" t="s">
        <v>574</v>
      </c>
      <c r="E426" s="627" t="s">
        <v>5912</v>
      </c>
      <c r="F426" s="628" t="s">
        <v>5913</v>
      </c>
      <c r="G426" s="627" t="s">
        <v>6403</v>
      </c>
      <c r="H426" s="627" t="s">
        <v>6404</v>
      </c>
      <c r="I426" s="629">
        <v>1.92</v>
      </c>
      <c r="J426" s="629">
        <v>1000</v>
      </c>
      <c r="K426" s="630">
        <v>1915.21</v>
      </c>
    </row>
    <row r="427" spans="1:11" ht="14.4" customHeight="1" x14ac:dyDescent="0.3">
      <c r="A427" s="625" t="s">
        <v>549</v>
      </c>
      <c r="B427" s="626" t="s">
        <v>551</v>
      </c>
      <c r="C427" s="627" t="s">
        <v>573</v>
      </c>
      <c r="D427" s="628" t="s">
        <v>574</v>
      </c>
      <c r="E427" s="627" t="s">
        <v>5912</v>
      </c>
      <c r="F427" s="628" t="s">
        <v>5913</v>
      </c>
      <c r="G427" s="627" t="s">
        <v>6405</v>
      </c>
      <c r="H427" s="627" t="s">
        <v>6406</v>
      </c>
      <c r="I427" s="629">
        <v>3.8899999999999997</v>
      </c>
      <c r="J427" s="629">
        <v>200</v>
      </c>
      <c r="K427" s="630">
        <v>778</v>
      </c>
    </row>
    <row r="428" spans="1:11" ht="14.4" customHeight="1" x14ac:dyDescent="0.3">
      <c r="A428" s="625" t="s">
        <v>549</v>
      </c>
      <c r="B428" s="626" t="s">
        <v>551</v>
      </c>
      <c r="C428" s="627" t="s">
        <v>573</v>
      </c>
      <c r="D428" s="628" t="s">
        <v>574</v>
      </c>
      <c r="E428" s="627" t="s">
        <v>5912</v>
      </c>
      <c r="F428" s="628" t="s">
        <v>5913</v>
      </c>
      <c r="G428" s="627" t="s">
        <v>6407</v>
      </c>
      <c r="H428" s="627" t="s">
        <v>6408</v>
      </c>
      <c r="I428" s="629">
        <v>0.28000000000000003</v>
      </c>
      <c r="J428" s="629">
        <v>1000</v>
      </c>
      <c r="K428" s="630">
        <v>280</v>
      </c>
    </row>
    <row r="429" spans="1:11" ht="14.4" customHeight="1" x14ac:dyDescent="0.3">
      <c r="A429" s="625" t="s">
        <v>549</v>
      </c>
      <c r="B429" s="626" t="s">
        <v>551</v>
      </c>
      <c r="C429" s="627" t="s">
        <v>573</v>
      </c>
      <c r="D429" s="628" t="s">
        <v>574</v>
      </c>
      <c r="E429" s="627" t="s">
        <v>5912</v>
      </c>
      <c r="F429" s="628" t="s">
        <v>5913</v>
      </c>
      <c r="G429" s="627" t="s">
        <v>6178</v>
      </c>
      <c r="H429" s="627" t="s">
        <v>6179</v>
      </c>
      <c r="I429" s="629">
        <v>0.23</v>
      </c>
      <c r="J429" s="629">
        <v>2000</v>
      </c>
      <c r="K429" s="630">
        <v>460</v>
      </c>
    </row>
    <row r="430" spans="1:11" ht="14.4" customHeight="1" x14ac:dyDescent="0.3">
      <c r="A430" s="625" t="s">
        <v>549</v>
      </c>
      <c r="B430" s="626" t="s">
        <v>551</v>
      </c>
      <c r="C430" s="627" t="s">
        <v>573</v>
      </c>
      <c r="D430" s="628" t="s">
        <v>574</v>
      </c>
      <c r="E430" s="627" t="s">
        <v>5912</v>
      </c>
      <c r="F430" s="628" t="s">
        <v>5913</v>
      </c>
      <c r="G430" s="627" t="s">
        <v>5960</v>
      </c>
      <c r="H430" s="627" t="s">
        <v>5961</v>
      </c>
      <c r="I430" s="629">
        <v>30.17166666666667</v>
      </c>
      <c r="J430" s="629">
        <v>190</v>
      </c>
      <c r="K430" s="630">
        <v>5732.9000000000005</v>
      </c>
    </row>
    <row r="431" spans="1:11" ht="14.4" customHeight="1" x14ac:dyDescent="0.3">
      <c r="A431" s="625" t="s">
        <v>549</v>
      </c>
      <c r="B431" s="626" t="s">
        <v>551</v>
      </c>
      <c r="C431" s="627" t="s">
        <v>573</v>
      </c>
      <c r="D431" s="628" t="s">
        <v>574</v>
      </c>
      <c r="E431" s="627" t="s">
        <v>5912</v>
      </c>
      <c r="F431" s="628" t="s">
        <v>5913</v>
      </c>
      <c r="G431" s="627" t="s">
        <v>6409</v>
      </c>
      <c r="H431" s="627" t="s">
        <v>6410</v>
      </c>
      <c r="I431" s="629">
        <v>53.44</v>
      </c>
      <c r="J431" s="629">
        <v>12</v>
      </c>
      <c r="K431" s="630">
        <v>641.32000000000005</v>
      </c>
    </row>
    <row r="432" spans="1:11" ht="14.4" customHeight="1" x14ac:dyDescent="0.3">
      <c r="A432" s="625" t="s">
        <v>549</v>
      </c>
      <c r="B432" s="626" t="s">
        <v>551</v>
      </c>
      <c r="C432" s="627" t="s">
        <v>573</v>
      </c>
      <c r="D432" s="628" t="s">
        <v>574</v>
      </c>
      <c r="E432" s="627" t="s">
        <v>5912</v>
      </c>
      <c r="F432" s="628" t="s">
        <v>5913</v>
      </c>
      <c r="G432" s="627" t="s">
        <v>5964</v>
      </c>
      <c r="H432" s="627" t="s">
        <v>5965</v>
      </c>
      <c r="I432" s="629">
        <v>8.1</v>
      </c>
      <c r="J432" s="629">
        <v>300</v>
      </c>
      <c r="K432" s="630">
        <v>2430</v>
      </c>
    </row>
    <row r="433" spans="1:11" ht="14.4" customHeight="1" x14ac:dyDescent="0.3">
      <c r="A433" s="625" t="s">
        <v>549</v>
      </c>
      <c r="B433" s="626" t="s">
        <v>551</v>
      </c>
      <c r="C433" s="627" t="s">
        <v>573</v>
      </c>
      <c r="D433" s="628" t="s">
        <v>574</v>
      </c>
      <c r="E433" s="627" t="s">
        <v>5912</v>
      </c>
      <c r="F433" s="628" t="s">
        <v>5913</v>
      </c>
      <c r="G433" s="627" t="s">
        <v>5966</v>
      </c>
      <c r="H433" s="627" t="s">
        <v>5967</v>
      </c>
      <c r="I433" s="629">
        <v>0.6</v>
      </c>
      <c r="J433" s="629">
        <v>1000</v>
      </c>
      <c r="K433" s="630">
        <v>600</v>
      </c>
    </row>
    <row r="434" spans="1:11" ht="14.4" customHeight="1" x14ac:dyDescent="0.3">
      <c r="A434" s="625" t="s">
        <v>549</v>
      </c>
      <c r="B434" s="626" t="s">
        <v>551</v>
      </c>
      <c r="C434" s="627" t="s">
        <v>573</v>
      </c>
      <c r="D434" s="628" t="s">
        <v>574</v>
      </c>
      <c r="E434" s="627" t="s">
        <v>5912</v>
      </c>
      <c r="F434" s="628" t="s">
        <v>5913</v>
      </c>
      <c r="G434" s="627" t="s">
        <v>5968</v>
      </c>
      <c r="H434" s="627" t="s">
        <v>5969</v>
      </c>
      <c r="I434" s="629">
        <v>4.26</v>
      </c>
      <c r="J434" s="629">
        <v>100</v>
      </c>
      <c r="K434" s="630">
        <v>426</v>
      </c>
    </row>
    <row r="435" spans="1:11" ht="14.4" customHeight="1" x14ac:dyDescent="0.3">
      <c r="A435" s="625" t="s">
        <v>549</v>
      </c>
      <c r="B435" s="626" t="s">
        <v>551</v>
      </c>
      <c r="C435" s="627" t="s">
        <v>573</v>
      </c>
      <c r="D435" s="628" t="s">
        <v>574</v>
      </c>
      <c r="E435" s="627" t="s">
        <v>5912</v>
      </c>
      <c r="F435" s="628" t="s">
        <v>5913</v>
      </c>
      <c r="G435" s="627" t="s">
        <v>6411</v>
      </c>
      <c r="H435" s="627" t="s">
        <v>6412</v>
      </c>
      <c r="I435" s="629">
        <v>1.33</v>
      </c>
      <c r="J435" s="629">
        <v>1000</v>
      </c>
      <c r="K435" s="630">
        <v>1330</v>
      </c>
    </row>
    <row r="436" spans="1:11" ht="14.4" customHeight="1" x14ac:dyDescent="0.3">
      <c r="A436" s="625" t="s">
        <v>549</v>
      </c>
      <c r="B436" s="626" t="s">
        <v>551</v>
      </c>
      <c r="C436" s="627" t="s">
        <v>573</v>
      </c>
      <c r="D436" s="628" t="s">
        <v>574</v>
      </c>
      <c r="E436" s="627" t="s">
        <v>5912</v>
      </c>
      <c r="F436" s="628" t="s">
        <v>5913</v>
      </c>
      <c r="G436" s="627" t="s">
        <v>6186</v>
      </c>
      <c r="H436" s="627" t="s">
        <v>6187</v>
      </c>
      <c r="I436" s="629">
        <v>0.44</v>
      </c>
      <c r="J436" s="629">
        <v>4300</v>
      </c>
      <c r="K436" s="630">
        <v>1892</v>
      </c>
    </row>
    <row r="437" spans="1:11" ht="14.4" customHeight="1" x14ac:dyDescent="0.3">
      <c r="A437" s="625" t="s">
        <v>549</v>
      </c>
      <c r="B437" s="626" t="s">
        <v>551</v>
      </c>
      <c r="C437" s="627" t="s">
        <v>573</v>
      </c>
      <c r="D437" s="628" t="s">
        <v>574</v>
      </c>
      <c r="E437" s="627" t="s">
        <v>5912</v>
      </c>
      <c r="F437" s="628" t="s">
        <v>5913</v>
      </c>
      <c r="G437" s="627" t="s">
        <v>6190</v>
      </c>
      <c r="H437" s="627" t="s">
        <v>6191</v>
      </c>
      <c r="I437" s="629">
        <v>407.8533333333333</v>
      </c>
      <c r="J437" s="629">
        <v>4</v>
      </c>
      <c r="K437" s="630">
        <v>1629.06</v>
      </c>
    </row>
    <row r="438" spans="1:11" ht="14.4" customHeight="1" x14ac:dyDescent="0.3">
      <c r="A438" s="625" t="s">
        <v>549</v>
      </c>
      <c r="B438" s="626" t="s">
        <v>551</v>
      </c>
      <c r="C438" s="627" t="s">
        <v>573</v>
      </c>
      <c r="D438" s="628" t="s">
        <v>574</v>
      </c>
      <c r="E438" s="627" t="s">
        <v>5912</v>
      </c>
      <c r="F438" s="628" t="s">
        <v>5913</v>
      </c>
      <c r="G438" s="627" t="s">
        <v>5970</v>
      </c>
      <c r="H438" s="627" t="s">
        <v>5971</v>
      </c>
      <c r="I438" s="629">
        <v>8.59</v>
      </c>
      <c r="J438" s="629">
        <v>24</v>
      </c>
      <c r="K438" s="630">
        <v>206.16</v>
      </c>
    </row>
    <row r="439" spans="1:11" ht="14.4" customHeight="1" x14ac:dyDescent="0.3">
      <c r="A439" s="625" t="s">
        <v>549</v>
      </c>
      <c r="B439" s="626" t="s">
        <v>551</v>
      </c>
      <c r="C439" s="627" t="s">
        <v>573</v>
      </c>
      <c r="D439" s="628" t="s">
        <v>574</v>
      </c>
      <c r="E439" s="627" t="s">
        <v>5912</v>
      </c>
      <c r="F439" s="628" t="s">
        <v>5913</v>
      </c>
      <c r="G439" s="627" t="s">
        <v>5973</v>
      </c>
      <c r="H439" s="627" t="s">
        <v>5974</v>
      </c>
      <c r="I439" s="629">
        <v>27.92</v>
      </c>
      <c r="J439" s="629">
        <v>6</v>
      </c>
      <c r="K439" s="630">
        <v>167.52</v>
      </c>
    </row>
    <row r="440" spans="1:11" ht="14.4" customHeight="1" x14ac:dyDescent="0.3">
      <c r="A440" s="625" t="s">
        <v>549</v>
      </c>
      <c r="B440" s="626" t="s">
        <v>551</v>
      </c>
      <c r="C440" s="627" t="s">
        <v>573</v>
      </c>
      <c r="D440" s="628" t="s">
        <v>574</v>
      </c>
      <c r="E440" s="627" t="s">
        <v>5912</v>
      </c>
      <c r="F440" s="628" t="s">
        <v>5913</v>
      </c>
      <c r="G440" s="627" t="s">
        <v>6413</v>
      </c>
      <c r="H440" s="627" t="s">
        <v>6414</v>
      </c>
      <c r="I440" s="629">
        <v>1.17</v>
      </c>
      <c r="J440" s="629">
        <v>1000</v>
      </c>
      <c r="K440" s="630">
        <v>1170</v>
      </c>
    </row>
    <row r="441" spans="1:11" ht="14.4" customHeight="1" x14ac:dyDescent="0.3">
      <c r="A441" s="625" t="s">
        <v>549</v>
      </c>
      <c r="B441" s="626" t="s">
        <v>551</v>
      </c>
      <c r="C441" s="627" t="s">
        <v>573</v>
      </c>
      <c r="D441" s="628" t="s">
        <v>574</v>
      </c>
      <c r="E441" s="627" t="s">
        <v>5912</v>
      </c>
      <c r="F441" s="628" t="s">
        <v>5913</v>
      </c>
      <c r="G441" s="627" t="s">
        <v>6415</v>
      </c>
      <c r="H441" s="627" t="s">
        <v>6416</v>
      </c>
      <c r="I441" s="629">
        <v>0.9225000000000001</v>
      </c>
      <c r="J441" s="629">
        <v>6000</v>
      </c>
      <c r="K441" s="630">
        <v>5530</v>
      </c>
    </row>
    <row r="442" spans="1:11" ht="14.4" customHeight="1" x14ac:dyDescent="0.3">
      <c r="A442" s="625" t="s">
        <v>549</v>
      </c>
      <c r="B442" s="626" t="s">
        <v>551</v>
      </c>
      <c r="C442" s="627" t="s">
        <v>573</v>
      </c>
      <c r="D442" s="628" t="s">
        <v>574</v>
      </c>
      <c r="E442" s="627" t="s">
        <v>5912</v>
      </c>
      <c r="F442" s="628" t="s">
        <v>5913</v>
      </c>
      <c r="G442" s="627" t="s">
        <v>6417</v>
      </c>
      <c r="H442" s="627" t="s">
        <v>6418</v>
      </c>
      <c r="I442" s="629">
        <v>0.56000000000000005</v>
      </c>
      <c r="J442" s="629">
        <v>15600</v>
      </c>
      <c r="K442" s="630">
        <v>8736</v>
      </c>
    </row>
    <row r="443" spans="1:11" ht="14.4" customHeight="1" x14ac:dyDescent="0.3">
      <c r="A443" s="625" t="s">
        <v>549</v>
      </c>
      <c r="B443" s="626" t="s">
        <v>551</v>
      </c>
      <c r="C443" s="627" t="s">
        <v>573</v>
      </c>
      <c r="D443" s="628" t="s">
        <v>574</v>
      </c>
      <c r="E443" s="627" t="s">
        <v>5912</v>
      </c>
      <c r="F443" s="628" t="s">
        <v>5913</v>
      </c>
      <c r="G443" s="627" t="s">
        <v>5981</v>
      </c>
      <c r="H443" s="627" t="s">
        <v>5982</v>
      </c>
      <c r="I443" s="629">
        <v>122.07</v>
      </c>
      <c r="J443" s="629">
        <v>10</v>
      </c>
      <c r="K443" s="630">
        <v>1220.73</v>
      </c>
    </row>
    <row r="444" spans="1:11" ht="14.4" customHeight="1" x14ac:dyDescent="0.3">
      <c r="A444" s="625" t="s">
        <v>549</v>
      </c>
      <c r="B444" s="626" t="s">
        <v>551</v>
      </c>
      <c r="C444" s="627" t="s">
        <v>573</v>
      </c>
      <c r="D444" s="628" t="s">
        <v>574</v>
      </c>
      <c r="E444" s="627" t="s">
        <v>5912</v>
      </c>
      <c r="F444" s="628" t="s">
        <v>5913</v>
      </c>
      <c r="G444" s="627" t="s">
        <v>6419</v>
      </c>
      <c r="H444" s="627" t="s">
        <v>6420</v>
      </c>
      <c r="I444" s="629">
        <v>0.3</v>
      </c>
      <c r="J444" s="629">
        <v>500</v>
      </c>
      <c r="K444" s="630">
        <v>151.69999999999999</v>
      </c>
    </row>
    <row r="445" spans="1:11" ht="14.4" customHeight="1" x14ac:dyDescent="0.3">
      <c r="A445" s="625" t="s">
        <v>549</v>
      </c>
      <c r="B445" s="626" t="s">
        <v>551</v>
      </c>
      <c r="C445" s="627" t="s">
        <v>573</v>
      </c>
      <c r="D445" s="628" t="s">
        <v>574</v>
      </c>
      <c r="E445" s="627" t="s">
        <v>5912</v>
      </c>
      <c r="F445" s="628" t="s">
        <v>5913</v>
      </c>
      <c r="G445" s="627" t="s">
        <v>6421</v>
      </c>
      <c r="H445" s="627" t="s">
        <v>6422</v>
      </c>
      <c r="I445" s="629">
        <v>13.192499999999999</v>
      </c>
      <c r="J445" s="629">
        <v>120</v>
      </c>
      <c r="K445" s="630">
        <v>1581.8600000000001</v>
      </c>
    </row>
    <row r="446" spans="1:11" ht="14.4" customHeight="1" x14ac:dyDescent="0.3">
      <c r="A446" s="625" t="s">
        <v>549</v>
      </c>
      <c r="B446" s="626" t="s">
        <v>551</v>
      </c>
      <c r="C446" s="627" t="s">
        <v>573</v>
      </c>
      <c r="D446" s="628" t="s">
        <v>574</v>
      </c>
      <c r="E446" s="627" t="s">
        <v>5912</v>
      </c>
      <c r="F446" s="628" t="s">
        <v>5913</v>
      </c>
      <c r="G446" s="627" t="s">
        <v>6423</v>
      </c>
      <c r="H446" s="627" t="s">
        <v>6424</v>
      </c>
      <c r="I446" s="629">
        <v>26.403750000000002</v>
      </c>
      <c r="J446" s="629">
        <v>180</v>
      </c>
      <c r="K446" s="630">
        <v>4749.7700000000004</v>
      </c>
    </row>
    <row r="447" spans="1:11" ht="14.4" customHeight="1" x14ac:dyDescent="0.3">
      <c r="A447" s="625" t="s">
        <v>549</v>
      </c>
      <c r="B447" s="626" t="s">
        <v>551</v>
      </c>
      <c r="C447" s="627" t="s">
        <v>573</v>
      </c>
      <c r="D447" s="628" t="s">
        <v>574</v>
      </c>
      <c r="E447" s="627" t="s">
        <v>5912</v>
      </c>
      <c r="F447" s="628" t="s">
        <v>5913</v>
      </c>
      <c r="G447" s="627" t="s">
        <v>6351</v>
      </c>
      <c r="H447" s="627" t="s">
        <v>6352</v>
      </c>
      <c r="I447" s="629">
        <v>124.41</v>
      </c>
      <c r="J447" s="629">
        <v>5</v>
      </c>
      <c r="K447" s="630">
        <v>622.04</v>
      </c>
    </row>
    <row r="448" spans="1:11" ht="14.4" customHeight="1" x14ac:dyDescent="0.3">
      <c r="A448" s="625" t="s">
        <v>549</v>
      </c>
      <c r="B448" s="626" t="s">
        <v>551</v>
      </c>
      <c r="C448" s="627" t="s">
        <v>573</v>
      </c>
      <c r="D448" s="628" t="s">
        <v>574</v>
      </c>
      <c r="E448" s="627" t="s">
        <v>5912</v>
      </c>
      <c r="F448" s="628" t="s">
        <v>5913</v>
      </c>
      <c r="G448" s="627" t="s">
        <v>6425</v>
      </c>
      <c r="H448" s="627" t="s">
        <v>6426</v>
      </c>
      <c r="I448" s="629">
        <v>9.77</v>
      </c>
      <c r="J448" s="629">
        <v>24</v>
      </c>
      <c r="K448" s="630">
        <v>234.48</v>
      </c>
    </row>
    <row r="449" spans="1:11" ht="14.4" customHeight="1" x14ac:dyDescent="0.3">
      <c r="A449" s="625" t="s">
        <v>549</v>
      </c>
      <c r="B449" s="626" t="s">
        <v>551</v>
      </c>
      <c r="C449" s="627" t="s">
        <v>573</v>
      </c>
      <c r="D449" s="628" t="s">
        <v>574</v>
      </c>
      <c r="E449" s="627" t="s">
        <v>5912</v>
      </c>
      <c r="F449" s="628" t="s">
        <v>5913</v>
      </c>
      <c r="G449" s="627" t="s">
        <v>6212</v>
      </c>
      <c r="H449" s="627" t="s">
        <v>6213</v>
      </c>
      <c r="I449" s="629">
        <v>0.85333333333333339</v>
      </c>
      <c r="J449" s="629">
        <v>1700</v>
      </c>
      <c r="K449" s="630">
        <v>1447</v>
      </c>
    </row>
    <row r="450" spans="1:11" ht="14.4" customHeight="1" x14ac:dyDescent="0.3">
      <c r="A450" s="625" t="s">
        <v>549</v>
      </c>
      <c r="B450" s="626" t="s">
        <v>551</v>
      </c>
      <c r="C450" s="627" t="s">
        <v>573</v>
      </c>
      <c r="D450" s="628" t="s">
        <v>574</v>
      </c>
      <c r="E450" s="627" t="s">
        <v>5912</v>
      </c>
      <c r="F450" s="628" t="s">
        <v>5913</v>
      </c>
      <c r="G450" s="627" t="s">
        <v>5985</v>
      </c>
      <c r="H450" s="627" t="s">
        <v>5986</v>
      </c>
      <c r="I450" s="629">
        <v>1.52</v>
      </c>
      <c r="J450" s="629">
        <v>300</v>
      </c>
      <c r="K450" s="630">
        <v>456</v>
      </c>
    </row>
    <row r="451" spans="1:11" ht="14.4" customHeight="1" x14ac:dyDescent="0.3">
      <c r="A451" s="625" t="s">
        <v>549</v>
      </c>
      <c r="B451" s="626" t="s">
        <v>551</v>
      </c>
      <c r="C451" s="627" t="s">
        <v>573</v>
      </c>
      <c r="D451" s="628" t="s">
        <v>574</v>
      </c>
      <c r="E451" s="627" t="s">
        <v>5912</v>
      </c>
      <c r="F451" s="628" t="s">
        <v>5913</v>
      </c>
      <c r="G451" s="627" t="s">
        <v>6427</v>
      </c>
      <c r="H451" s="627" t="s">
        <v>6428</v>
      </c>
      <c r="I451" s="629">
        <v>31.05</v>
      </c>
      <c r="J451" s="629">
        <v>150</v>
      </c>
      <c r="K451" s="630">
        <v>4819.37</v>
      </c>
    </row>
    <row r="452" spans="1:11" ht="14.4" customHeight="1" x14ac:dyDescent="0.3">
      <c r="A452" s="625" t="s">
        <v>549</v>
      </c>
      <c r="B452" s="626" t="s">
        <v>551</v>
      </c>
      <c r="C452" s="627" t="s">
        <v>573</v>
      </c>
      <c r="D452" s="628" t="s">
        <v>574</v>
      </c>
      <c r="E452" s="627" t="s">
        <v>5912</v>
      </c>
      <c r="F452" s="628" t="s">
        <v>5913</v>
      </c>
      <c r="G452" s="627" t="s">
        <v>6220</v>
      </c>
      <c r="H452" s="627" t="s">
        <v>6221</v>
      </c>
      <c r="I452" s="629">
        <v>243.63</v>
      </c>
      <c r="J452" s="629">
        <v>1</v>
      </c>
      <c r="K452" s="630">
        <v>243.63</v>
      </c>
    </row>
    <row r="453" spans="1:11" ht="14.4" customHeight="1" x14ac:dyDescent="0.3">
      <c r="A453" s="625" t="s">
        <v>549</v>
      </c>
      <c r="B453" s="626" t="s">
        <v>551</v>
      </c>
      <c r="C453" s="627" t="s">
        <v>573</v>
      </c>
      <c r="D453" s="628" t="s">
        <v>574</v>
      </c>
      <c r="E453" s="627" t="s">
        <v>5912</v>
      </c>
      <c r="F453" s="628" t="s">
        <v>5913</v>
      </c>
      <c r="G453" s="627" t="s">
        <v>6429</v>
      </c>
      <c r="H453" s="627" t="s">
        <v>6430</v>
      </c>
      <c r="I453" s="629">
        <v>0.91</v>
      </c>
      <c r="J453" s="629">
        <v>250</v>
      </c>
      <c r="K453" s="630">
        <v>227.7</v>
      </c>
    </row>
    <row r="454" spans="1:11" ht="14.4" customHeight="1" x14ac:dyDescent="0.3">
      <c r="A454" s="625" t="s">
        <v>549</v>
      </c>
      <c r="B454" s="626" t="s">
        <v>551</v>
      </c>
      <c r="C454" s="627" t="s">
        <v>573</v>
      </c>
      <c r="D454" s="628" t="s">
        <v>574</v>
      </c>
      <c r="E454" s="627" t="s">
        <v>5912</v>
      </c>
      <c r="F454" s="628" t="s">
        <v>5913</v>
      </c>
      <c r="G454" s="627" t="s">
        <v>5989</v>
      </c>
      <c r="H454" s="627" t="s">
        <v>5990</v>
      </c>
      <c r="I454" s="629">
        <v>1.1733333333333331</v>
      </c>
      <c r="J454" s="629">
        <v>2000</v>
      </c>
      <c r="K454" s="630">
        <v>2342.6999999999998</v>
      </c>
    </row>
    <row r="455" spans="1:11" ht="14.4" customHeight="1" x14ac:dyDescent="0.3">
      <c r="A455" s="625" t="s">
        <v>549</v>
      </c>
      <c r="B455" s="626" t="s">
        <v>551</v>
      </c>
      <c r="C455" s="627" t="s">
        <v>573</v>
      </c>
      <c r="D455" s="628" t="s">
        <v>574</v>
      </c>
      <c r="E455" s="627" t="s">
        <v>5912</v>
      </c>
      <c r="F455" s="628" t="s">
        <v>5913</v>
      </c>
      <c r="G455" s="627" t="s">
        <v>5991</v>
      </c>
      <c r="H455" s="627" t="s">
        <v>5992</v>
      </c>
      <c r="I455" s="629">
        <v>35.32</v>
      </c>
      <c r="J455" s="629">
        <v>200</v>
      </c>
      <c r="K455" s="630">
        <v>7063.3</v>
      </c>
    </row>
    <row r="456" spans="1:11" ht="14.4" customHeight="1" x14ac:dyDescent="0.3">
      <c r="A456" s="625" t="s">
        <v>549</v>
      </c>
      <c r="B456" s="626" t="s">
        <v>551</v>
      </c>
      <c r="C456" s="627" t="s">
        <v>573</v>
      </c>
      <c r="D456" s="628" t="s">
        <v>574</v>
      </c>
      <c r="E456" s="627" t="s">
        <v>5912</v>
      </c>
      <c r="F456" s="628" t="s">
        <v>5913</v>
      </c>
      <c r="G456" s="627" t="s">
        <v>6431</v>
      </c>
      <c r="H456" s="627" t="s">
        <v>6432</v>
      </c>
      <c r="I456" s="629">
        <v>0.87</v>
      </c>
      <c r="J456" s="629">
        <v>1000</v>
      </c>
      <c r="K456" s="630">
        <v>874</v>
      </c>
    </row>
    <row r="457" spans="1:11" ht="14.4" customHeight="1" x14ac:dyDescent="0.3">
      <c r="A457" s="625" t="s">
        <v>549</v>
      </c>
      <c r="B457" s="626" t="s">
        <v>551</v>
      </c>
      <c r="C457" s="627" t="s">
        <v>573</v>
      </c>
      <c r="D457" s="628" t="s">
        <v>574</v>
      </c>
      <c r="E457" s="627" t="s">
        <v>5912</v>
      </c>
      <c r="F457" s="628" t="s">
        <v>5913</v>
      </c>
      <c r="G457" s="627" t="s">
        <v>6433</v>
      </c>
      <c r="H457" s="627" t="s">
        <v>6434</v>
      </c>
      <c r="I457" s="629">
        <v>28.520000000000003</v>
      </c>
      <c r="J457" s="629">
        <v>48</v>
      </c>
      <c r="K457" s="630">
        <v>1369.1799999999998</v>
      </c>
    </row>
    <row r="458" spans="1:11" ht="14.4" customHeight="1" x14ac:dyDescent="0.3">
      <c r="A458" s="625" t="s">
        <v>549</v>
      </c>
      <c r="B458" s="626" t="s">
        <v>551</v>
      </c>
      <c r="C458" s="627" t="s">
        <v>573</v>
      </c>
      <c r="D458" s="628" t="s">
        <v>574</v>
      </c>
      <c r="E458" s="627" t="s">
        <v>5912</v>
      </c>
      <c r="F458" s="628" t="s">
        <v>5913</v>
      </c>
      <c r="G458" s="627" t="s">
        <v>6435</v>
      </c>
      <c r="H458" s="627" t="s">
        <v>6436</v>
      </c>
      <c r="I458" s="629">
        <v>1132.3900000000001</v>
      </c>
      <c r="J458" s="629">
        <v>1</v>
      </c>
      <c r="K458" s="630">
        <v>1132.3900000000001</v>
      </c>
    </row>
    <row r="459" spans="1:11" ht="14.4" customHeight="1" x14ac:dyDescent="0.3">
      <c r="A459" s="625" t="s">
        <v>549</v>
      </c>
      <c r="B459" s="626" t="s">
        <v>551</v>
      </c>
      <c r="C459" s="627" t="s">
        <v>573</v>
      </c>
      <c r="D459" s="628" t="s">
        <v>574</v>
      </c>
      <c r="E459" s="627" t="s">
        <v>5912</v>
      </c>
      <c r="F459" s="628" t="s">
        <v>5913</v>
      </c>
      <c r="G459" s="627" t="s">
        <v>5993</v>
      </c>
      <c r="H459" s="627" t="s">
        <v>5994</v>
      </c>
      <c r="I459" s="629">
        <v>5.18</v>
      </c>
      <c r="J459" s="629">
        <v>100</v>
      </c>
      <c r="K459" s="630">
        <v>518</v>
      </c>
    </row>
    <row r="460" spans="1:11" ht="14.4" customHeight="1" x14ac:dyDescent="0.3">
      <c r="A460" s="625" t="s">
        <v>549</v>
      </c>
      <c r="B460" s="626" t="s">
        <v>551</v>
      </c>
      <c r="C460" s="627" t="s">
        <v>573</v>
      </c>
      <c r="D460" s="628" t="s">
        <v>574</v>
      </c>
      <c r="E460" s="627" t="s">
        <v>5914</v>
      </c>
      <c r="F460" s="628" t="s">
        <v>5915</v>
      </c>
      <c r="G460" s="627" t="s">
        <v>6001</v>
      </c>
      <c r="H460" s="627" t="s">
        <v>6002</v>
      </c>
      <c r="I460" s="629">
        <v>3.5</v>
      </c>
      <c r="J460" s="629">
        <v>300</v>
      </c>
      <c r="K460" s="630">
        <v>1049</v>
      </c>
    </row>
    <row r="461" spans="1:11" ht="14.4" customHeight="1" x14ac:dyDescent="0.3">
      <c r="A461" s="625" t="s">
        <v>549</v>
      </c>
      <c r="B461" s="626" t="s">
        <v>551</v>
      </c>
      <c r="C461" s="627" t="s">
        <v>573</v>
      </c>
      <c r="D461" s="628" t="s">
        <v>574</v>
      </c>
      <c r="E461" s="627" t="s">
        <v>5914</v>
      </c>
      <c r="F461" s="628" t="s">
        <v>5915</v>
      </c>
      <c r="G461" s="627" t="s">
        <v>6003</v>
      </c>
      <c r="H461" s="627" t="s">
        <v>6004</v>
      </c>
      <c r="I461" s="629">
        <v>15.92</v>
      </c>
      <c r="J461" s="629">
        <v>50</v>
      </c>
      <c r="K461" s="630">
        <v>796</v>
      </c>
    </row>
    <row r="462" spans="1:11" ht="14.4" customHeight="1" x14ac:dyDescent="0.3">
      <c r="A462" s="625" t="s">
        <v>549</v>
      </c>
      <c r="B462" s="626" t="s">
        <v>551</v>
      </c>
      <c r="C462" s="627" t="s">
        <v>573</v>
      </c>
      <c r="D462" s="628" t="s">
        <v>574</v>
      </c>
      <c r="E462" s="627" t="s">
        <v>5914</v>
      </c>
      <c r="F462" s="628" t="s">
        <v>5915</v>
      </c>
      <c r="G462" s="627" t="s">
        <v>6005</v>
      </c>
      <c r="H462" s="627" t="s">
        <v>6006</v>
      </c>
      <c r="I462" s="629">
        <v>0.93</v>
      </c>
      <c r="J462" s="629">
        <v>900</v>
      </c>
      <c r="K462" s="630">
        <v>837</v>
      </c>
    </row>
    <row r="463" spans="1:11" ht="14.4" customHeight="1" x14ac:dyDescent="0.3">
      <c r="A463" s="625" t="s">
        <v>549</v>
      </c>
      <c r="B463" s="626" t="s">
        <v>551</v>
      </c>
      <c r="C463" s="627" t="s">
        <v>573</v>
      </c>
      <c r="D463" s="628" t="s">
        <v>574</v>
      </c>
      <c r="E463" s="627" t="s">
        <v>5914</v>
      </c>
      <c r="F463" s="628" t="s">
        <v>5915</v>
      </c>
      <c r="G463" s="627" t="s">
        <v>6007</v>
      </c>
      <c r="H463" s="627" t="s">
        <v>6008</v>
      </c>
      <c r="I463" s="629">
        <v>1.44</v>
      </c>
      <c r="J463" s="629">
        <v>200</v>
      </c>
      <c r="K463" s="630">
        <v>288</v>
      </c>
    </row>
    <row r="464" spans="1:11" ht="14.4" customHeight="1" x14ac:dyDescent="0.3">
      <c r="A464" s="625" t="s">
        <v>549</v>
      </c>
      <c r="B464" s="626" t="s">
        <v>551</v>
      </c>
      <c r="C464" s="627" t="s">
        <v>573</v>
      </c>
      <c r="D464" s="628" t="s">
        <v>574</v>
      </c>
      <c r="E464" s="627" t="s">
        <v>5914</v>
      </c>
      <c r="F464" s="628" t="s">
        <v>5915</v>
      </c>
      <c r="G464" s="627" t="s">
        <v>6009</v>
      </c>
      <c r="H464" s="627" t="s">
        <v>6010</v>
      </c>
      <c r="I464" s="629">
        <v>0.42</v>
      </c>
      <c r="J464" s="629">
        <v>100</v>
      </c>
      <c r="K464" s="630">
        <v>42</v>
      </c>
    </row>
    <row r="465" spans="1:11" ht="14.4" customHeight="1" x14ac:dyDescent="0.3">
      <c r="A465" s="625" t="s">
        <v>549</v>
      </c>
      <c r="B465" s="626" t="s">
        <v>551</v>
      </c>
      <c r="C465" s="627" t="s">
        <v>573</v>
      </c>
      <c r="D465" s="628" t="s">
        <v>574</v>
      </c>
      <c r="E465" s="627" t="s">
        <v>5914</v>
      </c>
      <c r="F465" s="628" t="s">
        <v>5915</v>
      </c>
      <c r="G465" s="627" t="s">
        <v>6011</v>
      </c>
      <c r="H465" s="627" t="s">
        <v>6012</v>
      </c>
      <c r="I465" s="629">
        <v>0.57999999999999996</v>
      </c>
      <c r="J465" s="629">
        <v>100</v>
      </c>
      <c r="K465" s="630">
        <v>58</v>
      </c>
    </row>
    <row r="466" spans="1:11" ht="14.4" customHeight="1" x14ac:dyDescent="0.3">
      <c r="A466" s="625" t="s">
        <v>549</v>
      </c>
      <c r="B466" s="626" t="s">
        <v>551</v>
      </c>
      <c r="C466" s="627" t="s">
        <v>573</v>
      </c>
      <c r="D466" s="628" t="s">
        <v>574</v>
      </c>
      <c r="E466" s="627" t="s">
        <v>5914</v>
      </c>
      <c r="F466" s="628" t="s">
        <v>5915</v>
      </c>
      <c r="G466" s="627" t="s">
        <v>6034</v>
      </c>
      <c r="H466" s="627" t="s">
        <v>6035</v>
      </c>
      <c r="I466" s="629">
        <v>1.7633333333333334</v>
      </c>
      <c r="J466" s="629">
        <v>550</v>
      </c>
      <c r="K466" s="630">
        <v>959</v>
      </c>
    </row>
    <row r="467" spans="1:11" ht="14.4" customHeight="1" x14ac:dyDescent="0.3">
      <c r="A467" s="625" t="s">
        <v>549</v>
      </c>
      <c r="B467" s="626" t="s">
        <v>551</v>
      </c>
      <c r="C467" s="627" t="s">
        <v>573</v>
      </c>
      <c r="D467" s="628" t="s">
        <v>574</v>
      </c>
      <c r="E467" s="627" t="s">
        <v>5914</v>
      </c>
      <c r="F467" s="628" t="s">
        <v>5915</v>
      </c>
      <c r="G467" s="627" t="s">
        <v>6036</v>
      </c>
      <c r="H467" s="627" t="s">
        <v>6037</v>
      </c>
      <c r="I467" s="629">
        <v>1.7733333333333334</v>
      </c>
      <c r="J467" s="629">
        <v>450</v>
      </c>
      <c r="K467" s="630">
        <v>800</v>
      </c>
    </row>
    <row r="468" spans="1:11" ht="14.4" customHeight="1" x14ac:dyDescent="0.3">
      <c r="A468" s="625" t="s">
        <v>549</v>
      </c>
      <c r="B468" s="626" t="s">
        <v>551</v>
      </c>
      <c r="C468" s="627" t="s">
        <v>573</v>
      </c>
      <c r="D468" s="628" t="s">
        <v>574</v>
      </c>
      <c r="E468" s="627" t="s">
        <v>5914</v>
      </c>
      <c r="F468" s="628" t="s">
        <v>5915</v>
      </c>
      <c r="G468" s="627" t="s">
        <v>6437</v>
      </c>
      <c r="H468" s="627" t="s">
        <v>6438</v>
      </c>
      <c r="I468" s="629">
        <v>1.91</v>
      </c>
      <c r="J468" s="629">
        <v>500</v>
      </c>
      <c r="K468" s="630">
        <v>955</v>
      </c>
    </row>
    <row r="469" spans="1:11" ht="14.4" customHeight="1" x14ac:dyDescent="0.3">
      <c r="A469" s="625" t="s">
        <v>549</v>
      </c>
      <c r="B469" s="626" t="s">
        <v>551</v>
      </c>
      <c r="C469" s="627" t="s">
        <v>573</v>
      </c>
      <c r="D469" s="628" t="s">
        <v>574</v>
      </c>
      <c r="E469" s="627" t="s">
        <v>5914</v>
      </c>
      <c r="F469" s="628" t="s">
        <v>5915</v>
      </c>
      <c r="G469" s="627" t="s">
        <v>6264</v>
      </c>
      <c r="H469" s="627" t="s">
        <v>6265</v>
      </c>
      <c r="I469" s="629">
        <v>1.76</v>
      </c>
      <c r="J469" s="629">
        <v>50</v>
      </c>
      <c r="K469" s="630">
        <v>88</v>
      </c>
    </row>
    <row r="470" spans="1:11" ht="14.4" customHeight="1" x14ac:dyDescent="0.3">
      <c r="A470" s="625" t="s">
        <v>549</v>
      </c>
      <c r="B470" s="626" t="s">
        <v>551</v>
      </c>
      <c r="C470" s="627" t="s">
        <v>573</v>
      </c>
      <c r="D470" s="628" t="s">
        <v>574</v>
      </c>
      <c r="E470" s="627" t="s">
        <v>5914</v>
      </c>
      <c r="F470" s="628" t="s">
        <v>5915</v>
      </c>
      <c r="G470" s="627" t="s">
        <v>6040</v>
      </c>
      <c r="H470" s="627" t="s">
        <v>6041</v>
      </c>
      <c r="I470" s="629">
        <v>1.6833333333333333</v>
      </c>
      <c r="J470" s="629">
        <v>500</v>
      </c>
      <c r="K470" s="630">
        <v>845</v>
      </c>
    </row>
    <row r="471" spans="1:11" ht="14.4" customHeight="1" x14ac:dyDescent="0.3">
      <c r="A471" s="625" t="s">
        <v>549</v>
      </c>
      <c r="B471" s="626" t="s">
        <v>551</v>
      </c>
      <c r="C471" s="627" t="s">
        <v>573</v>
      </c>
      <c r="D471" s="628" t="s">
        <v>574</v>
      </c>
      <c r="E471" s="627" t="s">
        <v>5914</v>
      </c>
      <c r="F471" s="628" t="s">
        <v>5915</v>
      </c>
      <c r="G471" s="627" t="s">
        <v>6042</v>
      </c>
      <c r="H471" s="627" t="s">
        <v>6043</v>
      </c>
      <c r="I471" s="629">
        <v>1.752</v>
      </c>
      <c r="J471" s="629">
        <v>1500</v>
      </c>
      <c r="K471" s="630">
        <v>2628</v>
      </c>
    </row>
    <row r="472" spans="1:11" ht="14.4" customHeight="1" x14ac:dyDescent="0.3">
      <c r="A472" s="625" t="s">
        <v>549</v>
      </c>
      <c r="B472" s="626" t="s">
        <v>551</v>
      </c>
      <c r="C472" s="627" t="s">
        <v>573</v>
      </c>
      <c r="D472" s="628" t="s">
        <v>574</v>
      </c>
      <c r="E472" s="627" t="s">
        <v>5914</v>
      </c>
      <c r="F472" s="628" t="s">
        <v>5915</v>
      </c>
      <c r="G472" s="627" t="s">
        <v>6044</v>
      </c>
      <c r="H472" s="627" t="s">
        <v>6045</v>
      </c>
      <c r="I472" s="629">
        <v>0.01</v>
      </c>
      <c r="J472" s="629">
        <v>1000</v>
      </c>
      <c r="K472" s="630">
        <v>10</v>
      </c>
    </row>
    <row r="473" spans="1:11" ht="14.4" customHeight="1" x14ac:dyDescent="0.3">
      <c r="A473" s="625" t="s">
        <v>549</v>
      </c>
      <c r="B473" s="626" t="s">
        <v>551</v>
      </c>
      <c r="C473" s="627" t="s">
        <v>573</v>
      </c>
      <c r="D473" s="628" t="s">
        <v>574</v>
      </c>
      <c r="E473" s="627" t="s">
        <v>5914</v>
      </c>
      <c r="F473" s="628" t="s">
        <v>5915</v>
      </c>
      <c r="G473" s="627" t="s">
        <v>6268</v>
      </c>
      <c r="H473" s="627" t="s">
        <v>6269</v>
      </c>
      <c r="I473" s="629">
        <v>1.9350000000000001</v>
      </c>
      <c r="J473" s="629">
        <v>200</v>
      </c>
      <c r="K473" s="630">
        <v>387</v>
      </c>
    </row>
    <row r="474" spans="1:11" ht="14.4" customHeight="1" x14ac:dyDescent="0.3">
      <c r="A474" s="625" t="s">
        <v>549</v>
      </c>
      <c r="B474" s="626" t="s">
        <v>551</v>
      </c>
      <c r="C474" s="627" t="s">
        <v>573</v>
      </c>
      <c r="D474" s="628" t="s">
        <v>574</v>
      </c>
      <c r="E474" s="627" t="s">
        <v>5914</v>
      </c>
      <c r="F474" s="628" t="s">
        <v>5915</v>
      </c>
      <c r="G474" s="627" t="s">
        <v>6379</v>
      </c>
      <c r="H474" s="627" t="s">
        <v>6380</v>
      </c>
      <c r="I474" s="629">
        <v>2.7262500000000003</v>
      </c>
      <c r="J474" s="629">
        <v>1500</v>
      </c>
      <c r="K474" s="630">
        <v>4088</v>
      </c>
    </row>
    <row r="475" spans="1:11" ht="14.4" customHeight="1" x14ac:dyDescent="0.3">
      <c r="A475" s="625" t="s">
        <v>549</v>
      </c>
      <c r="B475" s="626" t="s">
        <v>551</v>
      </c>
      <c r="C475" s="627" t="s">
        <v>573</v>
      </c>
      <c r="D475" s="628" t="s">
        <v>574</v>
      </c>
      <c r="E475" s="627" t="s">
        <v>5914</v>
      </c>
      <c r="F475" s="628" t="s">
        <v>5915</v>
      </c>
      <c r="G475" s="627" t="s">
        <v>6048</v>
      </c>
      <c r="H475" s="627" t="s">
        <v>6049</v>
      </c>
      <c r="I475" s="629">
        <v>1.9766666666666668</v>
      </c>
      <c r="J475" s="629">
        <v>700</v>
      </c>
      <c r="K475" s="630">
        <v>1374.5</v>
      </c>
    </row>
    <row r="476" spans="1:11" ht="14.4" customHeight="1" x14ac:dyDescent="0.3">
      <c r="A476" s="625" t="s">
        <v>549</v>
      </c>
      <c r="B476" s="626" t="s">
        <v>551</v>
      </c>
      <c r="C476" s="627" t="s">
        <v>573</v>
      </c>
      <c r="D476" s="628" t="s">
        <v>574</v>
      </c>
      <c r="E476" s="627" t="s">
        <v>5914</v>
      </c>
      <c r="F476" s="628" t="s">
        <v>5915</v>
      </c>
      <c r="G476" s="627" t="s">
        <v>6052</v>
      </c>
      <c r="H476" s="627" t="s">
        <v>6053</v>
      </c>
      <c r="I476" s="629">
        <v>4.24</v>
      </c>
      <c r="J476" s="629">
        <v>500</v>
      </c>
      <c r="K476" s="630">
        <v>2120</v>
      </c>
    </row>
    <row r="477" spans="1:11" ht="14.4" customHeight="1" x14ac:dyDescent="0.3">
      <c r="A477" s="625" t="s">
        <v>549</v>
      </c>
      <c r="B477" s="626" t="s">
        <v>551</v>
      </c>
      <c r="C477" s="627" t="s">
        <v>573</v>
      </c>
      <c r="D477" s="628" t="s">
        <v>574</v>
      </c>
      <c r="E477" s="627" t="s">
        <v>5914</v>
      </c>
      <c r="F477" s="628" t="s">
        <v>5915</v>
      </c>
      <c r="G477" s="627" t="s">
        <v>6060</v>
      </c>
      <c r="H477" s="627" t="s">
        <v>6061</v>
      </c>
      <c r="I477" s="629">
        <v>0.65499999999999992</v>
      </c>
      <c r="J477" s="629">
        <v>13600</v>
      </c>
      <c r="K477" s="630">
        <v>8962.99</v>
      </c>
    </row>
    <row r="478" spans="1:11" ht="14.4" customHeight="1" x14ac:dyDescent="0.3">
      <c r="A478" s="625" t="s">
        <v>549</v>
      </c>
      <c r="B478" s="626" t="s">
        <v>551</v>
      </c>
      <c r="C478" s="627" t="s">
        <v>573</v>
      </c>
      <c r="D478" s="628" t="s">
        <v>574</v>
      </c>
      <c r="E478" s="627" t="s">
        <v>5914</v>
      </c>
      <c r="F478" s="628" t="s">
        <v>5915</v>
      </c>
      <c r="G478" s="627" t="s">
        <v>6439</v>
      </c>
      <c r="H478" s="627" t="s">
        <v>6440</v>
      </c>
      <c r="I478" s="629">
        <v>71.87</v>
      </c>
      <c r="J478" s="629">
        <v>10</v>
      </c>
      <c r="K478" s="630">
        <v>718.67</v>
      </c>
    </row>
    <row r="479" spans="1:11" ht="14.4" customHeight="1" x14ac:dyDescent="0.3">
      <c r="A479" s="625" t="s">
        <v>549</v>
      </c>
      <c r="B479" s="626" t="s">
        <v>551</v>
      </c>
      <c r="C479" s="627" t="s">
        <v>573</v>
      </c>
      <c r="D479" s="628" t="s">
        <v>574</v>
      </c>
      <c r="E479" s="627" t="s">
        <v>5914</v>
      </c>
      <c r="F479" s="628" t="s">
        <v>5915</v>
      </c>
      <c r="G479" s="627" t="s">
        <v>6381</v>
      </c>
      <c r="H479" s="627" t="s">
        <v>6382</v>
      </c>
      <c r="I479" s="629">
        <v>2.9</v>
      </c>
      <c r="J479" s="629">
        <v>100</v>
      </c>
      <c r="K479" s="630">
        <v>290</v>
      </c>
    </row>
    <row r="480" spans="1:11" ht="14.4" customHeight="1" x14ac:dyDescent="0.3">
      <c r="A480" s="625" t="s">
        <v>549</v>
      </c>
      <c r="B480" s="626" t="s">
        <v>551</v>
      </c>
      <c r="C480" s="627" t="s">
        <v>573</v>
      </c>
      <c r="D480" s="628" t="s">
        <v>574</v>
      </c>
      <c r="E480" s="627" t="s">
        <v>5914</v>
      </c>
      <c r="F480" s="628" t="s">
        <v>5915</v>
      </c>
      <c r="G480" s="627" t="s">
        <v>6441</v>
      </c>
      <c r="H480" s="627" t="s">
        <v>6442</v>
      </c>
      <c r="I480" s="629">
        <v>2.8433333333333333</v>
      </c>
      <c r="J480" s="629">
        <v>300</v>
      </c>
      <c r="K480" s="630">
        <v>853</v>
      </c>
    </row>
    <row r="481" spans="1:11" ht="14.4" customHeight="1" x14ac:dyDescent="0.3">
      <c r="A481" s="625" t="s">
        <v>549</v>
      </c>
      <c r="B481" s="626" t="s">
        <v>551</v>
      </c>
      <c r="C481" s="627" t="s">
        <v>573</v>
      </c>
      <c r="D481" s="628" t="s">
        <v>574</v>
      </c>
      <c r="E481" s="627" t="s">
        <v>5914</v>
      </c>
      <c r="F481" s="628" t="s">
        <v>5915</v>
      </c>
      <c r="G481" s="627" t="s">
        <v>6443</v>
      </c>
      <c r="H481" s="627" t="s">
        <v>6444</v>
      </c>
      <c r="I481" s="629">
        <v>193.39</v>
      </c>
      <c r="J481" s="629">
        <v>2</v>
      </c>
      <c r="K481" s="630">
        <v>386.78</v>
      </c>
    </row>
    <row r="482" spans="1:11" ht="14.4" customHeight="1" x14ac:dyDescent="0.3">
      <c r="A482" s="625" t="s">
        <v>549</v>
      </c>
      <c r="B482" s="626" t="s">
        <v>551</v>
      </c>
      <c r="C482" s="627" t="s">
        <v>573</v>
      </c>
      <c r="D482" s="628" t="s">
        <v>574</v>
      </c>
      <c r="E482" s="627" t="s">
        <v>5914</v>
      </c>
      <c r="F482" s="628" t="s">
        <v>5915</v>
      </c>
      <c r="G482" s="627" t="s">
        <v>6074</v>
      </c>
      <c r="H482" s="627" t="s">
        <v>6075</v>
      </c>
      <c r="I482" s="629">
        <v>12.1</v>
      </c>
      <c r="J482" s="629">
        <v>20</v>
      </c>
      <c r="K482" s="630">
        <v>242</v>
      </c>
    </row>
    <row r="483" spans="1:11" ht="14.4" customHeight="1" x14ac:dyDescent="0.3">
      <c r="A483" s="625" t="s">
        <v>549</v>
      </c>
      <c r="B483" s="626" t="s">
        <v>551</v>
      </c>
      <c r="C483" s="627" t="s">
        <v>573</v>
      </c>
      <c r="D483" s="628" t="s">
        <v>574</v>
      </c>
      <c r="E483" s="627" t="s">
        <v>5914</v>
      </c>
      <c r="F483" s="628" t="s">
        <v>5915</v>
      </c>
      <c r="G483" s="627" t="s">
        <v>6078</v>
      </c>
      <c r="H483" s="627" t="s">
        <v>6079</v>
      </c>
      <c r="I483" s="629">
        <v>2.8366666666666664</v>
      </c>
      <c r="J483" s="629">
        <v>400</v>
      </c>
      <c r="K483" s="630">
        <v>1135</v>
      </c>
    </row>
    <row r="484" spans="1:11" ht="14.4" customHeight="1" x14ac:dyDescent="0.3">
      <c r="A484" s="625" t="s">
        <v>549</v>
      </c>
      <c r="B484" s="626" t="s">
        <v>551</v>
      </c>
      <c r="C484" s="627" t="s">
        <v>573</v>
      </c>
      <c r="D484" s="628" t="s">
        <v>574</v>
      </c>
      <c r="E484" s="627" t="s">
        <v>5914</v>
      </c>
      <c r="F484" s="628" t="s">
        <v>5915</v>
      </c>
      <c r="G484" s="627" t="s">
        <v>6090</v>
      </c>
      <c r="H484" s="627" t="s">
        <v>6091</v>
      </c>
      <c r="I484" s="629">
        <v>21.215</v>
      </c>
      <c r="J484" s="629">
        <v>150</v>
      </c>
      <c r="K484" s="630">
        <v>3183.7000000000003</v>
      </c>
    </row>
    <row r="485" spans="1:11" ht="14.4" customHeight="1" x14ac:dyDescent="0.3">
      <c r="A485" s="625" t="s">
        <v>549</v>
      </c>
      <c r="B485" s="626" t="s">
        <v>551</v>
      </c>
      <c r="C485" s="627" t="s">
        <v>573</v>
      </c>
      <c r="D485" s="628" t="s">
        <v>574</v>
      </c>
      <c r="E485" s="627" t="s">
        <v>5914</v>
      </c>
      <c r="F485" s="628" t="s">
        <v>5915</v>
      </c>
      <c r="G485" s="627" t="s">
        <v>6092</v>
      </c>
      <c r="H485" s="627" t="s">
        <v>6093</v>
      </c>
      <c r="I485" s="629">
        <v>21.24</v>
      </c>
      <c r="J485" s="629">
        <v>30</v>
      </c>
      <c r="K485" s="630">
        <v>637.20000000000005</v>
      </c>
    </row>
    <row r="486" spans="1:11" ht="14.4" customHeight="1" x14ac:dyDescent="0.3">
      <c r="A486" s="625" t="s">
        <v>549</v>
      </c>
      <c r="B486" s="626" t="s">
        <v>551</v>
      </c>
      <c r="C486" s="627" t="s">
        <v>573</v>
      </c>
      <c r="D486" s="628" t="s">
        <v>574</v>
      </c>
      <c r="E486" s="627" t="s">
        <v>5914</v>
      </c>
      <c r="F486" s="628" t="s">
        <v>5915</v>
      </c>
      <c r="G486" s="627" t="s">
        <v>6297</v>
      </c>
      <c r="H486" s="627" t="s">
        <v>6298</v>
      </c>
      <c r="I486" s="629">
        <v>2.78</v>
      </c>
      <c r="J486" s="629">
        <v>200</v>
      </c>
      <c r="K486" s="630">
        <v>556</v>
      </c>
    </row>
    <row r="487" spans="1:11" ht="14.4" customHeight="1" x14ac:dyDescent="0.3">
      <c r="A487" s="625" t="s">
        <v>549</v>
      </c>
      <c r="B487" s="626" t="s">
        <v>551</v>
      </c>
      <c r="C487" s="627" t="s">
        <v>573</v>
      </c>
      <c r="D487" s="628" t="s">
        <v>574</v>
      </c>
      <c r="E487" s="627" t="s">
        <v>5914</v>
      </c>
      <c r="F487" s="628" t="s">
        <v>5915</v>
      </c>
      <c r="G487" s="627" t="s">
        <v>6445</v>
      </c>
      <c r="H487" s="627" t="s">
        <v>6446</v>
      </c>
      <c r="I487" s="629">
        <v>181.5</v>
      </c>
      <c r="J487" s="629">
        <v>10</v>
      </c>
      <c r="K487" s="630">
        <v>1815</v>
      </c>
    </row>
    <row r="488" spans="1:11" ht="14.4" customHeight="1" x14ac:dyDescent="0.3">
      <c r="A488" s="625" t="s">
        <v>549</v>
      </c>
      <c r="B488" s="626" t="s">
        <v>551</v>
      </c>
      <c r="C488" s="627" t="s">
        <v>573</v>
      </c>
      <c r="D488" s="628" t="s">
        <v>574</v>
      </c>
      <c r="E488" s="627" t="s">
        <v>5914</v>
      </c>
      <c r="F488" s="628" t="s">
        <v>5915</v>
      </c>
      <c r="G488" s="627" t="s">
        <v>6447</v>
      </c>
      <c r="H488" s="627" t="s">
        <v>6448</v>
      </c>
      <c r="I488" s="629">
        <v>2.2799999999999998</v>
      </c>
      <c r="J488" s="629">
        <v>200</v>
      </c>
      <c r="K488" s="630">
        <v>455</v>
      </c>
    </row>
    <row r="489" spans="1:11" ht="14.4" customHeight="1" x14ac:dyDescent="0.3">
      <c r="A489" s="625" t="s">
        <v>549</v>
      </c>
      <c r="B489" s="626" t="s">
        <v>551</v>
      </c>
      <c r="C489" s="627" t="s">
        <v>573</v>
      </c>
      <c r="D489" s="628" t="s">
        <v>574</v>
      </c>
      <c r="E489" s="627" t="s">
        <v>5914</v>
      </c>
      <c r="F489" s="628" t="s">
        <v>5915</v>
      </c>
      <c r="G489" s="627" t="s">
        <v>6449</v>
      </c>
      <c r="H489" s="627" t="s">
        <v>6450</v>
      </c>
      <c r="I489" s="629">
        <v>0.62</v>
      </c>
      <c r="J489" s="629">
        <v>200</v>
      </c>
      <c r="K489" s="630">
        <v>124</v>
      </c>
    </row>
    <row r="490" spans="1:11" ht="14.4" customHeight="1" x14ac:dyDescent="0.3">
      <c r="A490" s="625" t="s">
        <v>549</v>
      </c>
      <c r="B490" s="626" t="s">
        <v>551</v>
      </c>
      <c r="C490" s="627" t="s">
        <v>573</v>
      </c>
      <c r="D490" s="628" t="s">
        <v>574</v>
      </c>
      <c r="E490" s="627" t="s">
        <v>5928</v>
      </c>
      <c r="F490" s="628" t="s">
        <v>5929</v>
      </c>
      <c r="G490" s="627" t="s">
        <v>6451</v>
      </c>
      <c r="H490" s="627" t="s">
        <v>6452</v>
      </c>
      <c r="I490" s="629">
        <v>35.99</v>
      </c>
      <c r="J490" s="629">
        <v>72</v>
      </c>
      <c r="K490" s="630">
        <v>2591.64</v>
      </c>
    </row>
    <row r="491" spans="1:11" ht="14.4" customHeight="1" x14ac:dyDescent="0.3">
      <c r="A491" s="625" t="s">
        <v>549</v>
      </c>
      <c r="B491" s="626" t="s">
        <v>551</v>
      </c>
      <c r="C491" s="627" t="s">
        <v>573</v>
      </c>
      <c r="D491" s="628" t="s">
        <v>574</v>
      </c>
      <c r="E491" s="627" t="s">
        <v>5928</v>
      </c>
      <c r="F491" s="628" t="s">
        <v>5929</v>
      </c>
      <c r="G491" s="627" t="s">
        <v>6453</v>
      </c>
      <c r="H491" s="627" t="s">
        <v>6454</v>
      </c>
      <c r="I491" s="629">
        <v>33.729999999999997</v>
      </c>
      <c r="J491" s="629">
        <v>36</v>
      </c>
      <c r="K491" s="630">
        <v>1214.28</v>
      </c>
    </row>
    <row r="492" spans="1:11" ht="14.4" customHeight="1" x14ac:dyDescent="0.3">
      <c r="A492" s="625" t="s">
        <v>549</v>
      </c>
      <c r="B492" s="626" t="s">
        <v>551</v>
      </c>
      <c r="C492" s="627" t="s">
        <v>573</v>
      </c>
      <c r="D492" s="628" t="s">
        <v>574</v>
      </c>
      <c r="E492" s="627" t="s">
        <v>5928</v>
      </c>
      <c r="F492" s="628" t="s">
        <v>5929</v>
      </c>
      <c r="G492" s="627" t="s">
        <v>6455</v>
      </c>
      <c r="H492" s="627" t="s">
        <v>6456</v>
      </c>
      <c r="I492" s="629">
        <v>50.12</v>
      </c>
      <c r="J492" s="629">
        <v>36</v>
      </c>
      <c r="K492" s="630">
        <v>1804.21</v>
      </c>
    </row>
    <row r="493" spans="1:11" ht="14.4" customHeight="1" x14ac:dyDescent="0.3">
      <c r="A493" s="625" t="s">
        <v>549</v>
      </c>
      <c r="B493" s="626" t="s">
        <v>551</v>
      </c>
      <c r="C493" s="627" t="s">
        <v>573</v>
      </c>
      <c r="D493" s="628" t="s">
        <v>574</v>
      </c>
      <c r="E493" s="627" t="s">
        <v>5928</v>
      </c>
      <c r="F493" s="628" t="s">
        <v>5929</v>
      </c>
      <c r="G493" s="627" t="s">
        <v>6457</v>
      </c>
      <c r="H493" s="627" t="s">
        <v>6458</v>
      </c>
      <c r="I493" s="629">
        <v>50.12</v>
      </c>
      <c r="J493" s="629">
        <v>72</v>
      </c>
      <c r="K493" s="630">
        <v>3608.42</v>
      </c>
    </row>
    <row r="494" spans="1:11" ht="14.4" customHeight="1" x14ac:dyDescent="0.3">
      <c r="A494" s="625" t="s">
        <v>549</v>
      </c>
      <c r="B494" s="626" t="s">
        <v>551</v>
      </c>
      <c r="C494" s="627" t="s">
        <v>573</v>
      </c>
      <c r="D494" s="628" t="s">
        <v>574</v>
      </c>
      <c r="E494" s="627" t="s">
        <v>5928</v>
      </c>
      <c r="F494" s="628" t="s">
        <v>5929</v>
      </c>
      <c r="G494" s="627" t="s">
        <v>6459</v>
      </c>
      <c r="H494" s="627" t="s">
        <v>6460</v>
      </c>
      <c r="I494" s="629">
        <v>34.880000000000003</v>
      </c>
      <c r="J494" s="629">
        <v>36</v>
      </c>
      <c r="K494" s="630">
        <v>1255.6600000000001</v>
      </c>
    </row>
    <row r="495" spans="1:11" ht="14.4" customHeight="1" x14ac:dyDescent="0.3">
      <c r="A495" s="625" t="s">
        <v>549</v>
      </c>
      <c r="B495" s="626" t="s">
        <v>551</v>
      </c>
      <c r="C495" s="627" t="s">
        <v>573</v>
      </c>
      <c r="D495" s="628" t="s">
        <v>574</v>
      </c>
      <c r="E495" s="627" t="s">
        <v>5928</v>
      </c>
      <c r="F495" s="628" t="s">
        <v>5929</v>
      </c>
      <c r="G495" s="627" t="s">
        <v>6461</v>
      </c>
      <c r="H495" s="627" t="s">
        <v>6462</v>
      </c>
      <c r="I495" s="629">
        <v>50.12</v>
      </c>
      <c r="J495" s="629">
        <v>108</v>
      </c>
      <c r="K495" s="630">
        <v>5412.63</v>
      </c>
    </row>
    <row r="496" spans="1:11" ht="14.4" customHeight="1" x14ac:dyDescent="0.3">
      <c r="A496" s="625" t="s">
        <v>549</v>
      </c>
      <c r="B496" s="626" t="s">
        <v>551</v>
      </c>
      <c r="C496" s="627" t="s">
        <v>573</v>
      </c>
      <c r="D496" s="628" t="s">
        <v>574</v>
      </c>
      <c r="E496" s="627" t="s">
        <v>5928</v>
      </c>
      <c r="F496" s="628" t="s">
        <v>5929</v>
      </c>
      <c r="G496" s="627" t="s">
        <v>6463</v>
      </c>
      <c r="H496" s="627" t="s">
        <v>6464</v>
      </c>
      <c r="I496" s="629">
        <v>38.200000000000003</v>
      </c>
      <c r="J496" s="629">
        <v>108</v>
      </c>
      <c r="K496" s="630">
        <v>4125.92</v>
      </c>
    </row>
    <row r="497" spans="1:11" ht="14.4" customHeight="1" x14ac:dyDescent="0.3">
      <c r="A497" s="625" t="s">
        <v>549</v>
      </c>
      <c r="B497" s="626" t="s">
        <v>551</v>
      </c>
      <c r="C497" s="627" t="s">
        <v>573</v>
      </c>
      <c r="D497" s="628" t="s">
        <v>574</v>
      </c>
      <c r="E497" s="627" t="s">
        <v>5928</v>
      </c>
      <c r="F497" s="628" t="s">
        <v>5929</v>
      </c>
      <c r="G497" s="627" t="s">
        <v>6465</v>
      </c>
      <c r="H497" s="627" t="s">
        <v>6466</v>
      </c>
      <c r="I497" s="629">
        <v>34.119999999999997</v>
      </c>
      <c r="J497" s="629">
        <v>144</v>
      </c>
      <c r="K497" s="630">
        <v>4913.3599999999997</v>
      </c>
    </row>
    <row r="498" spans="1:11" ht="14.4" customHeight="1" x14ac:dyDescent="0.3">
      <c r="A498" s="625" t="s">
        <v>549</v>
      </c>
      <c r="B498" s="626" t="s">
        <v>551</v>
      </c>
      <c r="C498" s="627" t="s">
        <v>573</v>
      </c>
      <c r="D498" s="628" t="s">
        <v>574</v>
      </c>
      <c r="E498" s="627" t="s">
        <v>5928</v>
      </c>
      <c r="F498" s="628" t="s">
        <v>5929</v>
      </c>
      <c r="G498" s="627" t="s">
        <v>6467</v>
      </c>
      <c r="H498" s="627" t="s">
        <v>6468</v>
      </c>
      <c r="I498" s="629">
        <v>38.909999999999997</v>
      </c>
      <c r="J498" s="629">
        <v>36</v>
      </c>
      <c r="K498" s="630">
        <v>1400.7</v>
      </c>
    </row>
    <row r="499" spans="1:11" ht="14.4" customHeight="1" x14ac:dyDescent="0.3">
      <c r="A499" s="625" t="s">
        <v>549</v>
      </c>
      <c r="B499" s="626" t="s">
        <v>551</v>
      </c>
      <c r="C499" s="627" t="s">
        <v>573</v>
      </c>
      <c r="D499" s="628" t="s">
        <v>574</v>
      </c>
      <c r="E499" s="627" t="s">
        <v>5928</v>
      </c>
      <c r="F499" s="628" t="s">
        <v>5929</v>
      </c>
      <c r="G499" s="627" t="s">
        <v>6469</v>
      </c>
      <c r="H499" s="627" t="s">
        <v>6470</v>
      </c>
      <c r="I499" s="629">
        <v>40.57</v>
      </c>
      <c r="J499" s="629">
        <v>72</v>
      </c>
      <c r="K499" s="630">
        <v>2921</v>
      </c>
    </row>
    <row r="500" spans="1:11" ht="14.4" customHeight="1" x14ac:dyDescent="0.3">
      <c r="A500" s="625" t="s">
        <v>549</v>
      </c>
      <c r="B500" s="626" t="s">
        <v>551</v>
      </c>
      <c r="C500" s="627" t="s">
        <v>573</v>
      </c>
      <c r="D500" s="628" t="s">
        <v>574</v>
      </c>
      <c r="E500" s="627" t="s">
        <v>5928</v>
      </c>
      <c r="F500" s="628" t="s">
        <v>5929</v>
      </c>
      <c r="G500" s="627" t="s">
        <v>6471</v>
      </c>
      <c r="H500" s="627" t="s">
        <v>6472</v>
      </c>
      <c r="I500" s="629">
        <v>45.03</v>
      </c>
      <c r="J500" s="629">
        <v>12</v>
      </c>
      <c r="K500" s="630">
        <v>540.4</v>
      </c>
    </row>
    <row r="501" spans="1:11" ht="14.4" customHeight="1" x14ac:dyDescent="0.3">
      <c r="A501" s="625" t="s">
        <v>549</v>
      </c>
      <c r="B501" s="626" t="s">
        <v>551</v>
      </c>
      <c r="C501" s="627" t="s">
        <v>573</v>
      </c>
      <c r="D501" s="628" t="s">
        <v>574</v>
      </c>
      <c r="E501" s="627" t="s">
        <v>5928</v>
      </c>
      <c r="F501" s="628" t="s">
        <v>5929</v>
      </c>
      <c r="G501" s="627" t="s">
        <v>6473</v>
      </c>
      <c r="H501" s="627" t="s">
        <v>6474</v>
      </c>
      <c r="I501" s="629">
        <v>41.82</v>
      </c>
      <c r="J501" s="629">
        <v>36</v>
      </c>
      <c r="K501" s="630">
        <v>1505.35</v>
      </c>
    </row>
    <row r="502" spans="1:11" ht="14.4" customHeight="1" x14ac:dyDescent="0.3">
      <c r="A502" s="625" t="s">
        <v>549</v>
      </c>
      <c r="B502" s="626" t="s">
        <v>551</v>
      </c>
      <c r="C502" s="627" t="s">
        <v>573</v>
      </c>
      <c r="D502" s="628" t="s">
        <v>574</v>
      </c>
      <c r="E502" s="627" t="s">
        <v>5930</v>
      </c>
      <c r="F502" s="628" t="s">
        <v>5931</v>
      </c>
      <c r="G502" s="627" t="s">
        <v>6136</v>
      </c>
      <c r="H502" s="627" t="s">
        <v>6137</v>
      </c>
      <c r="I502" s="629">
        <v>0.3</v>
      </c>
      <c r="J502" s="629">
        <v>100</v>
      </c>
      <c r="K502" s="630">
        <v>30</v>
      </c>
    </row>
    <row r="503" spans="1:11" ht="14.4" customHeight="1" x14ac:dyDescent="0.3">
      <c r="A503" s="625" t="s">
        <v>549</v>
      </c>
      <c r="B503" s="626" t="s">
        <v>551</v>
      </c>
      <c r="C503" s="627" t="s">
        <v>573</v>
      </c>
      <c r="D503" s="628" t="s">
        <v>574</v>
      </c>
      <c r="E503" s="627" t="s">
        <v>5930</v>
      </c>
      <c r="F503" s="628" t="s">
        <v>5931</v>
      </c>
      <c r="G503" s="627" t="s">
        <v>6138</v>
      </c>
      <c r="H503" s="627" t="s">
        <v>6139</v>
      </c>
      <c r="I503" s="629">
        <v>0.3</v>
      </c>
      <c r="J503" s="629">
        <v>600</v>
      </c>
      <c r="K503" s="630">
        <v>180</v>
      </c>
    </row>
    <row r="504" spans="1:11" ht="14.4" customHeight="1" x14ac:dyDescent="0.3">
      <c r="A504" s="625" t="s">
        <v>549</v>
      </c>
      <c r="B504" s="626" t="s">
        <v>551</v>
      </c>
      <c r="C504" s="627" t="s">
        <v>573</v>
      </c>
      <c r="D504" s="628" t="s">
        <v>574</v>
      </c>
      <c r="E504" s="627" t="s">
        <v>5930</v>
      </c>
      <c r="F504" s="628" t="s">
        <v>5931</v>
      </c>
      <c r="G504" s="627" t="s">
        <v>6144</v>
      </c>
      <c r="H504" s="627" t="s">
        <v>6145</v>
      </c>
      <c r="I504" s="629">
        <v>0.3</v>
      </c>
      <c r="J504" s="629">
        <v>200</v>
      </c>
      <c r="K504" s="630">
        <v>60</v>
      </c>
    </row>
    <row r="505" spans="1:11" ht="14.4" customHeight="1" x14ac:dyDescent="0.3">
      <c r="A505" s="625" t="s">
        <v>549</v>
      </c>
      <c r="B505" s="626" t="s">
        <v>551</v>
      </c>
      <c r="C505" s="627" t="s">
        <v>573</v>
      </c>
      <c r="D505" s="628" t="s">
        <v>574</v>
      </c>
      <c r="E505" s="627" t="s">
        <v>5932</v>
      </c>
      <c r="F505" s="628" t="s">
        <v>5933</v>
      </c>
      <c r="G505" s="627" t="s">
        <v>6475</v>
      </c>
      <c r="H505" s="627" t="s">
        <v>6476</v>
      </c>
      <c r="I505" s="629">
        <v>2.44</v>
      </c>
      <c r="J505" s="629">
        <v>1800</v>
      </c>
      <c r="K505" s="630">
        <v>4395.8499999999995</v>
      </c>
    </row>
    <row r="506" spans="1:11" ht="14.4" customHeight="1" x14ac:dyDescent="0.3">
      <c r="A506" s="625" t="s">
        <v>549</v>
      </c>
      <c r="B506" s="626" t="s">
        <v>551</v>
      </c>
      <c r="C506" s="627" t="s">
        <v>573</v>
      </c>
      <c r="D506" s="628" t="s">
        <v>574</v>
      </c>
      <c r="E506" s="627" t="s">
        <v>5932</v>
      </c>
      <c r="F506" s="628" t="s">
        <v>5933</v>
      </c>
      <c r="G506" s="627" t="s">
        <v>6477</v>
      </c>
      <c r="H506" s="627" t="s">
        <v>6478</v>
      </c>
      <c r="I506" s="629">
        <v>2.44</v>
      </c>
      <c r="J506" s="629">
        <v>3300</v>
      </c>
      <c r="K506" s="630">
        <v>8059.07</v>
      </c>
    </row>
    <row r="507" spans="1:11" ht="14.4" customHeight="1" x14ac:dyDescent="0.3">
      <c r="A507" s="625" t="s">
        <v>549</v>
      </c>
      <c r="B507" s="626" t="s">
        <v>551</v>
      </c>
      <c r="C507" s="627" t="s">
        <v>573</v>
      </c>
      <c r="D507" s="628" t="s">
        <v>574</v>
      </c>
      <c r="E507" s="627" t="s">
        <v>5932</v>
      </c>
      <c r="F507" s="628" t="s">
        <v>5933</v>
      </c>
      <c r="G507" s="627" t="s">
        <v>6479</v>
      </c>
      <c r="H507" s="627" t="s">
        <v>6480</v>
      </c>
      <c r="I507" s="629">
        <v>2.44</v>
      </c>
      <c r="J507" s="629">
        <v>2000</v>
      </c>
      <c r="K507" s="630">
        <v>4884.29</v>
      </c>
    </row>
    <row r="508" spans="1:11" ht="14.4" customHeight="1" x14ac:dyDescent="0.3">
      <c r="A508" s="625" t="s">
        <v>549</v>
      </c>
      <c r="B508" s="626" t="s">
        <v>551</v>
      </c>
      <c r="C508" s="627" t="s">
        <v>573</v>
      </c>
      <c r="D508" s="628" t="s">
        <v>574</v>
      </c>
      <c r="E508" s="627" t="s">
        <v>5932</v>
      </c>
      <c r="F508" s="628" t="s">
        <v>5933</v>
      </c>
      <c r="G508" s="627" t="s">
        <v>6481</v>
      </c>
      <c r="H508" s="627" t="s">
        <v>6482</v>
      </c>
      <c r="I508" s="629">
        <v>1.21</v>
      </c>
      <c r="J508" s="629">
        <v>100</v>
      </c>
      <c r="K508" s="630">
        <v>121</v>
      </c>
    </row>
    <row r="509" spans="1:11" ht="14.4" customHeight="1" x14ac:dyDescent="0.3">
      <c r="A509" s="625" t="s">
        <v>549</v>
      </c>
      <c r="B509" s="626" t="s">
        <v>551</v>
      </c>
      <c r="C509" s="627" t="s">
        <v>573</v>
      </c>
      <c r="D509" s="628" t="s">
        <v>574</v>
      </c>
      <c r="E509" s="627" t="s">
        <v>5932</v>
      </c>
      <c r="F509" s="628" t="s">
        <v>5933</v>
      </c>
      <c r="G509" s="627" t="s">
        <v>6483</v>
      </c>
      <c r="H509" s="627" t="s">
        <v>6484</v>
      </c>
      <c r="I509" s="629">
        <v>7.4350000000000005</v>
      </c>
      <c r="J509" s="629">
        <v>110</v>
      </c>
      <c r="K509" s="630">
        <v>817.2</v>
      </c>
    </row>
    <row r="510" spans="1:11" ht="14.4" customHeight="1" x14ac:dyDescent="0.3">
      <c r="A510" s="625" t="s">
        <v>549</v>
      </c>
      <c r="B510" s="626" t="s">
        <v>551</v>
      </c>
      <c r="C510" s="627" t="s">
        <v>573</v>
      </c>
      <c r="D510" s="628" t="s">
        <v>574</v>
      </c>
      <c r="E510" s="627" t="s">
        <v>5932</v>
      </c>
      <c r="F510" s="628" t="s">
        <v>5933</v>
      </c>
      <c r="G510" s="627" t="s">
        <v>6485</v>
      </c>
      <c r="H510" s="627" t="s">
        <v>6486</v>
      </c>
      <c r="I510" s="629">
        <v>7.5039999999999996</v>
      </c>
      <c r="J510" s="629">
        <v>340</v>
      </c>
      <c r="K510" s="630">
        <v>2551.1999999999998</v>
      </c>
    </row>
    <row r="511" spans="1:11" ht="14.4" customHeight="1" x14ac:dyDescent="0.3">
      <c r="A511" s="625" t="s">
        <v>549</v>
      </c>
      <c r="B511" s="626" t="s">
        <v>551</v>
      </c>
      <c r="C511" s="627" t="s">
        <v>573</v>
      </c>
      <c r="D511" s="628" t="s">
        <v>574</v>
      </c>
      <c r="E511" s="627" t="s">
        <v>5932</v>
      </c>
      <c r="F511" s="628" t="s">
        <v>5933</v>
      </c>
      <c r="G511" s="627" t="s">
        <v>6487</v>
      </c>
      <c r="H511" s="627" t="s">
        <v>6488</v>
      </c>
      <c r="I511" s="629">
        <v>19.489999999999998</v>
      </c>
      <c r="J511" s="629">
        <v>30</v>
      </c>
      <c r="K511" s="630">
        <v>584.70000000000005</v>
      </c>
    </row>
    <row r="512" spans="1:11" ht="14.4" customHeight="1" x14ac:dyDescent="0.3">
      <c r="A512" s="625" t="s">
        <v>549</v>
      </c>
      <c r="B512" s="626" t="s">
        <v>551</v>
      </c>
      <c r="C512" s="627" t="s">
        <v>573</v>
      </c>
      <c r="D512" s="628" t="s">
        <v>574</v>
      </c>
      <c r="E512" s="627" t="s">
        <v>5932</v>
      </c>
      <c r="F512" s="628" t="s">
        <v>5933</v>
      </c>
      <c r="G512" s="627" t="s">
        <v>6150</v>
      </c>
      <c r="H512" s="627" t="s">
        <v>6151</v>
      </c>
      <c r="I512" s="629">
        <v>0.82</v>
      </c>
      <c r="J512" s="629">
        <v>1000</v>
      </c>
      <c r="K512" s="630">
        <v>820</v>
      </c>
    </row>
    <row r="513" spans="1:11" ht="14.4" customHeight="1" x14ac:dyDescent="0.3">
      <c r="A513" s="625" t="s">
        <v>549</v>
      </c>
      <c r="B513" s="626" t="s">
        <v>551</v>
      </c>
      <c r="C513" s="627" t="s">
        <v>575</v>
      </c>
      <c r="D513" s="628" t="s">
        <v>576</v>
      </c>
      <c r="E513" s="627" t="s">
        <v>5912</v>
      </c>
      <c r="F513" s="628" t="s">
        <v>5913</v>
      </c>
      <c r="G513" s="627" t="s">
        <v>6489</v>
      </c>
      <c r="H513" s="627" t="s">
        <v>6490</v>
      </c>
      <c r="I513" s="629">
        <v>4.4224999999999994</v>
      </c>
      <c r="J513" s="629">
        <v>190</v>
      </c>
      <c r="K513" s="630">
        <v>840.5</v>
      </c>
    </row>
    <row r="514" spans="1:11" ht="14.4" customHeight="1" x14ac:dyDescent="0.3">
      <c r="A514" s="625" t="s">
        <v>549</v>
      </c>
      <c r="B514" s="626" t="s">
        <v>551</v>
      </c>
      <c r="C514" s="627" t="s">
        <v>575</v>
      </c>
      <c r="D514" s="628" t="s">
        <v>576</v>
      </c>
      <c r="E514" s="627" t="s">
        <v>5912</v>
      </c>
      <c r="F514" s="628" t="s">
        <v>5913</v>
      </c>
      <c r="G514" s="627" t="s">
        <v>5938</v>
      </c>
      <c r="H514" s="627" t="s">
        <v>5939</v>
      </c>
      <c r="I514" s="629">
        <v>2.39</v>
      </c>
      <c r="J514" s="629">
        <v>100</v>
      </c>
      <c r="K514" s="630">
        <v>239</v>
      </c>
    </row>
    <row r="515" spans="1:11" ht="14.4" customHeight="1" x14ac:dyDescent="0.3">
      <c r="A515" s="625" t="s">
        <v>549</v>
      </c>
      <c r="B515" s="626" t="s">
        <v>551</v>
      </c>
      <c r="C515" s="627" t="s">
        <v>575</v>
      </c>
      <c r="D515" s="628" t="s">
        <v>576</v>
      </c>
      <c r="E515" s="627" t="s">
        <v>5912</v>
      </c>
      <c r="F515" s="628" t="s">
        <v>5913</v>
      </c>
      <c r="G515" s="627" t="s">
        <v>6158</v>
      </c>
      <c r="H515" s="627" t="s">
        <v>6159</v>
      </c>
      <c r="I515" s="629">
        <v>3.1</v>
      </c>
      <c r="J515" s="629">
        <v>60</v>
      </c>
      <c r="K515" s="630">
        <v>186</v>
      </c>
    </row>
    <row r="516" spans="1:11" ht="14.4" customHeight="1" x14ac:dyDescent="0.3">
      <c r="A516" s="625" t="s">
        <v>549</v>
      </c>
      <c r="B516" s="626" t="s">
        <v>551</v>
      </c>
      <c r="C516" s="627" t="s">
        <v>575</v>
      </c>
      <c r="D516" s="628" t="s">
        <v>576</v>
      </c>
      <c r="E516" s="627" t="s">
        <v>5912</v>
      </c>
      <c r="F516" s="628" t="s">
        <v>5913</v>
      </c>
      <c r="G516" s="627" t="s">
        <v>6160</v>
      </c>
      <c r="H516" s="627" t="s">
        <v>6161</v>
      </c>
      <c r="I516" s="629">
        <v>3.78</v>
      </c>
      <c r="J516" s="629">
        <v>20</v>
      </c>
      <c r="K516" s="630">
        <v>75.599999999999994</v>
      </c>
    </row>
    <row r="517" spans="1:11" ht="14.4" customHeight="1" x14ac:dyDescent="0.3">
      <c r="A517" s="625" t="s">
        <v>549</v>
      </c>
      <c r="B517" s="626" t="s">
        <v>551</v>
      </c>
      <c r="C517" s="627" t="s">
        <v>575</v>
      </c>
      <c r="D517" s="628" t="s">
        <v>576</v>
      </c>
      <c r="E517" s="627" t="s">
        <v>5912</v>
      </c>
      <c r="F517" s="628" t="s">
        <v>5913</v>
      </c>
      <c r="G517" s="627" t="s">
        <v>6491</v>
      </c>
      <c r="H517" s="627" t="s">
        <v>6492</v>
      </c>
      <c r="I517" s="629">
        <v>1.84</v>
      </c>
      <c r="J517" s="629">
        <v>10</v>
      </c>
      <c r="K517" s="630">
        <v>18.399999999999999</v>
      </c>
    </row>
    <row r="518" spans="1:11" ht="14.4" customHeight="1" x14ac:dyDescent="0.3">
      <c r="A518" s="625" t="s">
        <v>549</v>
      </c>
      <c r="B518" s="626" t="s">
        <v>551</v>
      </c>
      <c r="C518" s="627" t="s">
        <v>575</v>
      </c>
      <c r="D518" s="628" t="s">
        <v>576</v>
      </c>
      <c r="E518" s="627" t="s">
        <v>5912</v>
      </c>
      <c r="F518" s="628" t="s">
        <v>5913</v>
      </c>
      <c r="G518" s="627" t="s">
        <v>6493</v>
      </c>
      <c r="H518" s="627" t="s">
        <v>6494</v>
      </c>
      <c r="I518" s="629">
        <v>2.39</v>
      </c>
      <c r="J518" s="629">
        <v>10</v>
      </c>
      <c r="K518" s="630">
        <v>23.9</v>
      </c>
    </row>
    <row r="519" spans="1:11" ht="14.4" customHeight="1" x14ac:dyDescent="0.3">
      <c r="A519" s="625" t="s">
        <v>549</v>
      </c>
      <c r="B519" s="626" t="s">
        <v>551</v>
      </c>
      <c r="C519" s="627" t="s">
        <v>575</v>
      </c>
      <c r="D519" s="628" t="s">
        <v>576</v>
      </c>
      <c r="E519" s="627" t="s">
        <v>5912</v>
      </c>
      <c r="F519" s="628" t="s">
        <v>5913</v>
      </c>
      <c r="G519" s="627" t="s">
        <v>5940</v>
      </c>
      <c r="H519" s="627" t="s">
        <v>5941</v>
      </c>
      <c r="I519" s="629">
        <v>7.3237500000000004</v>
      </c>
      <c r="J519" s="629">
        <v>670</v>
      </c>
      <c r="K519" s="630">
        <v>4904.2</v>
      </c>
    </row>
    <row r="520" spans="1:11" ht="14.4" customHeight="1" x14ac:dyDescent="0.3">
      <c r="A520" s="625" t="s">
        <v>549</v>
      </c>
      <c r="B520" s="626" t="s">
        <v>551</v>
      </c>
      <c r="C520" s="627" t="s">
        <v>575</v>
      </c>
      <c r="D520" s="628" t="s">
        <v>576</v>
      </c>
      <c r="E520" s="627" t="s">
        <v>5912</v>
      </c>
      <c r="F520" s="628" t="s">
        <v>5913</v>
      </c>
      <c r="G520" s="627" t="s">
        <v>5942</v>
      </c>
      <c r="H520" s="627" t="s">
        <v>5943</v>
      </c>
      <c r="I520" s="629">
        <v>12.096</v>
      </c>
      <c r="J520" s="629">
        <v>290</v>
      </c>
      <c r="K520" s="630">
        <v>3507.7999999999997</v>
      </c>
    </row>
    <row r="521" spans="1:11" ht="14.4" customHeight="1" x14ac:dyDescent="0.3">
      <c r="A521" s="625" t="s">
        <v>549</v>
      </c>
      <c r="B521" s="626" t="s">
        <v>551</v>
      </c>
      <c r="C521" s="627" t="s">
        <v>575</v>
      </c>
      <c r="D521" s="628" t="s">
        <v>576</v>
      </c>
      <c r="E521" s="627" t="s">
        <v>5912</v>
      </c>
      <c r="F521" s="628" t="s">
        <v>5913</v>
      </c>
      <c r="G521" s="627" t="s">
        <v>6495</v>
      </c>
      <c r="H521" s="627" t="s">
        <v>6496</v>
      </c>
      <c r="I521" s="629">
        <v>0.39799999999999996</v>
      </c>
      <c r="J521" s="629">
        <v>10000</v>
      </c>
      <c r="K521" s="630">
        <v>3980</v>
      </c>
    </row>
    <row r="522" spans="1:11" ht="14.4" customHeight="1" x14ac:dyDescent="0.3">
      <c r="A522" s="625" t="s">
        <v>549</v>
      </c>
      <c r="B522" s="626" t="s">
        <v>551</v>
      </c>
      <c r="C522" s="627" t="s">
        <v>575</v>
      </c>
      <c r="D522" s="628" t="s">
        <v>576</v>
      </c>
      <c r="E522" s="627" t="s">
        <v>5912</v>
      </c>
      <c r="F522" s="628" t="s">
        <v>5913</v>
      </c>
      <c r="G522" s="627" t="s">
        <v>5944</v>
      </c>
      <c r="H522" s="627" t="s">
        <v>5945</v>
      </c>
      <c r="I522" s="629">
        <v>27.13333333333334</v>
      </c>
      <c r="J522" s="629">
        <v>302</v>
      </c>
      <c r="K522" s="630">
        <v>8196.7800000000007</v>
      </c>
    </row>
    <row r="523" spans="1:11" ht="14.4" customHeight="1" x14ac:dyDescent="0.3">
      <c r="A523" s="625" t="s">
        <v>549</v>
      </c>
      <c r="B523" s="626" t="s">
        <v>551</v>
      </c>
      <c r="C523" s="627" t="s">
        <v>575</v>
      </c>
      <c r="D523" s="628" t="s">
        <v>576</v>
      </c>
      <c r="E523" s="627" t="s">
        <v>5912</v>
      </c>
      <c r="F523" s="628" t="s">
        <v>5913</v>
      </c>
      <c r="G523" s="627" t="s">
        <v>6405</v>
      </c>
      <c r="H523" s="627" t="s">
        <v>6406</v>
      </c>
      <c r="I523" s="629">
        <v>3.91</v>
      </c>
      <c r="J523" s="629">
        <v>400</v>
      </c>
      <c r="K523" s="630">
        <v>1564</v>
      </c>
    </row>
    <row r="524" spans="1:11" ht="14.4" customHeight="1" x14ac:dyDescent="0.3">
      <c r="A524" s="625" t="s">
        <v>549</v>
      </c>
      <c r="B524" s="626" t="s">
        <v>551</v>
      </c>
      <c r="C524" s="627" t="s">
        <v>575</v>
      </c>
      <c r="D524" s="628" t="s">
        <v>576</v>
      </c>
      <c r="E524" s="627" t="s">
        <v>5912</v>
      </c>
      <c r="F524" s="628" t="s">
        <v>5913</v>
      </c>
      <c r="G524" s="627" t="s">
        <v>5950</v>
      </c>
      <c r="H524" s="627" t="s">
        <v>5951</v>
      </c>
      <c r="I524" s="629">
        <v>5.9214285714285717</v>
      </c>
      <c r="J524" s="629">
        <v>700</v>
      </c>
      <c r="K524" s="630">
        <v>4145</v>
      </c>
    </row>
    <row r="525" spans="1:11" ht="14.4" customHeight="1" x14ac:dyDescent="0.3">
      <c r="A525" s="625" t="s">
        <v>549</v>
      </c>
      <c r="B525" s="626" t="s">
        <v>551</v>
      </c>
      <c r="C525" s="627" t="s">
        <v>575</v>
      </c>
      <c r="D525" s="628" t="s">
        <v>576</v>
      </c>
      <c r="E525" s="627" t="s">
        <v>5912</v>
      </c>
      <c r="F525" s="628" t="s">
        <v>5913</v>
      </c>
      <c r="G525" s="627" t="s">
        <v>5952</v>
      </c>
      <c r="H525" s="627" t="s">
        <v>5953</v>
      </c>
      <c r="I525" s="629">
        <v>0.84124999999999994</v>
      </c>
      <c r="J525" s="629">
        <v>8200</v>
      </c>
      <c r="K525" s="630">
        <v>6900</v>
      </c>
    </row>
    <row r="526" spans="1:11" ht="14.4" customHeight="1" x14ac:dyDescent="0.3">
      <c r="A526" s="625" t="s">
        <v>549</v>
      </c>
      <c r="B526" s="626" t="s">
        <v>551</v>
      </c>
      <c r="C526" s="627" t="s">
        <v>575</v>
      </c>
      <c r="D526" s="628" t="s">
        <v>576</v>
      </c>
      <c r="E526" s="627" t="s">
        <v>5912</v>
      </c>
      <c r="F526" s="628" t="s">
        <v>5913</v>
      </c>
      <c r="G526" s="627" t="s">
        <v>6497</v>
      </c>
      <c r="H526" s="627" t="s">
        <v>6498</v>
      </c>
      <c r="I526" s="629">
        <v>2.2733333333333334</v>
      </c>
      <c r="J526" s="629">
        <v>120</v>
      </c>
      <c r="K526" s="630">
        <v>272.8</v>
      </c>
    </row>
    <row r="527" spans="1:11" ht="14.4" customHeight="1" x14ac:dyDescent="0.3">
      <c r="A527" s="625" t="s">
        <v>549</v>
      </c>
      <c r="B527" s="626" t="s">
        <v>551</v>
      </c>
      <c r="C527" s="627" t="s">
        <v>575</v>
      </c>
      <c r="D527" s="628" t="s">
        <v>576</v>
      </c>
      <c r="E527" s="627" t="s">
        <v>5912</v>
      </c>
      <c r="F527" s="628" t="s">
        <v>5913</v>
      </c>
      <c r="G527" s="627" t="s">
        <v>6337</v>
      </c>
      <c r="H527" s="627" t="s">
        <v>6338</v>
      </c>
      <c r="I527" s="629">
        <v>101.91000000000001</v>
      </c>
      <c r="J527" s="629">
        <v>20</v>
      </c>
      <c r="K527" s="630">
        <v>2697.6499999999996</v>
      </c>
    </row>
    <row r="528" spans="1:11" ht="14.4" customHeight="1" x14ac:dyDescent="0.3">
      <c r="A528" s="625" t="s">
        <v>549</v>
      </c>
      <c r="B528" s="626" t="s">
        <v>551</v>
      </c>
      <c r="C528" s="627" t="s">
        <v>575</v>
      </c>
      <c r="D528" s="628" t="s">
        <v>576</v>
      </c>
      <c r="E528" s="627" t="s">
        <v>5912</v>
      </c>
      <c r="F528" s="628" t="s">
        <v>5913</v>
      </c>
      <c r="G528" s="627" t="s">
        <v>5960</v>
      </c>
      <c r="H528" s="627" t="s">
        <v>5961</v>
      </c>
      <c r="I528" s="629">
        <v>30.110000000000003</v>
      </c>
      <c r="J528" s="629">
        <v>200</v>
      </c>
      <c r="K528" s="630">
        <v>6022</v>
      </c>
    </row>
    <row r="529" spans="1:11" ht="14.4" customHeight="1" x14ac:dyDescent="0.3">
      <c r="A529" s="625" t="s">
        <v>549</v>
      </c>
      <c r="B529" s="626" t="s">
        <v>551</v>
      </c>
      <c r="C529" s="627" t="s">
        <v>575</v>
      </c>
      <c r="D529" s="628" t="s">
        <v>576</v>
      </c>
      <c r="E529" s="627" t="s">
        <v>5912</v>
      </c>
      <c r="F529" s="628" t="s">
        <v>5913</v>
      </c>
      <c r="G529" s="627" t="s">
        <v>5962</v>
      </c>
      <c r="H529" s="627" t="s">
        <v>5963</v>
      </c>
      <c r="I529" s="629">
        <v>12.366666666666667</v>
      </c>
      <c r="J529" s="629">
        <v>150</v>
      </c>
      <c r="K529" s="630">
        <v>1855</v>
      </c>
    </row>
    <row r="530" spans="1:11" ht="14.4" customHeight="1" x14ac:dyDescent="0.3">
      <c r="A530" s="625" t="s">
        <v>549</v>
      </c>
      <c r="B530" s="626" t="s">
        <v>551</v>
      </c>
      <c r="C530" s="627" t="s">
        <v>575</v>
      </c>
      <c r="D530" s="628" t="s">
        <v>576</v>
      </c>
      <c r="E530" s="627" t="s">
        <v>5912</v>
      </c>
      <c r="F530" s="628" t="s">
        <v>5913</v>
      </c>
      <c r="G530" s="627" t="s">
        <v>5964</v>
      </c>
      <c r="H530" s="627" t="s">
        <v>5965</v>
      </c>
      <c r="I530" s="629">
        <v>8.1150000000000002</v>
      </c>
      <c r="J530" s="629">
        <v>200</v>
      </c>
      <c r="K530" s="630">
        <v>1623</v>
      </c>
    </row>
    <row r="531" spans="1:11" ht="14.4" customHeight="1" x14ac:dyDescent="0.3">
      <c r="A531" s="625" t="s">
        <v>549</v>
      </c>
      <c r="B531" s="626" t="s">
        <v>551</v>
      </c>
      <c r="C531" s="627" t="s">
        <v>575</v>
      </c>
      <c r="D531" s="628" t="s">
        <v>576</v>
      </c>
      <c r="E531" s="627" t="s">
        <v>5912</v>
      </c>
      <c r="F531" s="628" t="s">
        <v>5913</v>
      </c>
      <c r="G531" s="627" t="s">
        <v>6341</v>
      </c>
      <c r="H531" s="627" t="s">
        <v>6342</v>
      </c>
      <c r="I531" s="629">
        <v>66.585000000000008</v>
      </c>
      <c r="J531" s="629">
        <v>20</v>
      </c>
      <c r="K531" s="630">
        <v>1331.65</v>
      </c>
    </row>
    <row r="532" spans="1:11" ht="14.4" customHeight="1" x14ac:dyDescent="0.3">
      <c r="A532" s="625" t="s">
        <v>549</v>
      </c>
      <c r="B532" s="626" t="s">
        <v>551</v>
      </c>
      <c r="C532" s="627" t="s">
        <v>575</v>
      </c>
      <c r="D532" s="628" t="s">
        <v>576</v>
      </c>
      <c r="E532" s="627" t="s">
        <v>5912</v>
      </c>
      <c r="F532" s="628" t="s">
        <v>5913</v>
      </c>
      <c r="G532" s="627" t="s">
        <v>5966</v>
      </c>
      <c r="H532" s="627" t="s">
        <v>5967</v>
      </c>
      <c r="I532" s="629">
        <v>0.6</v>
      </c>
      <c r="J532" s="629">
        <v>2000</v>
      </c>
      <c r="K532" s="630">
        <v>1200</v>
      </c>
    </row>
    <row r="533" spans="1:11" ht="14.4" customHeight="1" x14ac:dyDescent="0.3">
      <c r="A533" s="625" t="s">
        <v>549</v>
      </c>
      <c r="B533" s="626" t="s">
        <v>551</v>
      </c>
      <c r="C533" s="627" t="s">
        <v>575</v>
      </c>
      <c r="D533" s="628" t="s">
        <v>576</v>
      </c>
      <c r="E533" s="627" t="s">
        <v>5912</v>
      </c>
      <c r="F533" s="628" t="s">
        <v>5913</v>
      </c>
      <c r="G533" s="627" t="s">
        <v>6411</v>
      </c>
      <c r="H533" s="627" t="s">
        <v>6412</v>
      </c>
      <c r="I533" s="629">
        <v>1.33</v>
      </c>
      <c r="J533" s="629">
        <v>1000</v>
      </c>
      <c r="K533" s="630">
        <v>1331</v>
      </c>
    </row>
    <row r="534" spans="1:11" ht="14.4" customHeight="1" x14ac:dyDescent="0.3">
      <c r="A534" s="625" t="s">
        <v>549</v>
      </c>
      <c r="B534" s="626" t="s">
        <v>551</v>
      </c>
      <c r="C534" s="627" t="s">
        <v>575</v>
      </c>
      <c r="D534" s="628" t="s">
        <v>576</v>
      </c>
      <c r="E534" s="627" t="s">
        <v>5912</v>
      </c>
      <c r="F534" s="628" t="s">
        <v>5913</v>
      </c>
      <c r="G534" s="627" t="s">
        <v>6190</v>
      </c>
      <c r="H534" s="627" t="s">
        <v>6191</v>
      </c>
      <c r="I534" s="629">
        <v>407.8533333333333</v>
      </c>
      <c r="J534" s="629">
        <v>8</v>
      </c>
      <c r="K534" s="630">
        <v>3265.25</v>
      </c>
    </row>
    <row r="535" spans="1:11" ht="14.4" customHeight="1" x14ac:dyDescent="0.3">
      <c r="A535" s="625" t="s">
        <v>549</v>
      </c>
      <c r="B535" s="626" t="s">
        <v>551</v>
      </c>
      <c r="C535" s="627" t="s">
        <v>575</v>
      </c>
      <c r="D535" s="628" t="s">
        <v>576</v>
      </c>
      <c r="E535" s="627" t="s">
        <v>5912</v>
      </c>
      <c r="F535" s="628" t="s">
        <v>5913</v>
      </c>
      <c r="G535" s="627" t="s">
        <v>5970</v>
      </c>
      <c r="H535" s="627" t="s">
        <v>5971</v>
      </c>
      <c r="I535" s="629">
        <v>8.6216666666666679</v>
      </c>
      <c r="J535" s="629">
        <v>288</v>
      </c>
      <c r="K535" s="630">
        <v>2484.3599999999997</v>
      </c>
    </row>
    <row r="536" spans="1:11" ht="14.4" customHeight="1" x14ac:dyDescent="0.3">
      <c r="A536" s="625" t="s">
        <v>549</v>
      </c>
      <c r="B536" s="626" t="s">
        <v>551</v>
      </c>
      <c r="C536" s="627" t="s">
        <v>575</v>
      </c>
      <c r="D536" s="628" t="s">
        <v>576</v>
      </c>
      <c r="E536" s="627" t="s">
        <v>5912</v>
      </c>
      <c r="F536" s="628" t="s">
        <v>5913</v>
      </c>
      <c r="G536" s="627" t="s">
        <v>5970</v>
      </c>
      <c r="H536" s="627" t="s">
        <v>5972</v>
      </c>
      <c r="I536" s="629">
        <v>8.58</v>
      </c>
      <c r="J536" s="629">
        <v>192</v>
      </c>
      <c r="K536" s="630">
        <v>1647.36</v>
      </c>
    </row>
    <row r="537" spans="1:11" ht="14.4" customHeight="1" x14ac:dyDescent="0.3">
      <c r="A537" s="625" t="s">
        <v>549</v>
      </c>
      <c r="B537" s="626" t="s">
        <v>551</v>
      </c>
      <c r="C537" s="627" t="s">
        <v>575</v>
      </c>
      <c r="D537" s="628" t="s">
        <v>576</v>
      </c>
      <c r="E537" s="627" t="s">
        <v>5912</v>
      </c>
      <c r="F537" s="628" t="s">
        <v>5913</v>
      </c>
      <c r="G537" s="627" t="s">
        <v>6192</v>
      </c>
      <c r="H537" s="627" t="s">
        <v>6193</v>
      </c>
      <c r="I537" s="629">
        <v>13.03222222222222</v>
      </c>
      <c r="J537" s="629">
        <v>33</v>
      </c>
      <c r="K537" s="630">
        <v>430.06</v>
      </c>
    </row>
    <row r="538" spans="1:11" ht="14.4" customHeight="1" x14ac:dyDescent="0.3">
      <c r="A538" s="625" t="s">
        <v>549</v>
      </c>
      <c r="B538" s="626" t="s">
        <v>551</v>
      </c>
      <c r="C538" s="627" t="s">
        <v>575</v>
      </c>
      <c r="D538" s="628" t="s">
        <v>576</v>
      </c>
      <c r="E538" s="627" t="s">
        <v>5912</v>
      </c>
      <c r="F538" s="628" t="s">
        <v>5913</v>
      </c>
      <c r="G538" s="627" t="s">
        <v>5973</v>
      </c>
      <c r="H538" s="627" t="s">
        <v>5974</v>
      </c>
      <c r="I538" s="629">
        <v>26.869999999999997</v>
      </c>
      <c r="J538" s="629">
        <v>49</v>
      </c>
      <c r="K538" s="630">
        <v>1313.32</v>
      </c>
    </row>
    <row r="539" spans="1:11" ht="14.4" customHeight="1" x14ac:dyDescent="0.3">
      <c r="A539" s="625" t="s">
        <v>549</v>
      </c>
      <c r="B539" s="626" t="s">
        <v>551</v>
      </c>
      <c r="C539" s="627" t="s">
        <v>575</v>
      </c>
      <c r="D539" s="628" t="s">
        <v>576</v>
      </c>
      <c r="E539" s="627" t="s">
        <v>5912</v>
      </c>
      <c r="F539" s="628" t="s">
        <v>5913</v>
      </c>
      <c r="G539" s="627" t="s">
        <v>6499</v>
      </c>
      <c r="H539" s="627" t="s">
        <v>6500</v>
      </c>
      <c r="I539" s="629">
        <v>2.9720000000000004</v>
      </c>
      <c r="J539" s="629">
        <v>450</v>
      </c>
      <c r="K539" s="630">
        <v>1338.1000000000001</v>
      </c>
    </row>
    <row r="540" spans="1:11" ht="14.4" customHeight="1" x14ac:dyDescent="0.3">
      <c r="A540" s="625" t="s">
        <v>549</v>
      </c>
      <c r="B540" s="626" t="s">
        <v>551</v>
      </c>
      <c r="C540" s="627" t="s">
        <v>575</v>
      </c>
      <c r="D540" s="628" t="s">
        <v>576</v>
      </c>
      <c r="E540" s="627" t="s">
        <v>5912</v>
      </c>
      <c r="F540" s="628" t="s">
        <v>5913</v>
      </c>
      <c r="G540" s="627" t="s">
        <v>5975</v>
      </c>
      <c r="H540" s="627" t="s">
        <v>5976</v>
      </c>
      <c r="I540" s="629">
        <v>1.2300000000000002</v>
      </c>
      <c r="J540" s="629">
        <v>20400</v>
      </c>
      <c r="K540" s="630">
        <v>25092</v>
      </c>
    </row>
    <row r="541" spans="1:11" ht="14.4" customHeight="1" x14ac:dyDescent="0.3">
      <c r="A541" s="625" t="s">
        <v>549</v>
      </c>
      <c r="B541" s="626" t="s">
        <v>551</v>
      </c>
      <c r="C541" s="627" t="s">
        <v>575</v>
      </c>
      <c r="D541" s="628" t="s">
        <v>576</v>
      </c>
      <c r="E541" s="627" t="s">
        <v>5912</v>
      </c>
      <c r="F541" s="628" t="s">
        <v>5913</v>
      </c>
      <c r="G541" s="627" t="s">
        <v>6501</v>
      </c>
      <c r="H541" s="627" t="s">
        <v>6502</v>
      </c>
      <c r="I541" s="629">
        <v>8.5440000000000005</v>
      </c>
      <c r="J541" s="629">
        <v>500</v>
      </c>
      <c r="K541" s="630">
        <v>4272</v>
      </c>
    </row>
    <row r="542" spans="1:11" ht="14.4" customHeight="1" x14ac:dyDescent="0.3">
      <c r="A542" s="625" t="s">
        <v>549</v>
      </c>
      <c r="B542" s="626" t="s">
        <v>551</v>
      </c>
      <c r="C542" s="627" t="s">
        <v>575</v>
      </c>
      <c r="D542" s="628" t="s">
        <v>576</v>
      </c>
      <c r="E542" s="627" t="s">
        <v>5912</v>
      </c>
      <c r="F542" s="628" t="s">
        <v>5913</v>
      </c>
      <c r="G542" s="627" t="s">
        <v>6413</v>
      </c>
      <c r="H542" s="627" t="s">
        <v>6414</v>
      </c>
      <c r="I542" s="629">
        <v>1.1724999999999999</v>
      </c>
      <c r="J542" s="629">
        <v>1500</v>
      </c>
      <c r="K542" s="630">
        <v>1757</v>
      </c>
    </row>
    <row r="543" spans="1:11" ht="14.4" customHeight="1" x14ac:dyDescent="0.3">
      <c r="A543" s="625" t="s">
        <v>549</v>
      </c>
      <c r="B543" s="626" t="s">
        <v>551</v>
      </c>
      <c r="C543" s="627" t="s">
        <v>575</v>
      </c>
      <c r="D543" s="628" t="s">
        <v>576</v>
      </c>
      <c r="E543" s="627" t="s">
        <v>5912</v>
      </c>
      <c r="F543" s="628" t="s">
        <v>5913</v>
      </c>
      <c r="G543" s="627" t="s">
        <v>5977</v>
      </c>
      <c r="H543" s="627" t="s">
        <v>6503</v>
      </c>
      <c r="I543" s="629">
        <v>98.42</v>
      </c>
      <c r="J543" s="629">
        <v>5</v>
      </c>
      <c r="K543" s="630">
        <v>492.1</v>
      </c>
    </row>
    <row r="544" spans="1:11" ht="14.4" customHeight="1" x14ac:dyDescent="0.3">
      <c r="A544" s="625" t="s">
        <v>549</v>
      </c>
      <c r="B544" s="626" t="s">
        <v>551</v>
      </c>
      <c r="C544" s="627" t="s">
        <v>575</v>
      </c>
      <c r="D544" s="628" t="s">
        <v>576</v>
      </c>
      <c r="E544" s="627" t="s">
        <v>5912</v>
      </c>
      <c r="F544" s="628" t="s">
        <v>5913</v>
      </c>
      <c r="G544" s="627" t="s">
        <v>5977</v>
      </c>
      <c r="H544" s="627" t="s">
        <v>5978</v>
      </c>
      <c r="I544" s="629">
        <v>98.38</v>
      </c>
      <c r="J544" s="629">
        <v>5</v>
      </c>
      <c r="K544" s="630">
        <v>491.9</v>
      </c>
    </row>
    <row r="545" spans="1:11" ht="14.4" customHeight="1" x14ac:dyDescent="0.3">
      <c r="A545" s="625" t="s">
        <v>549</v>
      </c>
      <c r="B545" s="626" t="s">
        <v>551</v>
      </c>
      <c r="C545" s="627" t="s">
        <v>575</v>
      </c>
      <c r="D545" s="628" t="s">
        <v>576</v>
      </c>
      <c r="E545" s="627" t="s">
        <v>5912</v>
      </c>
      <c r="F545" s="628" t="s">
        <v>5913</v>
      </c>
      <c r="G545" s="627" t="s">
        <v>6347</v>
      </c>
      <c r="H545" s="627" t="s">
        <v>6348</v>
      </c>
      <c r="I545" s="629">
        <v>188.68999999999997</v>
      </c>
      <c r="J545" s="629">
        <v>20</v>
      </c>
      <c r="K545" s="630">
        <v>4245.46</v>
      </c>
    </row>
    <row r="546" spans="1:11" ht="14.4" customHeight="1" x14ac:dyDescent="0.3">
      <c r="A546" s="625" t="s">
        <v>549</v>
      </c>
      <c r="B546" s="626" t="s">
        <v>551</v>
      </c>
      <c r="C546" s="627" t="s">
        <v>575</v>
      </c>
      <c r="D546" s="628" t="s">
        <v>576</v>
      </c>
      <c r="E546" s="627" t="s">
        <v>5912</v>
      </c>
      <c r="F546" s="628" t="s">
        <v>5913</v>
      </c>
      <c r="G546" s="627" t="s">
        <v>5979</v>
      </c>
      <c r="H546" s="627" t="s">
        <v>5980</v>
      </c>
      <c r="I546" s="629">
        <v>8.09375</v>
      </c>
      <c r="J546" s="629">
        <v>550</v>
      </c>
      <c r="K546" s="630">
        <v>4470.29</v>
      </c>
    </row>
    <row r="547" spans="1:11" ht="14.4" customHeight="1" x14ac:dyDescent="0.3">
      <c r="A547" s="625" t="s">
        <v>549</v>
      </c>
      <c r="B547" s="626" t="s">
        <v>551</v>
      </c>
      <c r="C547" s="627" t="s">
        <v>575</v>
      </c>
      <c r="D547" s="628" t="s">
        <v>576</v>
      </c>
      <c r="E547" s="627" t="s">
        <v>5912</v>
      </c>
      <c r="F547" s="628" t="s">
        <v>5913</v>
      </c>
      <c r="G547" s="627" t="s">
        <v>6210</v>
      </c>
      <c r="H547" s="627" t="s">
        <v>6211</v>
      </c>
      <c r="I547" s="629">
        <v>9.5455555555555556</v>
      </c>
      <c r="J547" s="629">
        <v>450</v>
      </c>
      <c r="K547" s="630">
        <v>4295.5</v>
      </c>
    </row>
    <row r="548" spans="1:11" ht="14.4" customHeight="1" x14ac:dyDescent="0.3">
      <c r="A548" s="625" t="s">
        <v>549</v>
      </c>
      <c r="B548" s="626" t="s">
        <v>551</v>
      </c>
      <c r="C548" s="627" t="s">
        <v>575</v>
      </c>
      <c r="D548" s="628" t="s">
        <v>576</v>
      </c>
      <c r="E548" s="627" t="s">
        <v>5912</v>
      </c>
      <c r="F548" s="628" t="s">
        <v>5913</v>
      </c>
      <c r="G548" s="627" t="s">
        <v>5983</v>
      </c>
      <c r="H548" s="627" t="s">
        <v>5984</v>
      </c>
      <c r="I548" s="629">
        <v>7.23</v>
      </c>
      <c r="J548" s="629">
        <v>36</v>
      </c>
      <c r="K548" s="630">
        <v>260.39999999999998</v>
      </c>
    </row>
    <row r="549" spans="1:11" ht="14.4" customHeight="1" x14ac:dyDescent="0.3">
      <c r="A549" s="625" t="s">
        <v>549</v>
      </c>
      <c r="B549" s="626" t="s">
        <v>551</v>
      </c>
      <c r="C549" s="627" t="s">
        <v>575</v>
      </c>
      <c r="D549" s="628" t="s">
        <v>576</v>
      </c>
      <c r="E549" s="627" t="s">
        <v>5912</v>
      </c>
      <c r="F549" s="628" t="s">
        <v>5913</v>
      </c>
      <c r="G549" s="627" t="s">
        <v>6359</v>
      </c>
      <c r="H549" s="627" t="s">
        <v>6360</v>
      </c>
      <c r="I549" s="629">
        <v>60.87</v>
      </c>
      <c r="J549" s="629">
        <v>10</v>
      </c>
      <c r="K549" s="630">
        <v>608.66999999999996</v>
      </c>
    </row>
    <row r="550" spans="1:11" ht="14.4" customHeight="1" x14ac:dyDescent="0.3">
      <c r="A550" s="625" t="s">
        <v>549</v>
      </c>
      <c r="B550" s="626" t="s">
        <v>551</v>
      </c>
      <c r="C550" s="627" t="s">
        <v>575</v>
      </c>
      <c r="D550" s="628" t="s">
        <v>576</v>
      </c>
      <c r="E550" s="627" t="s">
        <v>5912</v>
      </c>
      <c r="F550" s="628" t="s">
        <v>5913</v>
      </c>
      <c r="G550" s="627" t="s">
        <v>5987</v>
      </c>
      <c r="H550" s="627" t="s">
        <v>5988</v>
      </c>
      <c r="I550" s="629">
        <v>314.798</v>
      </c>
      <c r="J550" s="629">
        <v>8</v>
      </c>
      <c r="K550" s="630">
        <v>2518.37</v>
      </c>
    </row>
    <row r="551" spans="1:11" ht="14.4" customHeight="1" x14ac:dyDescent="0.3">
      <c r="A551" s="625" t="s">
        <v>549</v>
      </c>
      <c r="B551" s="626" t="s">
        <v>551</v>
      </c>
      <c r="C551" s="627" t="s">
        <v>575</v>
      </c>
      <c r="D551" s="628" t="s">
        <v>576</v>
      </c>
      <c r="E551" s="627" t="s">
        <v>5912</v>
      </c>
      <c r="F551" s="628" t="s">
        <v>5913</v>
      </c>
      <c r="G551" s="627" t="s">
        <v>6218</v>
      </c>
      <c r="H551" s="627" t="s">
        <v>6219</v>
      </c>
      <c r="I551" s="629">
        <v>314.80399999999997</v>
      </c>
      <c r="J551" s="629">
        <v>8</v>
      </c>
      <c r="K551" s="630">
        <v>2518.42</v>
      </c>
    </row>
    <row r="552" spans="1:11" ht="14.4" customHeight="1" x14ac:dyDescent="0.3">
      <c r="A552" s="625" t="s">
        <v>549</v>
      </c>
      <c r="B552" s="626" t="s">
        <v>551</v>
      </c>
      <c r="C552" s="627" t="s">
        <v>575</v>
      </c>
      <c r="D552" s="628" t="s">
        <v>576</v>
      </c>
      <c r="E552" s="627" t="s">
        <v>5912</v>
      </c>
      <c r="F552" s="628" t="s">
        <v>5913</v>
      </c>
      <c r="G552" s="627" t="s">
        <v>6504</v>
      </c>
      <c r="H552" s="627" t="s">
        <v>6505</v>
      </c>
      <c r="I552" s="629">
        <v>314.81</v>
      </c>
      <c r="J552" s="629">
        <v>6</v>
      </c>
      <c r="K552" s="630">
        <v>1888.89</v>
      </c>
    </row>
    <row r="553" spans="1:11" ht="14.4" customHeight="1" x14ac:dyDescent="0.3">
      <c r="A553" s="625" t="s">
        <v>549</v>
      </c>
      <c r="B553" s="626" t="s">
        <v>551</v>
      </c>
      <c r="C553" s="627" t="s">
        <v>575</v>
      </c>
      <c r="D553" s="628" t="s">
        <v>576</v>
      </c>
      <c r="E553" s="627" t="s">
        <v>5912</v>
      </c>
      <c r="F553" s="628" t="s">
        <v>5913</v>
      </c>
      <c r="G553" s="627" t="s">
        <v>6506</v>
      </c>
      <c r="H553" s="627" t="s">
        <v>6507</v>
      </c>
      <c r="I553" s="629">
        <v>69.05</v>
      </c>
      <c r="J553" s="629">
        <v>10</v>
      </c>
      <c r="K553" s="630">
        <v>690.52</v>
      </c>
    </row>
    <row r="554" spans="1:11" ht="14.4" customHeight="1" x14ac:dyDescent="0.3">
      <c r="A554" s="625" t="s">
        <v>549</v>
      </c>
      <c r="B554" s="626" t="s">
        <v>551</v>
      </c>
      <c r="C554" s="627" t="s">
        <v>575</v>
      </c>
      <c r="D554" s="628" t="s">
        <v>576</v>
      </c>
      <c r="E554" s="627" t="s">
        <v>5912</v>
      </c>
      <c r="F554" s="628" t="s">
        <v>5913</v>
      </c>
      <c r="G554" s="627" t="s">
        <v>6508</v>
      </c>
      <c r="H554" s="627" t="s">
        <v>6509</v>
      </c>
      <c r="I554" s="629">
        <v>61.75</v>
      </c>
      <c r="J554" s="629">
        <v>10</v>
      </c>
      <c r="K554" s="630">
        <v>617.54999999999995</v>
      </c>
    </row>
    <row r="555" spans="1:11" ht="14.4" customHeight="1" x14ac:dyDescent="0.3">
      <c r="A555" s="625" t="s">
        <v>549</v>
      </c>
      <c r="B555" s="626" t="s">
        <v>551</v>
      </c>
      <c r="C555" s="627" t="s">
        <v>575</v>
      </c>
      <c r="D555" s="628" t="s">
        <v>576</v>
      </c>
      <c r="E555" s="627" t="s">
        <v>5912</v>
      </c>
      <c r="F555" s="628" t="s">
        <v>5913</v>
      </c>
      <c r="G555" s="627" t="s">
        <v>6510</v>
      </c>
      <c r="H555" s="627" t="s">
        <v>6511</v>
      </c>
      <c r="I555" s="629">
        <v>101.24</v>
      </c>
      <c r="J555" s="629">
        <v>10</v>
      </c>
      <c r="K555" s="630">
        <v>1012.35</v>
      </c>
    </row>
    <row r="556" spans="1:11" ht="14.4" customHeight="1" x14ac:dyDescent="0.3">
      <c r="A556" s="625" t="s">
        <v>549</v>
      </c>
      <c r="B556" s="626" t="s">
        <v>551</v>
      </c>
      <c r="C556" s="627" t="s">
        <v>575</v>
      </c>
      <c r="D556" s="628" t="s">
        <v>576</v>
      </c>
      <c r="E556" s="627" t="s">
        <v>5912</v>
      </c>
      <c r="F556" s="628" t="s">
        <v>5913</v>
      </c>
      <c r="G556" s="627" t="s">
        <v>5991</v>
      </c>
      <c r="H556" s="627" t="s">
        <v>5992</v>
      </c>
      <c r="I556" s="629">
        <v>35.32</v>
      </c>
      <c r="J556" s="629">
        <v>50</v>
      </c>
      <c r="K556" s="630">
        <v>1765.83</v>
      </c>
    </row>
    <row r="557" spans="1:11" ht="14.4" customHeight="1" x14ac:dyDescent="0.3">
      <c r="A557" s="625" t="s">
        <v>549</v>
      </c>
      <c r="B557" s="626" t="s">
        <v>551</v>
      </c>
      <c r="C557" s="627" t="s">
        <v>575</v>
      </c>
      <c r="D557" s="628" t="s">
        <v>576</v>
      </c>
      <c r="E557" s="627" t="s">
        <v>5912</v>
      </c>
      <c r="F557" s="628" t="s">
        <v>5913</v>
      </c>
      <c r="G557" s="627" t="s">
        <v>6435</v>
      </c>
      <c r="H557" s="627" t="s">
        <v>6512</v>
      </c>
      <c r="I557" s="629">
        <v>849.32</v>
      </c>
      <c r="J557" s="629">
        <v>1</v>
      </c>
      <c r="K557" s="630">
        <v>849.32</v>
      </c>
    </row>
    <row r="558" spans="1:11" ht="14.4" customHeight="1" x14ac:dyDescent="0.3">
      <c r="A558" s="625" t="s">
        <v>549</v>
      </c>
      <c r="B558" s="626" t="s">
        <v>551</v>
      </c>
      <c r="C558" s="627" t="s">
        <v>575</v>
      </c>
      <c r="D558" s="628" t="s">
        <v>576</v>
      </c>
      <c r="E558" s="627" t="s">
        <v>5914</v>
      </c>
      <c r="F558" s="628" t="s">
        <v>5915</v>
      </c>
      <c r="G558" s="627" t="s">
        <v>6513</v>
      </c>
      <c r="H558" s="627" t="s">
        <v>6514</v>
      </c>
      <c r="I558" s="629">
        <v>444.6</v>
      </c>
      <c r="J558" s="629">
        <v>6</v>
      </c>
      <c r="K558" s="630">
        <v>2667.6</v>
      </c>
    </row>
    <row r="559" spans="1:11" ht="14.4" customHeight="1" x14ac:dyDescent="0.3">
      <c r="A559" s="625" t="s">
        <v>549</v>
      </c>
      <c r="B559" s="626" t="s">
        <v>551</v>
      </c>
      <c r="C559" s="627" t="s">
        <v>575</v>
      </c>
      <c r="D559" s="628" t="s">
        <v>576</v>
      </c>
      <c r="E559" s="627" t="s">
        <v>5914</v>
      </c>
      <c r="F559" s="628" t="s">
        <v>5915</v>
      </c>
      <c r="G559" s="627" t="s">
        <v>6515</v>
      </c>
      <c r="H559" s="627" t="s">
        <v>6516</v>
      </c>
      <c r="I559" s="629">
        <v>268.61500000000001</v>
      </c>
      <c r="J559" s="629">
        <v>40</v>
      </c>
      <c r="K559" s="630">
        <v>10744.599999999999</v>
      </c>
    </row>
    <row r="560" spans="1:11" ht="14.4" customHeight="1" x14ac:dyDescent="0.3">
      <c r="A560" s="625" t="s">
        <v>549</v>
      </c>
      <c r="B560" s="626" t="s">
        <v>551</v>
      </c>
      <c r="C560" s="627" t="s">
        <v>575</v>
      </c>
      <c r="D560" s="628" t="s">
        <v>576</v>
      </c>
      <c r="E560" s="627" t="s">
        <v>5914</v>
      </c>
      <c r="F560" s="628" t="s">
        <v>5915</v>
      </c>
      <c r="G560" s="627" t="s">
        <v>6517</v>
      </c>
      <c r="H560" s="627" t="s">
        <v>6518</v>
      </c>
      <c r="I560" s="629">
        <v>57.81909090909091</v>
      </c>
      <c r="J560" s="629">
        <v>130</v>
      </c>
      <c r="K560" s="630">
        <v>7472.4</v>
      </c>
    </row>
    <row r="561" spans="1:11" ht="14.4" customHeight="1" x14ac:dyDescent="0.3">
      <c r="A561" s="625" t="s">
        <v>549</v>
      </c>
      <c r="B561" s="626" t="s">
        <v>551</v>
      </c>
      <c r="C561" s="627" t="s">
        <v>575</v>
      </c>
      <c r="D561" s="628" t="s">
        <v>576</v>
      </c>
      <c r="E561" s="627" t="s">
        <v>5914</v>
      </c>
      <c r="F561" s="628" t="s">
        <v>5915</v>
      </c>
      <c r="G561" s="627" t="s">
        <v>5999</v>
      </c>
      <c r="H561" s="627" t="s">
        <v>6000</v>
      </c>
      <c r="I561" s="629">
        <v>5.7375000000000007</v>
      </c>
      <c r="J561" s="629">
        <v>320</v>
      </c>
      <c r="K561" s="630">
        <v>1848.0000000000002</v>
      </c>
    </row>
    <row r="562" spans="1:11" ht="14.4" customHeight="1" x14ac:dyDescent="0.3">
      <c r="A562" s="625" t="s">
        <v>549</v>
      </c>
      <c r="B562" s="626" t="s">
        <v>551</v>
      </c>
      <c r="C562" s="627" t="s">
        <v>575</v>
      </c>
      <c r="D562" s="628" t="s">
        <v>576</v>
      </c>
      <c r="E562" s="627" t="s">
        <v>5914</v>
      </c>
      <c r="F562" s="628" t="s">
        <v>5915</v>
      </c>
      <c r="G562" s="627" t="s">
        <v>6519</v>
      </c>
      <c r="H562" s="627" t="s">
        <v>6520</v>
      </c>
      <c r="I562" s="629">
        <v>37.216363636363639</v>
      </c>
      <c r="J562" s="629">
        <v>1200</v>
      </c>
      <c r="K562" s="630">
        <v>45095.7</v>
      </c>
    </row>
    <row r="563" spans="1:11" ht="14.4" customHeight="1" x14ac:dyDescent="0.3">
      <c r="A563" s="625" t="s">
        <v>549</v>
      </c>
      <c r="B563" s="626" t="s">
        <v>551</v>
      </c>
      <c r="C563" s="627" t="s">
        <v>575</v>
      </c>
      <c r="D563" s="628" t="s">
        <v>576</v>
      </c>
      <c r="E563" s="627" t="s">
        <v>5914</v>
      </c>
      <c r="F563" s="628" t="s">
        <v>5915</v>
      </c>
      <c r="G563" s="627" t="s">
        <v>6001</v>
      </c>
      <c r="H563" s="627" t="s">
        <v>6002</v>
      </c>
      <c r="I563" s="629">
        <v>3.508</v>
      </c>
      <c r="J563" s="629">
        <v>80</v>
      </c>
      <c r="K563" s="630">
        <v>280.60000000000002</v>
      </c>
    </row>
    <row r="564" spans="1:11" ht="14.4" customHeight="1" x14ac:dyDescent="0.3">
      <c r="A564" s="625" t="s">
        <v>549</v>
      </c>
      <c r="B564" s="626" t="s">
        <v>551</v>
      </c>
      <c r="C564" s="627" t="s">
        <v>575</v>
      </c>
      <c r="D564" s="628" t="s">
        <v>576</v>
      </c>
      <c r="E564" s="627" t="s">
        <v>5914</v>
      </c>
      <c r="F564" s="628" t="s">
        <v>5915</v>
      </c>
      <c r="G564" s="627" t="s">
        <v>6003</v>
      </c>
      <c r="H564" s="627" t="s">
        <v>6004</v>
      </c>
      <c r="I564" s="629">
        <v>15.747</v>
      </c>
      <c r="J564" s="629">
        <v>1200</v>
      </c>
      <c r="K564" s="630">
        <v>18821.5</v>
      </c>
    </row>
    <row r="565" spans="1:11" ht="14.4" customHeight="1" x14ac:dyDescent="0.3">
      <c r="A565" s="625" t="s">
        <v>549</v>
      </c>
      <c r="B565" s="626" t="s">
        <v>551</v>
      </c>
      <c r="C565" s="627" t="s">
        <v>575</v>
      </c>
      <c r="D565" s="628" t="s">
        <v>576</v>
      </c>
      <c r="E565" s="627" t="s">
        <v>5914</v>
      </c>
      <c r="F565" s="628" t="s">
        <v>5915</v>
      </c>
      <c r="G565" s="627" t="s">
        <v>6246</v>
      </c>
      <c r="H565" s="627" t="s">
        <v>6247</v>
      </c>
      <c r="I565" s="629">
        <v>7.3439999999999994</v>
      </c>
      <c r="J565" s="629">
        <v>1800</v>
      </c>
      <c r="K565" s="630">
        <v>13245</v>
      </c>
    </row>
    <row r="566" spans="1:11" ht="14.4" customHeight="1" x14ac:dyDescent="0.3">
      <c r="A566" s="625" t="s">
        <v>549</v>
      </c>
      <c r="B566" s="626" t="s">
        <v>551</v>
      </c>
      <c r="C566" s="627" t="s">
        <v>575</v>
      </c>
      <c r="D566" s="628" t="s">
        <v>576</v>
      </c>
      <c r="E566" s="627" t="s">
        <v>5914</v>
      </c>
      <c r="F566" s="628" t="s">
        <v>5915</v>
      </c>
      <c r="G566" s="627" t="s">
        <v>6521</v>
      </c>
      <c r="H566" s="627" t="s">
        <v>6522</v>
      </c>
      <c r="I566" s="629">
        <v>333.97500000000002</v>
      </c>
      <c r="J566" s="629">
        <v>5</v>
      </c>
      <c r="K566" s="630">
        <v>1678.3600000000001</v>
      </c>
    </row>
    <row r="567" spans="1:11" ht="14.4" customHeight="1" x14ac:dyDescent="0.3">
      <c r="A567" s="625" t="s">
        <v>549</v>
      </c>
      <c r="B567" s="626" t="s">
        <v>551</v>
      </c>
      <c r="C567" s="627" t="s">
        <v>575</v>
      </c>
      <c r="D567" s="628" t="s">
        <v>576</v>
      </c>
      <c r="E567" s="627" t="s">
        <v>5914</v>
      </c>
      <c r="F567" s="628" t="s">
        <v>5915</v>
      </c>
      <c r="G567" s="627" t="s">
        <v>6523</v>
      </c>
      <c r="H567" s="627" t="s">
        <v>6524</v>
      </c>
      <c r="I567" s="629">
        <v>24.703333333333333</v>
      </c>
      <c r="J567" s="629">
        <v>14</v>
      </c>
      <c r="K567" s="630">
        <v>345.37999999999994</v>
      </c>
    </row>
    <row r="568" spans="1:11" ht="14.4" customHeight="1" x14ac:dyDescent="0.3">
      <c r="A568" s="625" t="s">
        <v>549</v>
      </c>
      <c r="B568" s="626" t="s">
        <v>551</v>
      </c>
      <c r="C568" s="627" t="s">
        <v>575</v>
      </c>
      <c r="D568" s="628" t="s">
        <v>576</v>
      </c>
      <c r="E568" s="627" t="s">
        <v>5914</v>
      </c>
      <c r="F568" s="628" t="s">
        <v>5915</v>
      </c>
      <c r="G568" s="627" t="s">
        <v>6005</v>
      </c>
      <c r="H568" s="627" t="s">
        <v>6006</v>
      </c>
      <c r="I568" s="629">
        <v>0.92454545454545434</v>
      </c>
      <c r="J568" s="629">
        <v>17800</v>
      </c>
      <c r="K568" s="630">
        <v>16429</v>
      </c>
    </row>
    <row r="569" spans="1:11" ht="14.4" customHeight="1" x14ac:dyDescent="0.3">
      <c r="A569" s="625" t="s">
        <v>549</v>
      </c>
      <c r="B569" s="626" t="s">
        <v>551</v>
      </c>
      <c r="C569" s="627" t="s">
        <v>575</v>
      </c>
      <c r="D569" s="628" t="s">
        <v>576</v>
      </c>
      <c r="E569" s="627" t="s">
        <v>5914</v>
      </c>
      <c r="F569" s="628" t="s">
        <v>5915</v>
      </c>
      <c r="G569" s="627" t="s">
        <v>6007</v>
      </c>
      <c r="H569" s="627" t="s">
        <v>6008</v>
      </c>
      <c r="I569" s="629">
        <v>1.4233333333333331</v>
      </c>
      <c r="J569" s="629">
        <v>7000</v>
      </c>
      <c r="K569" s="630">
        <v>9978</v>
      </c>
    </row>
    <row r="570" spans="1:11" ht="14.4" customHeight="1" x14ac:dyDescent="0.3">
      <c r="A570" s="625" t="s">
        <v>549</v>
      </c>
      <c r="B570" s="626" t="s">
        <v>551</v>
      </c>
      <c r="C570" s="627" t="s">
        <v>575</v>
      </c>
      <c r="D570" s="628" t="s">
        <v>576</v>
      </c>
      <c r="E570" s="627" t="s">
        <v>5914</v>
      </c>
      <c r="F570" s="628" t="s">
        <v>5915</v>
      </c>
      <c r="G570" s="627" t="s">
        <v>6009</v>
      </c>
      <c r="H570" s="627" t="s">
        <v>6010</v>
      </c>
      <c r="I570" s="629">
        <v>0.41699999999999998</v>
      </c>
      <c r="J570" s="629">
        <v>5500</v>
      </c>
      <c r="K570" s="630">
        <v>2288</v>
      </c>
    </row>
    <row r="571" spans="1:11" ht="14.4" customHeight="1" x14ac:dyDescent="0.3">
      <c r="A571" s="625" t="s">
        <v>549</v>
      </c>
      <c r="B571" s="626" t="s">
        <v>551</v>
      </c>
      <c r="C571" s="627" t="s">
        <v>575</v>
      </c>
      <c r="D571" s="628" t="s">
        <v>576</v>
      </c>
      <c r="E571" s="627" t="s">
        <v>5914</v>
      </c>
      <c r="F571" s="628" t="s">
        <v>5915</v>
      </c>
      <c r="G571" s="627" t="s">
        <v>6011</v>
      </c>
      <c r="H571" s="627" t="s">
        <v>6012</v>
      </c>
      <c r="I571" s="629">
        <v>0.57600000000000007</v>
      </c>
      <c r="J571" s="629">
        <v>9200</v>
      </c>
      <c r="K571" s="630">
        <v>5296</v>
      </c>
    </row>
    <row r="572" spans="1:11" ht="14.4" customHeight="1" x14ac:dyDescent="0.3">
      <c r="A572" s="625" t="s">
        <v>549</v>
      </c>
      <c r="B572" s="626" t="s">
        <v>551</v>
      </c>
      <c r="C572" s="627" t="s">
        <v>575</v>
      </c>
      <c r="D572" s="628" t="s">
        <v>576</v>
      </c>
      <c r="E572" s="627" t="s">
        <v>5914</v>
      </c>
      <c r="F572" s="628" t="s">
        <v>5915</v>
      </c>
      <c r="G572" s="627" t="s">
        <v>6371</v>
      </c>
      <c r="H572" s="627" t="s">
        <v>6372</v>
      </c>
      <c r="I572" s="629">
        <v>23.877142857142861</v>
      </c>
      <c r="J572" s="629">
        <v>51</v>
      </c>
      <c r="K572" s="630">
        <v>1223.8799999999999</v>
      </c>
    </row>
    <row r="573" spans="1:11" ht="14.4" customHeight="1" x14ac:dyDescent="0.3">
      <c r="A573" s="625" t="s">
        <v>549</v>
      </c>
      <c r="B573" s="626" t="s">
        <v>551</v>
      </c>
      <c r="C573" s="627" t="s">
        <v>575</v>
      </c>
      <c r="D573" s="628" t="s">
        <v>576</v>
      </c>
      <c r="E573" s="627" t="s">
        <v>5914</v>
      </c>
      <c r="F573" s="628" t="s">
        <v>5915</v>
      </c>
      <c r="G573" s="627" t="s">
        <v>6013</v>
      </c>
      <c r="H573" s="627" t="s">
        <v>6014</v>
      </c>
      <c r="I573" s="629">
        <v>3.0812499999999998</v>
      </c>
      <c r="J573" s="629">
        <v>550</v>
      </c>
      <c r="K573" s="630">
        <v>1684</v>
      </c>
    </row>
    <row r="574" spans="1:11" ht="14.4" customHeight="1" x14ac:dyDescent="0.3">
      <c r="A574" s="625" t="s">
        <v>549</v>
      </c>
      <c r="B574" s="626" t="s">
        <v>551</v>
      </c>
      <c r="C574" s="627" t="s">
        <v>575</v>
      </c>
      <c r="D574" s="628" t="s">
        <v>576</v>
      </c>
      <c r="E574" s="627" t="s">
        <v>5914</v>
      </c>
      <c r="F574" s="628" t="s">
        <v>5915</v>
      </c>
      <c r="G574" s="627" t="s">
        <v>6252</v>
      </c>
      <c r="H574" s="627" t="s">
        <v>6253</v>
      </c>
      <c r="I574" s="629">
        <v>5.3266666666666671</v>
      </c>
      <c r="J574" s="629">
        <v>300</v>
      </c>
      <c r="K574" s="630">
        <v>1597.9</v>
      </c>
    </row>
    <row r="575" spans="1:11" ht="14.4" customHeight="1" x14ac:dyDescent="0.3">
      <c r="A575" s="625" t="s">
        <v>549</v>
      </c>
      <c r="B575" s="626" t="s">
        <v>551</v>
      </c>
      <c r="C575" s="627" t="s">
        <v>575</v>
      </c>
      <c r="D575" s="628" t="s">
        <v>576</v>
      </c>
      <c r="E575" s="627" t="s">
        <v>5914</v>
      </c>
      <c r="F575" s="628" t="s">
        <v>5915</v>
      </c>
      <c r="G575" s="627" t="s">
        <v>6525</v>
      </c>
      <c r="H575" s="627" t="s">
        <v>6526</v>
      </c>
      <c r="I575" s="629">
        <v>115.545</v>
      </c>
      <c r="J575" s="629">
        <v>20</v>
      </c>
      <c r="K575" s="630">
        <v>2245.6800000000003</v>
      </c>
    </row>
    <row r="576" spans="1:11" ht="14.4" customHeight="1" x14ac:dyDescent="0.3">
      <c r="A576" s="625" t="s">
        <v>549</v>
      </c>
      <c r="B576" s="626" t="s">
        <v>551</v>
      </c>
      <c r="C576" s="627" t="s">
        <v>575</v>
      </c>
      <c r="D576" s="628" t="s">
        <v>576</v>
      </c>
      <c r="E576" s="627" t="s">
        <v>5914</v>
      </c>
      <c r="F576" s="628" t="s">
        <v>5915</v>
      </c>
      <c r="G576" s="627" t="s">
        <v>6527</v>
      </c>
      <c r="H576" s="627" t="s">
        <v>6528</v>
      </c>
      <c r="I576" s="629">
        <v>112.29</v>
      </c>
      <c r="J576" s="629">
        <v>10</v>
      </c>
      <c r="K576" s="630">
        <v>1122.8800000000001</v>
      </c>
    </row>
    <row r="577" spans="1:11" ht="14.4" customHeight="1" x14ac:dyDescent="0.3">
      <c r="A577" s="625" t="s">
        <v>549</v>
      </c>
      <c r="B577" s="626" t="s">
        <v>551</v>
      </c>
      <c r="C577" s="627" t="s">
        <v>575</v>
      </c>
      <c r="D577" s="628" t="s">
        <v>576</v>
      </c>
      <c r="E577" s="627" t="s">
        <v>5914</v>
      </c>
      <c r="F577" s="628" t="s">
        <v>5915</v>
      </c>
      <c r="G577" s="627" t="s">
        <v>6017</v>
      </c>
      <c r="H577" s="627" t="s">
        <v>6018</v>
      </c>
      <c r="I577" s="629">
        <v>6.5680000000000005</v>
      </c>
      <c r="J577" s="629">
        <v>170</v>
      </c>
      <c r="K577" s="630">
        <v>1105</v>
      </c>
    </row>
    <row r="578" spans="1:11" ht="14.4" customHeight="1" x14ac:dyDescent="0.3">
      <c r="A578" s="625" t="s">
        <v>549</v>
      </c>
      <c r="B578" s="626" t="s">
        <v>551</v>
      </c>
      <c r="C578" s="627" t="s">
        <v>575</v>
      </c>
      <c r="D578" s="628" t="s">
        <v>576</v>
      </c>
      <c r="E578" s="627" t="s">
        <v>5914</v>
      </c>
      <c r="F578" s="628" t="s">
        <v>5915</v>
      </c>
      <c r="G578" s="627" t="s">
        <v>6019</v>
      </c>
      <c r="H578" s="627" t="s">
        <v>6020</v>
      </c>
      <c r="I578" s="629">
        <v>193.66</v>
      </c>
      <c r="J578" s="629">
        <v>5</v>
      </c>
      <c r="K578" s="630">
        <v>968.3</v>
      </c>
    </row>
    <row r="579" spans="1:11" ht="14.4" customHeight="1" x14ac:dyDescent="0.3">
      <c r="A579" s="625" t="s">
        <v>549</v>
      </c>
      <c r="B579" s="626" t="s">
        <v>551</v>
      </c>
      <c r="C579" s="627" t="s">
        <v>575</v>
      </c>
      <c r="D579" s="628" t="s">
        <v>576</v>
      </c>
      <c r="E579" s="627" t="s">
        <v>5914</v>
      </c>
      <c r="F579" s="628" t="s">
        <v>5915</v>
      </c>
      <c r="G579" s="627" t="s">
        <v>6529</v>
      </c>
      <c r="H579" s="627" t="s">
        <v>6530</v>
      </c>
      <c r="I579" s="629">
        <v>484.03399999999999</v>
      </c>
      <c r="J579" s="629">
        <v>6</v>
      </c>
      <c r="K579" s="630">
        <v>2904.2200000000003</v>
      </c>
    </row>
    <row r="580" spans="1:11" ht="14.4" customHeight="1" x14ac:dyDescent="0.3">
      <c r="A580" s="625" t="s">
        <v>549</v>
      </c>
      <c r="B580" s="626" t="s">
        <v>551</v>
      </c>
      <c r="C580" s="627" t="s">
        <v>575</v>
      </c>
      <c r="D580" s="628" t="s">
        <v>576</v>
      </c>
      <c r="E580" s="627" t="s">
        <v>5914</v>
      </c>
      <c r="F580" s="628" t="s">
        <v>5915</v>
      </c>
      <c r="G580" s="627" t="s">
        <v>6373</v>
      </c>
      <c r="H580" s="627" t="s">
        <v>6374</v>
      </c>
      <c r="I580" s="629">
        <v>67.674999999999997</v>
      </c>
      <c r="J580" s="629">
        <v>13</v>
      </c>
      <c r="K580" s="630">
        <v>881.9799999999999</v>
      </c>
    </row>
    <row r="581" spans="1:11" ht="14.4" customHeight="1" x14ac:dyDescent="0.3">
      <c r="A581" s="625" t="s">
        <v>549</v>
      </c>
      <c r="B581" s="626" t="s">
        <v>551</v>
      </c>
      <c r="C581" s="627" t="s">
        <v>575</v>
      </c>
      <c r="D581" s="628" t="s">
        <v>576</v>
      </c>
      <c r="E581" s="627" t="s">
        <v>5914</v>
      </c>
      <c r="F581" s="628" t="s">
        <v>5915</v>
      </c>
      <c r="G581" s="627" t="s">
        <v>6254</v>
      </c>
      <c r="H581" s="627" t="s">
        <v>6255</v>
      </c>
      <c r="I581" s="629">
        <v>14.6075</v>
      </c>
      <c r="J581" s="629">
        <v>80</v>
      </c>
      <c r="K581" s="630">
        <v>1168.06</v>
      </c>
    </row>
    <row r="582" spans="1:11" ht="14.4" customHeight="1" x14ac:dyDescent="0.3">
      <c r="A582" s="625" t="s">
        <v>549</v>
      </c>
      <c r="B582" s="626" t="s">
        <v>551</v>
      </c>
      <c r="C582" s="627" t="s">
        <v>575</v>
      </c>
      <c r="D582" s="628" t="s">
        <v>576</v>
      </c>
      <c r="E582" s="627" t="s">
        <v>5914</v>
      </c>
      <c r="F582" s="628" t="s">
        <v>5915</v>
      </c>
      <c r="G582" s="627" t="s">
        <v>6023</v>
      </c>
      <c r="H582" s="627" t="s">
        <v>6024</v>
      </c>
      <c r="I582" s="629">
        <v>79.793333333333337</v>
      </c>
      <c r="J582" s="629">
        <v>140</v>
      </c>
      <c r="K582" s="630">
        <v>11186.599999999999</v>
      </c>
    </row>
    <row r="583" spans="1:11" ht="14.4" customHeight="1" x14ac:dyDescent="0.3">
      <c r="A583" s="625" t="s">
        <v>549</v>
      </c>
      <c r="B583" s="626" t="s">
        <v>551</v>
      </c>
      <c r="C583" s="627" t="s">
        <v>575</v>
      </c>
      <c r="D583" s="628" t="s">
        <v>576</v>
      </c>
      <c r="E583" s="627" t="s">
        <v>5914</v>
      </c>
      <c r="F583" s="628" t="s">
        <v>5915</v>
      </c>
      <c r="G583" s="627" t="s">
        <v>6256</v>
      </c>
      <c r="H583" s="627" t="s">
        <v>6257</v>
      </c>
      <c r="I583" s="629">
        <v>17.933333333333334</v>
      </c>
      <c r="J583" s="629">
        <v>380</v>
      </c>
      <c r="K583" s="630">
        <v>6815.9</v>
      </c>
    </row>
    <row r="584" spans="1:11" ht="14.4" customHeight="1" x14ac:dyDescent="0.3">
      <c r="A584" s="625" t="s">
        <v>549</v>
      </c>
      <c r="B584" s="626" t="s">
        <v>551</v>
      </c>
      <c r="C584" s="627" t="s">
        <v>575</v>
      </c>
      <c r="D584" s="628" t="s">
        <v>576</v>
      </c>
      <c r="E584" s="627" t="s">
        <v>5914</v>
      </c>
      <c r="F584" s="628" t="s">
        <v>5915</v>
      </c>
      <c r="G584" s="627" t="s">
        <v>6025</v>
      </c>
      <c r="H584" s="627" t="s">
        <v>6026</v>
      </c>
      <c r="I584" s="629">
        <v>5.503333333333333</v>
      </c>
      <c r="J584" s="629">
        <v>750</v>
      </c>
      <c r="K584" s="630">
        <v>4105.5</v>
      </c>
    </row>
    <row r="585" spans="1:11" ht="14.4" customHeight="1" x14ac:dyDescent="0.3">
      <c r="A585" s="625" t="s">
        <v>549</v>
      </c>
      <c r="B585" s="626" t="s">
        <v>551</v>
      </c>
      <c r="C585" s="627" t="s">
        <v>575</v>
      </c>
      <c r="D585" s="628" t="s">
        <v>576</v>
      </c>
      <c r="E585" s="627" t="s">
        <v>5914</v>
      </c>
      <c r="F585" s="628" t="s">
        <v>5915</v>
      </c>
      <c r="G585" s="627" t="s">
        <v>6025</v>
      </c>
      <c r="H585" s="627" t="s">
        <v>6027</v>
      </c>
      <c r="I585" s="629">
        <v>5.57</v>
      </c>
      <c r="J585" s="629">
        <v>500</v>
      </c>
      <c r="K585" s="630">
        <v>2785</v>
      </c>
    </row>
    <row r="586" spans="1:11" ht="14.4" customHeight="1" x14ac:dyDescent="0.3">
      <c r="A586" s="625" t="s">
        <v>549</v>
      </c>
      <c r="B586" s="626" t="s">
        <v>551</v>
      </c>
      <c r="C586" s="627" t="s">
        <v>575</v>
      </c>
      <c r="D586" s="628" t="s">
        <v>576</v>
      </c>
      <c r="E586" s="627" t="s">
        <v>5914</v>
      </c>
      <c r="F586" s="628" t="s">
        <v>5915</v>
      </c>
      <c r="G586" s="627" t="s">
        <v>6531</v>
      </c>
      <c r="H586" s="627" t="s">
        <v>6532</v>
      </c>
      <c r="I586" s="629">
        <v>2951.19</v>
      </c>
      <c r="J586" s="629">
        <v>2</v>
      </c>
      <c r="K586" s="630">
        <v>5902.38</v>
      </c>
    </row>
    <row r="587" spans="1:11" ht="14.4" customHeight="1" x14ac:dyDescent="0.3">
      <c r="A587" s="625" t="s">
        <v>549</v>
      </c>
      <c r="B587" s="626" t="s">
        <v>551</v>
      </c>
      <c r="C587" s="627" t="s">
        <v>575</v>
      </c>
      <c r="D587" s="628" t="s">
        <v>576</v>
      </c>
      <c r="E587" s="627" t="s">
        <v>5914</v>
      </c>
      <c r="F587" s="628" t="s">
        <v>5915</v>
      </c>
      <c r="G587" s="627" t="s">
        <v>6533</v>
      </c>
      <c r="H587" s="627" t="s">
        <v>6534</v>
      </c>
      <c r="I587" s="629">
        <v>17.059999999999999</v>
      </c>
      <c r="J587" s="629">
        <v>10</v>
      </c>
      <c r="K587" s="630">
        <v>170.6</v>
      </c>
    </row>
    <row r="588" spans="1:11" ht="14.4" customHeight="1" x14ac:dyDescent="0.3">
      <c r="A588" s="625" t="s">
        <v>549</v>
      </c>
      <c r="B588" s="626" t="s">
        <v>551</v>
      </c>
      <c r="C588" s="627" t="s">
        <v>575</v>
      </c>
      <c r="D588" s="628" t="s">
        <v>576</v>
      </c>
      <c r="E588" s="627" t="s">
        <v>5914</v>
      </c>
      <c r="F588" s="628" t="s">
        <v>5915</v>
      </c>
      <c r="G588" s="627" t="s">
        <v>6535</v>
      </c>
      <c r="H588" s="627" t="s">
        <v>6536</v>
      </c>
      <c r="I588" s="629">
        <v>108.90599999999999</v>
      </c>
      <c r="J588" s="629">
        <v>24</v>
      </c>
      <c r="K588" s="630">
        <v>2613.58</v>
      </c>
    </row>
    <row r="589" spans="1:11" ht="14.4" customHeight="1" x14ac:dyDescent="0.3">
      <c r="A589" s="625" t="s">
        <v>549</v>
      </c>
      <c r="B589" s="626" t="s">
        <v>551</v>
      </c>
      <c r="C589" s="627" t="s">
        <v>575</v>
      </c>
      <c r="D589" s="628" t="s">
        <v>576</v>
      </c>
      <c r="E589" s="627" t="s">
        <v>5914</v>
      </c>
      <c r="F589" s="628" t="s">
        <v>5915</v>
      </c>
      <c r="G589" s="627" t="s">
        <v>6537</v>
      </c>
      <c r="H589" s="627" t="s">
        <v>6538</v>
      </c>
      <c r="I589" s="629">
        <v>193.48999999999995</v>
      </c>
      <c r="J589" s="629">
        <v>18</v>
      </c>
      <c r="K589" s="630">
        <v>3487.04</v>
      </c>
    </row>
    <row r="590" spans="1:11" ht="14.4" customHeight="1" x14ac:dyDescent="0.3">
      <c r="A590" s="625" t="s">
        <v>549</v>
      </c>
      <c r="B590" s="626" t="s">
        <v>551</v>
      </c>
      <c r="C590" s="627" t="s">
        <v>575</v>
      </c>
      <c r="D590" s="628" t="s">
        <v>576</v>
      </c>
      <c r="E590" s="627" t="s">
        <v>5914</v>
      </c>
      <c r="F590" s="628" t="s">
        <v>5915</v>
      </c>
      <c r="G590" s="627" t="s">
        <v>6028</v>
      </c>
      <c r="H590" s="627" t="s">
        <v>6029</v>
      </c>
      <c r="I590" s="629">
        <v>8.8250000000000011</v>
      </c>
      <c r="J590" s="629">
        <v>80</v>
      </c>
      <c r="K590" s="630">
        <v>714.87999999999988</v>
      </c>
    </row>
    <row r="591" spans="1:11" ht="14.4" customHeight="1" x14ac:dyDescent="0.3">
      <c r="A591" s="625" t="s">
        <v>549</v>
      </c>
      <c r="B591" s="626" t="s">
        <v>551</v>
      </c>
      <c r="C591" s="627" t="s">
        <v>575</v>
      </c>
      <c r="D591" s="628" t="s">
        <v>576</v>
      </c>
      <c r="E591" s="627" t="s">
        <v>5914</v>
      </c>
      <c r="F591" s="628" t="s">
        <v>5915</v>
      </c>
      <c r="G591" s="627" t="s">
        <v>6030</v>
      </c>
      <c r="H591" s="627" t="s">
        <v>6031</v>
      </c>
      <c r="I591" s="629">
        <v>10.872</v>
      </c>
      <c r="J591" s="629">
        <v>450</v>
      </c>
      <c r="K591" s="630">
        <v>4885</v>
      </c>
    </row>
    <row r="592" spans="1:11" ht="14.4" customHeight="1" x14ac:dyDescent="0.3">
      <c r="A592" s="625" t="s">
        <v>549</v>
      </c>
      <c r="B592" s="626" t="s">
        <v>551</v>
      </c>
      <c r="C592" s="627" t="s">
        <v>575</v>
      </c>
      <c r="D592" s="628" t="s">
        <v>576</v>
      </c>
      <c r="E592" s="627" t="s">
        <v>5914</v>
      </c>
      <c r="F592" s="628" t="s">
        <v>5915</v>
      </c>
      <c r="G592" s="627" t="s">
        <v>6032</v>
      </c>
      <c r="H592" s="627" t="s">
        <v>6033</v>
      </c>
      <c r="I592" s="629">
        <v>22.12</v>
      </c>
      <c r="J592" s="629">
        <v>30</v>
      </c>
      <c r="K592" s="630">
        <v>663.6</v>
      </c>
    </row>
    <row r="593" spans="1:11" ht="14.4" customHeight="1" x14ac:dyDescent="0.3">
      <c r="A593" s="625" t="s">
        <v>549</v>
      </c>
      <c r="B593" s="626" t="s">
        <v>551</v>
      </c>
      <c r="C593" s="627" t="s">
        <v>575</v>
      </c>
      <c r="D593" s="628" t="s">
        <v>576</v>
      </c>
      <c r="E593" s="627" t="s">
        <v>5914</v>
      </c>
      <c r="F593" s="628" t="s">
        <v>5915</v>
      </c>
      <c r="G593" s="627" t="s">
        <v>6539</v>
      </c>
      <c r="H593" s="627" t="s">
        <v>6540</v>
      </c>
      <c r="I593" s="629">
        <v>2.3166666666666664</v>
      </c>
      <c r="J593" s="629">
        <v>200</v>
      </c>
      <c r="K593" s="630">
        <v>465</v>
      </c>
    </row>
    <row r="594" spans="1:11" ht="14.4" customHeight="1" x14ac:dyDescent="0.3">
      <c r="A594" s="625" t="s">
        <v>549</v>
      </c>
      <c r="B594" s="626" t="s">
        <v>551</v>
      </c>
      <c r="C594" s="627" t="s">
        <v>575</v>
      </c>
      <c r="D594" s="628" t="s">
        <v>576</v>
      </c>
      <c r="E594" s="627" t="s">
        <v>5914</v>
      </c>
      <c r="F594" s="628" t="s">
        <v>5915</v>
      </c>
      <c r="G594" s="627" t="s">
        <v>6034</v>
      </c>
      <c r="H594" s="627" t="s">
        <v>6035</v>
      </c>
      <c r="I594" s="629">
        <v>1.7689999999999997</v>
      </c>
      <c r="J594" s="629">
        <v>2700</v>
      </c>
      <c r="K594" s="630">
        <v>4763</v>
      </c>
    </row>
    <row r="595" spans="1:11" ht="14.4" customHeight="1" x14ac:dyDescent="0.3">
      <c r="A595" s="625" t="s">
        <v>549</v>
      </c>
      <c r="B595" s="626" t="s">
        <v>551</v>
      </c>
      <c r="C595" s="627" t="s">
        <v>575</v>
      </c>
      <c r="D595" s="628" t="s">
        <v>576</v>
      </c>
      <c r="E595" s="627" t="s">
        <v>5914</v>
      </c>
      <c r="F595" s="628" t="s">
        <v>5915</v>
      </c>
      <c r="G595" s="627" t="s">
        <v>6036</v>
      </c>
      <c r="H595" s="627" t="s">
        <v>6037</v>
      </c>
      <c r="I595" s="629">
        <v>1.7250000000000001</v>
      </c>
      <c r="J595" s="629">
        <v>100</v>
      </c>
      <c r="K595" s="630">
        <v>172.5</v>
      </c>
    </row>
    <row r="596" spans="1:11" ht="14.4" customHeight="1" x14ac:dyDescent="0.3">
      <c r="A596" s="625" t="s">
        <v>549</v>
      </c>
      <c r="B596" s="626" t="s">
        <v>551</v>
      </c>
      <c r="C596" s="627" t="s">
        <v>575</v>
      </c>
      <c r="D596" s="628" t="s">
        <v>576</v>
      </c>
      <c r="E596" s="627" t="s">
        <v>5914</v>
      </c>
      <c r="F596" s="628" t="s">
        <v>5915</v>
      </c>
      <c r="G596" s="627" t="s">
        <v>6038</v>
      </c>
      <c r="H596" s="627" t="s">
        <v>6039</v>
      </c>
      <c r="I596" s="629">
        <v>2.7425000000000002</v>
      </c>
      <c r="J596" s="629">
        <v>250</v>
      </c>
      <c r="K596" s="630">
        <v>685.5</v>
      </c>
    </row>
    <row r="597" spans="1:11" ht="14.4" customHeight="1" x14ac:dyDescent="0.3">
      <c r="A597" s="625" t="s">
        <v>549</v>
      </c>
      <c r="B597" s="626" t="s">
        <v>551</v>
      </c>
      <c r="C597" s="627" t="s">
        <v>575</v>
      </c>
      <c r="D597" s="628" t="s">
        <v>576</v>
      </c>
      <c r="E597" s="627" t="s">
        <v>5914</v>
      </c>
      <c r="F597" s="628" t="s">
        <v>5915</v>
      </c>
      <c r="G597" s="627" t="s">
        <v>6040</v>
      </c>
      <c r="H597" s="627" t="s">
        <v>6041</v>
      </c>
      <c r="I597" s="629">
        <v>1.7166666666666668</v>
      </c>
      <c r="J597" s="629">
        <v>300</v>
      </c>
      <c r="K597" s="630">
        <v>515</v>
      </c>
    </row>
    <row r="598" spans="1:11" ht="14.4" customHeight="1" x14ac:dyDescent="0.3">
      <c r="A598" s="625" t="s">
        <v>549</v>
      </c>
      <c r="B598" s="626" t="s">
        <v>551</v>
      </c>
      <c r="C598" s="627" t="s">
        <v>575</v>
      </c>
      <c r="D598" s="628" t="s">
        <v>576</v>
      </c>
      <c r="E598" s="627" t="s">
        <v>5914</v>
      </c>
      <c r="F598" s="628" t="s">
        <v>5915</v>
      </c>
      <c r="G598" s="627" t="s">
        <v>6042</v>
      </c>
      <c r="H598" s="627" t="s">
        <v>6043</v>
      </c>
      <c r="I598" s="629">
        <v>1.65</v>
      </c>
      <c r="J598" s="629">
        <v>100</v>
      </c>
      <c r="K598" s="630">
        <v>165</v>
      </c>
    </row>
    <row r="599" spans="1:11" ht="14.4" customHeight="1" x14ac:dyDescent="0.3">
      <c r="A599" s="625" t="s">
        <v>549</v>
      </c>
      <c r="B599" s="626" t="s">
        <v>551</v>
      </c>
      <c r="C599" s="627" t="s">
        <v>575</v>
      </c>
      <c r="D599" s="628" t="s">
        <v>576</v>
      </c>
      <c r="E599" s="627" t="s">
        <v>5914</v>
      </c>
      <c r="F599" s="628" t="s">
        <v>5915</v>
      </c>
      <c r="G599" s="627" t="s">
        <v>6541</v>
      </c>
      <c r="H599" s="627" t="s">
        <v>6542</v>
      </c>
      <c r="I599" s="629">
        <v>1.73</v>
      </c>
      <c r="J599" s="629">
        <v>100</v>
      </c>
      <c r="K599" s="630">
        <v>173</v>
      </c>
    </row>
    <row r="600" spans="1:11" ht="14.4" customHeight="1" x14ac:dyDescent="0.3">
      <c r="A600" s="625" t="s">
        <v>549</v>
      </c>
      <c r="B600" s="626" t="s">
        <v>551</v>
      </c>
      <c r="C600" s="627" t="s">
        <v>575</v>
      </c>
      <c r="D600" s="628" t="s">
        <v>576</v>
      </c>
      <c r="E600" s="627" t="s">
        <v>5914</v>
      </c>
      <c r="F600" s="628" t="s">
        <v>5915</v>
      </c>
      <c r="G600" s="627" t="s">
        <v>6543</v>
      </c>
      <c r="H600" s="627" t="s">
        <v>6544</v>
      </c>
      <c r="I600" s="629">
        <v>4.7720000000000002</v>
      </c>
      <c r="J600" s="629">
        <v>1150</v>
      </c>
      <c r="K600" s="630">
        <v>5491.5</v>
      </c>
    </row>
    <row r="601" spans="1:11" ht="14.4" customHeight="1" x14ac:dyDescent="0.3">
      <c r="A601" s="625" t="s">
        <v>549</v>
      </c>
      <c r="B601" s="626" t="s">
        <v>551</v>
      </c>
      <c r="C601" s="627" t="s">
        <v>575</v>
      </c>
      <c r="D601" s="628" t="s">
        <v>576</v>
      </c>
      <c r="E601" s="627" t="s">
        <v>5914</v>
      </c>
      <c r="F601" s="628" t="s">
        <v>5915</v>
      </c>
      <c r="G601" s="627" t="s">
        <v>6044</v>
      </c>
      <c r="H601" s="627" t="s">
        <v>6045</v>
      </c>
      <c r="I601" s="629">
        <v>0.01</v>
      </c>
      <c r="J601" s="629">
        <v>270</v>
      </c>
      <c r="K601" s="630">
        <v>2.6999999999999997</v>
      </c>
    </row>
    <row r="602" spans="1:11" ht="14.4" customHeight="1" x14ac:dyDescent="0.3">
      <c r="A602" s="625" t="s">
        <v>549</v>
      </c>
      <c r="B602" s="626" t="s">
        <v>551</v>
      </c>
      <c r="C602" s="627" t="s">
        <v>575</v>
      </c>
      <c r="D602" s="628" t="s">
        <v>576</v>
      </c>
      <c r="E602" s="627" t="s">
        <v>5914</v>
      </c>
      <c r="F602" s="628" t="s">
        <v>5915</v>
      </c>
      <c r="G602" s="627" t="s">
        <v>6268</v>
      </c>
      <c r="H602" s="627" t="s">
        <v>6269</v>
      </c>
      <c r="I602" s="629">
        <v>1.95</v>
      </c>
      <c r="J602" s="629">
        <v>50</v>
      </c>
      <c r="K602" s="630">
        <v>97.5</v>
      </c>
    </row>
    <row r="603" spans="1:11" ht="14.4" customHeight="1" x14ac:dyDescent="0.3">
      <c r="A603" s="625" t="s">
        <v>549</v>
      </c>
      <c r="B603" s="626" t="s">
        <v>551</v>
      </c>
      <c r="C603" s="627" t="s">
        <v>575</v>
      </c>
      <c r="D603" s="628" t="s">
        <v>576</v>
      </c>
      <c r="E603" s="627" t="s">
        <v>5914</v>
      </c>
      <c r="F603" s="628" t="s">
        <v>5915</v>
      </c>
      <c r="G603" s="627" t="s">
        <v>6048</v>
      </c>
      <c r="H603" s="627" t="s">
        <v>6049</v>
      </c>
      <c r="I603" s="629">
        <v>1.9924999999999999</v>
      </c>
      <c r="J603" s="629">
        <v>250</v>
      </c>
      <c r="K603" s="630">
        <v>498</v>
      </c>
    </row>
    <row r="604" spans="1:11" ht="14.4" customHeight="1" x14ac:dyDescent="0.3">
      <c r="A604" s="625" t="s">
        <v>549</v>
      </c>
      <c r="B604" s="626" t="s">
        <v>551</v>
      </c>
      <c r="C604" s="627" t="s">
        <v>575</v>
      </c>
      <c r="D604" s="628" t="s">
        <v>576</v>
      </c>
      <c r="E604" s="627" t="s">
        <v>5914</v>
      </c>
      <c r="F604" s="628" t="s">
        <v>5915</v>
      </c>
      <c r="G604" s="627" t="s">
        <v>6050</v>
      </c>
      <c r="H604" s="627" t="s">
        <v>6051</v>
      </c>
      <c r="I604" s="629">
        <v>2.383</v>
      </c>
      <c r="J604" s="629">
        <v>1900</v>
      </c>
      <c r="K604" s="630">
        <v>4503</v>
      </c>
    </row>
    <row r="605" spans="1:11" ht="14.4" customHeight="1" x14ac:dyDescent="0.3">
      <c r="A605" s="625" t="s">
        <v>549</v>
      </c>
      <c r="B605" s="626" t="s">
        <v>551</v>
      </c>
      <c r="C605" s="627" t="s">
        <v>575</v>
      </c>
      <c r="D605" s="628" t="s">
        <v>576</v>
      </c>
      <c r="E605" s="627" t="s">
        <v>5914</v>
      </c>
      <c r="F605" s="628" t="s">
        <v>5915</v>
      </c>
      <c r="G605" s="627" t="s">
        <v>6052</v>
      </c>
      <c r="H605" s="627" t="s">
        <v>6053</v>
      </c>
      <c r="I605" s="629">
        <v>4.2366666666666672</v>
      </c>
      <c r="J605" s="629">
        <v>40</v>
      </c>
      <c r="K605" s="630">
        <v>169.5</v>
      </c>
    </row>
    <row r="606" spans="1:11" ht="14.4" customHeight="1" x14ac:dyDescent="0.3">
      <c r="A606" s="625" t="s">
        <v>549</v>
      </c>
      <c r="B606" s="626" t="s">
        <v>551</v>
      </c>
      <c r="C606" s="627" t="s">
        <v>575</v>
      </c>
      <c r="D606" s="628" t="s">
        <v>576</v>
      </c>
      <c r="E606" s="627" t="s">
        <v>5914</v>
      </c>
      <c r="F606" s="628" t="s">
        <v>5915</v>
      </c>
      <c r="G606" s="627" t="s">
        <v>6545</v>
      </c>
      <c r="H606" s="627" t="s">
        <v>6546</v>
      </c>
      <c r="I606" s="629">
        <v>606.01</v>
      </c>
      <c r="J606" s="629">
        <v>4</v>
      </c>
      <c r="K606" s="630">
        <v>2424.04</v>
      </c>
    </row>
    <row r="607" spans="1:11" ht="14.4" customHeight="1" x14ac:dyDescent="0.3">
      <c r="A607" s="625" t="s">
        <v>549</v>
      </c>
      <c r="B607" s="626" t="s">
        <v>551</v>
      </c>
      <c r="C607" s="627" t="s">
        <v>575</v>
      </c>
      <c r="D607" s="628" t="s">
        <v>576</v>
      </c>
      <c r="E607" s="627" t="s">
        <v>5914</v>
      </c>
      <c r="F607" s="628" t="s">
        <v>5915</v>
      </c>
      <c r="G607" s="627" t="s">
        <v>6054</v>
      </c>
      <c r="H607" s="627" t="s">
        <v>6055</v>
      </c>
      <c r="I607" s="629">
        <v>2.3666666666666663</v>
      </c>
      <c r="J607" s="629">
        <v>3400</v>
      </c>
      <c r="K607" s="630">
        <v>7915</v>
      </c>
    </row>
    <row r="608" spans="1:11" ht="14.4" customHeight="1" x14ac:dyDescent="0.3">
      <c r="A608" s="625" t="s">
        <v>549</v>
      </c>
      <c r="B608" s="626" t="s">
        <v>551</v>
      </c>
      <c r="C608" s="627" t="s">
        <v>575</v>
      </c>
      <c r="D608" s="628" t="s">
        <v>576</v>
      </c>
      <c r="E608" s="627" t="s">
        <v>5914</v>
      </c>
      <c r="F608" s="628" t="s">
        <v>5915</v>
      </c>
      <c r="G608" s="627" t="s">
        <v>6547</v>
      </c>
      <c r="H608" s="627" t="s">
        <v>6548</v>
      </c>
      <c r="I608" s="629">
        <v>2.87</v>
      </c>
      <c r="J608" s="629">
        <v>200</v>
      </c>
      <c r="K608" s="630">
        <v>574</v>
      </c>
    </row>
    <row r="609" spans="1:11" ht="14.4" customHeight="1" x14ac:dyDescent="0.3">
      <c r="A609" s="625" t="s">
        <v>549</v>
      </c>
      <c r="B609" s="626" t="s">
        <v>551</v>
      </c>
      <c r="C609" s="627" t="s">
        <v>575</v>
      </c>
      <c r="D609" s="628" t="s">
        <v>576</v>
      </c>
      <c r="E609" s="627" t="s">
        <v>5914</v>
      </c>
      <c r="F609" s="628" t="s">
        <v>5915</v>
      </c>
      <c r="G609" s="627" t="s">
        <v>6056</v>
      </c>
      <c r="H609" s="627" t="s">
        <v>6057</v>
      </c>
      <c r="I609" s="629">
        <v>34.729999999999997</v>
      </c>
      <c r="J609" s="629">
        <v>80</v>
      </c>
      <c r="K609" s="630">
        <v>2778.3</v>
      </c>
    </row>
    <row r="610" spans="1:11" ht="14.4" customHeight="1" x14ac:dyDescent="0.3">
      <c r="A610" s="625" t="s">
        <v>549</v>
      </c>
      <c r="B610" s="626" t="s">
        <v>551</v>
      </c>
      <c r="C610" s="627" t="s">
        <v>575</v>
      </c>
      <c r="D610" s="628" t="s">
        <v>576</v>
      </c>
      <c r="E610" s="627" t="s">
        <v>5914</v>
      </c>
      <c r="F610" s="628" t="s">
        <v>5915</v>
      </c>
      <c r="G610" s="627" t="s">
        <v>6270</v>
      </c>
      <c r="H610" s="627" t="s">
        <v>6271</v>
      </c>
      <c r="I610" s="629">
        <v>29.865000000000002</v>
      </c>
      <c r="J610" s="629">
        <v>360</v>
      </c>
      <c r="K610" s="630">
        <v>10750.2</v>
      </c>
    </row>
    <row r="611" spans="1:11" ht="14.4" customHeight="1" x14ac:dyDescent="0.3">
      <c r="A611" s="625" t="s">
        <v>549</v>
      </c>
      <c r="B611" s="626" t="s">
        <v>551</v>
      </c>
      <c r="C611" s="627" t="s">
        <v>575</v>
      </c>
      <c r="D611" s="628" t="s">
        <v>576</v>
      </c>
      <c r="E611" s="627" t="s">
        <v>5914</v>
      </c>
      <c r="F611" s="628" t="s">
        <v>5915</v>
      </c>
      <c r="G611" s="627" t="s">
        <v>6058</v>
      </c>
      <c r="H611" s="627" t="s">
        <v>6059</v>
      </c>
      <c r="I611" s="629">
        <v>1.21</v>
      </c>
      <c r="J611" s="629">
        <v>30</v>
      </c>
      <c r="K611" s="630">
        <v>36.299999999999997</v>
      </c>
    </row>
    <row r="612" spans="1:11" ht="14.4" customHeight="1" x14ac:dyDescent="0.3">
      <c r="A612" s="625" t="s">
        <v>549</v>
      </c>
      <c r="B612" s="626" t="s">
        <v>551</v>
      </c>
      <c r="C612" s="627" t="s">
        <v>575</v>
      </c>
      <c r="D612" s="628" t="s">
        <v>576</v>
      </c>
      <c r="E612" s="627" t="s">
        <v>5914</v>
      </c>
      <c r="F612" s="628" t="s">
        <v>5915</v>
      </c>
      <c r="G612" s="627" t="s">
        <v>6549</v>
      </c>
      <c r="H612" s="627" t="s">
        <v>6550</v>
      </c>
      <c r="I612" s="629">
        <v>1.5537500000000002</v>
      </c>
      <c r="J612" s="629">
        <v>2300</v>
      </c>
      <c r="K612" s="630">
        <v>3563</v>
      </c>
    </row>
    <row r="613" spans="1:11" ht="14.4" customHeight="1" x14ac:dyDescent="0.3">
      <c r="A613" s="625" t="s">
        <v>549</v>
      </c>
      <c r="B613" s="626" t="s">
        <v>551</v>
      </c>
      <c r="C613" s="627" t="s">
        <v>575</v>
      </c>
      <c r="D613" s="628" t="s">
        <v>576</v>
      </c>
      <c r="E613" s="627" t="s">
        <v>5914</v>
      </c>
      <c r="F613" s="628" t="s">
        <v>5915</v>
      </c>
      <c r="G613" s="627" t="s">
        <v>6062</v>
      </c>
      <c r="H613" s="627" t="s">
        <v>6063</v>
      </c>
      <c r="I613" s="629">
        <v>2.06</v>
      </c>
      <c r="J613" s="629">
        <v>50</v>
      </c>
      <c r="K613" s="630">
        <v>103</v>
      </c>
    </row>
    <row r="614" spans="1:11" ht="14.4" customHeight="1" x14ac:dyDescent="0.3">
      <c r="A614" s="625" t="s">
        <v>549</v>
      </c>
      <c r="B614" s="626" t="s">
        <v>551</v>
      </c>
      <c r="C614" s="627" t="s">
        <v>575</v>
      </c>
      <c r="D614" s="628" t="s">
        <v>576</v>
      </c>
      <c r="E614" s="627" t="s">
        <v>5914</v>
      </c>
      <c r="F614" s="628" t="s">
        <v>5915</v>
      </c>
      <c r="G614" s="627" t="s">
        <v>6274</v>
      </c>
      <c r="H614" s="627" t="s">
        <v>6275</v>
      </c>
      <c r="I614" s="629">
        <v>5.13</v>
      </c>
      <c r="J614" s="629">
        <v>360</v>
      </c>
      <c r="K614" s="630">
        <v>1846.8</v>
      </c>
    </row>
    <row r="615" spans="1:11" ht="14.4" customHeight="1" x14ac:dyDescent="0.3">
      <c r="A615" s="625" t="s">
        <v>549</v>
      </c>
      <c r="B615" s="626" t="s">
        <v>551</v>
      </c>
      <c r="C615" s="627" t="s">
        <v>575</v>
      </c>
      <c r="D615" s="628" t="s">
        <v>576</v>
      </c>
      <c r="E615" s="627" t="s">
        <v>5914</v>
      </c>
      <c r="F615" s="628" t="s">
        <v>5915</v>
      </c>
      <c r="G615" s="627" t="s">
        <v>6443</v>
      </c>
      <c r="H615" s="627" t="s">
        <v>6444</v>
      </c>
      <c r="I615" s="629">
        <v>193.8</v>
      </c>
      <c r="J615" s="629">
        <v>1</v>
      </c>
      <c r="K615" s="630">
        <v>193.8</v>
      </c>
    </row>
    <row r="616" spans="1:11" ht="14.4" customHeight="1" x14ac:dyDescent="0.3">
      <c r="A616" s="625" t="s">
        <v>549</v>
      </c>
      <c r="B616" s="626" t="s">
        <v>551</v>
      </c>
      <c r="C616" s="627" t="s">
        <v>575</v>
      </c>
      <c r="D616" s="628" t="s">
        <v>576</v>
      </c>
      <c r="E616" s="627" t="s">
        <v>5914</v>
      </c>
      <c r="F616" s="628" t="s">
        <v>5915</v>
      </c>
      <c r="G616" s="627" t="s">
        <v>6276</v>
      </c>
      <c r="H616" s="627" t="s">
        <v>6277</v>
      </c>
      <c r="I616" s="629">
        <v>7.9980000000000002</v>
      </c>
      <c r="J616" s="629">
        <v>3300</v>
      </c>
      <c r="K616" s="630">
        <v>26381</v>
      </c>
    </row>
    <row r="617" spans="1:11" ht="14.4" customHeight="1" x14ac:dyDescent="0.3">
      <c r="A617" s="625" t="s">
        <v>549</v>
      </c>
      <c r="B617" s="626" t="s">
        <v>551</v>
      </c>
      <c r="C617" s="627" t="s">
        <v>575</v>
      </c>
      <c r="D617" s="628" t="s">
        <v>576</v>
      </c>
      <c r="E617" s="627" t="s">
        <v>5914</v>
      </c>
      <c r="F617" s="628" t="s">
        <v>5915</v>
      </c>
      <c r="G617" s="627" t="s">
        <v>6551</v>
      </c>
      <c r="H617" s="627" t="s">
        <v>6552</v>
      </c>
      <c r="I617" s="629">
        <v>0.54666666666666675</v>
      </c>
      <c r="J617" s="629">
        <v>450</v>
      </c>
      <c r="K617" s="630">
        <v>246</v>
      </c>
    </row>
    <row r="618" spans="1:11" ht="14.4" customHeight="1" x14ac:dyDescent="0.3">
      <c r="A618" s="625" t="s">
        <v>549</v>
      </c>
      <c r="B618" s="626" t="s">
        <v>551</v>
      </c>
      <c r="C618" s="627" t="s">
        <v>575</v>
      </c>
      <c r="D618" s="628" t="s">
        <v>576</v>
      </c>
      <c r="E618" s="627" t="s">
        <v>5914</v>
      </c>
      <c r="F618" s="628" t="s">
        <v>5915</v>
      </c>
      <c r="G618" s="627" t="s">
        <v>6278</v>
      </c>
      <c r="H618" s="627" t="s">
        <v>6279</v>
      </c>
      <c r="I618" s="629">
        <v>120.47333333333334</v>
      </c>
      <c r="J618" s="629">
        <v>3</v>
      </c>
      <c r="K618" s="630">
        <v>361.42</v>
      </c>
    </row>
    <row r="619" spans="1:11" ht="14.4" customHeight="1" x14ac:dyDescent="0.3">
      <c r="A619" s="625" t="s">
        <v>549</v>
      </c>
      <c r="B619" s="626" t="s">
        <v>551</v>
      </c>
      <c r="C619" s="627" t="s">
        <v>575</v>
      </c>
      <c r="D619" s="628" t="s">
        <v>576</v>
      </c>
      <c r="E619" s="627" t="s">
        <v>5914</v>
      </c>
      <c r="F619" s="628" t="s">
        <v>5915</v>
      </c>
      <c r="G619" s="627" t="s">
        <v>6064</v>
      </c>
      <c r="H619" s="627" t="s">
        <v>6065</v>
      </c>
      <c r="I619" s="629">
        <v>434.50599999999997</v>
      </c>
      <c r="J619" s="629">
        <v>18</v>
      </c>
      <c r="K619" s="630">
        <v>7820.89</v>
      </c>
    </row>
    <row r="620" spans="1:11" ht="14.4" customHeight="1" x14ac:dyDescent="0.3">
      <c r="A620" s="625" t="s">
        <v>549</v>
      </c>
      <c r="B620" s="626" t="s">
        <v>551</v>
      </c>
      <c r="C620" s="627" t="s">
        <v>575</v>
      </c>
      <c r="D620" s="628" t="s">
        <v>576</v>
      </c>
      <c r="E620" s="627" t="s">
        <v>5914</v>
      </c>
      <c r="F620" s="628" t="s">
        <v>5915</v>
      </c>
      <c r="G620" s="627" t="s">
        <v>6066</v>
      </c>
      <c r="H620" s="627" t="s">
        <v>6067</v>
      </c>
      <c r="I620" s="629">
        <v>33.65</v>
      </c>
      <c r="J620" s="629">
        <v>30</v>
      </c>
      <c r="K620" s="630">
        <v>1018</v>
      </c>
    </row>
    <row r="621" spans="1:11" ht="14.4" customHeight="1" x14ac:dyDescent="0.3">
      <c r="A621" s="625" t="s">
        <v>549</v>
      </c>
      <c r="B621" s="626" t="s">
        <v>551</v>
      </c>
      <c r="C621" s="627" t="s">
        <v>575</v>
      </c>
      <c r="D621" s="628" t="s">
        <v>576</v>
      </c>
      <c r="E621" s="627" t="s">
        <v>5914</v>
      </c>
      <c r="F621" s="628" t="s">
        <v>5915</v>
      </c>
      <c r="G621" s="627" t="s">
        <v>6068</v>
      </c>
      <c r="H621" s="627" t="s">
        <v>6069</v>
      </c>
      <c r="I621" s="629">
        <v>17.84</v>
      </c>
      <c r="J621" s="629">
        <v>450</v>
      </c>
      <c r="K621" s="630">
        <v>8035</v>
      </c>
    </row>
    <row r="622" spans="1:11" ht="14.4" customHeight="1" x14ac:dyDescent="0.3">
      <c r="A622" s="625" t="s">
        <v>549</v>
      </c>
      <c r="B622" s="626" t="s">
        <v>551</v>
      </c>
      <c r="C622" s="627" t="s">
        <v>575</v>
      </c>
      <c r="D622" s="628" t="s">
        <v>576</v>
      </c>
      <c r="E622" s="627" t="s">
        <v>5914</v>
      </c>
      <c r="F622" s="628" t="s">
        <v>5915</v>
      </c>
      <c r="G622" s="627" t="s">
        <v>6070</v>
      </c>
      <c r="H622" s="627" t="s">
        <v>6071</v>
      </c>
      <c r="I622" s="629">
        <v>17.772000000000002</v>
      </c>
      <c r="J622" s="629">
        <v>300</v>
      </c>
      <c r="K622" s="630">
        <v>5290</v>
      </c>
    </row>
    <row r="623" spans="1:11" ht="14.4" customHeight="1" x14ac:dyDescent="0.3">
      <c r="A623" s="625" t="s">
        <v>549</v>
      </c>
      <c r="B623" s="626" t="s">
        <v>551</v>
      </c>
      <c r="C623" s="627" t="s">
        <v>575</v>
      </c>
      <c r="D623" s="628" t="s">
        <v>576</v>
      </c>
      <c r="E623" s="627" t="s">
        <v>5914</v>
      </c>
      <c r="F623" s="628" t="s">
        <v>5915</v>
      </c>
      <c r="G623" s="627" t="s">
        <v>6553</v>
      </c>
      <c r="H623" s="627" t="s">
        <v>6554</v>
      </c>
      <c r="I623" s="629">
        <v>12.08</v>
      </c>
      <c r="J623" s="629">
        <v>30</v>
      </c>
      <c r="K623" s="630">
        <v>362.4</v>
      </c>
    </row>
    <row r="624" spans="1:11" ht="14.4" customHeight="1" x14ac:dyDescent="0.3">
      <c r="A624" s="625" t="s">
        <v>549</v>
      </c>
      <c r="B624" s="626" t="s">
        <v>551</v>
      </c>
      <c r="C624" s="627" t="s">
        <v>575</v>
      </c>
      <c r="D624" s="628" t="s">
        <v>576</v>
      </c>
      <c r="E624" s="627" t="s">
        <v>5914</v>
      </c>
      <c r="F624" s="628" t="s">
        <v>5915</v>
      </c>
      <c r="G624" s="627" t="s">
        <v>6555</v>
      </c>
      <c r="H624" s="627" t="s">
        <v>6556</v>
      </c>
      <c r="I624" s="629">
        <v>17.98</v>
      </c>
      <c r="J624" s="629">
        <v>50</v>
      </c>
      <c r="K624" s="630">
        <v>899</v>
      </c>
    </row>
    <row r="625" spans="1:11" ht="14.4" customHeight="1" x14ac:dyDescent="0.3">
      <c r="A625" s="625" t="s">
        <v>549</v>
      </c>
      <c r="B625" s="626" t="s">
        <v>551</v>
      </c>
      <c r="C625" s="627" t="s">
        <v>575</v>
      </c>
      <c r="D625" s="628" t="s">
        <v>576</v>
      </c>
      <c r="E625" s="627" t="s">
        <v>5914</v>
      </c>
      <c r="F625" s="628" t="s">
        <v>5915</v>
      </c>
      <c r="G625" s="627" t="s">
        <v>6557</v>
      </c>
      <c r="H625" s="627" t="s">
        <v>6558</v>
      </c>
      <c r="I625" s="629">
        <v>4.4279999999999999</v>
      </c>
      <c r="J625" s="629">
        <v>50</v>
      </c>
      <c r="K625" s="630">
        <v>221.40000000000003</v>
      </c>
    </row>
    <row r="626" spans="1:11" ht="14.4" customHeight="1" x14ac:dyDescent="0.3">
      <c r="A626" s="625" t="s">
        <v>549</v>
      </c>
      <c r="B626" s="626" t="s">
        <v>551</v>
      </c>
      <c r="C626" s="627" t="s">
        <v>575</v>
      </c>
      <c r="D626" s="628" t="s">
        <v>576</v>
      </c>
      <c r="E626" s="627" t="s">
        <v>5914</v>
      </c>
      <c r="F626" s="628" t="s">
        <v>5915</v>
      </c>
      <c r="G626" s="627" t="s">
        <v>6074</v>
      </c>
      <c r="H626" s="627" t="s">
        <v>6075</v>
      </c>
      <c r="I626" s="629">
        <v>12.104999999999999</v>
      </c>
      <c r="J626" s="629">
        <v>200</v>
      </c>
      <c r="K626" s="630">
        <v>2421</v>
      </c>
    </row>
    <row r="627" spans="1:11" ht="14.4" customHeight="1" x14ac:dyDescent="0.3">
      <c r="A627" s="625" t="s">
        <v>549</v>
      </c>
      <c r="B627" s="626" t="s">
        <v>551</v>
      </c>
      <c r="C627" s="627" t="s">
        <v>575</v>
      </c>
      <c r="D627" s="628" t="s">
        <v>576</v>
      </c>
      <c r="E627" s="627" t="s">
        <v>5914</v>
      </c>
      <c r="F627" s="628" t="s">
        <v>5915</v>
      </c>
      <c r="G627" s="627" t="s">
        <v>6559</v>
      </c>
      <c r="H627" s="627" t="s">
        <v>6560</v>
      </c>
      <c r="I627" s="629">
        <v>8.8866666666666667</v>
      </c>
      <c r="J627" s="629">
        <v>40</v>
      </c>
      <c r="K627" s="630">
        <v>356.1</v>
      </c>
    </row>
    <row r="628" spans="1:11" ht="14.4" customHeight="1" x14ac:dyDescent="0.3">
      <c r="A628" s="625" t="s">
        <v>549</v>
      </c>
      <c r="B628" s="626" t="s">
        <v>551</v>
      </c>
      <c r="C628" s="627" t="s">
        <v>575</v>
      </c>
      <c r="D628" s="628" t="s">
        <v>576</v>
      </c>
      <c r="E628" s="627" t="s">
        <v>5914</v>
      </c>
      <c r="F628" s="628" t="s">
        <v>5915</v>
      </c>
      <c r="G628" s="627" t="s">
        <v>6559</v>
      </c>
      <c r="H628" s="627" t="s">
        <v>6561</v>
      </c>
      <c r="I628" s="629">
        <v>8.9600000000000009</v>
      </c>
      <c r="J628" s="629">
        <v>20</v>
      </c>
      <c r="K628" s="630">
        <v>179.2</v>
      </c>
    </row>
    <row r="629" spans="1:11" ht="14.4" customHeight="1" x14ac:dyDescent="0.3">
      <c r="A629" s="625" t="s">
        <v>549</v>
      </c>
      <c r="B629" s="626" t="s">
        <v>551</v>
      </c>
      <c r="C629" s="627" t="s">
        <v>575</v>
      </c>
      <c r="D629" s="628" t="s">
        <v>576</v>
      </c>
      <c r="E629" s="627" t="s">
        <v>5914</v>
      </c>
      <c r="F629" s="628" t="s">
        <v>5915</v>
      </c>
      <c r="G629" s="627" t="s">
        <v>6562</v>
      </c>
      <c r="H629" s="627" t="s">
        <v>6563</v>
      </c>
      <c r="I629" s="629">
        <v>177.63200000000001</v>
      </c>
      <c r="J629" s="629">
        <v>50</v>
      </c>
      <c r="K629" s="630">
        <v>8881.5</v>
      </c>
    </row>
    <row r="630" spans="1:11" ht="14.4" customHeight="1" x14ac:dyDescent="0.3">
      <c r="A630" s="625" t="s">
        <v>549</v>
      </c>
      <c r="B630" s="626" t="s">
        <v>551</v>
      </c>
      <c r="C630" s="627" t="s">
        <v>575</v>
      </c>
      <c r="D630" s="628" t="s">
        <v>576</v>
      </c>
      <c r="E630" s="627" t="s">
        <v>5914</v>
      </c>
      <c r="F630" s="628" t="s">
        <v>5915</v>
      </c>
      <c r="G630" s="627" t="s">
        <v>6564</v>
      </c>
      <c r="H630" s="627" t="s">
        <v>6565</v>
      </c>
      <c r="I630" s="629">
        <v>318.47666666666669</v>
      </c>
      <c r="J630" s="629">
        <v>30</v>
      </c>
      <c r="K630" s="630">
        <v>9554.32</v>
      </c>
    </row>
    <row r="631" spans="1:11" ht="14.4" customHeight="1" x14ac:dyDescent="0.3">
      <c r="A631" s="625" t="s">
        <v>549</v>
      </c>
      <c r="B631" s="626" t="s">
        <v>551</v>
      </c>
      <c r="C631" s="627" t="s">
        <v>575</v>
      </c>
      <c r="D631" s="628" t="s">
        <v>576</v>
      </c>
      <c r="E631" s="627" t="s">
        <v>5914</v>
      </c>
      <c r="F631" s="628" t="s">
        <v>5915</v>
      </c>
      <c r="G631" s="627" t="s">
        <v>6566</v>
      </c>
      <c r="H631" s="627" t="s">
        <v>6567</v>
      </c>
      <c r="I631" s="629">
        <v>262.66500000000002</v>
      </c>
      <c r="J631" s="629">
        <v>40</v>
      </c>
      <c r="K631" s="630">
        <v>10506.669999999998</v>
      </c>
    </row>
    <row r="632" spans="1:11" ht="14.4" customHeight="1" x14ac:dyDescent="0.3">
      <c r="A632" s="625" t="s">
        <v>549</v>
      </c>
      <c r="B632" s="626" t="s">
        <v>551</v>
      </c>
      <c r="C632" s="627" t="s">
        <v>575</v>
      </c>
      <c r="D632" s="628" t="s">
        <v>576</v>
      </c>
      <c r="E632" s="627" t="s">
        <v>5914</v>
      </c>
      <c r="F632" s="628" t="s">
        <v>5915</v>
      </c>
      <c r="G632" s="627" t="s">
        <v>6568</v>
      </c>
      <c r="H632" s="627" t="s">
        <v>6569</v>
      </c>
      <c r="I632" s="629">
        <v>1393.9</v>
      </c>
      <c r="J632" s="629">
        <v>1</v>
      </c>
      <c r="K632" s="630">
        <v>1393.9</v>
      </c>
    </row>
    <row r="633" spans="1:11" ht="14.4" customHeight="1" x14ac:dyDescent="0.3">
      <c r="A633" s="625" t="s">
        <v>549</v>
      </c>
      <c r="B633" s="626" t="s">
        <v>551</v>
      </c>
      <c r="C633" s="627" t="s">
        <v>575</v>
      </c>
      <c r="D633" s="628" t="s">
        <v>576</v>
      </c>
      <c r="E633" s="627" t="s">
        <v>5914</v>
      </c>
      <c r="F633" s="628" t="s">
        <v>5915</v>
      </c>
      <c r="G633" s="627" t="s">
        <v>6078</v>
      </c>
      <c r="H633" s="627" t="s">
        <v>6079</v>
      </c>
      <c r="I633" s="629">
        <v>2.8449999999999998</v>
      </c>
      <c r="J633" s="629">
        <v>200</v>
      </c>
      <c r="K633" s="630">
        <v>569</v>
      </c>
    </row>
    <row r="634" spans="1:11" ht="14.4" customHeight="1" x14ac:dyDescent="0.3">
      <c r="A634" s="625" t="s">
        <v>549</v>
      </c>
      <c r="B634" s="626" t="s">
        <v>551</v>
      </c>
      <c r="C634" s="627" t="s">
        <v>575</v>
      </c>
      <c r="D634" s="628" t="s">
        <v>576</v>
      </c>
      <c r="E634" s="627" t="s">
        <v>5914</v>
      </c>
      <c r="F634" s="628" t="s">
        <v>5915</v>
      </c>
      <c r="G634" s="627" t="s">
        <v>6080</v>
      </c>
      <c r="H634" s="627" t="s">
        <v>6081</v>
      </c>
      <c r="I634" s="629">
        <v>1.89</v>
      </c>
      <c r="J634" s="629">
        <v>300</v>
      </c>
      <c r="K634" s="630">
        <v>567</v>
      </c>
    </row>
    <row r="635" spans="1:11" ht="14.4" customHeight="1" x14ac:dyDescent="0.3">
      <c r="A635" s="625" t="s">
        <v>549</v>
      </c>
      <c r="B635" s="626" t="s">
        <v>551</v>
      </c>
      <c r="C635" s="627" t="s">
        <v>575</v>
      </c>
      <c r="D635" s="628" t="s">
        <v>576</v>
      </c>
      <c r="E635" s="627" t="s">
        <v>5914</v>
      </c>
      <c r="F635" s="628" t="s">
        <v>5915</v>
      </c>
      <c r="G635" s="627" t="s">
        <v>6570</v>
      </c>
      <c r="H635" s="627" t="s">
        <v>6571</v>
      </c>
      <c r="I635" s="629">
        <v>198.08500000000001</v>
      </c>
      <c r="J635" s="629">
        <v>36</v>
      </c>
      <c r="K635" s="630">
        <v>7131.08</v>
      </c>
    </row>
    <row r="636" spans="1:11" ht="14.4" customHeight="1" x14ac:dyDescent="0.3">
      <c r="A636" s="625" t="s">
        <v>549</v>
      </c>
      <c r="B636" s="626" t="s">
        <v>551</v>
      </c>
      <c r="C636" s="627" t="s">
        <v>575</v>
      </c>
      <c r="D636" s="628" t="s">
        <v>576</v>
      </c>
      <c r="E636" s="627" t="s">
        <v>5914</v>
      </c>
      <c r="F636" s="628" t="s">
        <v>5915</v>
      </c>
      <c r="G636" s="627" t="s">
        <v>6572</v>
      </c>
      <c r="H636" s="627" t="s">
        <v>6573</v>
      </c>
      <c r="I636" s="629">
        <v>214.77</v>
      </c>
      <c r="J636" s="629">
        <v>6</v>
      </c>
      <c r="K636" s="630">
        <v>1288.6199999999999</v>
      </c>
    </row>
    <row r="637" spans="1:11" ht="14.4" customHeight="1" x14ac:dyDescent="0.3">
      <c r="A637" s="625" t="s">
        <v>549</v>
      </c>
      <c r="B637" s="626" t="s">
        <v>551</v>
      </c>
      <c r="C637" s="627" t="s">
        <v>575</v>
      </c>
      <c r="D637" s="628" t="s">
        <v>576</v>
      </c>
      <c r="E637" s="627" t="s">
        <v>5914</v>
      </c>
      <c r="F637" s="628" t="s">
        <v>5915</v>
      </c>
      <c r="G637" s="627" t="s">
        <v>6086</v>
      </c>
      <c r="H637" s="627" t="s">
        <v>6087</v>
      </c>
      <c r="I637" s="629">
        <v>13.19</v>
      </c>
      <c r="J637" s="629">
        <v>20</v>
      </c>
      <c r="K637" s="630">
        <v>263.8</v>
      </c>
    </row>
    <row r="638" spans="1:11" ht="14.4" customHeight="1" x14ac:dyDescent="0.3">
      <c r="A638" s="625" t="s">
        <v>549</v>
      </c>
      <c r="B638" s="626" t="s">
        <v>551</v>
      </c>
      <c r="C638" s="627" t="s">
        <v>575</v>
      </c>
      <c r="D638" s="628" t="s">
        <v>576</v>
      </c>
      <c r="E638" s="627" t="s">
        <v>5914</v>
      </c>
      <c r="F638" s="628" t="s">
        <v>5915</v>
      </c>
      <c r="G638" s="627" t="s">
        <v>6286</v>
      </c>
      <c r="H638" s="627" t="s">
        <v>6287</v>
      </c>
      <c r="I638" s="629">
        <v>13.2</v>
      </c>
      <c r="J638" s="629">
        <v>10</v>
      </c>
      <c r="K638" s="630">
        <v>132</v>
      </c>
    </row>
    <row r="639" spans="1:11" ht="14.4" customHeight="1" x14ac:dyDescent="0.3">
      <c r="A639" s="625" t="s">
        <v>549</v>
      </c>
      <c r="B639" s="626" t="s">
        <v>551</v>
      </c>
      <c r="C639" s="627" t="s">
        <v>575</v>
      </c>
      <c r="D639" s="628" t="s">
        <v>576</v>
      </c>
      <c r="E639" s="627" t="s">
        <v>5914</v>
      </c>
      <c r="F639" s="628" t="s">
        <v>5915</v>
      </c>
      <c r="G639" s="627" t="s">
        <v>6088</v>
      </c>
      <c r="H639" s="627" t="s">
        <v>6089</v>
      </c>
      <c r="I639" s="629">
        <v>1.5533333333333335</v>
      </c>
      <c r="J639" s="629">
        <v>525</v>
      </c>
      <c r="K639" s="630">
        <v>815.25</v>
      </c>
    </row>
    <row r="640" spans="1:11" ht="14.4" customHeight="1" x14ac:dyDescent="0.3">
      <c r="A640" s="625" t="s">
        <v>549</v>
      </c>
      <c r="B640" s="626" t="s">
        <v>551</v>
      </c>
      <c r="C640" s="627" t="s">
        <v>575</v>
      </c>
      <c r="D640" s="628" t="s">
        <v>576</v>
      </c>
      <c r="E640" s="627" t="s">
        <v>5914</v>
      </c>
      <c r="F640" s="628" t="s">
        <v>5915</v>
      </c>
      <c r="G640" s="627" t="s">
        <v>6090</v>
      </c>
      <c r="H640" s="627" t="s">
        <v>6091</v>
      </c>
      <c r="I640" s="629">
        <v>21.233333333333334</v>
      </c>
      <c r="J640" s="629">
        <v>50</v>
      </c>
      <c r="K640" s="630">
        <v>1061.6000000000001</v>
      </c>
    </row>
    <row r="641" spans="1:11" ht="14.4" customHeight="1" x14ac:dyDescent="0.3">
      <c r="A641" s="625" t="s">
        <v>549</v>
      </c>
      <c r="B641" s="626" t="s">
        <v>551</v>
      </c>
      <c r="C641" s="627" t="s">
        <v>575</v>
      </c>
      <c r="D641" s="628" t="s">
        <v>576</v>
      </c>
      <c r="E641" s="627" t="s">
        <v>5914</v>
      </c>
      <c r="F641" s="628" t="s">
        <v>5915</v>
      </c>
      <c r="G641" s="627" t="s">
        <v>6092</v>
      </c>
      <c r="H641" s="627" t="s">
        <v>6093</v>
      </c>
      <c r="I641" s="629">
        <v>21.216666666666669</v>
      </c>
      <c r="J641" s="629">
        <v>60</v>
      </c>
      <c r="K641" s="630">
        <v>1273</v>
      </c>
    </row>
    <row r="642" spans="1:11" ht="14.4" customHeight="1" x14ac:dyDescent="0.3">
      <c r="A642" s="625" t="s">
        <v>549</v>
      </c>
      <c r="B642" s="626" t="s">
        <v>551</v>
      </c>
      <c r="C642" s="627" t="s">
        <v>575</v>
      </c>
      <c r="D642" s="628" t="s">
        <v>576</v>
      </c>
      <c r="E642" s="627" t="s">
        <v>5914</v>
      </c>
      <c r="F642" s="628" t="s">
        <v>5915</v>
      </c>
      <c r="G642" s="627" t="s">
        <v>6094</v>
      </c>
      <c r="H642" s="627" t="s">
        <v>6095</v>
      </c>
      <c r="I642" s="629">
        <v>8.2699999999999978</v>
      </c>
      <c r="J642" s="629">
        <v>550</v>
      </c>
      <c r="K642" s="630">
        <v>4548.5</v>
      </c>
    </row>
    <row r="643" spans="1:11" ht="14.4" customHeight="1" x14ac:dyDescent="0.3">
      <c r="A643" s="625" t="s">
        <v>549</v>
      </c>
      <c r="B643" s="626" t="s">
        <v>551</v>
      </c>
      <c r="C643" s="627" t="s">
        <v>575</v>
      </c>
      <c r="D643" s="628" t="s">
        <v>576</v>
      </c>
      <c r="E643" s="627" t="s">
        <v>5914</v>
      </c>
      <c r="F643" s="628" t="s">
        <v>5915</v>
      </c>
      <c r="G643" s="627" t="s">
        <v>6574</v>
      </c>
      <c r="H643" s="627" t="s">
        <v>6575</v>
      </c>
      <c r="I643" s="629">
        <v>12.995000000000001</v>
      </c>
      <c r="J643" s="629">
        <v>20</v>
      </c>
      <c r="K643" s="630">
        <v>259.89999999999998</v>
      </c>
    </row>
    <row r="644" spans="1:11" ht="14.4" customHeight="1" x14ac:dyDescent="0.3">
      <c r="A644" s="625" t="s">
        <v>549</v>
      </c>
      <c r="B644" s="626" t="s">
        <v>551</v>
      </c>
      <c r="C644" s="627" t="s">
        <v>575</v>
      </c>
      <c r="D644" s="628" t="s">
        <v>576</v>
      </c>
      <c r="E644" s="627" t="s">
        <v>5914</v>
      </c>
      <c r="F644" s="628" t="s">
        <v>5915</v>
      </c>
      <c r="G644" s="627" t="s">
        <v>6096</v>
      </c>
      <c r="H644" s="627" t="s">
        <v>6097</v>
      </c>
      <c r="I644" s="629">
        <v>280.91000000000003</v>
      </c>
      <c r="J644" s="629">
        <v>2</v>
      </c>
      <c r="K644" s="630">
        <v>561.82000000000005</v>
      </c>
    </row>
    <row r="645" spans="1:11" ht="14.4" customHeight="1" x14ac:dyDescent="0.3">
      <c r="A645" s="625" t="s">
        <v>549</v>
      </c>
      <c r="B645" s="626" t="s">
        <v>551</v>
      </c>
      <c r="C645" s="627" t="s">
        <v>575</v>
      </c>
      <c r="D645" s="628" t="s">
        <v>576</v>
      </c>
      <c r="E645" s="627" t="s">
        <v>5914</v>
      </c>
      <c r="F645" s="628" t="s">
        <v>5915</v>
      </c>
      <c r="G645" s="627" t="s">
        <v>6098</v>
      </c>
      <c r="H645" s="627" t="s">
        <v>6099</v>
      </c>
      <c r="I645" s="629">
        <v>11.238</v>
      </c>
      <c r="J645" s="629">
        <v>900</v>
      </c>
      <c r="K645" s="630">
        <v>10116</v>
      </c>
    </row>
    <row r="646" spans="1:11" ht="14.4" customHeight="1" x14ac:dyDescent="0.3">
      <c r="A646" s="625" t="s">
        <v>549</v>
      </c>
      <c r="B646" s="626" t="s">
        <v>551</v>
      </c>
      <c r="C646" s="627" t="s">
        <v>575</v>
      </c>
      <c r="D646" s="628" t="s">
        <v>576</v>
      </c>
      <c r="E646" s="627" t="s">
        <v>5914</v>
      </c>
      <c r="F646" s="628" t="s">
        <v>5915</v>
      </c>
      <c r="G646" s="627" t="s">
        <v>6098</v>
      </c>
      <c r="H646" s="627" t="s">
        <v>6291</v>
      </c>
      <c r="I646" s="629">
        <v>11.42</v>
      </c>
      <c r="J646" s="629">
        <v>300</v>
      </c>
      <c r="K646" s="630">
        <v>3426</v>
      </c>
    </row>
    <row r="647" spans="1:11" ht="14.4" customHeight="1" x14ac:dyDescent="0.3">
      <c r="A647" s="625" t="s">
        <v>549</v>
      </c>
      <c r="B647" s="626" t="s">
        <v>551</v>
      </c>
      <c r="C647" s="627" t="s">
        <v>575</v>
      </c>
      <c r="D647" s="628" t="s">
        <v>576</v>
      </c>
      <c r="E647" s="627" t="s">
        <v>5914</v>
      </c>
      <c r="F647" s="628" t="s">
        <v>5915</v>
      </c>
      <c r="G647" s="627" t="s">
        <v>6295</v>
      </c>
      <c r="H647" s="627" t="s">
        <v>6296</v>
      </c>
      <c r="I647" s="629">
        <v>0.46499999999999986</v>
      </c>
      <c r="J647" s="629">
        <v>5300</v>
      </c>
      <c r="K647" s="630">
        <v>2473</v>
      </c>
    </row>
    <row r="648" spans="1:11" ht="14.4" customHeight="1" x14ac:dyDescent="0.3">
      <c r="A648" s="625" t="s">
        <v>549</v>
      </c>
      <c r="B648" s="626" t="s">
        <v>551</v>
      </c>
      <c r="C648" s="627" t="s">
        <v>575</v>
      </c>
      <c r="D648" s="628" t="s">
        <v>576</v>
      </c>
      <c r="E648" s="627" t="s">
        <v>5914</v>
      </c>
      <c r="F648" s="628" t="s">
        <v>5915</v>
      </c>
      <c r="G648" s="627" t="s">
        <v>6102</v>
      </c>
      <c r="H648" s="627" t="s">
        <v>6103</v>
      </c>
      <c r="I648" s="629">
        <v>3.9940000000000007</v>
      </c>
      <c r="J648" s="629">
        <v>3200</v>
      </c>
      <c r="K648" s="630">
        <v>12755</v>
      </c>
    </row>
    <row r="649" spans="1:11" ht="14.4" customHeight="1" x14ac:dyDescent="0.3">
      <c r="A649" s="625" t="s">
        <v>549</v>
      </c>
      <c r="B649" s="626" t="s">
        <v>551</v>
      </c>
      <c r="C649" s="627" t="s">
        <v>575</v>
      </c>
      <c r="D649" s="628" t="s">
        <v>576</v>
      </c>
      <c r="E649" s="627" t="s">
        <v>5914</v>
      </c>
      <c r="F649" s="628" t="s">
        <v>5915</v>
      </c>
      <c r="G649" s="627" t="s">
        <v>6385</v>
      </c>
      <c r="H649" s="627" t="s">
        <v>6386</v>
      </c>
      <c r="I649" s="629">
        <v>2.6</v>
      </c>
      <c r="J649" s="629">
        <v>1100</v>
      </c>
      <c r="K649" s="630">
        <v>2860</v>
      </c>
    </row>
    <row r="650" spans="1:11" ht="14.4" customHeight="1" x14ac:dyDescent="0.3">
      <c r="A650" s="625" t="s">
        <v>549</v>
      </c>
      <c r="B650" s="626" t="s">
        <v>551</v>
      </c>
      <c r="C650" s="627" t="s">
        <v>575</v>
      </c>
      <c r="D650" s="628" t="s">
        <v>576</v>
      </c>
      <c r="E650" s="627" t="s">
        <v>5914</v>
      </c>
      <c r="F650" s="628" t="s">
        <v>5915</v>
      </c>
      <c r="G650" s="627" t="s">
        <v>6387</v>
      </c>
      <c r="H650" s="627" t="s">
        <v>6388</v>
      </c>
      <c r="I650" s="629">
        <v>2.5919999999999996</v>
      </c>
      <c r="J650" s="629">
        <v>1300</v>
      </c>
      <c r="K650" s="630">
        <v>3370</v>
      </c>
    </row>
    <row r="651" spans="1:11" ht="14.4" customHeight="1" x14ac:dyDescent="0.3">
      <c r="A651" s="625" t="s">
        <v>549</v>
      </c>
      <c r="B651" s="626" t="s">
        <v>551</v>
      </c>
      <c r="C651" s="627" t="s">
        <v>575</v>
      </c>
      <c r="D651" s="628" t="s">
        <v>576</v>
      </c>
      <c r="E651" s="627" t="s">
        <v>5914</v>
      </c>
      <c r="F651" s="628" t="s">
        <v>5915</v>
      </c>
      <c r="G651" s="627" t="s">
        <v>6389</v>
      </c>
      <c r="H651" s="627" t="s">
        <v>6390</v>
      </c>
      <c r="I651" s="629">
        <v>2.6</v>
      </c>
      <c r="J651" s="629">
        <v>100</v>
      </c>
      <c r="K651" s="630">
        <v>260</v>
      </c>
    </row>
    <row r="652" spans="1:11" ht="14.4" customHeight="1" x14ac:dyDescent="0.3">
      <c r="A652" s="625" t="s">
        <v>549</v>
      </c>
      <c r="B652" s="626" t="s">
        <v>551</v>
      </c>
      <c r="C652" s="627" t="s">
        <v>575</v>
      </c>
      <c r="D652" s="628" t="s">
        <v>576</v>
      </c>
      <c r="E652" s="627" t="s">
        <v>5914</v>
      </c>
      <c r="F652" s="628" t="s">
        <v>5915</v>
      </c>
      <c r="G652" s="627" t="s">
        <v>6297</v>
      </c>
      <c r="H652" s="627" t="s">
        <v>6298</v>
      </c>
      <c r="I652" s="629">
        <v>2.78</v>
      </c>
      <c r="J652" s="629">
        <v>50</v>
      </c>
      <c r="K652" s="630">
        <v>139</v>
      </c>
    </row>
    <row r="653" spans="1:11" ht="14.4" customHeight="1" x14ac:dyDescent="0.3">
      <c r="A653" s="625" t="s">
        <v>549</v>
      </c>
      <c r="B653" s="626" t="s">
        <v>551</v>
      </c>
      <c r="C653" s="627" t="s">
        <v>575</v>
      </c>
      <c r="D653" s="628" t="s">
        <v>576</v>
      </c>
      <c r="E653" s="627" t="s">
        <v>5914</v>
      </c>
      <c r="F653" s="628" t="s">
        <v>5915</v>
      </c>
      <c r="G653" s="627" t="s">
        <v>6104</v>
      </c>
      <c r="H653" s="627" t="s">
        <v>6105</v>
      </c>
      <c r="I653" s="629">
        <v>11.980000000000002</v>
      </c>
      <c r="J653" s="629">
        <v>900</v>
      </c>
      <c r="K653" s="630">
        <v>10782</v>
      </c>
    </row>
    <row r="654" spans="1:11" ht="14.4" customHeight="1" x14ac:dyDescent="0.3">
      <c r="A654" s="625" t="s">
        <v>549</v>
      </c>
      <c r="B654" s="626" t="s">
        <v>551</v>
      </c>
      <c r="C654" s="627" t="s">
        <v>575</v>
      </c>
      <c r="D654" s="628" t="s">
        <v>576</v>
      </c>
      <c r="E654" s="627" t="s">
        <v>5914</v>
      </c>
      <c r="F654" s="628" t="s">
        <v>5915</v>
      </c>
      <c r="G654" s="627" t="s">
        <v>6299</v>
      </c>
      <c r="H654" s="627" t="s">
        <v>6300</v>
      </c>
      <c r="I654" s="629">
        <v>75.459999999999994</v>
      </c>
      <c r="J654" s="629">
        <v>30</v>
      </c>
      <c r="K654" s="630">
        <v>2263.94</v>
      </c>
    </row>
    <row r="655" spans="1:11" ht="14.4" customHeight="1" x14ac:dyDescent="0.3">
      <c r="A655" s="625" t="s">
        <v>549</v>
      </c>
      <c r="B655" s="626" t="s">
        <v>551</v>
      </c>
      <c r="C655" s="627" t="s">
        <v>575</v>
      </c>
      <c r="D655" s="628" t="s">
        <v>576</v>
      </c>
      <c r="E655" s="627" t="s">
        <v>5914</v>
      </c>
      <c r="F655" s="628" t="s">
        <v>5915</v>
      </c>
      <c r="G655" s="627" t="s">
        <v>6106</v>
      </c>
      <c r="H655" s="627" t="s">
        <v>6107</v>
      </c>
      <c r="I655" s="629">
        <v>64.13</v>
      </c>
      <c r="J655" s="629">
        <v>205</v>
      </c>
      <c r="K655" s="630">
        <v>13146.75</v>
      </c>
    </row>
    <row r="656" spans="1:11" ht="14.4" customHeight="1" x14ac:dyDescent="0.3">
      <c r="A656" s="625" t="s">
        <v>549</v>
      </c>
      <c r="B656" s="626" t="s">
        <v>551</v>
      </c>
      <c r="C656" s="627" t="s">
        <v>575</v>
      </c>
      <c r="D656" s="628" t="s">
        <v>576</v>
      </c>
      <c r="E656" s="627" t="s">
        <v>5914</v>
      </c>
      <c r="F656" s="628" t="s">
        <v>5915</v>
      </c>
      <c r="G656" s="627" t="s">
        <v>6303</v>
      </c>
      <c r="H656" s="627" t="s">
        <v>6304</v>
      </c>
      <c r="I656" s="629">
        <v>8.23</v>
      </c>
      <c r="J656" s="629">
        <v>10</v>
      </c>
      <c r="K656" s="630">
        <v>82.3</v>
      </c>
    </row>
    <row r="657" spans="1:11" ht="14.4" customHeight="1" x14ac:dyDescent="0.3">
      <c r="A657" s="625" t="s">
        <v>549</v>
      </c>
      <c r="B657" s="626" t="s">
        <v>551</v>
      </c>
      <c r="C657" s="627" t="s">
        <v>575</v>
      </c>
      <c r="D657" s="628" t="s">
        <v>576</v>
      </c>
      <c r="E657" s="627" t="s">
        <v>5914</v>
      </c>
      <c r="F657" s="628" t="s">
        <v>5915</v>
      </c>
      <c r="G657" s="627" t="s">
        <v>6307</v>
      </c>
      <c r="H657" s="627" t="s">
        <v>6308</v>
      </c>
      <c r="I657" s="629">
        <v>1045.48</v>
      </c>
      <c r="J657" s="629">
        <v>10</v>
      </c>
      <c r="K657" s="630">
        <v>10454.799999999999</v>
      </c>
    </row>
    <row r="658" spans="1:11" ht="14.4" customHeight="1" x14ac:dyDescent="0.3">
      <c r="A658" s="625" t="s">
        <v>549</v>
      </c>
      <c r="B658" s="626" t="s">
        <v>551</v>
      </c>
      <c r="C658" s="627" t="s">
        <v>575</v>
      </c>
      <c r="D658" s="628" t="s">
        <v>576</v>
      </c>
      <c r="E658" s="627" t="s">
        <v>5914</v>
      </c>
      <c r="F658" s="628" t="s">
        <v>5915</v>
      </c>
      <c r="G658" s="627" t="s">
        <v>6116</v>
      </c>
      <c r="H658" s="627" t="s">
        <v>6309</v>
      </c>
      <c r="I658" s="629">
        <v>2.27</v>
      </c>
      <c r="J658" s="629">
        <v>50</v>
      </c>
      <c r="K658" s="630">
        <v>113.5</v>
      </c>
    </row>
    <row r="659" spans="1:11" ht="14.4" customHeight="1" x14ac:dyDescent="0.3">
      <c r="A659" s="625" t="s">
        <v>549</v>
      </c>
      <c r="B659" s="626" t="s">
        <v>551</v>
      </c>
      <c r="C659" s="627" t="s">
        <v>575</v>
      </c>
      <c r="D659" s="628" t="s">
        <v>576</v>
      </c>
      <c r="E659" s="627" t="s">
        <v>5914</v>
      </c>
      <c r="F659" s="628" t="s">
        <v>5915</v>
      </c>
      <c r="G659" s="627" t="s">
        <v>6576</v>
      </c>
      <c r="H659" s="627" t="s">
        <v>6577</v>
      </c>
      <c r="I659" s="629">
        <v>1672.24</v>
      </c>
      <c r="J659" s="629">
        <v>1</v>
      </c>
      <c r="K659" s="630">
        <v>1672.24</v>
      </c>
    </row>
    <row r="660" spans="1:11" ht="14.4" customHeight="1" x14ac:dyDescent="0.3">
      <c r="A660" s="625" t="s">
        <v>549</v>
      </c>
      <c r="B660" s="626" t="s">
        <v>551</v>
      </c>
      <c r="C660" s="627" t="s">
        <v>575</v>
      </c>
      <c r="D660" s="628" t="s">
        <v>576</v>
      </c>
      <c r="E660" s="627" t="s">
        <v>5914</v>
      </c>
      <c r="F660" s="628" t="s">
        <v>5915</v>
      </c>
      <c r="G660" s="627" t="s">
        <v>6578</v>
      </c>
      <c r="H660" s="627" t="s">
        <v>6579</v>
      </c>
      <c r="I660" s="629">
        <v>168.19</v>
      </c>
      <c r="J660" s="629">
        <v>10</v>
      </c>
      <c r="K660" s="630">
        <v>1681.9</v>
      </c>
    </row>
    <row r="661" spans="1:11" ht="14.4" customHeight="1" x14ac:dyDescent="0.3">
      <c r="A661" s="625" t="s">
        <v>549</v>
      </c>
      <c r="B661" s="626" t="s">
        <v>551</v>
      </c>
      <c r="C661" s="627" t="s">
        <v>575</v>
      </c>
      <c r="D661" s="628" t="s">
        <v>576</v>
      </c>
      <c r="E661" s="627" t="s">
        <v>5914</v>
      </c>
      <c r="F661" s="628" t="s">
        <v>5915</v>
      </c>
      <c r="G661" s="627" t="s">
        <v>6580</v>
      </c>
      <c r="H661" s="627" t="s">
        <v>6581</v>
      </c>
      <c r="I661" s="629">
        <v>111.3</v>
      </c>
      <c r="J661" s="629">
        <v>1</v>
      </c>
      <c r="K661" s="630">
        <v>111.3</v>
      </c>
    </row>
    <row r="662" spans="1:11" ht="14.4" customHeight="1" x14ac:dyDescent="0.3">
      <c r="A662" s="625" t="s">
        <v>549</v>
      </c>
      <c r="B662" s="626" t="s">
        <v>551</v>
      </c>
      <c r="C662" s="627" t="s">
        <v>575</v>
      </c>
      <c r="D662" s="628" t="s">
        <v>576</v>
      </c>
      <c r="E662" s="627" t="s">
        <v>5914</v>
      </c>
      <c r="F662" s="628" t="s">
        <v>5915</v>
      </c>
      <c r="G662" s="627" t="s">
        <v>6582</v>
      </c>
      <c r="H662" s="627" t="s">
        <v>6583</v>
      </c>
      <c r="I662" s="629">
        <v>2400.64</v>
      </c>
      <c r="J662" s="629">
        <v>2</v>
      </c>
      <c r="K662" s="630">
        <v>4801.28</v>
      </c>
    </row>
    <row r="663" spans="1:11" ht="14.4" customHeight="1" x14ac:dyDescent="0.3">
      <c r="A663" s="625" t="s">
        <v>549</v>
      </c>
      <c r="B663" s="626" t="s">
        <v>551</v>
      </c>
      <c r="C663" s="627" t="s">
        <v>575</v>
      </c>
      <c r="D663" s="628" t="s">
        <v>576</v>
      </c>
      <c r="E663" s="627" t="s">
        <v>5914</v>
      </c>
      <c r="F663" s="628" t="s">
        <v>5915</v>
      </c>
      <c r="G663" s="627" t="s">
        <v>6310</v>
      </c>
      <c r="H663" s="627" t="s">
        <v>6311</v>
      </c>
      <c r="I663" s="629">
        <v>14.52</v>
      </c>
      <c r="J663" s="629">
        <v>20</v>
      </c>
      <c r="K663" s="630">
        <v>290.39999999999998</v>
      </c>
    </row>
    <row r="664" spans="1:11" ht="14.4" customHeight="1" x14ac:dyDescent="0.3">
      <c r="A664" s="625" t="s">
        <v>549</v>
      </c>
      <c r="B664" s="626" t="s">
        <v>551</v>
      </c>
      <c r="C664" s="627" t="s">
        <v>575</v>
      </c>
      <c r="D664" s="628" t="s">
        <v>576</v>
      </c>
      <c r="E664" s="627" t="s">
        <v>5914</v>
      </c>
      <c r="F664" s="628" t="s">
        <v>5915</v>
      </c>
      <c r="G664" s="627" t="s">
        <v>6584</v>
      </c>
      <c r="H664" s="627" t="s">
        <v>6585</v>
      </c>
      <c r="I664" s="629">
        <v>1109.27</v>
      </c>
      <c r="J664" s="629">
        <v>4</v>
      </c>
      <c r="K664" s="630">
        <v>4437.08</v>
      </c>
    </row>
    <row r="665" spans="1:11" ht="14.4" customHeight="1" x14ac:dyDescent="0.3">
      <c r="A665" s="625" t="s">
        <v>549</v>
      </c>
      <c r="B665" s="626" t="s">
        <v>551</v>
      </c>
      <c r="C665" s="627" t="s">
        <v>575</v>
      </c>
      <c r="D665" s="628" t="s">
        <v>576</v>
      </c>
      <c r="E665" s="627" t="s">
        <v>5914</v>
      </c>
      <c r="F665" s="628" t="s">
        <v>5915</v>
      </c>
      <c r="G665" s="627" t="s">
        <v>6118</v>
      </c>
      <c r="H665" s="627" t="s">
        <v>6119</v>
      </c>
      <c r="I665" s="629">
        <v>618.08000000000004</v>
      </c>
      <c r="J665" s="629">
        <v>4</v>
      </c>
      <c r="K665" s="630">
        <v>2472.3200000000002</v>
      </c>
    </row>
    <row r="666" spans="1:11" ht="14.4" customHeight="1" x14ac:dyDescent="0.3">
      <c r="A666" s="625" t="s">
        <v>549</v>
      </c>
      <c r="B666" s="626" t="s">
        <v>551</v>
      </c>
      <c r="C666" s="627" t="s">
        <v>575</v>
      </c>
      <c r="D666" s="628" t="s">
        <v>576</v>
      </c>
      <c r="E666" s="627" t="s">
        <v>5914</v>
      </c>
      <c r="F666" s="628" t="s">
        <v>5915</v>
      </c>
      <c r="G666" s="627" t="s">
        <v>6586</v>
      </c>
      <c r="H666" s="627" t="s">
        <v>6587</v>
      </c>
      <c r="I666" s="629">
        <v>62.05</v>
      </c>
      <c r="J666" s="629">
        <v>30</v>
      </c>
      <c r="K666" s="630">
        <v>1876.56</v>
      </c>
    </row>
    <row r="667" spans="1:11" ht="14.4" customHeight="1" x14ac:dyDescent="0.3">
      <c r="A667" s="625" t="s">
        <v>549</v>
      </c>
      <c r="B667" s="626" t="s">
        <v>551</v>
      </c>
      <c r="C667" s="627" t="s">
        <v>575</v>
      </c>
      <c r="D667" s="628" t="s">
        <v>576</v>
      </c>
      <c r="E667" s="627" t="s">
        <v>5914</v>
      </c>
      <c r="F667" s="628" t="s">
        <v>5915</v>
      </c>
      <c r="G667" s="627" t="s">
        <v>6588</v>
      </c>
      <c r="H667" s="627" t="s">
        <v>6589</v>
      </c>
      <c r="I667" s="629">
        <v>29.04</v>
      </c>
      <c r="J667" s="629">
        <v>25</v>
      </c>
      <c r="K667" s="630">
        <v>726</v>
      </c>
    </row>
    <row r="668" spans="1:11" ht="14.4" customHeight="1" x14ac:dyDescent="0.3">
      <c r="A668" s="625" t="s">
        <v>549</v>
      </c>
      <c r="B668" s="626" t="s">
        <v>551</v>
      </c>
      <c r="C668" s="627" t="s">
        <v>575</v>
      </c>
      <c r="D668" s="628" t="s">
        <v>576</v>
      </c>
      <c r="E668" s="627" t="s">
        <v>5914</v>
      </c>
      <c r="F668" s="628" t="s">
        <v>5915</v>
      </c>
      <c r="G668" s="627" t="s">
        <v>6590</v>
      </c>
      <c r="H668" s="627" t="s">
        <v>6099</v>
      </c>
      <c r="I668" s="629">
        <v>8.56</v>
      </c>
      <c r="J668" s="629">
        <v>100</v>
      </c>
      <c r="K668" s="630">
        <v>856</v>
      </c>
    </row>
    <row r="669" spans="1:11" ht="14.4" customHeight="1" x14ac:dyDescent="0.3">
      <c r="A669" s="625" t="s">
        <v>549</v>
      </c>
      <c r="B669" s="626" t="s">
        <v>551</v>
      </c>
      <c r="C669" s="627" t="s">
        <v>575</v>
      </c>
      <c r="D669" s="628" t="s">
        <v>576</v>
      </c>
      <c r="E669" s="627" t="s">
        <v>5914</v>
      </c>
      <c r="F669" s="628" t="s">
        <v>5915</v>
      </c>
      <c r="G669" s="627" t="s">
        <v>6591</v>
      </c>
      <c r="H669" s="627" t="s">
        <v>6592</v>
      </c>
      <c r="I669" s="629">
        <v>42.04</v>
      </c>
      <c r="J669" s="629">
        <v>15</v>
      </c>
      <c r="K669" s="630">
        <v>630.54</v>
      </c>
    </row>
    <row r="670" spans="1:11" ht="14.4" customHeight="1" x14ac:dyDescent="0.3">
      <c r="A670" s="625" t="s">
        <v>549</v>
      </c>
      <c r="B670" s="626" t="s">
        <v>551</v>
      </c>
      <c r="C670" s="627" t="s">
        <v>575</v>
      </c>
      <c r="D670" s="628" t="s">
        <v>576</v>
      </c>
      <c r="E670" s="627" t="s">
        <v>5914</v>
      </c>
      <c r="F670" s="628" t="s">
        <v>5915</v>
      </c>
      <c r="G670" s="627" t="s">
        <v>6593</v>
      </c>
      <c r="H670" s="627" t="s">
        <v>6594</v>
      </c>
      <c r="I670" s="629">
        <v>168.19</v>
      </c>
      <c r="J670" s="629">
        <v>10</v>
      </c>
      <c r="K670" s="630">
        <v>1681.9</v>
      </c>
    </row>
    <row r="671" spans="1:11" ht="14.4" customHeight="1" x14ac:dyDescent="0.3">
      <c r="A671" s="625" t="s">
        <v>549</v>
      </c>
      <c r="B671" s="626" t="s">
        <v>551</v>
      </c>
      <c r="C671" s="627" t="s">
        <v>575</v>
      </c>
      <c r="D671" s="628" t="s">
        <v>576</v>
      </c>
      <c r="E671" s="627" t="s">
        <v>5914</v>
      </c>
      <c r="F671" s="628" t="s">
        <v>5915</v>
      </c>
      <c r="G671" s="627" t="s">
        <v>6122</v>
      </c>
      <c r="H671" s="627" t="s">
        <v>6123</v>
      </c>
      <c r="I671" s="629">
        <v>18.25</v>
      </c>
      <c r="J671" s="629">
        <v>126</v>
      </c>
      <c r="K671" s="630">
        <v>2300</v>
      </c>
    </row>
    <row r="672" spans="1:11" ht="14.4" customHeight="1" x14ac:dyDescent="0.3">
      <c r="A672" s="625" t="s">
        <v>549</v>
      </c>
      <c r="B672" s="626" t="s">
        <v>551</v>
      </c>
      <c r="C672" s="627" t="s">
        <v>575</v>
      </c>
      <c r="D672" s="628" t="s">
        <v>576</v>
      </c>
      <c r="E672" s="627" t="s">
        <v>5914</v>
      </c>
      <c r="F672" s="628" t="s">
        <v>5915</v>
      </c>
      <c r="G672" s="627" t="s">
        <v>6595</v>
      </c>
      <c r="H672" s="627" t="s">
        <v>6596</v>
      </c>
      <c r="I672" s="629">
        <v>22</v>
      </c>
      <c r="J672" s="629">
        <v>10</v>
      </c>
      <c r="K672" s="630">
        <v>219.98</v>
      </c>
    </row>
    <row r="673" spans="1:11" ht="14.4" customHeight="1" x14ac:dyDescent="0.3">
      <c r="A673" s="625" t="s">
        <v>549</v>
      </c>
      <c r="B673" s="626" t="s">
        <v>551</v>
      </c>
      <c r="C673" s="627" t="s">
        <v>575</v>
      </c>
      <c r="D673" s="628" t="s">
        <v>576</v>
      </c>
      <c r="E673" s="627" t="s">
        <v>5914</v>
      </c>
      <c r="F673" s="628" t="s">
        <v>5915</v>
      </c>
      <c r="G673" s="627" t="s">
        <v>6124</v>
      </c>
      <c r="H673" s="627" t="s">
        <v>6125</v>
      </c>
      <c r="I673" s="629">
        <v>9.1999999999999993</v>
      </c>
      <c r="J673" s="629">
        <v>900</v>
      </c>
      <c r="K673" s="630">
        <v>8280</v>
      </c>
    </row>
    <row r="674" spans="1:11" ht="14.4" customHeight="1" x14ac:dyDescent="0.3">
      <c r="A674" s="625" t="s">
        <v>549</v>
      </c>
      <c r="B674" s="626" t="s">
        <v>551</v>
      </c>
      <c r="C674" s="627" t="s">
        <v>575</v>
      </c>
      <c r="D674" s="628" t="s">
        <v>576</v>
      </c>
      <c r="E674" s="627" t="s">
        <v>5914</v>
      </c>
      <c r="F674" s="628" t="s">
        <v>5915</v>
      </c>
      <c r="G674" s="627" t="s">
        <v>6126</v>
      </c>
      <c r="H674" s="627" t="s">
        <v>6127</v>
      </c>
      <c r="I674" s="629">
        <v>172.5</v>
      </c>
      <c r="J674" s="629">
        <v>2</v>
      </c>
      <c r="K674" s="630">
        <v>345</v>
      </c>
    </row>
    <row r="675" spans="1:11" ht="14.4" customHeight="1" x14ac:dyDescent="0.3">
      <c r="A675" s="625" t="s">
        <v>549</v>
      </c>
      <c r="B675" s="626" t="s">
        <v>551</v>
      </c>
      <c r="C675" s="627" t="s">
        <v>575</v>
      </c>
      <c r="D675" s="628" t="s">
        <v>576</v>
      </c>
      <c r="E675" s="627" t="s">
        <v>5914</v>
      </c>
      <c r="F675" s="628" t="s">
        <v>5915</v>
      </c>
      <c r="G675" s="627" t="s">
        <v>6597</v>
      </c>
      <c r="H675" s="627" t="s">
        <v>6598</v>
      </c>
      <c r="I675" s="629">
        <v>9.68</v>
      </c>
      <c r="J675" s="629">
        <v>100</v>
      </c>
      <c r="K675" s="630">
        <v>968</v>
      </c>
    </row>
    <row r="676" spans="1:11" ht="14.4" customHeight="1" x14ac:dyDescent="0.3">
      <c r="A676" s="625" t="s">
        <v>549</v>
      </c>
      <c r="B676" s="626" t="s">
        <v>551</v>
      </c>
      <c r="C676" s="627" t="s">
        <v>575</v>
      </c>
      <c r="D676" s="628" t="s">
        <v>576</v>
      </c>
      <c r="E676" s="627" t="s">
        <v>5914</v>
      </c>
      <c r="F676" s="628" t="s">
        <v>5915</v>
      </c>
      <c r="G676" s="627" t="s">
        <v>6599</v>
      </c>
      <c r="H676" s="627" t="s">
        <v>6600</v>
      </c>
      <c r="I676" s="629">
        <v>168.19</v>
      </c>
      <c r="J676" s="629">
        <v>10</v>
      </c>
      <c r="K676" s="630">
        <v>1681.9</v>
      </c>
    </row>
    <row r="677" spans="1:11" ht="14.4" customHeight="1" x14ac:dyDescent="0.3">
      <c r="A677" s="625" t="s">
        <v>549</v>
      </c>
      <c r="B677" s="626" t="s">
        <v>551</v>
      </c>
      <c r="C677" s="627" t="s">
        <v>575</v>
      </c>
      <c r="D677" s="628" t="s">
        <v>576</v>
      </c>
      <c r="E677" s="627" t="s">
        <v>5916</v>
      </c>
      <c r="F677" s="628" t="s">
        <v>5917</v>
      </c>
      <c r="G677" s="627" t="s">
        <v>6601</v>
      </c>
      <c r="H677" s="627" t="s">
        <v>6602</v>
      </c>
      <c r="I677" s="629">
        <v>101.2825</v>
      </c>
      <c r="J677" s="629">
        <v>7</v>
      </c>
      <c r="K677" s="630">
        <v>709.36</v>
      </c>
    </row>
    <row r="678" spans="1:11" ht="14.4" customHeight="1" x14ac:dyDescent="0.3">
      <c r="A678" s="625" t="s">
        <v>549</v>
      </c>
      <c r="B678" s="626" t="s">
        <v>551</v>
      </c>
      <c r="C678" s="627" t="s">
        <v>575</v>
      </c>
      <c r="D678" s="628" t="s">
        <v>576</v>
      </c>
      <c r="E678" s="627" t="s">
        <v>5916</v>
      </c>
      <c r="F678" s="628" t="s">
        <v>5917</v>
      </c>
      <c r="G678" s="627" t="s">
        <v>6603</v>
      </c>
      <c r="H678" s="627" t="s">
        <v>6604</v>
      </c>
      <c r="I678" s="629">
        <v>3.1300000000000003</v>
      </c>
      <c r="J678" s="629">
        <v>225</v>
      </c>
      <c r="K678" s="630">
        <v>704.25</v>
      </c>
    </row>
    <row r="679" spans="1:11" ht="14.4" customHeight="1" x14ac:dyDescent="0.3">
      <c r="A679" s="625" t="s">
        <v>549</v>
      </c>
      <c r="B679" s="626" t="s">
        <v>551</v>
      </c>
      <c r="C679" s="627" t="s">
        <v>575</v>
      </c>
      <c r="D679" s="628" t="s">
        <v>576</v>
      </c>
      <c r="E679" s="627" t="s">
        <v>5916</v>
      </c>
      <c r="F679" s="628" t="s">
        <v>5917</v>
      </c>
      <c r="G679" s="627" t="s">
        <v>6605</v>
      </c>
      <c r="H679" s="627" t="s">
        <v>6606</v>
      </c>
      <c r="I679" s="629">
        <v>148.91800000000003</v>
      </c>
      <c r="J679" s="629">
        <v>9</v>
      </c>
      <c r="K679" s="630">
        <v>1335.8000000000002</v>
      </c>
    </row>
    <row r="680" spans="1:11" ht="14.4" customHeight="1" x14ac:dyDescent="0.3">
      <c r="A680" s="625" t="s">
        <v>549</v>
      </c>
      <c r="B680" s="626" t="s">
        <v>551</v>
      </c>
      <c r="C680" s="627" t="s">
        <v>575</v>
      </c>
      <c r="D680" s="628" t="s">
        <v>576</v>
      </c>
      <c r="E680" s="627" t="s">
        <v>5922</v>
      </c>
      <c r="F680" s="628" t="s">
        <v>5923</v>
      </c>
      <c r="G680" s="627" t="s">
        <v>6607</v>
      </c>
      <c r="H680" s="627" t="s">
        <v>6608</v>
      </c>
      <c r="I680" s="629">
        <v>928.2</v>
      </c>
      <c r="J680" s="629">
        <v>10</v>
      </c>
      <c r="K680" s="630">
        <v>9282.0300000000007</v>
      </c>
    </row>
    <row r="681" spans="1:11" ht="14.4" customHeight="1" x14ac:dyDescent="0.3">
      <c r="A681" s="625" t="s">
        <v>549</v>
      </c>
      <c r="B681" s="626" t="s">
        <v>551</v>
      </c>
      <c r="C681" s="627" t="s">
        <v>575</v>
      </c>
      <c r="D681" s="628" t="s">
        <v>576</v>
      </c>
      <c r="E681" s="627" t="s">
        <v>5922</v>
      </c>
      <c r="F681" s="628" t="s">
        <v>5923</v>
      </c>
      <c r="G681" s="627" t="s">
        <v>6130</v>
      </c>
      <c r="H681" s="627" t="s">
        <v>6131</v>
      </c>
      <c r="I681" s="629">
        <v>442.39</v>
      </c>
      <c r="J681" s="629">
        <v>40</v>
      </c>
      <c r="K681" s="630">
        <v>17695.52</v>
      </c>
    </row>
    <row r="682" spans="1:11" ht="14.4" customHeight="1" x14ac:dyDescent="0.3">
      <c r="A682" s="625" t="s">
        <v>549</v>
      </c>
      <c r="B682" s="626" t="s">
        <v>551</v>
      </c>
      <c r="C682" s="627" t="s">
        <v>575</v>
      </c>
      <c r="D682" s="628" t="s">
        <v>576</v>
      </c>
      <c r="E682" s="627" t="s">
        <v>5922</v>
      </c>
      <c r="F682" s="628" t="s">
        <v>5923</v>
      </c>
      <c r="G682" s="627" t="s">
        <v>6609</v>
      </c>
      <c r="H682" s="627" t="s">
        <v>6610</v>
      </c>
      <c r="I682" s="629">
        <v>568.79</v>
      </c>
      <c r="J682" s="629">
        <v>20</v>
      </c>
      <c r="K682" s="630">
        <v>11375.7</v>
      </c>
    </row>
    <row r="683" spans="1:11" ht="14.4" customHeight="1" x14ac:dyDescent="0.3">
      <c r="A683" s="625" t="s">
        <v>549</v>
      </c>
      <c r="B683" s="626" t="s">
        <v>551</v>
      </c>
      <c r="C683" s="627" t="s">
        <v>575</v>
      </c>
      <c r="D683" s="628" t="s">
        <v>576</v>
      </c>
      <c r="E683" s="627" t="s">
        <v>5922</v>
      </c>
      <c r="F683" s="628" t="s">
        <v>5923</v>
      </c>
      <c r="G683" s="627" t="s">
        <v>6132</v>
      </c>
      <c r="H683" s="627" t="s">
        <v>6133</v>
      </c>
      <c r="I683" s="629">
        <v>263.33285714285711</v>
      </c>
      <c r="J683" s="629">
        <v>116</v>
      </c>
      <c r="K683" s="630">
        <v>30645.25</v>
      </c>
    </row>
    <row r="684" spans="1:11" ht="14.4" customHeight="1" x14ac:dyDescent="0.3">
      <c r="A684" s="625" t="s">
        <v>549</v>
      </c>
      <c r="B684" s="626" t="s">
        <v>551</v>
      </c>
      <c r="C684" s="627" t="s">
        <v>575</v>
      </c>
      <c r="D684" s="628" t="s">
        <v>576</v>
      </c>
      <c r="E684" s="627" t="s">
        <v>5926</v>
      </c>
      <c r="F684" s="628" t="s">
        <v>5927</v>
      </c>
      <c r="G684" s="627" t="s">
        <v>6134</v>
      </c>
      <c r="H684" s="627" t="s">
        <v>6135</v>
      </c>
      <c r="I684" s="629">
        <v>8.0950000000000006</v>
      </c>
      <c r="J684" s="629">
        <v>4200</v>
      </c>
      <c r="K684" s="630">
        <v>34013</v>
      </c>
    </row>
    <row r="685" spans="1:11" ht="14.4" customHeight="1" x14ac:dyDescent="0.3">
      <c r="A685" s="625" t="s">
        <v>549</v>
      </c>
      <c r="B685" s="626" t="s">
        <v>551</v>
      </c>
      <c r="C685" s="627" t="s">
        <v>575</v>
      </c>
      <c r="D685" s="628" t="s">
        <v>576</v>
      </c>
      <c r="E685" s="627" t="s">
        <v>5926</v>
      </c>
      <c r="F685" s="628" t="s">
        <v>5927</v>
      </c>
      <c r="G685" s="627" t="s">
        <v>6320</v>
      </c>
      <c r="H685" s="627" t="s">
        <v>6321</v>
      </c>
      <c r="I685" s="629">
        <v>12.456666666666665</v>
      </c>
      <c r="J685" s="629">
        <v>150</v>
      </c>
      <c r="K685" s="630">
        <v>1875.5</v>
      </c>
    </row>
    <row r="686" spans="1:11" ht="14.4" customHeight="1" x14ac:dyDescent="0.3">
      <c r="A686" s="625" t="s">
        <v>549</v>
      </c>
      <c r="B686" s="626" t="s">
        <v>551</v>
      </c>
      <c r="C686" s="627" t="s">
        <v>575</v>
      </c>
      <c r="D686" s="628" t="s">
        <v>576</v>
      </c>
      <c r="E686" s="627" t="s">
        <v>5926</v>
      </c>
      <c r="F686" s="628" t="s">
        <v>5927</v>
      </c>
      <c r="G686" s="627" t="s">
        <v>6611</v>
      </c>
      <c r="H686" s="627" t="s">
        <v>6612</v>
      </c>
      <c r="I686" s="629">
        <v>46.58</v>
      </c>
      <c r="J686" s="629">
        <v>10</v>
      </c>
      <c r="K686" s="630">
        <v>465.8</v>
      </c>
    </row>
    <row r="687" spans="1:11" ht="14.4" customHeight="1" x14ac:dyDescent="0.3">
      <c r="A687" s="625" t="s">
        <v>549</v>
      </c>
      <c r="B687" s="626" t="s">
        <v>551</v>
      </c>
      <c r="C687" s="627" t="s">
        <v>575</v>
      </c>
      <c r="D687" s="628" t="s">
        <v>576</v>
      </c>
      <c r="E687" s="627" t="s">
        <v>5926</v>
      </c>
      <c r="F687" s="628" t="s">
        <v>5927</v>
      </c>
      <c r="G687" s="627" t="s">
        <v>6322</v>
      </c>
      <c r="H687" s="627" t="s">
        <v>6323</v>
      </c>
      <c r="I687" s="629">
        <v>7.01</v>
      </c>
      <c r="J687" s="629">
        <v>20</v>
      </c>
      <c r="K687" s="630">
        <v>140.19999999999999</v>
      </c>
    </row>
    <row r="688" spans="1:11" ht="14.4" customHeight="1" x14ac:dyDescent="0.3">
      <c r="A688" s="625" t="s">
        <v>549</v>
      </c>
      <c r="B688" s="626" t="s">
        <v>551</v>
      </c>
      <c r="C688" s="627" t="s">
        <v>575</v>
      </c>
      <c r="D688" s="628" t="s">
        <v>576</v>
      </c>
      <c r="E688" s="627" t="s">
        <v>5928</v>
      </c>
      <c r="F688" s="628" t="s">
        <v>5929</v>
      </c>
      <c r="G688" s="627" t="s">
        <v>6459</v>
      </c>
      <c r="H688" s="627" t="s">
        <v>6460</v>
      </c>
      <c r="I688" s="629">
        <v>34.880000000000003</v>
      </c>
      <c r="J688" s="629">
        <v>36</v>
      </c>
      <c r="K688" s="630">
        <v>1255.6600000000001</v>
      </c>
    </row>
    <row r="689" spans="1:11" ht="14.4" customHeight="1" x14ac:dyDescent="0.3">
      <c r="A689" s="625" t="s">
        <v>549</v>
      </c>
      <c r="B689" s="626" t="s">
        <v>551</v>
      </c>
      <c r="C689" s="627" t="s">
        <v>575</v>
      </c>
      <c r="D689" s="628" t="s">
        <v>576</v>
      </c>
      <c r="E689" s="627" t="s">
        <v>5928</v>
      </c>
      <c r="F689" s="628" t="s">
        <v>5929</v>
      </c>
      <c r="G689" s="627" t="s">
        <v>6613</v>
      </c>
      <c r="H689" s="627" t="s">
        <v>6614</v>
      </c>
      <c r="I689" s="629">
        <v>31.32</v>
      </c>
      <c r="J689" s="629">
        <v>36</v>
      </c>
      <c r="K689" s="630">
        <v>1127.4000000000001</v>
      </c>
    </row>
    <row r="690" spans="1:11" ht="14.4" customHeight="1" x14ac:dyDescent="0.3">
      <c r="A690" s="625" t="s">
        <v>549</v>
      </c>
      <c r="B690" s="626" t="s">
        <v>551</v>
      </c>
      <c r="C690" s="627" t="s">
        <v>575</v>
      </c>
      <c r="D690" s="628" t="s">
        <v>576</v>
      </c>
      <c r="E690" s="627" t="s">
        <v>5930</v>
      </c>
      <c r="F690" s="628" t="s">
        <v>5931</v>
      </c>
      <c r="G690" s="627" t="s">
        <v>6615</v>
      </c>
      <c r="H690" s="627" t="s">
        <v>6616</v>
      </c>
      <c r="I690" s="629">
        <v>0.29555555555555552</v>
      </c>
      <c r="J690" s="629">
        <v>900</v>
      </c>
      <c r="K690" s="630">
        <v>266</v>
      </c>
    </row>
    <row r="691" spans="1:11" ht="14.4" customHeight="1" x14ac:dyDescent="0.3">
      <c r="A691" s="625" t="s">
        <v>549</v>
      </c>
      <c r="B691" s="626" t="s">
        <v>551</v>
      </c>
      <c r="C691" s="627" t="s">
        <v>575</v>
      </c>
      <c r="D691" s="628" t="s">
        <v>576</v>
      </c>
      <c r="E691" s="627" t="s">
        <v>5930</v>
      </c>
      <c r="F691" s="628" t="s">
        <v>5931</v>
      </c>
      <c r="G691" s="627" t="s">
        <v>6617</v>
      </c>
      <c r="H691" s="627" t="s">
        <v>6618</v>
      </c>
      <c r="I691" s="629">
        <v>0.3</v>
      </c>
      <c r="J691" s="629">
        <v>200</v>
      </c>
      <c r="K691" s="630">
        <v>60</v>
      </c>
    </row>
    <row r="692" spans="1:11" ht="14.4" customHeight="1" x14ac:dyDescent="0.3">
      <c r="A692" s="625" t="s">
        <v>549</v>
      </c>
      <c r="B692" s="626" t="s">
        <v>551</v>
      </c>
      <c r="C692" s="627" t="s">
        <v>575</v>
      </c>
      <c r="D692" s="628" t="s">
        <v>576</v>
      </c>
      <c r="E692" s="627" t="s">
        <v>5930</v>
      </c>
      <c r="F692" s="628" t="s">
        <v>5931</v>
      </c>
      <c r="G692" s="627" t="s">
        <v>6136</v>
      </c>
      <c r="H692" s="627" t="s">
        <v>6137</v>
      </c>
      <c r="I692" s="629">
        <v>0.29499999999999998</v>
      </c>
      <c r="J692" s="629">
        <v>300</v>
      </c>
      <c r="K692" s="630">
        <v>89</v>
      </c>
    </row>
    <row r="693" spans="1:11" ht="14.4" customHeight="1" x14ac:dyDescent="0.3">
      <c r="A693" s="625" t="s">
        <v>549</v>
      </c>
      <c r="B693" s="626" t="s">
        <v>551</v>
      </c>
      <c r="C693" s="627" t="s">
        <v>575</v>
      </c>
      <c r="D693" s="628" t="s">
        <v>576</v>
      </c>
      <c r="E693" s="627" t="s">
        <v>5930</v>
      </c>
      <c r="F693" s="628" t="s">
        <v>5931</v>
      </c>
      <c r="G693" s="627" t="s">
        <v>6138</v>
      </c>
      <c r="H693" s="627" t="s">
        <v>6139</v>
      </c>
      <c r="I693" s="629">
        <v>0.29666666666666663</v>
      </c>
      <c r="J693" s="629">
        <v>2400</v>
      </c>
      <c r="K693" s="630">
        <v>714</v>
      </c>
    </row>
    <row r="694" spans="1:11" ht="14.4" customHeight="1" x14ac:dyDescent="0.3">
      <c r="A694" s="625" t="s">
        <v>549</v>
      </c>
      <c r="B694" s="626" t="s">
        <v>551</v>
      </c>
      <c r="C694" s="627" t="s">
        <v>575</v>
      </c>
      <c r="D694" s="628" t="s">
        <v>576</v>
      </c>
      <c r="E694" s="627" t="s">
        <v>5930</v>
      </c>
      <c r="F694" s="628" t="s">
        <v>5931</v>
      </c>
      <c r="G694" s="627" t="s">
        <v>6619</v>
      </c>
      <c r="H694" s="627" t="s">
        <v>6620</v>
      </c>
      <c r="I694" s="629">
        <v>0.29500000000000004</v>
      </c>
      <c r="J694" s="629">
        <v>600</v>
      </c>
      <c r="K694" s="630">
        <v>177</v>
      </c>
    </row>
    <row r="695" spans="1:11" ht="14.4" customHeight="1" x14ac:dyDescent="0.3">
      <c r="A695" s="625" t="s">
        <v>549</v>
      </c>
      <c r="B695" s="626" t="s">
        <v>551</v>
      </c>
      <c r="C695" s="627" t="s">
        <v>575</v>
      </c>
      <c r="D695" s="628" t="s">
        <v>576</v>
      </c>
      <c r="E695" s="627" t="s">
        <v>5930</v>
      </c>
      <c r="F695" s="628" t="s">
        <v>5931</v>
      </c>
      <c r="G695" s="627" t="s">
        <v>6621</v>
      </c>
      <c r="H695" s="627" t="s">
        <v>6622</v>
      </c>
      <c r="I695" s="629">
        <v>10.48</v>
      </c>
      <c r="J695" s="629">
        <v>20</v>
      </c>
      <c r="K695" s="630">
        <v>209.59</v>
      </c>
    </row>
    <row r="696" spans="1:11" ht="14.4" customHeight="1" x14ac:dyDescent="0.3">
      <c r="A696" s="625" t="s">
        <v>549</v>
      </c>
      <c r="B696" s="626" t="s">
        <v>551</v>
      </c>
      <c r="C696" s="627" t="s">
        <v>575</v>
      </c>
      <c r="D696" s="628" t="s">
        <v>576</v>
      </c>
      <c r="E696" s="627" t="s">
        <v>5930</v>
      </c>
      <c r="F696" s="628" t="s">
        <v>5931</v>
      </c>
      <c r="G696" s="627" t="s">
        <v>6144</v>
      </c>
      <c r="H696" s="627" t="s">
        <v>6145</v>
      </c>
      <c r="I696" s="629">
        <v>0.29899999999999999</v>
      </c>
      <c r="J696" s="629">
        <v>21500</v>
      </c>
      <c r="K696" s="630">
        <v>6440</v>
      </c>
    </row>
    <row r="697" spans="1:11" ht="14.4" customHeight="1" x14ac:dyDescent="0.3">
      <c r="A697" s="625" t="s">
        <v>549</v>
      </c>
      <c r="B697" s="626" t="s">
        <v>551</v>
      </c>
      <c r="C697" s="627" t="s">
        <v>575</v>
      </c>
      <c r="D697" s="628" t="s">
        <v>576</v>
      </c>
      <c r="E697" s="627" t="s">
        <v>5932</v>
      </c>
      <c r="F697" s="628" t="s">
        <v>5933</v>
      </c>
      <c r="G697" s="627" t="s">
        <v>6146</v>
      </c>
      <c r="H697" s="627" t="s">
        <v>6147</v>
      </c>
      <c r="I697" s="629">
        <v>0.79400000000000015</v>
      </c>
      <c r="J697" s="629">
        <v>61000</v>
      </c>
      <c r="K697" s="630">
        <v>48870</v>
      </c>
    </row>
    <row r="698" spans="1:11" ht="14.4" customHeight="1" x14ac:dyDescent="0.3">
      <c r="A698" s="625" t="s">
        <v>549</v>
      </c>
      <c r="B698" s="626" t="s">
        <v>551</v>
      </c>
      <c r="C698" s="627" t="s">
        <v>575</v>
      </c>
      <c r="D698" s="628" t="s">
        <v>576</v>
      </c>
      <c r="E698" s="627" t="s">
        <v>5932</v>
      </c>
      <c r="F698" s="628" t="s">
        <v>5933</v>
      </c>
      <c r="G698" s="627" t="s">
        <v>6148</v>
      </c>
      <c r="H698" s="627" t="s">
        <v>6149</v>
      </c>
      <c r="I698" s="629">
        <v>11</v>
      </c>
      <c r="J698" s="629">
        <v>50</v>
      </c>
      <c r="K698" s="630">
        <v>550</v>
      </c>
    </row>
    <row r="699" spans="1:11" ht="14.4" customHeight="1" x14ac:dyDescent="0.3">
      <c r="A699" s="625" t="s">
        <v>549</v>
      </c>
      <c r="B699" s="626" t="s">
        <v>551</v>
      </c>
      <c r="C699" s="627" t="s">
        <v>575</v>
      </c>
      <c r="D699" s="628" t="s">
        <v>576</v>
      </c>
      <c r="E699" s="627" t="s">
        <v>5932</v>
      </c>
      <c r="F699" s="628" t="s">
        <v>5933</v>
      </c>
      <c r="G699" s="627" t="s">
        <v>6324</v>
      </c>
      <c r="H699" s="627" t="s">
        <v>6325</v>
      </c>
      <c r="I699" s="629">
        <v>11</v>
      </c>
      <c r="J699" s="629">
        <v>50</v>
      </c>
      <c r="K699" s="630">
        <v>550</v>
      </c>
    </row>
    <row r="700" spans="1:11" ht="14.4" customHeight="1" x14ac:dyDescent="0.3">
      <c r="A700" s="625" t="s">
        <v>549</v>
      </c>
      <c r="B700" s="626" t="s">
        <v>551</v>
      </c>
      <c r="C700" s="627" t="s">
        <v>575</v>
      </c>
      <c r="D700" s="628" t="s">
        <v>576</v>
      </c>
      <c r="E700" s="627" t="s">
        <v>5932</v>
      </c>
      <c r="F700" s="628" t="s">
        <v>5933</v>
      </c>
      <c r="G700" s="627" t="s">
        <v>6150</v>
      </c>
      <c r="H700" s="627" t="s">
        <v>6151</v>
      </c>
      <c r="I700" s="629">
        <v>0.8214285714285714</v>
      </c>
      <c r="J700" s="629">
        <v>9000</v>
      </c>
      <c r="K700" s="630">
        <v>7390</v>
      </c>
    </row>
    <row r="701" spans="1:11" ht="14.4" customHeight="1" x14ac:dyDescent="0.3">
      <c r="A701" s="625" t="s">
        <v>549</v>
      </c>
      <c r="B701" s="626" t="s">
        <v>551</v>
      </c>
      <c r="C701" s="627" t="s">
        <v>575</v>
      </c>
      <c r="D701" s="628" t="s">
        <v>576</v>
      </c>
      <c r="E701" s="627" t="s">
        <v>5932</v>
      </c>
      <c r="F701" s="628" t="s">
        <v>5933</v>
      </c>
      <c r="G701" s="627" t="s">
        <v>6399</v>
      </c>
      <c r="H701" s="627" t="s">
        <v>6400</v>
      </c>
      <c r="I701" s="629">
        <v>0.80199999999999994</v>
      </c>
      <c r="J701" s="629">
        <v>4600</v>
      </c>
      <c r="K701" s="630">
        <v>3682</v>
      </c>
    </row>
    <row r="702" spans="1:11" ht="14.4" customHeight="1" x14ac:dyDescent="0.3">
      <c r="A702" s="625" t="s">
        <v>549</v>
      </c>
      <c r="B702" s="626" t="s">
        <v>551</v>
      </c>
      <c r="C702" s="627" t="s">
        <v>575</v>
      </c>
      <c r="D702" s="628" t="s">
        <v>576</v>
      </c>
      <c r="E702" s="627" t="s">
        <v>5910</v>
      </c>
      <c r="F702" s="628" t="s">
        <v>5911</v>
      </c>
      <c r="G702" s="627" t="s">
        <v>6326</v>
      </c>
      <c r="H702" s="627" t="s">
        <v>6327</v>
      </c>
      <c r="I702" s="629">
        <v>150.99</v>
      </c>
      <c r="J702" s="629">
        <v>8</v>
      </c>
      <c r="K702" s="630">
        <v>1202.04</v>
      </c>
    </row>
    <row r="703" spans="1:11" ht="14.4" customHeight="1" x14ac:dyDescent="0.3">
      <c r="A703" s="625" t="s">
        <v>549</v>
      </c>
      <c r="B703" s="626" t="s">
        <v>551</v>
      </c>
      <c r="C703" s="627" t="s">
        <v>575</v>
      </c>
      <c r="D703" s="628" t="s">
        <v>576</v>
      </c>
      <c r="E703" s="627" t="s">
        <v>5910</v>
      </c>
      <c r="F703" s="628" t="s">
        <v>5911</v>
      </c>
      <c r="G703" s="627" t="s">
        <v>6152</v>
      </c>
      <c r="H703" s="627" t="s">
        <v>6153</v>
      </c>
      <c r="I703" s="629">
        <v>138.7052943617507</v>
      </c>
      <c r="J703" s="629">
        <v>96</v>
      </c>
      <c r="K703" s="630">
        <v>13353.827237632468</v>
      </c>
    </row>
    <row r="704" spans="1:11" ht="14.4" customHeight="1" x14ac:dyDescent="0.3">
      <c r="A704" s="625" t="s">
        <v>549</v>
      </c>
      <c r="B704" s="626" t="s">
        <v>551</v>
      </c>
      <c r="C704" s="627" t="s">
        <v>575</v>
      </c>
      <c r="D704" s="628" t="s">
        <v>576</v>
      </c>
      <c r="E704" s="627" t="s">
        <v>5910</v>
      </c>
      <c r="F704" s="628" t="s">
        <v>5911</v>
      </c>
      <c r="G704" s="627" t="s">
        <v>6154</v>
      </c>
      <c r="H704" s="627" t="s">
        <v>6155</v>
      </c>
      <c r="I704" s="629">
        <v>138.70529436175073</v>
      </c>
      <c r="J704" s="629">
        <v>96</v>
      </c>
      <c r="K704" s="630">
        <v>13353.827237632468</v>
      </c>
    </row>
    <row r="705" spans="1:11" ht="14.4" customHeight="1" x14ac:dyDescent="0.3">
      <c r="A705" s="625" t="s">
        <v>549</v>
      </c>
      <c r="B705" s="626" t="s">
        <v>551</v>
      </c>
      <c r="C705" s="627" t="s">
        <v>577</v>
      </c>
      <c r="D705" s="628" t="s">
        <v>578</v>
      </c>
      <c r="E705" s="627" t="s">
        <v>5912</v>
      </c>
      <c r="F705" s="628" t="s">
        <v>5913</v>
      </c>
      <c r="G705" s="627" t="s">
        <v>6623</v>
      </c>
      <c r="H705" s="627" t="s">
        <v>6624</v>
      </c>
      <c r="I705" s="629">
        <v>2525.98</v>
      </c>
      <c r="J705" s="629">
        <v>5</v>
      </c>
      <c r="K705" s="630">
        <v>12629.88</v>
      </c>
    </row>
    <row r="706" spans="1:11" ht="14.4" customHeight="1" x14ac:dyDescent="0.3">
      <c r="A706" s="625" t="s">
        <v>549</v>
      </c>
      <c r="B706" s="626" t="s">
        <v>551</v>
      </c>
      <c r="C706" s="627" t="s">
        <v>577</v>
      </c>
      <c r="D706" s="628" t="s">
        <v>578</v>
      </c>
      <c r="E706" s="627" t="s">
        <v>5914</v>
      </c>
      <c r="F706" s="628" t="s">
        <v>5915</v>
      </c>
      <c r="G706" s="627" t="s">
        <v>6625</v>
      </c>
      <c r="H706" s="627" t="s">
        <v>6626</v>
      </c>
      <c r="I706" s="629">
        <v>12494.854285714286</v>
      </c>
      <c r="J706" s="629">
        <v>20</v>
      </c>
      <c r="K706" s="630">
        <v>252706.65000000002</v>
      </c>
    </row>
    <row r="707" spans="1:11" ht="14.4" customHeight="1" x14ac:dyDescent="0.3">
      <c r="A707" s="625" t="s">
        <v>549</v>
      </c>
      <c r="B707" s="626" t="s">
        <v>551</v>
      </c>
      <c r="C707" s="627" t="s">
        <v>577</v>
      </c>
      <c r="D707" s="628" t="s">
        <v>578</v>
      </c>
      <c r="E707" s="627" t="s">
        <v>5914</v>
      </c>
      <c r="F707" s="628" t="s">
        <v>5915</v>
      </c>
      <c r="G707" s="627" t="s">
        <v>6627</v>
      </c>
      <c r="H707" s="627" t="s">
        <v>6628</v>
      </c>
      <c r="I707" s="629">
        <v>6116.6874999999991</v>
      </c>
      <c r="J707" s="629">
        <v>5</v>
      </c>
      <c r="K707" s="630">
        <v>30583.43</v>
      </c>
    </row>
    <row r="708" spans="1:11" ht="14.4" customHeight="1" x14ac:dyDescent="0.3">
      <c r="A708" s="625" t="s">
        <v>549</v>
      </c>
      <c r="B708" s="626" t="s">
        <v>551</v>
      </c>
      <c r="C708" s="627" t="s">
        <v>577</v>
      </c>
      <c r="D708" s="628" t="s">
        <v>578</v>
      </c>
      <c r="E708" s="627" t="s">
        <v>5914</v>
      </c>
      <c r="F708" s="628" t="s">
        <v>5915</v>
      </c>
      <c r="G708" s="627" t="s">
        <v>6629</v>
      </c>
      <c r="H708" s="627" t="s">
        <v>6630</v>
      </c>
      <c r="I708" s="629">
        <v>6592.0750000000007</v>
      </c>
      <c r="J708" s="629">
        <v>36</v>
      </c>
      <c r="K708" s="630">
        <v>238469.88999999998</v>
      </c>
    </row>
    <row r="709" spans="1:11" ht="14.4" customHeight="1" x14ac:dyDescent="0.3">
      <c r="A709" s="625" t="s">
        <v>549</v>
      </c>
      <c r="B709" s="626" t="s">
        <v>551</v>
      </c>
      <c r="C709" s="627" t="s">
        <v>577</v>
      </c>
      <c r="D709" s="628" t="s">
        <v>578</v>
      </c>
      <c r="E709" s="627" t="s">
        <v>5914</v>
      </c>
      <c r="F709" s="628" t="s">
        <v>5915</v>
      </c>
      <c r="G709" s="627" t="s">
        <v>6631</v>
      </c>
      <c r="H709" s="627" t="s">
        <v>6632</v>
      </c>
      <c r="I709" s="629">
        <v>4195.0899999999992</v>
      </c>
      <c r="J709" s="629">
        <v>5</v>
      </c>
      <c r="K709" s="630">
        <v>21354.21</v>
      </c>
    </row>
    <row r="710" spans="1:11" ht="14.4" customHeight="1" x14ac:dyDescent="0.3">
      <c r="A710" s="625" t="s">
        <v>549</v>
      </c>
      <c r="B710" s="626" t="s">
        <v>551</v>
      </c>
      <c r="C710" s="627" t="s">
        <v>577</v>
      </c>
      <c r="D710" s="628" t="s">
        <v>578</v>
      </c>
      <c r="E710" s="627" t="s">
        <v>5914</v>
      </c>
      <c r="F710" s="628" t="s">
        <v>5915</v>
      </c>
      <c r="G710" s="627" t="s">
        <v>6633</v>
      </c>
      <c r="H710" s="627" t="s">
        <v>6634</v>
      </c>
      <c r="I710" s="629">
        <v>6429.58</v>
      </c>
      <c r="J710" s="629">
        <v>25</v>
      </c>
      <c r="K710" s="630">
        <v>160739.44</v>
      </c>
    </row>
    <row r="711" spans="1:11" ht="14.4" customHeight="1" x14ac:dyDescent="0.3">
      <c r="A711" s="625" t="s">
        <v>549</v>
      </c>
      <c r="B711" s="626" t="s">
        <v>551</v>
      </c>
      <c r="C711" s="627" t="s">
        <v>577</v>
      </c>
      <c r="D711" s="628" t="s">
        <v>578</v>
      </c>
      <c r="E711" s="627" t="s">
        <v>5914</v>
      </c>
      <c r="F711" s="628" t="s">
        <v>5915</v>
      </c>
      <c r="G711" s="627" t="s">
        <v>6635</v>
      </c>
      <c r="H711" s="627" t="s">
        <v>6636</v>
      </c>
      <c r="I711" s="629">
        <v>4194.9399999999996</v>
      </c>
      <c r="J711" s="629">
        <v>11</v>
      </c>
      <c r="K711" s="630">
        <v>46144.31</v>
      </c>
    </row>
    <row r="712" spans="1:11" ht="14.4" customHeight="1" x14ac:dyDescent="0.3">
      <c r="A712" s="625" t="s">
        <v>549</v>
      </c>
      <c r="B712" s="626" t="s">
        <v>551</v>
      </c>
      <c r="C712" s="627" t="s">
        <v>577</v>
      </c>
      <c r="D712" s="628" t="s">
        <v>578</v>
      </c>
      <c r="E712" s="627" t="s">
        <v>5914</v>
      </c>
      <c r="F712" s="628" t="s">
        <v>5915</v>
      </c>
      <c r="G712" s="627" t="s">
        <v>6637</v>
      </c>
      <c r="H712" s="627" t="s">
        <v>6638</v>
      </c>
      <c r="I712" s="629">
        <v>4904.7833333333328</v>
      </c>
      <c r="J712" s="629">
        <v>5</v>
      </c>
      <c r="K712" s="630">
        <v>24523.93</v>
      </c>
    </row>
    <row r="713" spans="1:11" ht="14.4" customHeight="1" x14ac:dyDescent="0.3">
      <c r="A713" s="625" t="s">
        <v>549</v>
      </c>
      <c r="B713" s="626" t="s">
        <v>551</v>
      </c>
      <c r="C713" s="627" t="s">
        <v>577</v>
      </c>
      <c r="D713" s="628" t="s">
        <v>578</v>
      </c>
      <c r="E713" s="627" t="s">
        <v>5914</v>
      </c>
      <c r="F713" s="628" t="s">
        <v>5915</v>
      </c>
      <c r="G713" s="627" t="s">
        <v>6639</v>
      </c>
      <c r="H713" s="627" t="s">
        <v>6640</v>
      </c>
      <c r="I713" s="629">
        <v>13186.164444444448</v>
      </c>
      <c r="J713" s="629">
        <v>31</v>
      </c>
      <c r="K713" s="630">
        <v>412092.40999999992</v>
      </c>
    </row>
    <row r="714" spans="1:11" ht="14.4" customHeight="1" x14ac:dyDescent="0.3">
      <c r="A714" s="625" t="s">
        <v>549</v>
      </c>
      <c r="B714" s="626" t="s">
        <v>551</v>
      </c>
      <c r="C714" s="627" t="s">
        <v>577</v>
      </c>
      <c r="D714" s="628" t="s">
        <v>578</v>
      </c>
      <c r="E714" s="627" t="s">
        <v>5914</v>
      </c>
      <c r="F714" s="628" t="s">
        <v>5915</v>
      </c>
      <c r="G714" s="627" t="s">
        <v>6641</v>
      </c>
      <c r="H714" s="627" t="s">
        <v>6642</v>
      </c>
      <c r="I714" s="629">
        <v>4146.0539999999992</v>
      </c>
      <c r="J714" s="629">
        <v>21</v>
      </c>
      <c r="K714" s="630">
        <v>86835.349999999991</v>
      </c>
    </row>
    <row r="715" spans="1:11" ht="14.4" customHeight="1" x14ac:dyDescent="0.3">
      <c r="A715" s="625" t="s">
        <v>549</v>
      </c>
      <c r="B715" s="626" t="s">
        <v>551</v>
      </c>
      <c r="C715" s="627" t="s">
        <v>577</v>
      </c>
      <c r="D715" s="628" t="s">
        <v>578</v>
      </c>
      <c r="E715" s="627" t="s">
        <v>5914</v>
      </c>
      <c r="F715" s="628" t="s">
        <v>5915</v>
      </c>
      <c r="G715" s="627" t="s">
        <v>6643</v>
      </c>
      <c r="H715" s="627" t="s">
        <v>6644</v>
      </c>
      <c r="I715" s="629">
        <v>6517.4266666666663</v>
      </c>
      <c r="J715" s="629">
        <v>6</v>
      </c>
      <c r="K715" s="630">
        <v>41212.559999999998</v>
      </c>
    </row>
    <row r="716" spans="1:11" ht="14.4" customHeight="1" x14ac:dyDescent="0.3">
      <c r="A716" s="625" t="s">
        <v>549</v>
      </c>
      <c r="B716" s="626" t="s">
        <v>551</v>
      </c>
      <c r="C716" s="627" t="s">
        <v>577</v>
      </c>
      <c r="D716" s="628" t="s">
        <v>578</v>
      </c>
      <c r="E716" s="627" t="s">
        <v>5914</v>
      </c>
      <c r="F716" s="628" t="s">
        <v>5915</v>
      </c>
      <c r="G716" s="627" t="s">
        <v>6645</v>
      </c>
      <c r="H716" s="627" t="s">
        <v>6646</v>
      </c>
      <c r="I716" s="629">
        <v>16287.04</v>
      </c>
      <c r="J716" s="629">
        <v>2</v>
      </c>
      <c r="K716" s="630">
        <v>32574.080000000002</v>
      </c>
    </row>
    <row r="717" spans="1:11" ht="14.4" customHeight="1" x14ac:dyDescent="0.3">
      <c r="A717" s="625" t="s">
        <v>549</v>
      </c>
      <c r="B717" s="626" t="s">
        <v>551</v>
      </c>
      <c r="C717" s="627" t="s">
        <v>577</v>
      </c>
      <c r="D717" s="628" t="s">
        <v>578</v>
      </c>
      <c r="E717" s="627" t="s">
        <v>5914</v>
      </c>
      <c r="F717" s="628" t="s">
        <v>5915</v>
      </c>
      <c r="G717" s="627" t="s">
        <v>6647</v>
      </c>
      <c r="H717" s="627" t="s">
        <v>6648</v>
      </c>
      <c r="I717" s="629">
        <v>6365.36</v>
      </c>
      <c r="J717" s="629">
        <v>3</v>
      </c>
      <c r="K717" s="630">
        <v>19096.09</v>
      </c>
    </row>
    <row r="718" spans="1:11" ht="14.4" customHeight="1" x14ac:dyDescent="0.3">
      <c r="A718" s="625" t="s">
        <v>549</v>
      </c>
      <c r="B718" s="626" t="s">
        <v>551</v>
      </c>
      <c r="C718" s="627" t="s">
        <v>577</v>
      </c>
      <c r="D718" s="628" t="s">
        <v>578</v>
      </c>
      <c r="E718" s="627" t="s">
        <v>5914</v>
      </c>
      <c r="F718" s="628" t="s">
        <v>5915</v>
      </c>
      <c r="G718" s="627" t="s">
        <v>6649</v>
      </c>
      <c r="H718" s="627" t="s">
        <v>6650</v>
      </c>
      <c r="I718" s="629">
        <v>1493.8674999999998</v>
      </c>
      <c r="J718" s="629">
        <v>48</v>
      </c>
      <c r="K718" s="630">
        <v>71705.75</v>
      </c>
    </row>
    <row r="719" spans="1:11" ht="14.4" customHeight="1" x14ac:dyDescent="0.3">
      <c r="A719" s="625" t="s">
        <v>549</v>
      </c>
      <c r="B719" s="626" t="s">
        <v>551</v>
      </c>
      <c r="C719" s="627" t="s">
        <v>577</v>
      </c>
      <c r="D719" s="628" t="s">
        <v>578</v>
      </c>
      <c r="E719" s="627" t="s">
        <v>5914</v>
      </c>
      <c r="F719" s="628" t="s">
        <v>5915</v>
      </c>
      <c r="G719" s="627" t="s">
        <v>6651</v>
      </c>
      <c r="H719" s="627" t="s">
        <v>6652</v>
      </c>
      <c r="I719" s="629">
        <v>12376</v>
      </c>
      <c r="J719" s="629">
        <v>3</v>
      </c>
      <c r="K719" s="630">
        <v>38214.26</v>
      </c>
    </row>
    <row r="720" spans="1:11" ht="14.4" customHeight="1" x14ac:dyDescent="0.3">
      <c r="A720" s="625" t="s">
        <v>549</v>
      </c>
      <c r="B720" s="626" t="s">
        <v>551</v>
      </c>
      <c r="C720" s="627" t="s">
        <v>577</v>
      </c>
      <c r="D720" s="628" t="s">
        <v>578</v>
      </c>
      <c r="E720" s="627" t="s">
        <v>5914</v>
      </c>
      <c r="F720" s="628" t="s">
        <v>5915</v>
      </c>
      <c r="G720" s="627" t="s">
        <v>6653</v>
      </c>
      <c r="H720" s="627" t="s">
        <v>6654</v>
      </c>
      <c r="I720" s="629">
        <v>12376</v>
      </c>
      <c r="J720" s="629">
        <v>4</v>
      </c>
      <c r="K720" s="630">
        <v>51020.44</v>
      </c>
    </row>
    <row r="721" spans="1:11" ht="14.4" customHeight="1" x14ac:dyDescent="0.3">
      <c r="A721" s="625" t="s">
        <v>549</v>
      </c>
      <c r="B721" s="626" t="s">
        <v>551</v>
      </c>
      <c r="C721" s="627" t="s">
        <v>577</v>
      </c>
      <c r="D721" s="628" t="s">
        <v>578</v>
      </c>
      <c r="E721" s="627" t="s">
        <v>5914</v>
      </c>
      <c r="F721" s="628" t="s">
        <v>5915</v>
      </c>
      <c r="G721" s="627" t="s">
        <v>6655</v>
      </c>
      <c r="H721" s="627" t="s">
        <v>6656</v>
      </c>
      <c r="I721" s="629">
        <v>12376</v>
      </c>
      <c r="J721" s="629">
        <v>3</v>
      </c>
      <c r="K721" s="630">
        <v>38214.130000000005</v>
      </c>
    </row>
    <row r="722" spans="1:11" ht="14.4" customHeight="1" x14ac:dyDescent="0.3">
      <c r="A722" s="625" t="s">
        <v>549</v>
      </c>
      <c r="B722" s="626" t="s">
        <v>551</v>
      </c>
      <c r="C722" s="627" t="s">
        <v>577</v>
      </c>
      <c r="D722" s="628" t="s">
        <v>578</v>
      </c>
      <c r="E722" s="627" t="s">
        <v>5914</v>
      </c>
      <c r="F722" s="628" t="s">
        <v>5915</v>
      </c>
      <c r="G722" s="627" t="s">
        <v>6657</v>
      </c>
      <c r="H722" s="627" t="s">
        <v>6658</v>
      </c>
      <c r="I722" s="629">
        <v>6116.69</v>
      </c>
      <c r="J722" s="629">
        <v>1</v>
      </c>
      <c r="K722" s="630">
        <v>6174.98</v>
      </c>
    </row>
    <row r="723" spans="1:11" ht="14.4" customHeight="1" x14ac:dyDescent="0.3">
      <c r="A723" s="625" t="s">
        <v>549</v>
      </c>
      <c r="B723" s="626" t="s">
        <v>551</v>
      </c>
      <c r="C723" s="627" t="s">
        <v>577</v>
      </c>
      <c r="D723" s="628" t="s">
        <v>578</v>
      </c>
      <c r="E723" s="627" t="s">
        <v>5914</v>
      </c>
      <c r="F723" s="628" t="s">
        <v>5915</v>
      </c>
      <c r="G723" s="627" t="s">
        <v>6659</v>
      </c>
      <c r="H723" s="627" t="s">
        <v>6660</v>
      </c>
      <c r="I723" s="629">
        <v>3898.48</v>
      </c>
      <c r="J723" s="629">
        <v>6</v>
      </c>
      <c r="K723" s="630">
        <v>23390.86</v>
      </c>
    </row>
    <row r="724" spans="1:11" ht="14.4" customHeight="1" x14ac:dyDescent="0.3">
      <c r="A724" s="625" t="s">
        <v>549</v>
      </c>
      <c r="B724" s="626" t="s">
        <v>551</v>
      </c>
      <c r="C724" s="627" t="s">
        <v>577</v>
      </c>
      <c r="D724" s="628" t="s">
        <v>578</v>
      </c>
      <c r="E724" s="627" t="s">
        <v>5914</v>
      </c>
      <c r="F724" s="628" t="s">
        <v>5915</v>
      </c>
      <c r="G724" s="627" t="s">
        <v>6661</v>
      </c>
      <c r="H724" s="627" t="s">
        <v>6662</v>
      </c>
      <c r="I724" s="629">
        <v>4551.95</v>
      </c>
      <c r="J724" s="629">
        <v>3</v>
      </c>
      <c r="K724" s="630">
        <v>13655.86</v>
      </c>
    </row>
    <row r="725" spans="1:11" ht="14.4" customHeight="1" x14ac:dyDescent="0.3">
      <c r="A725" s="625" t="s">
        <v>549</v>
      </c>
      <c r="B725" s="626" t="s">
        <v>551</v>
      </c>
      <c r="C725" s="627" t="s">
        <v>577</v>
      </c>
      <c r="D725" s="628" t="s">
        <v>578</v>
      </c>
      <c r="E725" s="627" t="s">
        <v>5914</v>
      </c>
      <c r="F725" s="628" t="s">
        <v>5915</v>
      </c>
      <c r="G725" s="627" t="s">
        <v>6663</v>
      </c>
      <c r="H725" s="627" t="s">
        <v>6664</v>
      </c>
      <c r="I725" s="629">
        <v>9106.7299999999977</v>
      </c>
      <c r="J725" s="629">
        <v>8</v>
      </c>
      <c r="K725" s="630">
        <v>72940.609999999986</v>
      </c>
    </row>
    <row r="726" spans="1:11" ht="14.4" customHeight="1" x14ac:dyDescent="0.3">
      <c r="A726" s="625" t="s">
        <v>549</v>
      </c>
      <c r="B726" s="626" t="s">
        <v>551</v>
      </c>
      <c r="C726" s="627" t="s">
        <v>577</v>
      </c>
      <c r="D726" s="628" t="s">
        <v>578</v>
      </c>
      <c r="E726" s="627" t="s">
        <v>5914</v>
      </c>
      <c r="F726" s="628" t="s">
        <v>5915</v>
      </c>
      <c r="G726" s="627" t="s">
        <v>6665</v>
      </c>
      <c r="H726" s="627" t="s">
        <v>6666</v>
      </c>
      <c r="I726" s="629">
        <v>12005.705</v>
      </c>
      <c r="J726" s="629">
        <v>3</v>
      </c>
      <c r="K726" s="630">
        <v>36017.119999999995</v>
      </c>
    </row>
    <row r="727" spans="1:11" ht="14.4" customHeight="1" x14ac:dyDescent="0.3">
      <c r="A727" s="625" t="s">
        <v>549</v>
      </c>
      <c r="B727" s="626" t="s">
        <v>551</v>
      </c>
      <c r="C727" s="627" t="s">
        <v>577</v>
      </c>
      <c r="D727" s="628" t="s">
        <v>578</v>
      </c>
      <c r="E727" s="627" t="s">
        <v>5914</v>
      </c>
      <c r="F727" s="628" t="s">
        <v>5915</v>
      </c>
      <c r="G727" s="627" t="s">
        <v>6667</v>
      </c>
      <c r="H727" s="627" t="s">
        <v>6668</v>
      </c>
      <c r="I727" s="629">
        <v>4904.78</v>
      </c>
      <c r="J727" s="629">
        <v>8</v>
      </c>
      <c r="K727" s="630">
        <v>39238.269999999997</v>
      </c>
    </row>
    <row r="728" spans="1:11" ht="14.4" customHeight="1" x14ac:dyDescent="0.3">
      <c r="A728" s="625" t="s">
        <v>549</v>
      </c>
      <c r="B728" s="626" t="s">
        <v>551</v>
      </c>
      <c r="C728" s="627" t="s">
        <v>577</v>
      </c>
      <c r="D728" s="628" t="s">
        <v>578</v>
      </c>
      <c r="E728" s="627" t="s">
        <v>5914</v>
      </c>
      <c r="F728" s="628" t="s">
        <v>5915</v>
      </c>
      <c r="G728" s="627" t="s">
        <v>6669</v>
      </c>
      <c r="H728" s="627" t="s">
        <v>6670</v>
      </c>
      <c r="I728" s="629">
        <v>190.07000000000002</v>
      </c>
      <c r="J728" s="629">
        <v>90</v>
      </c>
      <c r="K728" s="630">
        <v>17105.97</v>
      </c>
    </row>
    <row r="729" spans="1:11" ht="14.4" customHeight="1" x14ac:dyDescent="0.3">
      <c r="A729" s="625" t="s">
        <v>549</v>
      </c>
      <c r="B729" s="626" t="s">
        <v>551</v>
      </c>
      <c r="C729" s="627" t="s">
        <v>577</v>
      </c>
      <c r="D729" s="628" t="s">
        <v>578</v>
      </c>
      <c r="E729" s="627" t="s">
        <v>5914</v>
      </c>
      <c r="F729" s="628" t="s">
        <v>5915</v>
      </c>
      <c r="G729" s="627" t="s">
        <v>6671</v>
      </c>
      <c r="H729" s="627" t="s">
        <v>6672</v>
      </c>
      <c r="I729" s="629">
        <v>300.33999999999997</v>
      </c>
      <c r="J729" s="629">
        <v>120</v>
      </c>
      <c r="K729" s="630">
        <v>36041.040000000001</v>
      </c>
    </row>
    <row r="730" spans="1:11" ht="14.4" customHeight="1" x14ac:dyDescent="0.3">
      <c r="A730" s="625" t="s">
        <v>549</v>
      </c>
      <c r="B730" s="626" t="s">
        <v>551</v>
      </c>
      <c r="C730" s="627" t="s">
        <v>577</v>
      </c>
      <c r="D730" s="628" t="s">
        <v>578</v>
      </c>
      <c r="E730" s="627" t="s">
        <v>5914</v>
      </c>
      <c r="F730" s="628" t="s">
        <v>5915</v>
      </c>
      <c r="G730" s="627" t="s">
        <v>6673</v>
      </c>
      <c r="H730" s="627" t="s">
        <v>6674</v>
      </c>
      <c r="I730" s="629">
        <v>5963.72</v>
      </c>
      <c r="J730" s="629">
        <v>2</v>
      </c>
      <c r="K730" s="630">
        <v>11927.44</v>
      </c>
    </row>
    <row r="731" spans="1:11" ht="14.4" customHeight="1" x14ac:dyDescent="0.3">
      <c r="A731" s="625" t="s">
        <v>549</v>
      </c>
      <c r="B731" s="626" t="s">
        <v>551</v>
      </c>
      <c r="C731" s="627" t="s">
        <v>577</v>
      </c>
      <c r="D731" s="628" t="s">
        <v>578</v>
      </c>
      <c r="E731" s="627" t="s">
        <v>5914</v>
      </c>
      <c r="F731" s="628" t="s">
        <v>5915</v>
      </c>
      <c r="G731" s="627" t="s">
        <v>6675</v>
      </c>
      <c r="H731" s="627" t="s">
        <v>6676</v>
      </c>
      <c r="I731" s="629">
        <v>5812.1</v>
      </c>
      <c r="J731" s="629">
        <v>1</v>
      </c>
      <c r="K731" s="630">
        <v>5812.1</v>
      </c>
    </row>
    <row r="732" spans="1:11" ht="14.4" customHeight="1" x14ac:dyDescent="0.3">
      <c r="A732" s="625" t="s">
        <v>549</v>
      </c>
      <c r="B732" s="626" t="s">
        <v>551</v>
      </c>
      <c r="C732" s="627" t="s">
        <v>577</v>
      </c>
      <c r="D732" s="628" t="s">
        <v>578</v>
      </c>
      <c r="E732" s="627" t="s">
        <v>5914</v>
      </c>
      <c r="F732" s="628" t="s">
        <v>5915</v>
      </c>
      <c r="G732" s="627" t="s">
        <v>6677</v>
      </c>
      <c r="H732" s="627" t="s">
        <v>6678</v>
      </c>
      <c r="I732" s="629">
        <v>563.45000000000005</v>
      </c>
      <c r="J732" s="629">
        <v>10</v>
      </c>
      <c r="K732" s="630">
        <v>5634.5</v>
      </c>
    </row>
    <row r="733" spans="1:11" ht="14.4" customHeight="1" x14ac:dyDescent="0.3">
      <c r="A733" s="625" t="s">
        <v>549</v>
      </c>
      <c r="B733" s="626" t="s">
        <v>551</v>
      </c>
      <c r="C733" s="627" t="s">
        <v>577</v>
      </c>
      <c r="D733" s="628" t="s">
        <v>578</v>
      </c>
      <c r="E733" s="627" t="s">
        <v>5914</v>
      </c>
      <c r="F733" s="628" t="s">
        <v>5915</v>
      </c>
      <c r="G733" s="627" t="s">
        <v>6679</v>
      </c>
      <c r="H733" s="627" t="s">
        <v>6680</v>
      </c>
      <c r="I733" s="629">
        <v>42222.95</v>
      </c>
      <c r="J733" s="629">
        <v>1</v>
      </c>
      <c r="K733" s="630">
        <v>42222.95</v>
      </c>
    </row>
    <row r="734" spans="1:11" ht="14.4" customHeight="1" x14ac:dyDescent="0.3">
      <c r="A734" s="625" t="s">
        <v>549</v>
      </c>
      <c r="B734" s="626" t="s">
        <v>551</v>
      </c>
      <c r="C734" s="627" t="s">
        <v>577</v>
      </c>
      <c r="D734" s="628" t="s">
        <v>578</v>
      </c>
      <c r="E734" s="627" t="s">
        <v>5914</v>
      </c>
      <c r="F734" s="628" t="s">
        <v>5915</v>
      </c>
      <c r="G734" s="627" t="s">
        <v>6681</v>
      </c>
      <c r="H734" s="627" t="s">
        <v>6682</v>
      </c>
      <c r="I734" s="629">
        <v>953.52</v>
      </c>
      <c r="J734" s="629">
        <v>10</v>
      </c>
      <c r="K734" s="630">
        <v>9535.2199999999993</v>
      </c>
    </row>
    <row r="735" spans="1:11" ht="14.4" customHeight="1" x14ac:dyDescent="0.3">
      <c r="A735" s="625" t="s">
        <v>549</v>
      </c>
      <c r="B735" s="626" t="s">
        <v>551</v>
      </c>
      <c r="C735" s="627" t="s">
        <v>577</v>
      </c>
      <c r="D735" s="628" t="s">
        <v>578</v>
      </c>
      <c r="E735" s="627" t="s">
        <v>5914</v>
      </c>
      <c r="F735" s="628" t="s">
        <v>5915</v>
      </c>
      <c r="G735" s="627" t="s">
        <v>6683</v>
      </c>
      <c r="H735" s="627" t="s">
        <v>6684</v>
      </c>
      <c r="I735" s="629">
        <v>6605.87</v>
      </c>
      <c r="J735" s="629">
        <v>1</v>
      </c>
      <c r="K735" s="630">
        <v>6605.87</v>
      </c>
    </row>
    <row r="736" spans="1:11" ht="14.4" customHeight="1" x14ac:dyDescent="0.3">
      <c r="A736" s="625" t="s">
        <v>549</v>
      </c>
      <c r="B736" s="626" t="s">
        <v>551</v>
      </c>
      <c r="C736" s="627" t="s">
        <v>577</v>
      </c>
      <c r="D736" s="628" t="s">
        <v>578</v>
      </c>
      <c r="E736" s="627" t="s">
        <v>5914</v>
      </c>
      <c r="F736" s="628" t="s">
        <v>5915</v>
      </c>
      <c r="G736" s="627" t="s">
        <v>6685</v>
      </c>
      <c r="H736" s="627" t="s">
        <v>6686</v>
      </c>
      <c r="I736" s="629">
        <v>7926.09</v>
      </c>
      <c r="J736" s="629">
        <v>12</v>
      </c>
      <c r="K736" s="630">
        <v>95113.13</v>
      </c>
    </row>
    <row r="737" spans="1:11" ht="14.4" customHeight="1" x14ac:dyDescent="0.3">
      <c r="A737" s="625" t="s">
        <v>549</v>
      </c>
      <c r="B737" s="626" t="s">
        <v>551</v>
      </c>
      <c r="C737" s="627" t="s">
        <v>577</v>
      </c>
      <c r="D737" s="628" t="s">
        <v>578</v>
      </c>
      <c r="E737" s="627" t="s">
        <v>5914</v>
      </c>
      <c r="F737" s="628" t="s">
        <v>5915</v>
      </c>
      <c r="G737" s="627" t="s">
        <v>6687</v>
      </c>
      <c r="H737" s="627" t="s">
        <v>6688</v>
      </c>
      <c r="I737" s="629">
        <v>9148.15</v>
      </c>
      <c r="J737" s="629">
        <v>6</v>
      </c>
      <c r="K737" s="630">
        <v>54888.92</v>
      </c>
    </row>
    <row r="738" spans="1:11" ht="14.4" customHeight="1" x14ac:dyDescent="0.3">
      <c r="A738" s="625" t="s">
        <v>549</v>
      </c>
      <c r="B738" s="626" t="s">
        <v>551</v>
      </c>
      <c r="C738" s="627" t="s">
        <v>577</v>
      </c>
      <c r="D738" s="628" t="s">
        <v>578</v>
      </c>
      <c r="E738" s="627" t="s">
        <v>5918</v>
      </c>
      <c r="F738" s="628" t="s">
        <v>5919</v>
      </c>
      <c r="G738" s="627" t="s">
        <v>6689</v>
      </c>
      <c r="H738" s="627" t="s">
        <v>6690</v>
      </c>
      <c r="I738" s="629">
        <v>5565.9366666666656</v>
      </c>
      <c r="J738" s="629">
        <v>3</v>
      </c>
      <c r="K738" s="630">
        <v>16697.809999999998</v>
      </c>
    </row>
    <row r="739" spans="1:11" ht="14.4" customHeight="1" x14ac:dyDescent="0.3">
      <c r="A739" s="625" t="s">
        <v>549</v>
      </c>
      <c r="B739" s="626" t="s">
        <v>551</v>
      </c>
      <c r="C739" s="627" t="s">
        <v>577</v>
      </c>
      <c r="D739" s="628" t="s">
        <v>578</v>
      </c>
      <c r="E739" s="627" t="s">
        <v>5918</v>
      </c>
      <c r="F739" s="628" t="s">
        <v>5919</v>
      </c>
      <c r="G739" s="627" t="s">
        <v>6691</v>
      </c>
      <c r="H739" s="627" t="s">
        <v>6692</v>
      </c>
      <c r="I739" s="629">
        <v>5565.94</v>
      </c>
      <c r="J739" s="629">
        <v>1</v>
      </c>
      <c r="K739" s="630">
        <v>5565.94</v>
      </c>
    </row>
    <row r="740" spans="1:11" ht="14.4" customHeight="1" x14ac:dyDescent="0.3">
      <c r="A740" s="625" t="s">
        <v>549</v>
      </c>
      <c r="B740" s="626" t="s">
        <v>551</v>
      </c>
      <c r="C740" s="627" t="s">
        <v>577</v>
      </c>
      <c r="D740" s="628" t="s">
        <v>578</v>
      </c>
      <c r="E740" s="627" t="s">
        <v>5918</v>
      </c>
      <c r="F740" s="628" t="s">
        <v>5919</v>
      </c>
      <c r="G740" s="627" t="s">
        <v>6693</v>
      </c>
      <c r="H740" s="627" t="s">
        <v>6694</v>
      </c>
      <c r="I740" s="629">
        <v>466.26</v>
      </c>
      <c r="J740" s="629">
        <v>3</v>
      </c>
      <c r="K740" s="630">
        <v>1398.78</v>
      </c>
    </row>
    <row r="741" spans="1:11" ht="14.4" customHeight="1" x14ac:dyDescent="0.3">
      <c r="A741" s="625" t="s">
        <v>549</v>
      </c>
      <c r="B741" s="626" t="s">
        <v>551</v>
      </c>
      <c r="C741" s="627" t="s">
        <v>577</v>
      </c>
      <c r="D741" s="628" t="s">
        <v>578</v>
      </c>
      <c r="E741" s="627" t="s">
        <v>5918</v>
      </c>
      <c r="F741" s="628" t="s">
        <v>5919</v>
      </c>
      <c r="G741" s="627" t="s">
        <v>6695</v>
      </c>
      <c r="H741" s="627" t="s">
        <v>6696</v>
      </c>
      <c r="I741" s="629">
        <v>4038.9700000000003</v>
      </c>
      <c r="J741" s="629">
        <v>2</v>
      </c>
      <c r="K741" s="630">
        <v>8077.9400000000005</v>
      </c>
    </row>
    <row r="742" spans="1:11" ht="14.4" customHeight="1" x14ac:dyDescent="0.3">
      <c r="A742" s="625" t="s">
        <v>549</v>
      </c>
      <c r="B742" s="626" t="s">
        <v>551</v>
      </c>
      <c r="C742" s="627" t="s">
        <v>577</v>
      </c>
      <c r="D742" s="628" t="s">
        <v>578</v>
      </c>
      <c r="E742" s="627" t="s">
        <v>5918</v>
      </c>
      <c r="F742" s="628" t="s">
        <v>5919</v>
      </c>
      <c r="G742" s="627" t="s">
        <v>6697</v>
      </c>
      <c r="H742" s="627" t="s">
        <v>6698</v>
      </c>
      <c r="I742" s="629">
        <v>466.35</v>
      </c>
      <c r="J742" s="629">
        <v>4</v>
      </c>
      <c r="K742" s="630">
        <v>1865.58</v>
      </c>
    </row>
    <row r="743" spans="1:11" ht="14.4" customHeight="1" x14ac:dyDescent="0.3">
      <c r="A743" s="625" t="s">
        <v>549</v>
      </c>
      <c r="B743" s="626" t="s">
        <v>551</v>
      </c>
      <c r="C743" s="627" t="s">
        <v>577</v>
      </c>
      <c r="D743" s="628" t="s">
        <v>578</v>
      </c>
      <c r="E743" s="627" t="s">
        <v>5918</v>
      </c>
      <c r="F743" s="628" t="s">
        <v>5919</v>
      </c>
      <c r="G743" s="627" t="s">
        <v>6699</v>
      </c>
      <c r="H743" s="627" t="s">
        <v>6700</v>
      </c>
      <c r="I743" s="629">
        <v>466.32</v>
      </c>
      <c r="J743" s="629">
        <v>8</v>
      </c>
      <c r="K743" s="630">
        <v>3730.79</v>
      </c>
    </row>
    <row r="744" spans="1:11" ht="14.4" customHeight="1" x14ac:dyDescent="0.3">
      <c r="A744" s="625" t="s">
        <v>549</v>
      </c>
      <c r="B744" s="626" t="s">
        <v>551</v>
      </c>
      <c r="C744" s="627" t="s">
        <v>577</v>
      </c>
      <c r="D744" s="628" t="s">
        <v>578</v>
      </c>
      <c r="E744" s="627" t="s">
        <v>5918</v>
      </c>
      <c r="F744" s="628" t="s">
        <v>5919</v>
      </c>
      <c r="G744" s="627" t="s">
        <v>6701</v>
      </c>
      <c r="H744" s="627" t="s">
        <v>6702</v>
      </c>
      <c r="I744" s="629">
        <v>466.34500000000003</v>
      </c>
      <c r="J744" s="629">
        <v>9</v>
      </c>
      <c r="K744" s="630">
        <v>4197.2199999999993</v>
      </c>
    </row>
    <row r="745" spans="1:11" ht="14.4" customHeight="1" x14ac:dyDescent="0.3">
      <c r="A745" s="625" t="s">
        <v>549</v>
      </c>
      <c r="B745" s="626" t="s">
        <v>551</v>
      </c>
      <c r="C745" s="627" t="s">
        <v>577</v>
      </c>
      <c r="D745" s="628" t="s">
        <v>578</v>
      </c>
      <c r="E745" s="627" t="s">
        <v>5918</v>
      </c>
      <c r="F745" s="628" t="s">
        <v>5919</v>
      </c>
      <c r="G745" s="627" t="s">
        <v>6703</v>
      </c>
      <c r="H745" s="627" t="s">
        <v>6704</v>
      </c>
      <c r="I745" s="629">
        <v>466.35</v>
      </c>
      <c r="J745" s="629">
        <v>6</v>
      </c>
      <c r="K745" s="630">
        <v>2798.46</v>
      </c>
    </row>
    <row r="746" spans="1:11" ht="14.4" customHeight="1" x14ac:dyDescent="0.3">
      <c r="A746" s="625" t="s">
        <v>549</v>
      </c>
      <c r="B746" s="626" t="s">
        <v>551</v>
      </c>
      <c r="C746" s="627" t="s">
        <v>577</v>
      </c>
      <c r="D746" s="628" t="s">
        <v>578</v>
      </c>
      <c r="E746" s="627" t="s">
        <v>5918</v>
      </c>
      <c r="F746" s="628" t="s">
        <v>5919</v>
      </c>
      <c r="G746" s="627" t="s">
        <v>6705</v>
      </c>
      <c r="H746" s="627" t="s">
        <v>6706</v>
      </c>
      <c r="I746" s="629">
        <v>4436.1100000000006</v>
      </c>
      <c r="J746" s="629">
        <v>3</v>
      </c>
      <c r="K746" s="630">
        <v>13308.69</v>
      </c>
    </row>
    <row r="747" spans="1:11" ht="14.4" customHeight="1" x14ac:dyDescent="0.3">
      <c r="A747" s="625" t="s">
        <v>549</v>
      </c>
      <c r="B747" s="626" t="s">
        <v>551</v>
      </c>
      <c r="C747" s="627" t="s">
        <v>577</v>
      </c>
      <c r="D747" s="628" t="s">
        <v>578</v>
      </c>
      <c r="E747" s="627" t="s">
        <v>5918</v>
      </c>
      <c r="F747" s="628" t="s">
        <v>5919</v>
      </c>
      <c r="G747" s="627" t="s">
        <v>6707</v>
      </c>
      <c r="H747" s="627" t="s">
        <v>6708</v>
      </c>
      <c r="I747" s="629">
        <v>1427.27</v>
      </c>
      <c r="J747" s="629">
        <v>1</v>
      </c>
      <c r="K747" s="630">
        <v>1427.27</v>
      </c>
    </row>
    <row r="748" spans="1:11" ht="14.4" customHeight="1" x14ac:dyDescent="0.3">
      <c r="A748" s="625" t="s">
        <v>549</v>
      </c>
      <c r="B748" s="626" t="s">
        <v>551</v>
      </c>
      <c r="C748" s="627" t="s">
        <v>577</v>
      </c>
      <c r="D748" s="628" t="s">
        <v>578</v>
      </c>
      <c r="E748" s="627" t="s">
        <v>5918</v>
      </c>
      <c r="F748" s="628" t="s">
        <v>5919</v>
      </c>
      <c r="G748" s="627" t="s">
        <v>6709</v>
      </c>
      <c r="H748" s="627" t="s">
        <v>6710</v>
      </c>
      <c r="I748" s="629">
        <v>1427.27</v>
      </c>
      <c r="J748" s="629">
        <v>11</v>
      </c>
      <c r="K748" s="630">
        <v>15699.95</v>
      </c>
    </row>
    <row r="749" spans="1:11" ht="14.4" customHeight="1" x14ac:dyDescent="0.3">
      <c r="A749" s="625" t="s">
        <v>549</v>
      </c>
      <c r="B749" s="626" t="s">
        <v>551</v>
      </c>
      <c r="C749" s="627" t="s">
        <v>577</v>
      </c>
      <c r="D749" s="628" t="s">
        <v>578</v>
      </c>
      <c r="E749" s="627" t="s">
        <v>5918</v>
      </c>
      <c r="F749" s="628" t="s">
        <v>5919</v>
      </c>
      <c r="G749" s="627" t="s">
        <v>6711</v>
      </c>
      <c r="H749" s="627" t="s">
        <v>6712</v>
      </c>
      <c r="I749" s="629">
        <v>13765.725</v>
      </c>
      <c r="J749" s="629">
        <v>3</v>
      </c>
      <c r="K749" s="630">
        <v>41297.4</v>
      </c>
    </row>
    <row r="750" spans="1:11" ht="14.4" customHeight="1" x14ac:dyDescent="0.3">
      <c r="A750" s="625" t="s">
        <v>549</v>
      </c>
      <c r="B750" s="626" t="s">
        <v>551</v>
      </c>
      <c r="C750" s="627" t="s">
        <v>577</v>
      </c>
      <c r="D750" s="628" t="s">
        <v>578</v>
      </c>
      <c r="E750" s="627" t="s">
        <v>5918</v>
      </c>
      <c r="F750" s="628" t="s">
        <v>5919</v>
      </c>
      <c r="G750" s="627" t="s">
        <v>6713</v>
      </c>
      <c r="H750" s="627" t="s">
        <v>6714</v>
      </c>
      <c r="I750" s="629">
        <v>1122.29</v>
      </c>
      <c r="J750" s="629">
        <v>35</v>
      </c>
      <c r="K750" s="630">
        <v>39280.1</v>
      </c>
    </row>
    <row r="751" spans="1:11" ht="14.4" customHeight="1" x14ac:dyDescent="0.3">
      <c r="A751" s="625" t="s">
        <v>549</v>
      </c>
      <c r="B751" s="626" t="s">
        <v>551</v>
      </c>
      <c r="C751" s="627" t="s">
        <v>577</v>
      </c>
      <c r="D751" s="628" t="s">
        <v>578</v>
      </c>
      <c r="E751" s="627" t="s">
        <v>5918</v>
      </c>
      <c r="F751" s="628" t="s">
        <v>5919</v>
      </c>
      <c r="G751" s="627" t="s">
        <v>6715</v>
      </c>
      <c r="H751" s="627" t="s">
        <v>6716</v>
      </c>
      <c r="I751" s="629">
        <v>1122.0250000000001</v>
      </c>
      <c r="J751" s="629">
        <v>24</v>
      </c>
      <c r="K751" s="630">
        <v>26925.34</v>
      </c>
    </row>
    <row r="752" spans="1:11" ht="14.4" customHeight="1" x14ac:dyDescent="0.3">
      <c r="A752" s="625" t="s">
        <v>549</v>
      </c>
      <c r="B752" s="626" t="s">
        <v>551</v>
      </c>
      <c r="C752" s="627" t="s">
        <v>577</v>
      </c>
      <c r="D752" s="628" t="s">
        <v>578</v>
      </c>
      <c r="E752" s="627" t="s">
        <v>5918</v>
      </c>
      <c r="F752" s="628" t="s">
        <v>5919</v>
      </c>
      <c r="G752" s="627" t="s">
        <v>6717</v>
      </c>
      <c r="H752" s="627" t="s">
        <v>6718</v>
      </c>
      <c r="I752" s="629">
        <v>9158.76</v>
      </c>
      <c r="J752" s="629">
        <v>1</v>
      </c>
      <c r="K752" s="630">
        <v>9158.76</v>
      </c>
    </row>
    <row r="753" spans="1:11" ht="14.4" customHeight="1" x14ac:dyDescent="0.3">
      <c r="A753" s="625" t="s">
        <v>549</v>
      </c>
      <c r="B753" s="626" t="s">
        <v>551</v>
      </c>
      <c r="C753" s="627" t="s">
        <v>577</v>
      </c>
      <c r="D753" s="628" t="s">
        <v>578</v>
      </c>
      <c r="E753" s="627" t="s">
        <v>5918</v>
      </c>
      <c r="F753" s="628" t="s">
        <v>5919</v>
      </c>
      <c r="G753" s="627" t="s">
        <v>6719</v>
      </c>
      <c r="H753" s="627" t="s">
        <v>6720</v>
      </c>
      <c r="I753" s="629">
        <v>1427.26</v>
      </c>
      <c r="J753" s="629">
        <v>1</v>
      </c>
      <c r="K753" s="630">
        <v>1427.26</v>
      </c>
    </row>
    <row r="754" spans="1:11" ht="14.4" customHeight="1" x14ac:dyDescent="0.3">
      <c r="A754" s="625" t="s">
        <v>549</v>
      </c>
      <c r="B754" s="626" t="s">
        <v>551</v>
      </c>
      <c r="C754" s="627" t="s">
        <v>577</v>
      </c>
      <c r="D754" s="628" t="s">
        <v>578</v>
      </c>
      <c r="E754" s="627" t="s">
        <v>5918</v>
      </c>
      <c r="F754" s="628" t="s">
        <v>5919</v>
      </c>
      <c r="G754" s="627" t="s">
        <v>6721</v>
      </c>
      <c r="H754" s="627" t="s">
        <v>6722</v>
      </c>
      <c r="I754" s="629">
        <v>1121.93</v>
      </c>
      <c r="J754" s="629">
        <v>5</v>
      </c>
      <c r="K754" s="630">
        <v>5610.3200000000006</v>
      </c>
    </row>
    <row r="755" spans="1:11" ht="14.4" customHeight="1" x14ac:dyDescent="0.3">
      <c r="A755" s="625" t="s">
        <v>549</v>
      </c>
      <c r="B755" s="626" t="s">
        <v>551</v>
      </c>
      <c r="C755" s="627" t="s">
        <v>577</v>
      </c>
      <c r="D755" s="628" t="s">
        <v>578</v>
      </c>
      <c r="E755" s="627" t="s">
        <v>5918</v>
      </c>
      <c r="F755" s="628" t="s">
        <v>5919</v>
      </c>
      <c r="G755" s="627" t="s">
        <v>6723</v>
      </c>
      <c r="H755" s="627" t="s">
        <v>6724</v>
      </c>
      <c r="I755" s="629">
        <v>1122.0149999999999</v>
      </c>
      <c r="J755" s="629">
        <v>9</v>
      </c>
      <c r="K755" s="630">
        <v>10097.34</v>
      </c>
    </row>
    <row r="756" spans="1:11" ht="14.4" customHeight="1" x14ac:dyDescent="0.3">
      <c r="A756" s="625" t="s">
        <v>549</v>
      </c>
      <c r="B756" s="626" t="s">
        <v>551</v>
      </c>
      <c r="C756" s="627" t="s">
        <v>577</v>
      </c>
      <c r="D756" s="628" t="s">
        <v>578</v>
      </c>
      <c r="E756" s="627" t="s">
        <v>5918</v>
      </c>
      <c r="F756" s="628" t="s">
        <v>5919</v>
      </c>
      <c r="G756" s="627" t="s">
        <v>6725</v>
      </c>
      <c r="H756" s="627" t="s">
        <v>6726</v>
      </c>
      <c r="I756" s="629">
        <v>1122.0149999999999</v>
      </c>
      <c r="J756" s="629">
        <v>7</v>
      </c>
      <c r="K756" s="630">
        <v>7853.3099999999995</v>
      </c>
    </row>
    <row r="757" spans="1:11" ht="14.4" customHeight="1" x14ac:dyDescent="0.3">
      <c r="A757" s="625" t="s">
        <v>549</v>
      </c>
      <c r="B757" s="626" t="s">
        <v>551</v>
      </c>
      <c r="C757" s="627" t="s">
        <v>577</v>
      </c>
      <c r="D757" s="628" t="s">
        <v>578</v>
      </c>
      <c r="E757" s="627" t="s">
        <v>5918</v>
      </c>
      <c r="F757" s="628" t="s">
        <v>5919</v>
      </c>
      <c r="G757" s="627" t="s">
        <v>6727</v>
      </c>
      <c r="H757" s="627" t="s">
        <v>6728</v>
      </c>
      <c r="I757" s="629">
        <v>8448.9749999999985</v>
      </c>
      <c r="J757" s="629">
        <v>5</v>
      </c>
      <c r="K757" s="630">
        <v>42245.279999999999</v>
      </c>
    </row>
    <row r="758" spans="1:11" ht="14.4" customHeight="1" x14ac:dyDescent="0.3">
      <c r="A758" s="625" t="s">
        <v>549</v>
      </c>
      <c r="B758" s="626" t="s">
        <v>551</v>
      </c>
      <c r="C758" s="627" t="s">
        <v>577</v>
      </c>
      <c r="D758" s="628" t="s">
        <v>578</v>
      </c>
      <c r="E758" s="627" t="s">
        <v>5918</v>
      </c>
      <c r="F758" s="628" t="s">
        <v>5919</v>
      </c>
      <c r="G758" s="627" t="s">
        <v>6729</v>
      </c>
      <c r="H758" s="627" t="s">
        <v>6730</v>
      </c>
      <c r="I758" s="629">
        <v>9159.2900000000009</v>
      </c>
      <c r="J758" s="629">
        <v>3</v>
      </c>
      <c r="K758" s="630">
        <v>27477.87</v>
      </c>
    </row>
    <row r="759" spans="1:11" ht="14.4" customHeight="1" x14ac:dyDescent="0.3">
      <c r="A759" s="625" t="s">
        <v>549</v>
      </c>
      <c r="B759" s="626" t="s">
        <v>551</v>
      </c>
      <c r="C759" s="627" t="s">
        <v>577</v>
      </c>
      <c r="D759" s="628" t="s">
        <v>578</v>
      </c>
      <c r="E759" s="627" t="s">
        <v>5920</v>
      </c>
      <c r="F759" s="628" t="s">
        <v>5921</v>
      </c>
      <c r="G759" s="627" t="s">
        <v>6731</v>
      </c>
      <c r="H759" s="627" t="s">
        <v>6732</v>
      </c>
      <c r="I759" s="629">
        <v>432.28</v>
      </c>
      <c r="J759" s="629">
        <v>28</v>
      </c>
      <c r="K759" s="630">
        <v>12103.85</v>
      </c>
    </row>
    <row r="760" spans="1:11" ht="14.4" customHeight="1" x14ac:dyDescent="0.3">
      <c r="A760" s="625" t="s">
        <v>549</v>
      </c>
      <c r="B760" s="626" t="s">
        <v>551</v>
      </c>
      <c r="C760" s="627" t="s">
        <v>577</v>
      </c>
      <c r="D760" s="628" t="s">
        <v>578</v>
      </c>
      <c r="E760" s="627" t="s">
        <v>5922</v>
      </c>
      <c r="F760" s="628" t="s">
        <v>5923</v>
      </c>
      <c r="G760" s="627" t="s">
        <v>6733</v>
      </c>
      <c r="H760" s="627" t="s">
        <v>6734</v>
      </c>
      <c r="I760" s="629">
        <v>413.82</v>
      </c>
      <c r="J760" s="629">
        <v>4</v>
      </c>
      <c r="K760" s="630">
        <v>1655.28</v>
      </c>
    </row>
    <row r="761" spans="1:11" ht="14.4" customHeight="1" x14ac:dyDescent="0.3">
      <c r="A761" s="625" t="s">
        <v>549</v>
      </c>
      <c r="B761" s="626" t="s">
        <v>551</v>
      </c>
      <c r="C761" s="627" t="s">
        <v>577</v>
      </c>
      <c r="D761" s="628" t="s">
        <v>578</v>
      </c>
      <c r="E761" s="627" t="s">
        <v>5922</v>
      </c>
      <c r="F761" s="628" t="s">
        <v>5923</v>
      </c>
      <c r="G761" s="627" t="s">
        <v>6735</v>
      </c>
      <c r="H761" s="627" t="s">
        <v>6736</v>
      </c>
      <c r="I761" s="629">
        <v>413.82</v>
      </c>
      <c r="J761" s="629">
        <v>2</v>
      </c>
      <c r="K761" s="630">
        <v>827.64</v>
      </c>
    </row>
    <row r="762" spans="1:11" ht="14.4" customHeight="1" x14ac:dyDescent="0.3">
      <c r="A762" s="625" t="s">
        <v>549</v>
      </c>
      <c r="B762" s="626" t="s">
        <v>551</v>
      </c>
      <c r="C762" s="627" t="s">
        <v>577</v>
      </c>
      <c r="D762" s="628" t="s">
        <v>578</v>
      </c>
      <c r="E762" s="627" t="s">
        <v>5924</v>
      </c>
      <c r="F762" s="628" t="s">
        <v>5925</v>
      </c>
      <c r="G762" s="627" t="s">
        <v>6737</v>
      </c>
      <c r="H762" s="627" t="s">
        <v>6738</v>
      </c>
      <c r="I762" s="629">
        <v>12269.307499999999</v>
      </c>
      <c r="J762" s="629">
        <v>16</v>
      </c>
      <c r="K762" s="630">
        <v>195323.46</v>
      </c>
    </row>
    <row r="763" spans="1:11" ht="14.4" customHeight="1" x14ac:dyDescent="0.3">
      <c r="A763" s="625" t="s">
        <v>549</v>
      </c>
      <c r="B763" s="626" t="s">
        <v>551</v>
      </c>
      <c r="C763" s="627" t="s">
        <v>577</v>
      </c>
      <c r="D763" s="628" t="s">
        <v>578</v>
      </c>
      <c r="E763" s="627" t="s">
        <v>5924</v>
      </c>
      <c r="F763" s="628" t="s">
        <v>5925</v>
      </c>
      <c r="G763" s="627" t="s">
        <v>6739</v>
      </c>
      <c r="H763" s="627" t="s">
        <v>6740</v>
      </c>
      <c r="I763" s="629">
        <v>9768.7199999999993</v>
      </c>
      <c r="J763" s="629">
        <v>44</v>
      </c>
      <c r="K763" s="630">
        <v>430195.91000000003</v>
      </c>
    </row>
    <row r="764" spans="1:11" ht="14.4" customHeight="1" x14ac:dyDescent="0.3">
      <c r="A764" s="625" t="s">
        <v>549</v>
      </c>
      <c r="B764" s="626" t="s">
        <v>551</v>
      </c>
      <c r="C764" s="627" t="s">
        <v>577</v>
      </c>
      <c r="D764" s="628" t="s">
        <v>578</v>
      </c>
      <c r="E764" s="627" t="s">
        <v>5924</v>
      </c>
      <c r="F764" s="628" t="s">
        <v>5925</v>
      </c>
      <c r="G764" s="627" t="s">
        <v>6741</v>
      </c>
      <c r="H764" s="627" t="s">
        <v>6742</v>
      </c>
      <c r="I764" s="629">
        <v>5249.21</v>
      </c>
      <c r="J764" s="629">
        <v>22</v>
      </c>
      <c r="K764" s="630">
        <v>115482.62000000001</v>
      </c>
    </row>
    <row r="765" spans="1:11" ht="14.4" customHeight="1" x14ac:dyDescent="0.3">
      <c r="A765" s="625" t="s">
        <v>549</v>
      </c>
      <c r="B765" s="626" t="s">
        <v>551</v>
      </c>
      <c r="C765" s="627" t="s">
        <v>577</v>
      </c>
      <c r="D765" s="628" t="s">
        <v>578</v>
      </c>
      <c r="E765" s="627" t="s">
        <v>5924</v>
      </c>
      <c r="F765" s="628" t="s">
        <v>5925</v>
      </c>
      <c r="G765" s="627" t="s">
        <v>6743</v>
      </c>
      <c r="H765" s="627" t="s">
        <v>6744</v>
      </c>
      <c r="I765" s="629">
        <v>6339.69</v>
      </c>
      <c r="J765" s="629">
        <v>16</v>
      </c>
      <c r="K765" s="630">
        <v>101495.4</v>
      </c>
    </row>
    <row r="766" spans="1:11" ht="14.4" customHeight="1" x14ac:dyDescent="0.3">
      <c r="A766" s="625" t="s">
        <v>549</v>
      </c>
      <c r="B766" s="626" t="s">
        <v>551</v>
      </c>
      <c r="C766" s="627" t="s">
        <v>577</v>
      </c>
      <c r="D766" s="628" t="s">
        <v>578</v>
      </c>
      <c r="E766" s="627" t="s">
        <v>5924</v>
      </c>
      <c r="F766" s="628" t="s">
        <v>5925</v>
      </c>
      <c r="G766" s="627" t="s">
        <v>6745</v>
      </c>
      <c r="H766" s="627" t="s">
        <v>6746</v>
      </c>
      <c r="I766" s="629">
        <v>467.77499999999992</v>
      </c>
      <c r="J766" s="629">
        <v>216</v>
      </c>
      <c r="K766" s="630">
        <v>101744.5</v>
      </c>
    </row>
    <row r="767" spans="1:11" ht="14.4" customHeight="1" x14ac:dyDescent="0.3">
      <c r="A767" s="625" t="s">
        <v>549</v>
      </c>
      <c r="B767" s="626" t="s">
        <v>551</v>
      </c>
      <c r="C767" s="627" t="s">
        <v>577</v>
      </c>
      <c r="D767" s="628" t="s">
        <v>578</v>
      </c>
      <c r="E767" s="627" t="s">
        <v>5924</v>
      </c>
      <c r="F767" s="628" t="s">
        <v>5925</v>
      </c>
      <c r="G767" s="627" t="s">
        <v>6747</v>
      </c>
      <c r="H767" s="627" t="s">
        <v>6748</v>
      </c>
      <c r="I767" s="629">
        <v>8593.01</v>
      </c>
      <c r="J767" s="629">
        <v>14</v>
      </c>
      <c r="K767" s="630">
        <v>120851.38999999998</v>
      </c>
    </row>
    <row r="768" spans="1:11" ht="14.4" customHeight="1" x14ac:dyDescent="0.3">
      <c r="A768" s="625" t="s">
        <v>549</v>
      </c>
      <c r="B768" s="626" t="s">
        <v>551</v>
      </c>
      <c r="C768" s="627" t="s">
        <v>577</v>
      </c>
      <c r="D768" s="628" t="s">
        <v>578</v>
      </c>
      <c r="E768" s="627" t="s">
        <v>5924</v>
      </c>
      <c r="F768" s="628" t="s">
        <v>5925</v>
      </c>
      <c r="G768" s="627" t="s">
        <v>6749</v>
      </c>
      <c r="H768" s="627" t="s">
        <v>6750</v>
      </c>
      <c r="I768" s="629">
        <v>6781.5677777777782</v>
      </c>
      <c r="J768" s="629">
        <v>39</v>
      </c>
      <c r="K768" s="630">
        <v>266642.07</v>
      </c>
    </row>
    <row r="769" spans="1:11" ht="14.4" customHeight="1" x14ac:dyDescent="0.3">
      <c r="A769" s="625" t="s">
        <v>549</v>
      </c>
      <c r="B769" s="626" t="s">
        <v>551</v>
      </c>
      <c r="C769" s="627" t="s">
        <v>577</v>
      </c>
      <c r="D769" s="628" t="s">
        <v>578</v>
      </c>
      <c r="E769" s="627" t="s">
        <v>5924</v>
      </c>
      <c r="F769" s="628" t="s">
        <v>5925</v>
      </c>
      <c r="G769" s="627" t="s">
        <v>6751</v>
      </c>
      <c r="H769" s="627" t="s">
        <v>6752</v>
      </c>
      <c r="I769" s="629">
        <v>5550.9569999999994</v>
      </c>
      <c r="J769" s="629">
        <v>58</v>
      </c>
      <c r="K769" s="630">
        <v>323176.28999999998</v>
      </c>
    </row>
    <row r="770" spans="1:11" ht="14.4" customHeight="1" x14ac:dyDescent="0.3">
      <c r="A770" s="625" t="s">
        <v>549</v>
      </c>
      <c r="B770" s="626" t="s">
        <v>551</v>
      </c>
      <c r="C770" s="627" t="s">
        <v>577</v>
      </c>
      <c r="D770" s="628" t="s">
        <v>578</v>
      </c>
      <c r="E770" s="627" t="s">
        <v>5924</v>
      </c>
      <c r="F770" s="628" t="s">
        <v>5925</v>
      </c>
      <c r="G770" s="627" t="s">
        <v>6753</v>
      </c>
      <c r="H770" s="627" t="s">
        <v>6754</v>
      </c>
      <c r="I770" s="629">
        <v>4612.28</v>
      </c>
      <c r="J770" s="629">
        <v>3</v>
      </c>
      <c r="K770" s="630">
        <v>13836.84</v>
      </c>
    </row>
    <row r="771" spans="1:11" ht="14.4" customHeight="1" x14ac:dyDescent="0.3">
      <c r="A771" s="625" t="s">
        <v>549</v>
      </c>
      <c r="B771" s="626" t="s">
        <v>551</v>
      </c>
      <c r="C771" s="627" t="s">
        <v>577</v>
      </c>
      <c r="D771" s="628" t="s">
        <v>578</v>
      </c>
      <c r="E771" s="627" t="s">
        <v>5924</v>
      </c>
      <c r="F771" s="628" t="s">
        <v>5925</v>
      </c>
      <c r="G771" s="627" t="s">
        <v>6755</v>
      </c>
      <c r="H771" s="627" t="s">
        <v>6756</v>
      </c>
      <c r="I771" s="629">
        <v>7329.0111111111119</v>
      </c>
      <c r="J771" s="629">
        <v>60</v>
      </c>
      <c r="K771" s="630">
        <v>441210.38</v>
      </c>
    </row>
    <row r="772" spans="1:11" ht="14.4" customHeight="1" x14ac:dyDescent="0.3">
      <c r="A772" s="625" t="s">
        <v>549</v>
      </c>
      <c r="B772" s="626" t="s">
        <v>551</v>
      </c>
      <c r="C772" s="627" t="s">
        <v>577</v>
      </c>
      <c r="D772" s="628" t="s">
        <v>578</v>
      </c>
      <c r="E772" s="627" t="s">
        <v>5924</v>
      </c>
      <c r="F772" s="628" t="s">
        <v>5925</v>
      </c>
      <c r="G772" s="627" t="s">
        <v>6757</v>
      </c>
      <c r="H772" s="627" t="s">
        <v>6758</v>
      </c>
      <c r="I772" s="629">
        <v>288.34375</v>
      </c>
      <c r="J772" s="629">
        <v>67</v>
      </c>
      <c r="K772" s="630">
        <v>19282.75</v>
      </c>
    </row>
    <row r="773" spans="1:11" ht="14.4" customHeight="1" x14ac:dyDescent="0.3">
      <c r="A773" s="625" t="s">
        <v>549</v>
      </c>
      <c r="B773" s="626" t="s">
        <v>551</v>
      </c>
      <c r="C773" s="627" t="s">
        <v>577</v>
      </c>
      <c r="D773" s="628" t="s">
        <v>578</v>
      </c>
      <c r="E773" s="627" t="s">
        <v>5924</v>
      </c>
      <c r="F773" s="628" t="s">
        <v>5925</v>
      </c>
      <c r="G773" s="627" t="s">
        <v>6759</v>
      </c>
      <c r="H773" s="627" t="s">
        <v>6760</v>
      </c>
      <c r="I773" s="629">
        <v>1718.5274999999999</v>
      </c>
      <c r="J773" s="629">
        <v>20</v>
      </c>
      <c r="K773" s="630">
        <v>34310.22</v>
      </c>
    </row>
    <row r="774" spans="1:11" ht="14.4" customHeight="1" x14ac:dyDescent="0.3">
      <c r="A774" s="625" t="s">
        <v>549</v>
      </c>
      <c r="B774" s="626" t="s">
        <v>551</v>
      </c>
      <c r="C774" s="627" t="s">
        <v>577</v>
      </c>
      <c r="D774" s="628" t="s">
        <v>578</v>
      </c>
      <c r="E774" s="627" t="s">
        <v>5924</v>
      </c>
      <c r="F774" s="628" t="s">
        <v>5925</v>
      </c>
      <c r="G774" s="627" t="s">
        <v>6761</v>
      </c>
      <c r="H774" s="627" t="s">
        <v>6762</v>
      </c>
      <c r="I774" s="629">
        <v>548.63333333333333</v>
      </c>
      <c r="J774" s="629">
        <v>8</v>
      </c>
      <c r="K774" s="630">
        <v>4392.1900000000005</v>
      </c>
    </row>
    <row r="775" spans="1:11" ht="14.4" customHeight="1" x14ac:dyDescent="0.3">
      <c r="A775" s="625" t="s">
        <v>549</v>
      </c>
      <c r="B775" s="626" t="s">
        <v>551</v>
      </c>
      <c r="C775" s="627" t="s">
        <v>577</v>
      </c>
      <c r="D775" s="628" t="s">
        <v>578</v>
      </c>
      <c r="E775" s="627" t="s">
        <v>5924</v>
      </c>
      <c r="F775" s="628" t="s">
        <v>5925</v>
      </c>
      <c r="G775" s="627" t="s">
        <v>6763</v>
      </c>
      <c r="H775" s="627" t="s">
        <v>6764</v>
      </c>
      <c r="I775" s="629">
        <v>3152.3333333333339</v>
      </c>
      <c r="J775" s="629">
        <v>191</v>
      </c>
      <c r="K775" s="630">
        <v>602515.89</v>
      </c>
    </row>
    <row r="776" spans="1:11" ht="14.4" customHeight="1" x14ac:dyDescent="0.3">
      <c r="A776" s="625" t="s">
        <v>549</v>
      </c>
      <c r="B776" s="626" t="s">
        <v>551</v>
      </c>
      <c r="C776" s="627" t="s">
        <v>577</v>
      </c>
      <c r="D776" s="628" t="s">
        <v>578</v>
      </c>
      <c r="E776" s="627" t="s">
        <v>5924</v>
      </c>
      <c r="F776" s="628" t="s">
        <v>5925</v>
      </c>
      <c r="G776" s="627" t="s">
        <v>6765</v>
      </c>
      <c r="H776" s="627" t="s">
        <v>6766</v>
      </c>
      <c r="I776" s="629">
        <v>6365.4633333333331</v>
      </c>
      <c r="J776" s="629">
        <v>21</v>
      </c>
      <c r="K776" s="630">
        <v>134369.5</v>
      </c>
    </row>
    <row r="777" spans="1:11" ht="14.4" customHeight="1" x14ac:dyDescent="0.3">
      <c r="A777" s="625" t="s">
        <v>549</v>
      </c>
      <c r="B777" s="626" t="s">
        <v>551</v>
      </c>
      <c r="C777" s="627" t="s">
        <v>577</v>
      </c>
      <c r="D777" s="628" t="s">
        <v>578</v>
      </c>
      <c r="E777" s="627" t="s">
        <v>5924</v>
      </c>
      <c r="F777" s="628" t="s">
        <v>5925</v>
      </c>
      <c r="G777" s="627" t="s">
        <v>6767</v>
      </c>
      <c r="H777" s="627" t="s">
        <v>6768</v>
      </c>
      <c r="I777" s="629">
        <v>4601.3</v>
      </c>
      <c r="J777" s="629">
        <v>2</v>
      </c>
      <c r="K777" s="630">
        <v>9202.6</v>
      </c>
    </row>
    <row r="778" spans="1:11" ht="14.4" customHeight="1" x14ac:dyDescent="0.3">
      <c r="A778" s="625" t="s">
        <v>549</v>
      </c>
      <c r="B778" s="626" t="s">
        <v>551</v>
      </c>
      <c r="C778" s="627" t="s">
        <v>577</v>
      </c>
      <c r="D778" s="628" t="s">
        <v>578</v>
      </c>
      <c r="E778" s="627" t="s">
        <v>5924</v>
      </c>
      <c r="F778" s="628" t="s">
        <v>5925</v>
      </c>
      <c r="G778" s="627" t="s">
        <v>6769</v>
      </c>
      <c r="H778" s="627" t="s">
        <v>6770</v>
      </c>
      <c r="I778" s="629">
        <v>576.71199999999999</v>
      </c>
      <c r="J778" s="629">
        <v>23</v>
      </c>
      <c r="K778" s="630">
        <v>13339.529999999999</v>
      </c>
    </row>
    <row r="779" spans="1:11" ht="14.4" customHeight="1" x14ac:dyDescent="0.3">
      <c r="A779" s="625" t="s">
        <v>549</v>
      </c>
      <c r="B779" s="626" t="s">
        <v>551</v>
      </c>
      <c r="C779" s="627" t="s">
        <v>577</v>
      </c>
      <c r="D779" s="628" t="s">
        <v>578</v>
      </c>
      <c r="E779" s="627" t="s">
        <v>5924</v>
      </c>
      <c r="F779" s="628" t="s">
        <v>5925</v>
      </c>
      <c r="G779" s="627" t="s">
        <v>6771</v>
      </c>
      <c r="H779" s="627" t="s">
        <v>6772</v>
      </c>
      <c r="I779" s="629">
        <v>1903.3657142857139</v>
      </c>
      <c r="J779" s="629">
        <v>24</v>
      </c>
      <c r="K779" s="630">
        <v>45511.92</v>
      </c>
    </row>
    <row r="780" spans="1:11" ht="14.4" customHeight="1" x14ac:dyDescent="0.3">
      <c r="A780" s="625" t="s">
        <v>549</v>
      </c>
      <c r="B780" s="626" t="s">
        <v>551</v>
      </c>
      <c r="C780" s="627" t="s">
        <v>577</v>
      </c>
      <c r="D780" s="628" t="s">
        <v>578</v>
      </c>
      <c r="E780" s="627" t="s">
        <v>5924</v>
      </c>
      <c r="F780" s="628" t="s">
        <v>5925</v>
      </c>
      <c r="G780" s="627" t="s">
        <v>6773</v>
      </c>
      <c r="H780" s="627" t="s">
        <v>6774</v>
      </c>
      <c r="I780" s="629">
        <v>12225.43</v>
      </c>
      <c r="J780" s="629">
        <v>37</v>
      </c>
      <c r="K780" s="630">
        <v>453819.06</v>
      </c>
    </row>
    <row r="781" spans="1:11" ht="14.4" customHeight="1" x14ac:dyDescent="0.3">
      <c r="A781" s="625" t="s">
        <v>549</v>
      </c>
      <c r="B781" s="626" t="s">
        <v>551</v>
      </c>
      <c r="C781" s="627" t="s">
        <v>577</v>
      </c>
      <c r="D781" s="628" t="s">
        <v>578</v>
      </c>
      <c r="E781" s="627" t="s">
        <v>5924</v>
      </c>
      <c r="F781" s="628" t="s">
        <v>5925</v>
      </c>
      <c r="G781" s="627" t="s">
        <v>6775</v>
      </c>
      <c r="H781" s="627" t="s">
        <v>6776</v>
      </c>
      <c r="I781" s="629">
        <v>6365.36</v>
      </c>
      <c r="J781" s="629">
        <v>3</v>
      </c>
      <c r="K781" s="630">
        <v>19096.09</v>
      </c>
    </row>
    <row r="782" spans="1:11" ht="14.4" customHeight="1" x14ac:dyDescent="0.3">
      <c r="A782" s="625" t="s">
        <v>549</v>
      </c>
      <c r="B782" s="626" t="s">
        <v>551</v>
      </c>
      <c r="C782" s="627" t="s">
        <v>577</v>
      </c>
      <c r="D782" s="628" t="s">
        <v>578</v>
      </c>
      <c r="E782" s="627" t="s">
        <v>5924</v>
      </c>
      <c r="F782" s="628" t="s">
        <v>5925</v>
      </c>
      <c r="G782" s="627" t="s">
        <v>6777</v>
      </c>
      <c r="H782" s="627" t="s">
        <v>6778</v>
      </c>
      <c r="I782" s="629">
        <v>15370.521250000003</v>
      </c>
      <c r="J782" s="629">
        <v>54</v>
      </c>
      <c r="K782" s="630">
        <v>830594.02999999991</v>
      </c>
    </row>
    <row r="783" spans="1:11" ht="14.4" customHeight="1" x14ac:dyDescent="0.3">
      <c r="A783" s="625" t="s">
        <v>549</v>
      </c>
      <c r="B783" s="626" t="s">
        <v>551</v>
      </c>
      <c r="C783" s="627" t="s">
        <v>577</v>
      </c>
      <c r="D783" s="628" t="s">
        <v>578</v>
      </c>
      <c r="E783" s="627" t="s">
        <v>5924</v>
      </c>
      <c r="F783" s="628" t="s">
        <v>5925</v>
      </c>
      <c r="G783" s="627" t="s">
        <v>6779</v>
      </c>
      <c r="H783" s="627" t="s">
        <v>6780</v>
      </c>
      <c r="I783" s="629">
        <v>15370.520000000002</v>
      </c>
      <c r="J783" s="629">
        <v>72</v>
      </c>
      <c r="K783" s="630">
        <v>1107681.3799999999</v>
      </c>
    </row>
    <row r="784" spans="1:11" ht="14.4" customHeight="1" x14ac:dyDescent="0.3">
      <c r="A784" s="625" t="s">
        <v>549</v>
      </c>
      <c r="B784" s="626" t="s">
        <v>551</v>
      </c>
      <c r="C784" s="627" t="s">
        <v>577</v>
      </c>
      <c r="D784" s="628" t="s">
        <v>578</v>
      </c>
      <c r="E784" s="627" t="s">
        <v>5924</v>
      </c>
      <c r="F784" s="628" t="s">
        <v>5925</v>
      </c>
      <c r="G784" s="627" t="s">
        <v>6781</v>
      </c>
      <c r="H784" s="627" t="s">
        <v>6782</v>
      </c>
      <c r="I784" s="629">
        <v>5102.68</v>
      </c>
      <c r="J784" s="629">
        <v>1</v>
      </c>
      <c r="K784" s="630">
        <v>5102.68</v>
      </c>
    </row>
    <row r="785" spans="1:11" ht="14.4" customHeight="1" x14ac:dyDescent="0.3">
      <c r="A785" s="625" t="s">
        <v>549</v>
      </c>
      <c r="B785" s="626" t="s">
        <v>551</v>
      </c>
      <c r="C785" s="627" t="s">
        <v>577</v>
      </c>
      <c r="D785" s="628" t="s">
        <v>578</v>
      </c>
      <c r="E785" s="627" t="s">
        <v>5924</v>
      </c>
      <c r="F785" s="628" t="s">
        <v>5925</v>
      </c>
      <c r="G785" s="627" t="s">
        <v>6783</v>
      </c>
      <c r="H785" s="627" t="s">
        <v>6784</v>
      </c>
      <c r="I785" s="629">
        <v>14084.848333333333</v>
      </c>
      <c r="J785" s="629">
        <v>21</v>
      </c>
      <c r="K785" s="630">
        <v>282430.18</v>
      </c>
    </row>
    <row r="786" spans="1:11" ht="14.4" customHeight="1" x14ac:dyDescent="0.3">
      <c r="A786" s="625" t="s">
        <v>549</v>
      </c>
      <c r="B786" s="626" t="s">
        <v>551</v>
      </c>
      <c r="C786" s="627" t="s">
        <v>577</v>
      </c>
      <c r="D786" s="628" t="s">
        <v>578</v>
      </c>
      <c r="E786" s="627" t="s">
        <v>5924</v>
      </c>
      <c r="F786" s="628" t="s">
        <v>5925</v>
      </c>
      <c r="G786" s="627" t="s">
        <v>6785</v>
      </c>
      <c r="H786" s="627" t="s">
        <v>6786</v>
      </c>
      <c r="I786" s="629">
        <v>6339.8928571428569</v>
      </c>
      <c r="J786" s="629">
        <v>9</v>
      </c>
      <c r="K786" s="630">
        <v>57631.249999999993</v>
      </c>
    </row>
    <row r="787" spans="1:11" ht="14.4" customHeight="1" x14ac:dyDescent="0.3">
      <c r="A787" s="625" t="s">
        <v>549</v>
      </c>
      <c r="B787" s="626" t="s">
        <v>551</v>
      </c>
      <c r="C787" s="627" t="s">
        <v>577</v>
      </c>
      <c r="D787" s="628" t="s">
        <v>578</v>
      </c>
      <c r="E787" s="627" t="s">
        <v>5924</v>
      </c>
      <c r="F787" s="628" t="s">
        <v>5925</v>
      </c>
      <c r="G787" s="627" t="s">
        <v>6787</v>
      </c>
      <c r="H787" s="627" t="s">
        <v>6788</v>
      </c>
      <c r="I787" s="629">
        <v>7744</v>
      </c>
      <c r="J787" s="629">
        <v>10</v>
      </c>
      <c r="K787" s="630">
        <v>77440</v>
      </c>
    </row>
    <row r="788" spans="1:11" ht="14.4" customHeight="1" x14ac:dyDescent="0.3">
      <c r="A788" s="625" t="s">
        <v>549</v>
      </c>
      <c r="B788" s="626" t="s">
        <v>551</v>
      </c>
      <c r="C788" s="627" t="s">
        <v>577</v>
      </c>
      <c r="D788" s="628" t="s">
        <v>578</v>
      </c>
      <c r="E788" s="627" t="s">
        <v>5924</v>
      </c>
      <c r="F788" s="628" t="s">
        <v>5925</v>
      </c>
      <c r="G788" s="627" t="s">
        <v>6789</v>
      </c>
      <c r="H788" s="627" t="s">
        <v>6790</v>
      </c>
      <c r="I788" s="629">
        <v>1558.18</v>
      </c>
      <c r="J788" s="629">
        <v>100</v>
      </c>
      <c r="K788" s="630">
        <v>155817.76</v>
      </c>
    </row>
    <row r="789" spans="1:11" ht="14.4" customHeight="1" x14ac:dyDescent="0.3">
      <c r="A789" s="625" t="s">
        <v>549</v>
      </c>
      <c r="B789" s="626" t="s">
        <v>551</v>
      </c>
      <c r="C789" s="627" t="s">
        <v>577</v>
      </c>
      <c r="D789" s="628" t="s">
        <v>578</v>
      </c>
      <c r="E789" s="627" t="s">
        <v>5924</v>
      </c>
      <c r="F789" s="628" t="s">
        <v>5925</v>
      </c>
      <c r="G789" s="627" t="s">
        <v>6791</v>
      </c>
      <c r="H789" s="627" t="s">
        <v>6792</v>
      </c>
      <c r="I789" s="629">
        <v>228.77</v>
      </c>
      <c r="J789" s="629">
        <v>72</v>
      </c>
      <c r="K789" s="630">
        <v>16471.48</v>
      </c>
    </row>
    <row r="790" spans="1:11" ht="14.4" customHeight="1" x14ac:dyDescent="0.3">
      <c r="A790" s="625" t="s">
        <v>549</v>
      </c>
      <c r="B790" s="626" t="s">
        <v>551</v>
      </c>
      <c r="C790" s="627" t="s">
        <v>577</v>
      </c>
      <c r="D790" s="628" t="s">
        <v>578</v>
      </c>
      <c r="E790" s="627" t="s">
        <v>5924</v>
      </c>
      <c r="F790" s="628" t="s">
        <v>5925</v>
      </c>
      <c r="G790" s="627" t="s">
        <v>6793</v>
      </c>
      <c r="H790" s="627" t="s">
        <v>6794</v>
      </c>
      <c r="I790" s="629">
        <v>7554.3999999999987</v>
      </c>
      <c r="J790" s="629">
        <v>3</v>
      </c>
      <c r="K790" s="630">
        <v>22868.639999999999</v>
      </c>
    </row>
    <row r="791" spans="1:11" ht="14.4" customHeight="1" x14ac:dyDescent="0.3">
      <c r="A791" s="625" t="s">
        <v>549</v>
      </c>
      <c r="B791" s="626" t="s">
        <v>551</v>
      </c>
      <c r="C791" s="627" t="s">
        <v>577</v>
      </c>
      <c r="D791" s="628" t="s">
        <v>578</v>
      </c>
      <c r="E791" s="627" t="s">
        <v>5924</v>
      </c>
      <c r="F791" s="628" t="s">
        <v>5925</v>
      </c>
      <c r="G791" s="627" t="s">
        <v>6795</v>
      </c>
      <c r="H791" s="627" t="s">
        <v>6796</v>
      </c>
      <c r="I791" s="629">
        <v>5437.28</v>
      </c>
      <c r="J791" s="629">
        <v>2</v>
      </c>
      <c r="K791" s="630">
        <v>10874.56</v>
      </c>
    </row>
    <row r="792" spans="1:11" ht="14.4" customHeight="1" x14ac:dyDescent="0.3">
      <c r="A792" s="625" t="s">
        <v>549</v>
      </c>
      <c r="B792" s="626" t="s">
        <v>551</v>
      </c>
      <c r="C792" s="627" t="s">
        <v>577</v>
      </c>
      <c r="D792" s="628" t="s">
        <v>578</v>
      </c>
      <c r="E792" s="627" t="s">
        <v>5924</v>
      </c>
      <c r="F792" s="628" t="s">
        <v>5925</v>
      </c>
      <c r="G792" s="627" t="s">
        <v>6797</v>
      </c>
      <c r="H792" s="627" t="s">
        <v>6798</v>
      </c>
      <c r="I792" s="629">
        <v>938.32</v>
      </c>
      <c r="J792" s="629">
        <v>24</v>
      </c>
      <c r="K792" s="630">
        <v>22519.68</v>
      </c>
    </row>
    <row r="793" spans="1:11" ht="14.4" customHeight="1" x14ac:dyDescent="0.3">
      <c r="A793" s="625" t="s">
        <v>549</v>
      </c>
      <c r="B793" s="626" t="s">
        <v>551</v>
      </c>
      <c r="C793" s="627" t="s">
        <v>577</v>
      </c>
      <c r="D793" s="628" t="s">
        <v>578</v>
      </c>
      <c r="E793" s="627" t="s">
        <v>5924</v>
      </c>
      <c r="F793" s="628" t="s">
        <v>5925</v>
      </c>
      <c r="G793" s="627" t="s">
        <v>6799</v>
      </c>
      <c r="H793" s="627" t="s">
        <v>6800</v>
      </c>
      <c r="I793" s="629">
        <v>833.39666666666665</v>
      </c>
      <c r="J793" s="629">
        <v>36</v>
      </c>
      <c r="K793" s="630">
        <v>29985.75</v>
      </c>
    </row>
    <row r="794" spans="1:11" ht="14.4" customHeight="1" x14ac:dyDescent="0.3">
      <c r="A794" s="625" t="s">
        <v>549</v>
      </c>
      <c r="B794" s="626" t="s">
        <v>551</v>
      </c>
      <c r="C794" s="627" t="s">
        <v>577</v>
      </c>
      <c r="D794" s="628" t="s">
        <v>578</v>
      </c>
      <c r="E794" s="627" t="s">
        <v>5924</v>
      </c>
      <c r="F794" s="628" t="s">
        <v>5925</v>
      </c>
      <c r="G794" s="627" t="s">
        <v>6801</v>
      </c>
      <c r="H794" s="627" t="s">
        <v>6802</v>
      </c>
      <c r="I794" s="629">
        <v>832.93666666666661</v>
      </c>
      <c r="J794" s="629">
        <v>30</v>
      </c>
      <c r="K794" s="630">
        <v>24992.300000000003</v>
      </c>
    </row>
    <row r="795" spans="1:11" ht="14.4" customHeight="1" x14ac:dyDescent="0.3">
      <c r="A795" s="625" t="s">
        <v>549</v>
      </c>
      <c r="B795" s="626" t="s">
        <v>551</v>
      </c>
      <c r="C795" s="627" t="s">
        <v>577</v>
      </c>
      <c r="D795" s="628" t="s">
        <v>578</v>
      </c>
      <c r="E795" s="627" t="s">
        <v>5924</v>
      </c>
      <c r="F795" s="628" t="s">
        <v>5925</v>
      </c>
      <c r="G795" s="627" t="s">
        <v>6803</v>
      </c>
      <c r="H795" s="627" t="s">
        <v>6804</v>
      </c>
      <c r="I795" s="629">
        <v>8322.5499999999993</v>
      </c>
      <c r="J795" s="629">
        <v>1</v>
      </c>
      <c r="K795" s="630">
        <v>8322.5499999999993</v>
      </c>
    </row>
    <row r="796" spans="1:11" ht="14.4" customHeight="1" x14ac:dyDescent="0.3">
      <c r="A796" s="625" t="s">
        <v>549</v>
      </c>
      <c r="B796" s="626" t="s">
        <v>551</v>
      </c>
      <c r="C796" s="627" t="s">
        <v>577</v>
      </c>
      <c r="D796" s="628" t="s">
        <v>578</v>
      </c>
      <c r="E796" s="627" t="s">
        <v>5924</v>
      </c>
      <c r="F796" s="628" t="s">
        <v>5925</v>
      </c>
      <c r="G796" s="627" t="s">
        <v>6805</v>
      </c>
      <c r="H796" s="627" t="s">
        <v>6806</v>
      </c>
      <c r="I796" s="629">
        <v>5489</v>
      </c>
      <c r="J796" s="629">
        <v>2</v>
      </c>
      <c r="K796" s="630">
        <v>10959.66</v>
      </c>
    </row>
    <row r="797" spans="1:11" ht="14.4" customHeight="1" x14ac:dyDescent="0.3">
      <c r="A797" s="625" t="s">
        <v>549</v>
      </c>
      <c r="B797" s="626" t="s">
        <v>551</v>
      </c>
      <c r="C797" s="627" t="s">
        <v>577</v>
      </c>
      <c r="D797" s="628" t="s">
        <v>578</v>
      </c>
      <c r="E797" s="627" t="s">
        <v>5924</v>
      </c>
      <c r="F797" s="628" t="s">
        <v>5925</v>
      </c>
      <c r="G797" s="627" t="s">
        <v>6807</v>
      </c>
      <c r="H797" s="627" t="s">
        <v>6808</v>
      </c>
      <c r="I797" s="629">
        <v>1382.1214285714286</v>
      </c>
      <c r="J797" s="629">
        <v>108</v>
      </c>
      <c r="K797" s="630">
        <v>150056.27999999997</v>
      </c>
    </row>
    <row r="798" spans="1:11" ht="14.4" customHeight="1" x14ac:dyDescent="0.3">
      <c r="A798" s="625" t="s">
        <v>549</v>
      </c>
      <c r="B798" s="626" t="s">
        <v>551</v>
      </c>
      <c r="C798" s="627" t="s">
        <v>577</v>
      </c>
      <c r="D798" s="628" t="s">
        <v>578</v>
      </c>
      <c r="E798" s="627" t="s">
        <v>5924</v>
      </c>
      <c r="F798" s="628" t="s">
        <v>5925</v>
      </c>
      <c r="G798" s="627" t="s">
        <v>6809</v>
      </c>
      <c r="H798" s="627" t="s">
        <v>6810</v>
      </c>
      <c r="I798" s="629">
        <v>1373.2749999999999</v>
      </c>
      <c r="J798" s="629">
        <v>60</v>
      </c>
      <c r="K798" s="630">
        <v>82362.12</v>
      </c>
    </row>
    <row r="799" spans="1:11" ht="14.4" customHeight="1" x14ac:dyDescent="0.3">
      <c r="A799" s="625" t="s">
        <v>549</v>
      </c>
      <c r="B799" s="626" t="s">
        <v>551</v>
      </c>
      <c r="C799" s="627" t="s">
        <v>577</v>
      </c>
      <c r="D799" s="628" t="s">
        <v>578</v>
      </c>
      <c r="E799" s="627" t="s">
        <v>5924</v>
      </c>
      <c r="F799" s="628" t="s">
        <v>5925</v>
      </c>
      <c r="G799" s="627" t="s">
        <v>6811</v>
      </c>
      <c r="H799" s="627" t="s">
        <v>6812</v>
      </c>
      <c r="I799" s="629">
        <v>494.5</v>
      </c>
      <c r="J799" s="629">
        <v>31</v>
      </c>
      <c r="K799" s="630">
        <v>15329.5</v>
      </c>
    </row>
    <row r="800" spans="1:11" ht="14.4" customHeight="1" x14ac:dyDescent="0.3">
      <c r="A800" s="625" t="s">
        <v>549</v>
      </c>
      <c r="B800" s="626" t="s">
        <v>551</v>
      </c>
      <c r="C800" s="627" t="s">
        <v>577</v>
      </c>
      <c r="D800" s="628" t="s">
        <v>578</v>
      </c>
      <c r="E800" s="627" t="s">
        <v>5924</v>
      </c>
      <c r="F800" s="628" t="s">
        <v>5925</v>
      </c>
      <c r="G800" s="627" t="s">
        <v>6813</v>
      </c>
      <c r="H800" s="627" t="s">
        <v>6814</v>
      </c>
      <c r="I800" s="629">
        <v>5249.21</v>
      </c>
      <c r="J800" s="629">
        <v>4</v>
      </c>
      <c r="K800" s="630">
        <v>21096.880000000001</v>
      </c>
    </row>
    <row r="801" spans="1:11" ht="14.4" customHeight="1" x14ac:dyDescent="0.3">
      <c r="A801" s="625" t="s">
        <v>549</v>
      </c>
      <c r="B801" s="626" t="s">
        <v>551</v>
      </c>
      <c r="C801" s="627" t="s">
        <v>577</v>
      </c>
      <c r="D801" s="628" t="s">
        <v>578</v>
      </c>
      <c r="E801" s="627" t="s">
        <v>5924</v>
      </c>
      <c r="F801" s="628" t="s">
        <v>5925</v>
      </c>
      <c r="G801" s="627" t="s">
        <v>6815</v>
      </c>
      <c r="H801" s="627" t="s">
        <v>6816</v>
      </c>
      <c r="I801" s="629">
        <v>1213.06</v>
      </c>
      <c r="J801" s="629">
        <v>12</v>
      </c>
      <c r="K801" s="630">
        <v>14556.74</v>
      </c>
    </row>
    <row r="802" spans="1:11" ht="14.4" customHeight="1" x14ac:dyDescent="0.3">
      <c r="A802" s="625" t="s">
        <v>549</v>
      </c>
      <c r="B802" s="626" t="s">
        <v>551</v>
      </c>
      <c r="C802" s="627" t="s">
        <v>577</v>
      </c>
      <c r="D802" s="628" t="s">
        <v>578</v>
      </c>
      <c r="E802" s="627" t="s">
        <v>5924</v>
      </c>
      <c r="F802" s="628" t="s">
        <v>5925</v>
      </c>
      <c r="G802" s="627" t="s">
        <v>6817</v>
      </c>
      <c r="H802" s="627" t="s">
        <v>6818</v>
      </c>
      <c r="I802" s="629">
        <v>3412.6950000000002</v>
      </c>
      <c r="J802" s="629">
        <v>70</v>
      </c>
      <c r="K802" s="630">
        <v>240754.28000000003</v>
      </c>
    </row>
    <row r="803" spans="1:11" ht="14.4" customHeight="1" x14ac:dyDescent="0.3">
      <c r="A803" s="625" t="s">
        <v>549</v>
      </c>
      <c r="B803" s="626" t="s">
        <v>551</v>
      </c>
      <c r="C803" s="627" t="s">
        <v>577</v>
      </c>
      <c r="D803" s="628" t="s">
        <v>578</v>
      </c>
      <c r="E803" s="627" t="s">
        <v>5924</v>
      </c>
      <c r="F803" s="628" t="s">
        <v>5925</v>
      </c>
      <c r="G803" s="627" t="s">
        <v>6819</v>
      </c>
      <c r="H803" s="627" t="s">
        <v>6820</v>
      </c>
      <c r="I803" s="629">
        <v>2887.69</v>
      </c>
      <c r="J803" s="629">
        <v>18</v>
      </c>
      <c r="K803" s="630">
        <v>52614.810000000005</v>
      </c>
    </row>
    <row r="804" spans="1:11" ht="14.4" customHeight="1" x14ac:dyDescent="0.3">
      <c r="A804" s="625" t="s">
        <v>549</v>
      </c>
      <c r="B804" s="626" t="s">
        <v>551</v>
      </c>
      <c r="C804" s="627" t="s">
        <v>577</v>
      </c>
      <c r="D804" s="628" t="s">
        <v>578</v>
      </c>
      <c r="E804" s="627" t="s">
        <v>5924</v>
      </c>
      <c r="F804" s="628" t="s">
        <v>5925</v>
      </c>
      <c r="G804" s="627" t="s">
        <v>6821</v>
      </c>
      <c r="H804" s="627" t="s">
        <v>6822</v>
      </c>
      <c r="I804" s="629">
        <v>3412.69</v>
      </c>
      <c r="J804" s="629">
        <v>6</v>
      </c>
      <c r="K804" s="630">
        <v>20671.23</v>
      </c>
    </row>
    <row r="805" spans="1:11" ht="14.4" customHeight="1" x14ac:dyDescent="0.3">
      <c r="A805" s="625" t="s">
        <v>549</v>
      </c>
      <c r="B805" s="626" t="s">
        <v>551</v>
      </c>
      <c r="C805" s="627" t="s">
        <v>577</v>
      </c>
      <c r="D805" s="628" t="s">
        <v>578</v>
      </c>
      <c r="E805" s="627" t="s">
        <v>5924</v>
      </c>
      <c r="F805" s="628" t="s">
        <v>5925</v>
      </c>
      <c r="G805" s="627" t="s">
        <v>6823</v>
      </c>
      <c r="H805" s="627" t="s">
        <v>6824</v>
      </c>
      <c r="I805" s="629">
        <v>16287.036666666667</v>
      </c>
      <c r="J805" s="629">
        <v>8</v>
      </c>
      <c r="K805" s="630">
        <v>130894.42000000001</v>
      </c>
    </row>
    <row r="806" spans="1:11" ht="14.4" customHeight="1" x14ac:dyDescent="0.3">
      <c r="A806" s="625" t="s">
        <v>549</v>
      </c>
      <c r="B806" s="626" t="s">
        <v>551</v>
      </c>
      <c r="C806" s="627" t="s">
        <v>577</v>
      </c>
      <c r="D806" s="628" t="s">
        <v>578</v>
      </c>
      <c r="E806" s="627" t="s">
        <v>5924</v>
      </c>
      <c r="F806" s="628" t="s">
        <v>5925</v>
      </c>
      <c r="G806" s="627" t="s">
        <v>6825</v>
      </c>
      <c r="H806" s="627" t="s">
        <v>6826</v>
      </c>
      <c r="I806" s="629">
        <v>12260.8575</v>
      </c>
      <c r="J806" s="629">
        <v>10</v>
      </c>
      <c r="K806" s="630">
        <v>122236.87</v>
      </c>
    </row>
    <row r="807" spans="1:11" ht="14.4" customHeight="1" x14ac:dyDescent="0.3">
      <c r="A807" s="625" t="s">
        <v>549</v>
      </c>
      <c r="B807" s="626" t="s">
        <v>551</v>
      </c>
      <c r="C807" s="627" t="s">
        <v>577</v>
      </c>
      <c r="D807" s="628" t="s">
        <v>578</v>
      </c>
      <c r="E807" s="627" t="s">
        <v>5924</v>
      </c>
      <c r="F807" s="628" t="s">
        <v>5925</v>
      </c>
      <c r="G807" s="627" t="s">
        <v>6827</v>
      </c>
      <c r="H807" s="627" t="s">
        <v>6828</v>
      </c>
      <c r="I807" s="629">
        <v>6365.36</v>
      </c>
      <c r="J807" s="629">
        <v>3</v>
      </c>
      <c r="K807" s="630">
        <v>19217.399999999998</v>
      </c>
    </row>
    <row r="808" spans="1:11" ht="14.4" customHeight="1" x14ac:dyDescent="0.3">
      <c r="A808" s="625" t="s">
        <v>549</v>
      </c>
      <c r="B808" s="626" t="s">
        <v>551</v>
      </c>
      <c r="C808" s="627" t="s">
        <v>577</v>
      </c>
      <c r="D808" s="628" t="s">
        <v>578</v>
      </c>
      <c r="E808" s="627" t="s">
        <v>5924</v>
      </c>
      <c r="F808" s="628" t="s">
        <v>5925</v>
      </c>
      <c r="G808" s="627" t="s">
        <v>6829</v>
      </c>
      <c r="H808" s="627" t="s">
        <v>6830</v>
      </c>
      <c r="I808" s="629">
        <v>9046.3542857142875</v>
      </c>
      <c r="J808" s="629">
        <v>15</v>
      </c>
      <c r="K808" s="630">
        <v>136024.89000000001</v>
      </c>
    </row>
    <row r="809" spans="1:11" ht="14.4" customHeight="1" x14ac:dyDescent="0.3">
      <c r="A809" s="625" t="s">
        <v>549</v>
      </c>
      <c r="B809" s="626" t="s">
        <v>551</v>
      </c>
      <c r="C809" s="627" t="s">
        <v>577</v>
      </c>
      <c r="D809" s="628" t="s">
        <v>578</v>
      </c>
      <c r="E809" s="627" t="s">
        <v>5924</v>
      </c>
      <c r="F809" s="628" t="s">
        <v>5925</v>
      </c>
      <c r="G809" s="627" t="s">
        <v>6831</v>
      </c>
      <c r="H809" s="627" t="s">
        <v>6832</v>
      </c>
      <c r="I809" s="629">
        <v>9768.7199999999993</v>
      </c>
      <c r="J809" s="629">
        <v>1</v>
      </c>
      <c r="K809" s="630">
        <v>9768.7199999999993</v>
      </c>
    </row>
    <row r="810" spans="1:11" ht="14.4" customHeight="1" x14ac:dyDescent="0.3">
      <c r="A810" s="625" t="s">
        <v>549</v>
      </c>
      <c r="B810" s="626" t="s">
        <v>551</v>
      </c>
      <c r="C810" s="627" t="s">
        <v>577</v>
      </c>
      <c r="D810" s="628" t="s">
        <v>578</v>
      </c>
      <c r="E810" s="627" t="s">
        <v>5924</v>
      </c>
      <c r="F810" s="628" t="s">
        <v>5925</v>
      </c>
      <c r="G810" s="627" t="s">
        <v>6833</v>
      </c>
      <c r="H810" s="627" t="s">
        <v>6834</v>
      </c>
      <c r="I810" s="629">
        <v>34325.354999999996</v>
      </c>
      <c r="J810" s="629">
        <v>4</v>
      </c>
      <c r="K810" s="630">
        <v>137628.51</v>
      </c>
    </row>
    <row r="811" spans="1:11" ht="14.4" customHeight="1" x14ac:dyDescent="0.3">
      <c r="A811" s="625" t="s">
        <v>549</v>
      </c>
      <c r="B811" s="626" t="s">
        <v>551</v>
      </c>
      <c r="C811" s="627" t="s">
        <v>577</v>
      </c>
      <c r="D811" s="628" t="s">
        <v>578</v>
      </c>
      <c r="E811" s="627" t="s">
        <v>5924</v>
      </c>
      <c r="F811" s="628" t="s">
        <v>5925</v>
      </c>
      <c r="G811" s="627" t="s">
        <v>6835</v>
      </c>
      <c r="H811" s="627" t="s">
        <v>6836</v>
      </c>
      <c r="I811" s="629">
        <v>464.94</v>
      </c>
      <c r="J811" s="629">
        <v>18</v>
      </c>
      <c r="K811" s="630">
        <v>9044.9799999999977</v>
      </c>
    </row>
    <row r="812" spans="1:11" ht="14.4" customHeight="1" x14ac:dyDescent="0.3">
      <c r="A812" s="625" t="s">
        <v>549</v>
      </c>
      <c r="B812" s="626" t="s">
        <v>551</v>
      </c>
      <c r="C812" s="627" t="s">
        <v>577</v>
      </c>
      <c r="D812" s="628" t="s">
        <v>578</v>
      </c>
      <c r="E812" s="627" t="s">
        <v>5924</v>
      </c>
      <c r="F812" s="628" t="s">
        <v>5925</v>
      </c>
      <c r="G812" s="627" t="s">
        <v>6837</v>
      </c>
      <c r="H812" s="627" t="s">
        <v>6838</v>
      </c>
      <c r="I812" s="629">
        <v>4431.9399999999996</v>
      </c>
      <c r="J812" s="629">
        <v>3</v>
      </c>
      <c r="K812" s="630">
        <v>13422.52</v>
      </c>
    </row>
    <row r="813" spans="1:11" ht="14.4" customHeight="1" x14ac:dyDescent="0.3">
      <c r="A813" s="625" t="s">
        <v>549</v>
      </c>
      <c r="B813" s="626" t="s">
        <v>551</v>
      </c>
      <c r="C813" s="627" t="s">
        <v>577</v>
      </c>
      <c r="D813" s="628" t="s">
        <v>578</v>
      </c>
      <c r="E813" s="627" t="s">
        <v>5924</v>
      </c>
      <c r="F813" s="628" t="s">
        <v>5925</v>
      </c>
      <c r="G813" s="627" t="s">
        <v>6839</v>
      </c>
      <c r="H813" s="627" t="s">
        <v>6840</v>
      </c>
      <c r="I813" s="629">
        <v>15749.97</v>
      </c>
      <c r="J813" s="629">
        <v>2</v>
      </c>
      <c r="K813" s="630">
        <v>31499.93</v>
      </c>
    </row>
    <row r="814" spans="1:11" ht="14.4" customHeight="1" x14ac:dyDescent="0.3">
      <c r="A814" s="625" t="s">
        <v>549</v>
      </c>
      <c r="B814" s="626" t="s">
        <v>551</v>
      </c>
      <c r="C814" s="627" t="s">
        <v>577</v>
      </c>
      <c r="D814" s="628" t="s">
        <v>578</v>
      </c>
      <c r="E814" s="627" t="s">
        <v>5924</v>
      </c>
      <c r="F814" s="628" t="s">
        <v>5925</v>
      </c>
      <c r="G814" s="627" t="s">
        <v>6841</v>
      </c>
      <c r="H814" s="627" t="s">
        <v>6842</v>
      </c>
      <c r="I814" s="629">
        <v>7712.06</v>
      </c>
      <c r="J814" s="629">
        <v>3</v>
      </c>
      <c r="K814" s="630">
        <v>23136.18</v>
      </c>
    </row>
    <row r="815" spans="1:11" ht="14.4" customHeight="1" x14ac:dyDescent="0.3">
      <c r="A815" s="625" t="s">
        <v>549</v>
      </c>
      <c r="B815" s="626" t="s">
        <v>551</v>
      </c>
      <c r="C815" s="627" t="s">
        <v>577</v>
      </c>
      <c r="D815" s="628" t="s">
        <v>578</v>
      </c>
      <c r="E815" s="627" t="s">
        <v>5924</v>
      </c>
      <c r="F815" s="628" t="s">
        <v>5925</v>
      </c>
      <c r="G815" s="627" t="s">
        <v>6843</v>
      </c>
      <c r="H815" s="627" t="s">
        <v>6844</v>
      </c>
      <c r="I815" s="629">
        <v>10023.25</v>
      </c>
      <c r="J815" s="629">
        <v>2</v>
      </c>
      <c r="K815" s="630">
        <v>20591.650000000001</v>
      </c>
    </row>
    <row r="816" spans="1:11" ht="14.4" customHeight="1" x14ac:dyDescent="0.3">
      <c r="A816" s="625" t="s">
        <v>549</v>
      </c>
      <c r="B816" s="626" t="s">
        <v>551</v>
      </c>
      <c r="C816" s="627" t="s">
        <v>577</v>
      </c>
      <c r="D816" s="628" t="s">
        <v>578</v>
      </c>
      <c r="E816" s="627" t="s">
        <v>5924</v>
      </c>
      <c r="F816" s="628" t="s">
        <v>5925</v>
      </c>
      <c r="G816" s="627" t="s">
        <v>6845</v>
      </c>
      <c r="H816" s="627" t="s">
        <v>6846</v>
      </c>
      <c r="I816" s="629">
        <v>9144.4933333333338</v>
      </c>
      <c r="J816" s="629">
        <v>3</v>
      </c>
      <c r="K816" s="630">
        <v>27433.48</v>
      </c>
    </row>
    <row r="817" spans="1:11" ht="14.4" customHeight="1" x14ac:dyDescent="0.3">
      <c r="A817" s="625" t="s">
        <v>549</v>
      </c>
      <c r="B817" s="626" t="s">
        <v>551</v>
      </c>
      <c r="C817" s="627" t="s">
        <v>577</v>
      </c>
      <c r="D817" s="628" t="s">
        <v>578</v>
      </c>
      <c r="E817" s="627" t="s">
        <v>5924</v>
      </c>
      <c r="F817" s="628" t="s">
        <v>5925</v>
      </c>
      <c r="G817" s="627" t="s">
        <v>6847</v>
      </c>
      <c r="H817" s="627" t="s">
        <v>6848</v>
      </c>
      <c r="I817" s="629">
        <v>3570.95</v>
      </c>
      <c r="J817" s="629">
        <v>10</v>
      </c>
      <c r="K817" s="630">
        <v>35709.519999999997</v>
      </c>
    </row>
    <row r="818" spans="1:11" ht="14.4" customHeight="1" x14ac:dyDescent="0.3">
      <c r="A818" s="625" t="s">
        <v>549</v>
      </c>
      <c r="B818" s="626" t="s">
        <v>551</v>
      </c>
      <c r="C818" s="627" t="s">
        <v>577</v>
      </c>
      <c r="D818" s="628" t="s">
        <v>578</v>
      </c>
      <c r="E818" s="627" t="s">
        <v>5924</v>
      </c>
      <c r="F818" s="628" t="s">
        <v>5925</v>
      </c>
      <c r="G818" s="627" t="s">
        <v>6849</v>
      </c>
      <c r="H818" s="627" t="s">
        <v>6850</v>
      </c>
      <c r="I818" s="629">
        <v>6365.36</v>
      </c>
      <c r="J818" s="629">
        <v>2</v>
      </c>
      <c r="K818" s="630">
        <v>12730.72</v>
      </c>
    </row>
    <row r="819" spans="1:11" ht="14.4" customHeight="1" x14ac:dyDescent="0.3">
      <c r="A819" s="625" t="s">
        <v>549</v>
      </c>
      <c r="B819" s="626" t="s">
        <v>551</v>
      </c>
      <c r="C819" s="627" t="s">
        <v>577</v>
      </c>
      <c r="D819" s="628" t="s">
        <v>578</v>
      </c>
      <c r="E819" s="627" t="s">
        <v>5924</v>
      </c>
      <c r="F819" s="628" t="s">
        <v>5925</v>
      </c>
      <c r="G819" s="627" t="s">
        <v>6851</v>
      </c>
      <c r="H819" s="627" t="s">
        <v>6852</v>
      </c>
      <c r="I819" s="629">
        <v>16111.9</v>
      </c>
      <c r="J819" s="629">
        <v>4</v>
      </c>
      <c r="K819" s="630">
        <v>64447.6</v>
      </c>
    </row>
    <row r="820" spans="1:11" ht="14.4" customHeight="1" x14ac:dyDescent="0.3">
      <c r="A820" s="625" t="s">
        <v>549</v>
      </c>
      <c r="B820" s="626" t="s">
        <v>551</v>
      </c>
      <c r="C820" s="627" t="s">
        <v>577</v>
      </c>
      <c r="D820" s="628" t="s">
        <v>578</v>
      </c>
      <c r="E820" s="627" t="s">
        <v>5924</v>
      </c>
      <c r="F820" s="628" t="s">
        <v>5925</v>
      </c>
      <c r="G820" s="627" t="s">
        <v>6853</v>
      </c>
      <c r="H820" s="627" t="s">
        <v>6854</v>
      </c>
      <c r="I820" s="629">
        <v>12638.5</v>
      </c>
      <c r="J820" s="629">
        <v>5</v>
      </c>
      <c r="K820" s="630">
        <v>63192.5</v>
      </c>
    </row>
    <row r="821" spans="1:11" ht="14.4" customHeight="1" x14ac:dyDescent="0.3">
      <c r="A821" s="625" t="s">
        <v>549</v>
      </c>
      <c r="B821" s="626" t="s">
        <v>551</v>
      </c>
      <c r="C821" s="627" t="s">
        <v>577</v>
      </c>
      <c r="D821" s="628" t="s">
        <v>578</v>
      </c>
      <c r="E821" s="627" t="s">
        <v>5924</v>
      </c>
      <c r="F821" s="628" t="s">
        <v>5925</v>
      </c>
      <c r="G821" s="627" t="s">
        <v>6855</v>
      </c>
      <c r="H821" s="627" t="s">
        <v>6856</v>
      </c>
      <c r="I821" s="629">
        <v>895.59</v>
      </c>
      <c r="J821" s="629">
        <v>6</v>
      </c>
      <c r="K821" s="630">
        <v>5373.54</v>
      </c>
    </row>
    <row r="822" spans="1:11" ht="14.4" customHeight="1" x14ac:dyDescent="0.3">
      <c r="A822" s="625" t="s">
        <v>549</v>
      </c>
      <c r="B822" s="626" t="s">
        <v>551</v>
      </c>
      <c r="C822" s="627" t="s">
        <v>577</v>
      </c>
      <c r="D822" s="628" t="s">
        <v>578</v>
      </c>
      <c r="E822" s="627" t="s">
        <v>5924</v>
      </c>
      <c r="F822" s="628" t="s">
        <v>5925</v>
      </c>
      <c r="G822" s="627" t="s">
        <v>6857</v>
      </c>
      <c r="H822" s="627" t="s">
        <v>6858</v>
      </c>
      <c r="I822" s="629">
        <v>5380.99</v>
      </c>
      <c r="J822" s="629">
        <v>4</v>
      </c>
      <c r="K822" s="630">
        <v>21523.98</v>
      </c>
    </row>
    <row r="823" spans="1:11" ht="14.4" customHeight="1" x14ac:dyDescent="0.3">
      <c r="A823" s="625" t="s">
        <v>549</v>
      </c>
      <c r="B823" s="626" t="s">
        <v>551</v>
      </c>
      <c r="C823" s="627" t="s">
        <v>577</v>
      </c>
      <c r="D823" s="628" t="s">
        <v>578</v>
      </c>
      <c r="E823" s="627" t="s">
        <v>5924</v>
      </c>
      <c r="F823" s="628" t="s">
        <v>5925</v>
      </c>
      <c r="G823" s="627" t="s">
        <v>6859</v>
      </c>
      <c r="H823" s="627" t="s">
        <v>6860</v>
      </c>
      <c r="I823" s="629">
        <v>6365.36</v>
      </c>
      <c r="J823" s="629">
        <v>2</v>
      </c>
      <c r="K823" s="630">
        <v>12730.72</v>
      </c>
    </row>
    <row r="824" spans="1:11" ht="14.4" customHeight="1" x14ac:dyDescent="0.3">
      <c r="A824" s="625" t="s">
        <v>549</v>
      </c>
      <c r="B824" s="626" t="s">
        <v>551</v>
      </c>
      <c r="C824" s="627" t="s">
        <v>577</v>
      </c>
      <c r="D824" s="628" t="s">
        <v>578</v>
      </c>
      <c r="E824" s="627" t="s">
        <v>5928</v>
      </c>
      <c r="F824" s="628" t="s">
        <v>5929</v>
      </c>
      <c r="G824" s="627" t="s">
        <v>6861</v>
      </c>
      <c r="H824" s="627" t="s">
        <v>6862</v>
      </c>
      <c r="I824" s="629">
        <v>118.27</v>
      </c>
      <c r="J824" s="629">
        <v>180</v>
      </c>
      <c r="K824" s="630">
        <v>21288.35</v>
      </c>
    </row>
    <row r="825" spans="1:11" ht="14.4" customHeight="1" x14ac:dyDescent="0.3">
      <c r="A825" s="625" t="s">
        <v>549</v>
      </c>
      <c r="B825" s="626" t="s">
        <v>551</v>
      </c>
      <c r="C825" s="627" t="s">
        <v>577</v>
      </c>
      <c r="D825" s="628" t="s">
        <v>578</v>
      </c>
      <c r="E825" s="627" t="s">
        <v>5928</v>
      </c>
      <c r="F825" s="628" t="s">
        <v>5929</v>
      </c>
      <c r="G825" s="627" t="s">
        <v>6863</v>
      </c>
      <c r="H825" s="627" t="s">
        <v>6864</v>
      </c>
      <c r="I825" s="629">
        <v>134.16999999999999</v>
      </c>
      <c r="J825" s="629">
        <v>60</v>
      </c>
      <c r="K825" s="630">
        <v>8050.42</v>
      </c>
    </row>
    <row r="826" spans="1:11" ht="14.4" customHeight="1" x14ac:dyDescent="0.3">
      <c r="A826" s="625" t="s">
        <v>549</v>
      </c>
      <c r="B826" s="626" t="s">
        <v>551</v>
      </c>
      <c r="C826" s="627" t="s">
        <v>5934</v>
      </c>
      <c r="D826" s="628" t="s">
        <v>5935</v>
      </c>
      <c r="E826" s="627" t="s">
        <v>5914</v>
      </c>
      <c r="F826" s="628" t="s">
        <v>5915</v>
      </c>
      <c r="G826" s="627" t="s">
        <v>6629</v>
      </c>
      <c r="H826" s="627" t="s">
        <v>6630</v>
      </c>
      <c r="I826" s="629">
        <v>6591.875</v>
      </c>
      <c r="J826" s="629">
        <v>5</v>
      </c>
      <c r="K826" s="630">
        <v>32959.369999999995</v>
      </c>
    </row>
    <row r="827" spans="1:11" ht="14.4" customHeight="1" x14ac:dyDescent="0.3">
      <c r="A827" s="625" t="s">
        <v>549</v>
      </c>
      <c r="B827" s="626" t="s">
        <v>551</v>
      </c>
      <c r="C827" s="627" t="s">
        <v>5934</v>
      </c>
      <c r="D827" s="628" t="s">
        <v>5935</v>
      </c>
      <c r="E827" s="627" t="s">
        <v>5914</v>
      </c>
      <c r="F827" s="628" t="s">
        <v>5915</v>
      </c>
      <c r="G827" s="627" t="s">
        <v>6633</v>
      </c>
      <c r="H827" s="627" t="s">
        <v>6634</v>
      </c>
      <c r="I827" s="629">
        <v>6429.58</v>
      </c>
      <c r="J827" s="629">
        <v>3</v>
      </c>
      <c r="K827" s="630">
        <v>19288.73</v>
      </c>
    </row>
    <row r="828" spans="1:11" ht="14.4" customHeight="1" x14ac:dyDescent="0.3">
      <c r="A828" s="625" t="s">
        <v>549</v>
      </c>
      <c r="B828" s="626" t="s">
        <v>551</v>
      </c>
      <c r="C828" s="627" t="s">
        <v>5934</v>
      </c>
      <c r="D828" s="628" t="s">
        <v>5935</v>
      </c>
      <c r="E828" s="627" t="s">
        <v>5914</v>
      </c>
      <c r="F828" s="628" t="s">
        <v>5915</v>
      </c>
      <c r="G828" s="627" t="s">
        <v>6641</v>
      </c>
      <c r="H828" s="627" t="s">
        <v>6642</v>
      </c>
      <c r="I828" s="629">
        <v>4118.1049999999996</v>
      </c>
      <c r="J828" s="629">
        <v>3</v>
      </c>
      <c r="K828" s="630">
        <v>12354.32</v>
      </c>
    </row>
    <row r="829" spans="1:11" ht="14.4" customHeight="1" x14ac:dyDescent="0.3">
      <c r="A829" s="625" t="s">
        <v>549</v>
      </c>
      <c r="B829" s="626" t="s">
        <v>551</v>
      </c>
      <c r="C829" s="627" t="s">
        <v>5934</v>
      </c>
      <c r="D829" s="628" t="s">
        <v>5935</v>
      </c>
      <c r="E829" s="627" t="s">
        <v>5914</v>
      </c>
      <c r="F829" s="628" t="s">
        <v>5915</v>
      </c>
      <c r="G829" s="627" t="s">
        <v>6865</v>
      </c>
      <c r="H829" s="627" t="s">
        <v>6866</v>
      </c>
      <c r="I829" s="629">
        <v>440</v>
      </c>
      <c r="J829" s="629">
        <v>1</v>
      </c>
      <c r="K829" s="630">
        <v>440</v>
      </c>
    </row>
    <row r="830" spans="1:11" ht="14.4" customHeight="1" x14ac:dyDescent="0.3">
      <c r="A830" s="625" t="s">
        <v>549</v>
      </c>
      <c r="B830" s="626" t="s">
        <v>551</v>
      </c>
      <c r="C830" s="627" t="s">
        <v>5934</v>
      </c>
      <c r="D830" s="628" t="s">
        <v>5935</v>
      </c>
      <c r="E830" s="627" t="s">
        <v>5914</v>
      </c>
      <c r="F830" s="628" t="s">
        <v>5915</v>
      </c>
      <c r="G830" s="627" t="s">
        <v>6659</v>
      </c>
      <c r="H830" s="627" t="s">
        <v>6660</v>
      </c>
      <c r="I830" s="629">
        <v>3898.48</v>
      </c>
      <c r="J830" s="629">
        <v>1</v>
      </c>
      <c r="K830" s="630">
        <v>3898.48</v>
      </c>
    </row>
    <row r="831" spans="1:11" ht="14.4" customHeight="1" x14ac:dyDescent="0.3">
      <c r="A831" s="625" t="s">
        <v>549</v>
      </c>
      <c r="B831" s="626" t="s">
        <v>551</v>
      </c>
      <c r="C831" s="627" t="s">
        <v>5934</v>
      </c>
      <c r="D831" s="628" t="s">
        <v>5935</v>
      </c>
      <c r="E831" s="627" t="s">
        <v>5914</v>
      </c>
      <c r="F831" s="628" t="s">
        <v>5915</v>
      </c>
      <c r="G831" s="627" t="s">
        <v>6867</v>
      </c>
      <c r="H831" s="627" t="s">
        <v>6868</v>
      </c>
      <c r="I831" s="629">
        <v>2415.96</v>
      </c>
      <c r="J831" s="629">
        <v>5</v>
      </c>
      <c r="K831" s="630">
        <v>12079.78</v>
      </c>
    </row>
    <row r="832" spans="1:11" ht="14.4" customHeight="1" x14ac:dyDescent="0.3">
      <c r="A832" s="625" t="s">
        <v>549</v>
      </c>
      <c r="B832" s="626" t="s">
        <v>551</v>
      </c>
      <c r="C832" s="627" t="s">
        <v>5934</v>
      </c>
      <c r="D832" s="628" t="s">
        <v>5935</v>
      </c>
      <c r="E832" s="627" t="s">
        <v>5914</v>
      </c>
      <c r="F832" s="628" t="s">
        <v>5915</v>
      </c>
      <c r="G832" s="627" t="s">
        <v>6667</v>
      </c>
      <c r="H832" s="627" t="s">
        <v>6668</v>
      </c>
      <c r="I832" s="629">
        <v>4904.78</v>
      </c>
      <c r="J832" s="629">
        <v>1</v>
      </c>
      <c r="K832" s="630">
        <v>4904.78</v>
      </c>
    </row>
    <row r="833" spans="1:11" ht="14.4" customHeight="1" x14ac:dyDescent="0.3">
      <c r="A833" s="625" t="s">
        <v>549</v>
      </c>
      <c r="B833" s="626" t="s">
        <v>551</v>
      </c>
      <c r="C833" s="627" t="s">
        <v>5934</v>
      </c>
      <c r="D833" s="628" t="s">
        <v>5935</v>
      </c>
      <c r="E833" s="627" t="s">
        <v>5914</v>
      </c>
      <c r="F833" s="628" t="s">
        <v>5915</v>
      </c>
      <c r="G833" s="627" t="s">
        <v>6869</v>
      </c>
      <c r="H833" s="627" t="s">
        <v>6870</v>
      </c>
      <c r="I833" s="629">
        <v>735.68</v>
      </c>
      <c r="J833" s="629">
        <v>5</v>
      </c>
      <c r="K833" s="630">
        <v>3678.4</v>
      </c>
    </row>
    <row r="834" spans="1:11" ht="14.4" customHeight="1" x14ac:dyDescent="0.3">
      <c r="A834" s="625" t="s">
        <v>549</v>
      </c>
      <c r="B834" s="626" t="s">
        <v>551</v>
      </c>
      <c r="C834" s="627" t="s">
        <v>5934</v>
      </c>
      <c r="D834" s="628" t="s">
        <v>5935</v>
      </c>
      <c r="E834" s="627" t="s">
        <v>5914</v>
      </c>
      <c r="F834" s="628" t="s">
        <v>5915</v>
      </c>
      <c r="G834" s="627" t="s">
        <v>6871</v>
      </c>
      <c r="H834" s="627" t="s">
        <v>6872</v>
      </c>
      <c r="I834" s="629">
        <v>779.24</v>
      </c>
      <c r="J834" s="629">
        <v>5</v>
      </c>
      <c r="K834" s="630">
        <v>3896.2</v>
      </c>
    </row>
    <row r="835" spans="1:11" ht="14.4" customHeight="1" x14ac:dyDescent="0.3">
      <c r="A835" s="625" t="s">
        <v>549</v>
      </c>
      <c r="B835" s="626" t="s">
        <v>551</v>
      </c>
      <c r="C835" s="627" t="s">
        <v>5934</v>
      </c>
      <c r="D835" s="628" t="s">
        <v>5935</v>
      </c>
      <c r="E835" s="627" t="s">
        <v>5924</v>
      </c>
      <c r="F835" s="628" t="s">
        <v>5925</v>
      </c>
      <c r="G835" s="627" t="s">
        <v>6737</v>
      </c>
      <c r="H835" s="627" t="s">
        <v>6738</v>
      </c>
      <c r="I835" s="629">
        <v>12075</v>
      </c>
      <c r="J835" s="629">
        <v>1</v>
      </c>
      <c r="K835" s="630">
        <v>12075</v>
      </c>
    </row>
    <row r="836" spans="1:11" ht="14.4" customHeight="1" x14ac:dyDescent="0.3">
      <c r="A836" s="625" t="s">
        <v>549</v>
      </c>
      <c r="B836" s="626" t="s">
        <v>551</v>
      </c>
      <c r="C836" s="627" t="s">
        <v>5934</v>
      </c>
      <c r="D836" s="628" t="s">
        <v>5935</v>
      </c>
      <c r="E836" s="627" t="s">
        <v>5924</v>
      </c>
      <c r="F836" s="628" t="s">
        <v>5925</v>
      </c>
      <c r="G836" s="627" t="s">
        <v>6743</v>
      </c>
      <c r="H836" s="627" t="s">
        <v>6744</v>
      </c>
      <c r="I836" s="629">
        <v>6339.69</v>
      </c>
      <c r="J836" s="629">
        <v>2</v>
      </c>
      <c r="K836" s="630">
        <v>12679.37</v>
      </c>
    </row>
    <row r="837" spans="1:11" ht="14.4" customHeight="1" x14ac:dyDescent="0.3">
      <c r="A837" s="625" t="s">
        <v>549</v>
      </c>
      <c r="B837" s="626" t="s">
        <v>551</v>
      </c>
      <c r="C837" s="627" t="s">
        <v>5934</v>
      </c>
      <c r="D837" s="628" t="s">
        <v>5935</v>
      </c>
      <c r="E837" s="627" t="s">
        <v>5924</v>
      </c>
      <c r="F837" s="628" t="s">
        <v>5925</v>
      </c>
      <c r="G837" s="627" t="s">
        <v>6749</v>
      </c>
      <c r="H837" s="627" t="s">
        <v>6750</v>
      </c>
      <c r="I837" s="629">
        <v>6698.79</v>
      </c>
      <c r="J837" s="629">
        <v>1</v>
      </c>
      <c r="K837" s="630">
        <v>6698.79</v>
      </c>
    </row>
    <row r="838" spans="1:11" ht="14.4" customHeight="1" x14ac:dyDescent="0.3">
      <c r="A838" s="625" t="s">
        <v>549</v>
      </c>
      <c r="B838" s="626" t="s">
        <v>551</v>
      </c>
      <c r="C838" s="627" t="s">
        <v>5934</v>
      </c>
      <c r="D838" s="628" t="s">
        <v>5935</v>
      </c>
      <c r="E838" s="627" t="s">
        <v>5924</v>
      </c>
      <c r="F838" s="628" t="s">
        <v>5925</v>
      </c>
      <c r="G838" s="627" t="s">
        <v>6751</v>
      </c>
      <c r="H838" s="627" t="s">
        <v>6752</v>
      </c>
      <c r="I838" s="629">
        <v>5490.81</v>
      </c>
      <c r="J838" s="629">
        <v>11</v>
      </c>
      <c r="K838" s="630">
        <v>60398.92</v>
      </c>
    </row>
    <row r="839" spans="1:11" ht="14.4" customHeight="1" x14ac:dyDescent="0.3">
      <c r="A839" s="625" t="s">
        <v>549</v>
      </c>
      <c r="B839" s="626" t="s">
        <v>551</v>
      </c>
      <c r="C839" s="627" t="s">
        <v>5934</v>
      </c>
      <c r="D839" s="628" t="s">
        <v>5935</v>
      </c>
      <c r="E839" s="627" t="s">
        <v>5924</v>
      </c>
      <c r="F839" s="628" t="s">
        <v>5925</v>
      </c>
      <c r="G839" s="627" t="s">
        <v>6753</v>
      </c>
      <c r="H839" s="627" t="s">
        <v>6754</v>
      </c>
      <c r="I839" s="629">
        <v>4612.28</v>
      </c>
      <c r="J839" s="629">
        <v>2</v>
      </c>
      <c r="K839" s="630">
        <v>9224.56</v>
      </c>
    </row>
    <row r="840" spans="1:11" ht="14.4" customHeight="1" x14ac:dyDescent="0.3">
      <c r="A840" s="625" t="s">
        <v>549</v>
      </c>
      <c r="B840" s="626" t="s">
        <v>551</v>
      </c>
      <c r="C840" s="627" t="s">
        <v>5934</v>
      </c>
      <c r="D840" s="628" t="s">
        <v>5935</v>
      </c>
      <c r="E840" s="627" t="s">
        <v>5924</v>
      </c>
      <c r="F840" s="628" t="s">
        <v>5925</v>
      </c>
      <c r="G840" s="627" t="s">
        <v>6755</v>
      </c>
      <c r="H840" s="627" t="s">
        <v>6756</v>
      </c>
      <c r="I840" s="629">
        <v>7247.87</v>
      </c>
      <c r="J840" s="629">
        <v>4</v>
      </c>
      <c r="K840" s="630">
        <v>28991.48</v>
      </c>
    </row>
    <row r="841" spans="1:11" ht="14.4" customHeight="1" x14ac:dyDescent="0.3">
      <c r="A841" s="625" t="s">
        <v>549</v>
      </c>
      <c r="B841" s="626" t="s">
        <v>551</v>
      </c>
      <c r="C841" s="627" t="s">
        <v>5934</v>
      </c>
      <c r="D841" s="628" t="s">
        <v>5935</v>
      </c>
      <c r="E841" s="627" t="s">
        <v>5924</v>
      </c>
      <c r="F841" s="628" t="s">
        <v>5925</v>
      </c>
      <c r="G841" s="627" t="s">
        <v>6757</v>
      </c>
      <c r="H841" s="627" t="s">
        <v>6758</v>
      </c>
      <c r="I841" s="629">
        <v>287.5</v>
      </c>
      <c r="J841" s="629">
        <v>18</v>
      </c>
      <c r="K841" s="630">
        <v>5175</v>
      </c>
    </row>
    <row r="842" spans="1:11" ht="14.4" customHeight="1" x14ac:dyDescent="0.3">
      <c r="A842" s="625" t="s">
        <v>549</v>
      </c>
      <c r="B842" s="626" t="s">
        <v>551</v>
      </c>
      <c r="C842" s="627" t="s">
        <v>5934</v>
      </c>
      <c r="D842" s="628" t="s">
        <v>5935</v>
      </c>
      <c r="E842" s="627" t="s">
        <v>5924</v>
      </c>
      <c r="F842" s="628" t="s">
        <v>5925</v>
      </c>
      <c r="G842" s="627" t="s">
        <v>6759</v>
      </c>
      <c r="H842" s="627" t="s">
        <v>6760</v>
      </c>
      <c r="I842" s="629">
        <v>1713.5</v>
      </c>
      <c r="J842" s="629">
        <v>8</v>
      </c>
      <c r="K842" s="630">
        <v>13708</v>
      </c>
    </row>
    <row r="843" spans="1:11" ht="14.4" customHeight="1" x14ac:dyDescent="0.3">
      <c r="A843" s="625" t="s">
        <v>549</v>
      </c>
      <c r="B843" s="626" t="s">
        <v>551</v>
      </c>
      <c r="C843" s="627" t="s">
        <v>5934</v>
      </c>
      <c r="D843" s="628" t="s">
        <v>5935</v>
      </c>
      <c r="E843" s="627" t="s">
        <v>5924</v>
      </c>
      <c r="F843" s="628" t="s">
        <v>5925</v>
      </c>
      <c r="G843" s="627" t="s">
        <v>6761</v>
      </c>
      <c r="H843" s="627" t="s">
        <v>6762</v>
      </c>
      <c r="I843" s="629">
        <v>543.59</v>
      </c>
      <c r="J843" s="629">
        <v>3</v>
      </c>
      <c r="K843" s="630">
        <v>1630.77</v>
      </c>
    </row>
    <row r="844" spans="1:11" ht="14.4" customHeight="1" x14ac:dyDescent="0.3">
      <c r="A844" s="625" t="s">
        <v>549</v>
      </c>
      <c r="B844" s="626" t="s">
        <v>551</v>
      </c>
      <c r="C844" s="627" t="s">
        <v>5934</v>
      </c>
      <c r="D844" s="628" t="s">
        <v>5935</v>
      </c>
      <c r="E844" s="627" t="s">
        <v>5924</v>
      </c>
      <c r="F844" s="628" t="s">
        <v>5925</v>
      </c>
      <c r="G844" s="627" t="s">
        <v>6767</v>
      </c>
      <c r="H844" s="627" t="s">
        <v>6768</v>
      </c>
      <c r="I844" s="629">
        <v>4601.3</v>
      </c>
      <c r="J844" s="629">
        <v>1</v>
      </c>
      <c r="K844" s="630">
        <v>4601.3</v>
      </c>
    </row>
    <row r="845" spans="1:11" ht="14.4" customHeight="1" x14ac:dyDescent="0.3">
      <c r="A845" s="625" t="s">
        <v>549</v>
      </c>
      <c r="B845" s="626" t="s">
        <v>551</v>
      </c>
      <c r="C845" s="627" t="s">
        <v>5934</v>
      </c>
      <c r="D845" s="628" t="s">
        <v>5935</v>
      </c>
      <c r="E845" s="627" t="s">
        <v>5924</v>
      </c>
      <c r="F845" s="628" t="s">
        <v>5925</v>
      </c>
      <c r="G845" s="627" t="s">
        <v>6873</v>
      </c>
      <c r="H845" s="627" t="s">
        <v>6874</v>
      </c>
      <c r="I845" s="629">
        <v>8664.5</v>
      </c>
      <c r="J845" s="629">
        <v>1</v>
      </c>
      <c r="K845" s="630">
        <v>8664.5</v>
      </c>
    </row>
    <row r="846" spans="1:11" ht="14.4" customHeight="1" x14ac:dyDescent="0.3">
      <c r="A846" s="625" t="s">
        <v>549</v>
      </c>
      <c r="B846" s="626" t="s">
        <v>551</v>
      </c>
      <c r="C846" s="627" t="s">
        <v>5934</v>
      </c>
      <c r="D846" s="628" t="s">
        <v>5935</v>
      </c>
      <c r="E846" s="627" t="s">
        <v>5924</v>
      </c>
      <c r="F846" s="628" t="s">
        <v>5925</v>
      </c>
      <c r="G846" s="627" t="s">
        <v>6769</v>
      </c>
      <c r="H846" s="627" t="s">
        <v>6770</v>
      </c>
      <c r="I846" s="629">
        <v>571.02</v>
      </c>
      <c r="J846" s="629">
        <v>2</v>
      </c>
      <c r="K846" s="630">
        <v>1142.05</v>
      </c>
    </row>
    <row r="847" spans="1:11" ht="14.4" customHeight="1" x14ac:dyDescent="0.3">
      <c r="A847" s="625" t="s">
        <v>549</v>
      </c>
      <c r="B847" s="626" t="s">
        <v>551</v>
      </c>
      <c r="C847" s="627" t="s">
        <v>5934</v>
      </c>
      <c r="D847" s="628" t="s">
        <v>5935</v>
      </c>
      <c r="E847" s="627" t="s">
        <v>5924</v>
      </c>
      <c r="F847" s="628" t="s">
        <v>5925</v>
      </c>
      <c r="G847" s="627" t="s">
        <v>6771</v>
      </c>
      <c r="H847" s="627" t="s">
        <v>6772</v>
      </c>
      <c r="I847" s="629">
        <v>1866.88</v>
      </c>
      <c r="J847" s="629">
        <v>11</v>
      </c>
      <c r="K847" s="630">
        <v>20535.64</v>
      </c>
    </row>
    <row r="848" spans="1:11" ht="14.4" customHeight="1" x14ac:dyDescent="0.3">
      <c r="A848" s="625" t="s">
        <v>549</v>
      </c>
      <c r="B848" s="626" t="s">
        <v>551</v>
      </c>
      <c r="C848" s="627" t="s">
        <v>5934</v>
      </c>
      <c r="D848" s="628" t="s">
        <v>5935</v>
      </c>
      <c r="E848" s="627" t="s">
        <v>5924</v>
      </c>
      <c r="F848" s="628" t="s">
        <v>5925</v>
      </c>
      <c r="G848" s="627" t="s">
        <v>6773</v>
      </c>
      <c r="H848" s="627" t="s">
        <v>6774</v>
      </c>
      <c r="I848" s="629">
        <v>12075</v>
      </c>
      <c r="J848" s="629">
        <v>2</v>
      </c>
      <c r="K848" s="630">
        <v>24150</v>
      </c>
    </row>
    <row r="849" spans="1:11" ht="14.4" customHeight="1" x14ac:dyDescent="0.3">
      <c r="A849" s="625" t="s">
        <v>549</v>
      </c>
      <c r="B849" s="626" t="s">
        <v>551</v>
      </c>
      <c r="C849" s="627" t="s">
        <v>5934</v>
      </c>
      <c r="D849" s="628" t="s">
        <v>5935</v>
      </c>
      <c r="E849" s="627" t="s">
        <v>5924</v>
      </c>
      <c r="F849" s="628" t="s">
        <v>5925</v>
      </c>
      <c r="G849" s="627" t="s">
        <v>6777</v>
      </c>
      <c r="H849" s="627" t="s">
        <v>6778</v>
      </c>
      <c r="I849" s="629">
        <v>15370.52</v>
      </c>
      <c r="J849" s="629">
        <v>3</v>
      </c>
      <c r="K849" s="630">
        <v>46111.56</v>
      </c>
    </row>
    <row r="850" spans="1:11" ht="14.4" customHeight="1" x14ac:dyDescent="0.3">
      <c r="A850" s="625" t="s">
        <v>549</v>
      </c>
      <c r="B850" s="626" t="s">
        <v>551</v>
      </c>
      <c r="C850" s="627" t="s">
        <v>5934</v>
      </c>
      <c r="D850" s="628" t="s">
        <v>5935</v>
      </c>
      <c r="E850" s="627" t="s">
        <v>5924</v>
      </c>
      <c r="F850" s="628" t="s">
        <v>5925</v>
      </c>
      <c r="G850" s="627" t="s">
        <v>6783</v>
      </c>
      <c r="H850" s="627" t="s">
        <v>6784</v>
      </c>
      <c r="I850" s="629">
        <v>17050</v>
      </c>
      <c r="J850" s="629">
        <v>2</v>
      </c>
      <c r="K850" s="630">
        <v>34100</v>
      </c>
    </row>
    <row r="851" spans="1:11" ht="14.4" customHeight="1" x14ac:dyDescent="0.3">
      <c r="A851" s="625" t="s">
        <v>549</v>
      </c>
      <c r="B851" s="626" t="s">
        <v>551</v>
      </c>
      <c r="C851" s="627" t="s">
        <v>5934</v>
      </c>
      <c r="D851" s="628" t="s">
        <v>5935</v>
      </c>
      <c r="E851" s="627" t="s">
        <v>5924</v>
      </c>
      <c r="F851" s="628" t="s">
        <v>5925</v>
      </c>
      <c r="G851" s="627" t="s">
        <v>6875</v>
      </c>
      <c r="H851" s="627" t="s">
        <v>6876</v>
      </c>
      <c r="I851" s="629">
        <v>8346.0499999999993</v>
      </c>
      <c r="J851" s="629">
        <v>6</v>
      </c>
      <c r="K851" s="630">
        <v>50076.32</v>
      </c>
    </row>
    <row r="852" spans="1:11" ht="14.4" customHeight="1" x14ac:dyDescent="0.3">
      <c r="A852" s="625" t="s">
        <v>549</v>
      </c>
      <c r="B852" s="626" t="s">
        <v>551</v>
      </c>
      <c r="C852" s="627" t="s">
        <v>5934</v>
      </c>
      <c r="D852" s="628" t="s">
        <v>5935</v>
      </c>
      <c r="E852" s="627" t="s">
        <v>5924</v>
      </c>
      <c r="F852" s="628" t="s">
        <v>5925</v>
      </c>
      <c r="G852" s="627" t="s">
        <v>6813</v>
      </c>
      <c r="H852" s="627" t="s">
        <v>6814</v>
      </c>
      <c r="I852" s="629">
        <v>5249.21</v>
      </c>
      <c r="J852" s="629">
        <v>3</v>
      </c>
      <c r="K852" s="630">
        <v>15747.630000000001</v>
      </c>
    </row>
    <row r="853" spans="1:11" ht="14.4" customHeight="1" x14ac:dyDescent="0.3">
      <c r="A853" s="625" t="s">
        <v>549</v>
      </c>
      <c r="B853" s="626" t="s">
        <v>551</v>
      </c>
      <c r="C853" s="627" t="s">
        <v>5934</v>
      </c>
      <c r="D853" s="628" t="s">
        <v>5935</v>
      </c>
      <c r="E853" s="627" t="s">
        <v>5924</v>
      </c>
      <c r="F853" s="628" t="s">
        <v>5925</v>
      </c>
      <c r="G853" s="627" t="s">
        <v>6817</v>
      </c>
      <c r="H853" s="627" t="s">
        <v>6818</v>
      </c>
      <c r="I853" s="629">
        <v>3412.68</v>
      </c>
      <c r="J853" s="629">
        <v>26</v>
      </c>
      <c r="K853" s="630">
        <v>88729.08</v>
      </c>
    </row>
    <row r="854" spans="1:11" ht="14.4" customHeight="1" x14ac:dyDescent="0.3">
      <c r="A854" s="625" t="s">
        <v>549</v>
      </c>
      <c r="B854" s="626" t="s">
        <v>551</v>
      </c>
      <c r="C854" s="627" t="s">
        <v>5934</v>
      </c>
      <c r="D854" s="628" t="s">
        <v>5935</v>
      </c>
      <c r="E854" s="627" t="s">
        <v>5924</v>
      </c>
      <c r="F854" s="628" t="s">
        <v>5925</v>
      </c>
      <c r="G854" s="627" t="s">
        <v>6829</v>
      </c>
      <c r="H854" s="627" t="s">
        <v>6830</v>
      </c>
      <c r="I854" s="629">
        <v>9046.02</v>
      </c>
      <c r="J854" s="629">
        <v>2</v>
      </c>
      <c r="K854" s="630">
        <v>18092.04</v>
      </c>
    </row>
    <row r="855" spans="1:11" ht="14.4" customHeight="1" x14ac:dyDescent="0.3">
      <c r="A855" s="625" t="s">
        <v>549</v>
      </c>
      <c r="B855" s="626" t="s">
        <v>551</v>
      </c>
      <c r="C855" s="627" t="s">
        <v>5934</v>
      </c>
      <c r="D855" s="628" t="s">
        <v>5935</v>
      </c>
      <c r="E855" s="627" t="s">
        <v>5924</v>
      </c>
      <c r="F855" s="628" t="s">
        <v>5925</v>
      </c>
      <c r="G855" s="627" t="s">
        <v>6877</v>
      </c>
      <c r="H855" s="627" t="s">
        <v>6878</v>
      </c>
      <c r="I855" s="629">
        <v>11908.8</v>
      </c>
      <c r="J855" s="629">
        <v>1</v>
      </c>
      <c r="K855" s="630">
        <v>11908.8</v>
      </c>
    </row>
    <row r="856" spans="1:11" ht="14.4" customHeight="1" x14ac:dyDescent="0.3">
      <c r="A856" s="625" t="s">
        <v>549</v>
      </c>
      <c r="B856" s="626" t="s">
        <v>551</v>
      </c>
      <c r="C856" s="627" t="s">
        <v>579</v>
      </c>
      <c r="D856" s="628" t="s">
        <v>580</v>
      </c>
      <c r="E856" s="627" t="s">
        <v>5912</v>
      </c>
      <c r="F856" s="628" t="s">
        <v>5913</v>
      </c>
      <c r="G856" s="627" t="s">
        <v>5944</v>
      </c>
      <c r="H856" s="627" t="s">
        <v>5945</v>
      </c>
      <c r="I856" s="629">
        <v>27.36</v>
      </c>
      <c r="J856" s="629">
        <v>20</v>
      </c>
      <c r="K856" s="630">
        <v>547.17000000000007</v>
      </c>
    </row>
    <row r="857" spans="1:11" ht="14.4" customHeight="1" x14ac:dyDescent="0.3">
      <c r="A857" s="625" t="s">
        <v>549</v>
      </c>
      <c r="B857" s="626" t="s">
        <v>551</v>
      </c>
      <c r="C857" s="627" t="s">
        <v>579</v>
      </c>
      <c r="D857" s="628" t="s">
        <v>580</v>
      </c>
      <c r="E857" s="627" t="s">
        <v>5912</v>
      </c>
      <c r="F857" s="628" t="s">
        <v>5913</v>
      </c>
      <c r="G857" s="627" t="s">
        <v>6178</v>
      </c>
      <c r="H857" s="627" t="s">
        <v>6179</v>
      </c>
      <c r="I857" s="629">
        <v>0.23000000000000004</v>
      </c>
      <c r="J857" s="629">
        <v>3800</v>
      </c>
      <c r="K857" s="630">
        <v>874</v>
      </c>
    </row>
    <row r="858" spans="1:11" ht="14.4" customHeight="1" x14ac:dyDescent="0.3">
      <c r="A858" s="625" t="s">
        <v>549</v>
      </c>
      <c r="B858" s="626" t="s">
        <v>551</v>
      </c>
      <c r="C858" s="627" t="s">
        <v>579</v>
      </c>
      <c r="D858" s="628" t="s">
        <v>580</v>
      </c>
      <c r="E858" s="627" t="s">
        <v>5912</v>
      </c>
      <c r="F858" s="628" t="s">
        <v>5913</v>
      </c>
      <c r="G858" s="627" t="s">
        <v>6419</v>
      </c>
      <c r="H858" s="627" t="s">
        <v>6420</v>
      </c>
      <c r="I858" s="629">
        <v>0.3</v>
      </c>
      <c r="J858" s="629">
        <v>250</v>
      </c>
      <c r="K858" s="630">
        <v>75.83</v>
      </c>
    </row>
    <row r="859" spans="1:11" ht="14.4" customHeight="1" x14ac:dyDescent="0.3">
      <c r="A859" s="625" t="s">
        <v>549</v>
      </c>
      <c r="B859" s="626" t="s">
        <v>551</v>
      </c>
      <c r="C859" s="627" t="s">
        <v>579</v>
      </c>
      <c r="D859" s="628" t="s">
        <v>580</v>
      </c>
      <c r="E859" s="627" t="s">
        <v>5912</v>
      </c>
      <c r="F859" s="628" t="s">
        <v>5913</v>
      </c>
      <c r="G859" s="627" t="s">
        <v>5983</v>
      </c>
      <c r="H859" s="627" t="s">
        <v>5984</v>
      </c>
      <c r="I859" s="629">
        <v>7.35</v>
      </c>
      <c r="J859" s="629">
        <v>4</v>
      </c>
      <c r="K859" s="630">
        <v>29.4</v>
      </c>
    </row>
    <row r="860" spans="1:11" ht="14.4" customHeight="1" x14ac:dyDescent="0.3">
      <c r="A860" s="625" t="s">
        <v>549</v>
      </c>
      <c r="B860" s="626" t="s">
        <v>551</v>
      </c>
      <c r="C860" s="627" t="s">
        <v>579</v>
      </c>
      <c r="D860" s="628" t="s">
        <v>580</v>
      </c>
      <c r="E860" s="627" t="s">
        <v>5914</v>
      </c>
      <c r="F860" s="628" t="s">
        <v>5915</v>
      </c>
      <c r="G860" s="627" t="s">
        <v>5999</v>
      </c>
      <c r="H860" s="627" t="s">
        <v>6000</v>
      </c>
      <c r="I860" s="629">
        <v>5.2</v>
      </c>
      <c r="J860" s="629">
        <v>200</v>
      </c>
      <c r="K860" s="630">
        <v>1040</v>
      </c>
    </row>
    <row r="861" spans="1:11" ht="14.4" customHeight="1" x14ac:dyDescent="0.3">
      <c r="A861" s="625" t="s">
        <v>549</v>
      </c>
      <c r="B861" s="626" t="s">
        <v>551</v>
      </c>
      <c r="C861" s="627" t="s">
        <v>579</v>
      </c>
      <c r="D861" s="628" t="s">
        <v>580</v>
      </c>
      <c r="E861" s="627" t="s">
        <v>5914</v>
      </c>
      <c r="F861" s="628" t="s">
        <v>5915</v>
      </c>
      <c r="G861" s="627" t="s">
        <v>6369</v>
      </c>
      <c r="H861" s="627" t="s">
        <v>6370</v>
      </c>
      <c r="I861" s="629">
        <v>11.04</v>
      </c>
      <c r="J861" s="629">
        <v>100</v>
      </c>
      <c r="K861" s="630">
        <v>1104</v>
      </c>
    </row>
    <row r="862" spans="1:11" ht="14.4" customHeight="1" x14ac:dyDescent="0.3">
      <c r="A862" s="625" t="s">
        <v>549</v>
      </c>
      <c r="B862" s="626" t="s">
        <v>551</v>
      </c>
      <c r="C862" s="627" t="s">
        <v>579</v>
      </c>
      <c r="D862" s="628" t="s">
        <v>580</v>
      </c>
      <c r="E862" s="627" t="s">
        <v>5914</v>
      </c>
      <c r="F862" s="628" t="s">
        <v>5915</v>
      </c>
      <c r="G862" s="627" t="s">
        <v>6005</v>
      </c>
      <c r="H862" s="627" t="s">
        <v>6006</v>
      </c>
      <c r="I862" s="629">
        <v>0.93</v>
      </c>
      <c r="J862" s="629">
        <v>500</v>
      </c>
      <c r="K862" s="630">
        <v>465</v>
      </c>
    </row>
    <row r="863" spans="1:11" ht="14.4" customHeight="1" x14ac:dyDescent="0.3">
      <c r="A863" s="625" t="s">
        <v>549</v>
      </c>
      <c r="B863" s="626" t="s">
        <v>551</v>
      </c>
      <c r="C863" s="627" t="s">
        <v>579</v>
      </c>
      <c r="D863" s="628" t="s">
        <v>580</v>
      </c>
      <c r="E863" s="627" t="s">
        <v>5914</v>
      </c>
      <c r="F863" s="628" t="s">
        <v>5915</v>
      </c>
      <c r="G863" s="627" t="s">
        <v>6007</v>
      </c>
      <c r="H863" s="627" t="s">
        <v>6008</v>
      </c>
      <c r="I863" s="629">
        <v>1.44</v>
      </c>
      <c r="J863" s="629">
        <v>100</v>
      </c>
      <c r="K863" s="630">
        <v>144</v>
      </c>
    </row>
    <row r="864" spans="1:11" ht="14.4" customHeight="1" x14ac:dyDescent="0.3">
      <c r="A864" s="625" t="s">
        <v>549</v>
      </c>
      <c r="B864" s="626" t="s">
        <v>551</v>
      </c>
      <c r="C864" s="627" t="s">
        <v>579</v>
      </c>
      <c r="D864" s="628" t="s">
        <v>580</v>
      </c>
      <c r="E864" s="627" t="s">
        <v>5914</v>
      </c>
      <c r="F864" s="628" t="s">
        <v>5915</v>
      </c>
      <c r="G864" s="627" t="s">
        <v>6009</v>
      </c>
      <c r="H864" s="627" t="s">
        <v>6010</v>
      </c>
      <c r="I864" s="629">
        <v>0.42</v>
      </c>
      <c r="J864" s="629">
        <v>100</v>
      </c>
      <c r="K864" s="630">
        <v>42</v>
      </c>
    </row>
    <row r="865" spans="1:11" ht="14.4" customHeight="1" x14ac:dyDescent="0.3">
      <c r="A865" s="625" t="s">
        <v>549</v>
      </c>
      <c r="B865" s="626" t="s">
        <v>551</v>
      </c>
      <c r="C865" s="627" t="s">
        <v>579</v>
      </c>
      <c r="D865" s="628" t="s">
        <v>580</v>
      </c>
      <c r="E865" s="627" t="s">
        <v>5914</v>
      </c>
      <c r="F865" s="628" t="s">
        <v>5915</v>
      </c>
      <c r="G865" s="627" t="s">
        <v>6023</v>
      </c>
      <c r="H865" s="627" t="s">
        <v>6024</v>
      </c>
      <c r="I865" s="629">
        <v>80.569999999999993</v>
      </c>
      <c r="J865" s="629">
        <v>50</v>
      </c>
      <c r="K865" s="630">
        <v>4028.5</v>
      </c>
    </row>
    <row r="866" spans="1:11" ht="14.4" customHeight="1" x14ac:dyDescent="0.3">
      <c r="A866" s="625" t="s">
        <v>549</v>
      </c>
      <c r="B866" s="626" t="s">
        <v>551</v>
      </c>
      <c r="C866" s="627" t="s">
        <v>579</v>
      </c>
      <c r="D866" s="628" t="s">
        <v>580</v>
      </c>
      <c r="E866" s="627" t="s">
        <v>5914</v>
      </c>
      <c r="F866" s="628" t="s">
        <v>5915</v>
      </c>
      <c r="G866" s="627" t="s">
        <v>6879</v>
      </c>
      <c r="H866" s="627" t="s">
        <v>6880</v>
      </c>
      <c r="I866" s="629">
        <v>35.47</v>
      </c>
      <c r="J866" s="629">
        <v>150</v>
      </c>
      <c r="K866" s="630">
        <v>5320.77</v>
      </c>
    </row>
    <row r="867" spans="1:11" ht="14.4" customHeight="1" x14ac:dyDescent="0.3">
      <c r="A867" s="625" t="s">
        <v>549</v>
      </c>
      <c r="B867" s="626" t="s">
        <v>551</v>
      </c>
      <c r="C867" s="627" t="s">
        <v>579</v>
      </c>
      <c r="D867" s="628" t="s">
        <v>580</v>
      </c>
      <c r="E867" s="627" t="s">
        <v>5914</v>
      </c>
      <c r="F867" s="628" t="s">
        <v>5915</v>
      </c>
      <c r="G867" s="627" t="s">
        <v>6042</v>
      </c>
      <c r="H867" s="627" t="s">
        <v>6043</v>
      </c>
      <c r="I867" s="629">
        <v>1.75</v>
      </c>
      <c r="J867" s="629">
        <v>200</v>
      </c>
      <c r="K867" s="630">
        <v>350</v>
      </c>
    </row>
    <row r="868" spans="1:11" ht="14.4" customHeight="1" x14ac:dyDescent="0.3">
      <c r="A868" s="625" t="s">
        <v>549</v>
      </c>
      <c r="B868" s="626" t="s">
        <v>551</v>
      </c>
      <c r="C868" s="627" t="s">
        <v>579</v>
      </c>
      <c r="D868" s="628" t="s">
        <v>580</v>
      </c>
      <c r="E868" s="627" t="s">
        <v>5914</v>
      </c>
      <c r="F868" s="628" t="s">
        <v>5915</v>
      </c>
      <c r="G868" s="627" t="s">
        <v>6044</v>
      </c>
      <c r="H868" s="627" t="s">
        <v>6045</v>
      </c>
      <c r="I868" s="629">
        <v>0.01</v>
      </c>
      <c r="J868" s="629">
        <v>110</v>
      </c>
      <c r="K868" s="630">
        <v>1.1000000000000001</v>
      </c>
    </row>
    <row r="869" spans="1:11" ht="14.4" customHeight="1" x14ac:dyDescent="0.3">
      <c r="A869" s="625" t="s">
        <v>549</v>
      </c>
      <c r="B869" s="626" t="s">
        <v>551</v>
      </c>
      <c r="C869" s="627" t="s">
        <v>579</v>
      </c>
      <c r="D869" s="628" t="s">
        <v>580</v>
      </c>
      <c r="E869" s="627" t="s">
        <v>5914</v>
      </c>
      <c r="F869" s="628" t="s">
        <v>5915</v>
      </c>
      <c r="G869" s="627" t="s">
        <v>6274</v>
      </c>
      <c r="H869" s="627" t="s">
        <v>6275</v>
      </c>
      <c r="I869" s="629">
        <v>5.03</v>
      </c>
      <c r="J869" s="629">
        <v>50</v>
      </c>
      <c r="K869" s="630">
        <v>251.5</v>
      </c>
    </row>
    <row r="870" spans="1:11" ht="14.4" customHeight="1" x14ac:dyDescent="0.3">
      <c r="A870" s="625" t="s">
        <v>549</v>
      </c>
      <c r="B870" s="626" t="s">
        <v>551</v>
      </c>
      <c r="C870" s="627" t="s">
        <v>579</v>
      </c>
      <c r="D870" s="628" t="s">
        <v>580</v>
      </c>
      <c r="E870" s="627" t="s">
        <v>5914</v>
      </c>
      <c r="F870" s="628" t="s">
        <v>5915</v>
      </c>
      <c r="G870" s="627" t="s">
        <v>6068</v>
      </c>
      <c r="H870" s="627" t="s">
        <v>6069</v>
      </c>
      <c r="I870" s="629">
        <v>17.760000000000002</v>
      </c>
      <c r="J870" s="629">
        <v>250</v>
      </c>
      <c r="K870" s="630">
        <v>4440</v>
      </c>
    </row>
    <row r="871" spans="1:11" ht="14.4" customHeight="1" x14ac:dyDescent="0.3">
      <c r="A871" s="625" t="s">
        <v>549</v>
      </c>
      <c r="B871" s="626" t="s">
        <v>551</v>
      </c>
      <c r="C871" s="627" t="s">
        <v>579</v>
      </c>
      <c r="D871" s="628" t="s">
        <v>580</v>
      </c>
      <c r="E871" s="627" t="s">
        <v>5914</v>
      </c>
      <c r="F871" s="628" t="s">
        <v>5915</v>
      </c>
      <c r="G871" s="627" t="s">
        <v>6070</v>
      </c>
      <c r="H871" s="627" t="s">
        <v>6071</v>
      </c>
      <c r="I871" s="629">
        <v>17.7</v>
      </c>
      <c r="J871" s="629">
        <v>50</v>
      </c>
      <c r="K871" s="630">
        <v>885</v>
      </c>
    </row>
    <row r="872" spans="1:11" ht="14.4" customHeight="1" x14ac:dyDescent="0.3">
      <c r="A872" s="625" t="s">
        <v>549</v>
      </c>
      <c r="B872" s="626" t="s">
        <v>551</v>
      </c>
      <c r="C872" s="627" t="s">
        <v>579</v>
      </c>
      <c r="D872" s="628" t="s">
        <v>580</v>
      </c>
      <c r="E872" s="627" t="s">
        <v>5914</v>
      </c>
      <c r="F872" s="628" t="s">
        <v>5915</v>
      </c>
      <c r="G872" s="627" t="s">
        <v>6555</v>
      </c>
      <c r="H872" s="627" t="s">
        <v>6556</v>
      </c>
      <c r="I872" s="629">
        <v>16.940000000000001</v>
      </c>
      <c r="J872" s="629">
        <v>50</v>
      </c>
      <c r="K872" s="630">
        <v>847</v>
      </c>
    </row>
    <row r="873" spans="1:11" ht="14.4" customHeight="1" x14ac:dyDescent="0.3">
      <c r="A873" s="625" t="s">
        <v>549</v>
      </c>
      <c r="B873" s="626" t="s">
        <v>551</v>
      </c>
      <c r="C873" s="627" t="s">
        <v>579</v>
      </c>
      <c r="D873" s="628" t="s">
        <v>580</v>
      </c>
      <c r="E873" s="627" t="s">
        <v>5914</v>
      </c>
      <c r="F873" s="628" t="s">
        <v>5915</v>
      </c>
      <c r="G873" s="627" t="s">
        <v>6074</v>
      </c>
      <c r="H873" s="627" t="s">
        <v>6075</v>
      </c>
      <c r="I873" s="629">
        <v>12.105</v>
      </c>
      <c r="J873" s="629">
        <v>40</v>
      </c>
      <c r="K873" s="630">
        <v>484.2</v>
      </c>
    </row>
    <row r="874" spans="1:11" ht="14.4" customHeight="1" x14ac:dyDescent="0.3">
      <c r="A874" s="625" t="s">
        <v>549</v>
      </c>
      <c r="B874" s="626" t="s">
        <v>551</v>
      </c>
      <c r="C874" s="627" t="s">
        <v>579</v>
      </c>
      <c r="D874" s="628" t="s">
        <v>580</v>
      </c>
      <c r="E874" s="627" t="s">
        <v>5914</v>
      </c>
      <c r="F874" s="628" t="s">
        <v>5915</v>
      </c>
      <c r="G874" s="627" t="s">
        <v>6090</v>
      </c>
      <c r="H874" s="627" t="s">
        <v>6091</v>
      </c>
      <c r="I874" s="629">
        <v>21.234999999999999</v>
      </c>
      <c r="J874" s="629">
        <v>60</v>
      </c>
      <c r="K874" s="630">
        <v>1274.0999999999999</v>
      </c>
    </row>
    <row r="875" spans="1:11" ht="14.4" customHeight="1" x14ac:dyDescent="0.3">
      <c r="A875" s="625" t="s">
        <v>549</v>
      </c>
      <c r="B875" s="626" t="s">
        <v>551</v>
      </c>
      <c r="C875" s="627" t="s">
        <v>579</v>
      </c>
      <c r="D875" s="628" t="s">
        <v>580</v>
      </c>
      <c r="E875" s="627" t="s">
        <v>5914</v>
      </c>
      <c r="F875" s="628" t="s">
        <v>5915</v>
      </c>
      <c r="G875" s="627" t="s">
        <v>6881</v>
      </c>
      <c r="H875" s="627" t="s">
        <v>6882</v>
      </c>
      <c r="I875" s="629">
        <v>182.67749999999998</v>
      </c>
      <c r="J875" s="629">
        <v>250</v>
      </c>
      <c r="K875" s="630">
        <v>45669</v>
      </c>
    </row>
    <row r="876" spans="1:11" ht="14.4" customHeight="1" x14ac:dyDescent="0.3">
      <c r="A876" s="625" t="s">
        <v>549</v>
      </c>
      <c r="B876" s="626" t="s">
        <v>551</v>
      </c>
      <c r="C876" s="627" t="s">
        <v>579</v>
      </c>
      <c r="D876" s="628" t="s">
        <v>580</v>
      </c>
      <c r="E876" s="627" t="s">
        <v>5926</v>
      </c>
      <c r="F876" s="628" t="s">
        <v>5927</v>
      </c>
      <c r="G876" s="627" t="s">
        <v>6883</v>
      </c>
      <c r="H876" s="627" t="s">
        <v>6884</v>
      </c>
      <c r="I876" s="629">
        <v>2299</v>
      </c>
      <c r="J876" s="629">
        <v>2</v>
      </c>
      <c r="K876" s="630">
        <v>4598</v>
      </c>
    </row>
    <row r="877" spans="1:11" ht="14.4" customHeight="1" thickBot="1" x14ac:dyDescent="0.35">
      <c r="A877" s="631" t="s">
        <v>549</v>
      </c>
      <c r="B877" s="632" t="s">
        <v>551</v>
      </c>
      <c r="C877" s="633" t="s">
        <v>579</v>
      </c>
      <c r="D877" s="634" t="s">
        <v>580</v>
      </c>
      <c r="E877" s="633" t="s">
        <v>5910</v>
      </c>
      <c r="F877" s="634" t="s">
        <v>5911</v>
      </c>
      <c r="G877" s="633" t="s">
        <v>6885</v>
      </c>
      <c r="H877" s="633" t="s">
        <v>6886</v>
      </c>
      <c r="I877" s="635">
        <v>273.45999999999998</v>
      </c>
      <c r="J877" s="635">
        <v>8</v>
      </c>
      <c r="K877" s="636">
        <v>2187.6799999999994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">
    <tabColor theme="0" tint="-0.249977111117893"/>
    <pageSetUpPr fitToPage="1"/>
  </sheetPr>
  <dimension ref="A1:J36"/>
  <sheetViews>
    <sheetView showGridLines="0" showRowColHeaders="0" zoomScaleNormal="100" workbookViewId="0">
      <selection sqref="A1:J1"/>
    </sheetView>
  </sheetViews>
  <sheetFormatPr defaultRowHeight="14.4" customHeight="1" x14ac:dyDescent="0.25"/>
  <cols>
    <col min="1" max="1" width="4.33203125" style="110" customWidth="1"/>
    <col min="2" max="2" width="4.44140625" style="113" customWidth="1"/>
    <col min="3" max="3" width="4" style="114" customWidth="1"/>
    <col min="4" max="4" width="26" style="115" customWidth="1"/>
    <col min="5" max="6" width="10.6640625" style="115" customWidth="1"/>
    <col min="7" max="9" width="10.6640625" style="116" customWidth="1"/>
    <col min="10" max="10" width="10.6640625" style="117" customWidth="1"/>
    <col min="11" max="16384" width="8.88671875" style="110"/>
  </cols>
  <sheetData>
    <row r="1" spans="1:10" ht="18.600000000000001" customHeight="1" thickBot="1" x14ac:dyDescent="0.4">
      <c r="A1" s="500" t="s">
        <v>221</v>
      </c>
      <c r="B1" s="501"/>
      <c r="C1" s="501"/>
      <c r="D1" s="501"/>
      <c r="E1" s="501"/>
      <c r="F1" s="501"/>
      <c r="G1" s="501"/>
      <c r="H1" s="501"/>
      <c r="I1" s="501"/>
      <c r="J1" s="501"/>
    </row>
    <row r="2" spans="1:10" ht="14.4" customHeight="1" thickBot="1" x14ac:dyDescent="0.3">
      <c r="A2" s="580" t="s">
        <v>297</v>
      </c>
      <c r="B2" s="111"/>
      <c r="C2" s="111"/>
      <c r="D2" s="111"/>
      <c r="E2" s="111"/>
      <c r="F2" s="111"/>
      <c r="G2" s="111"/>
      <c r="H2" s="111"/>
      <c r="I2" s="111"/>
      <c r="J2" s="111"/>
    </row>
    <row r="3" spans="1:10" ht="14.4" customHeight="1" thickBot="1" x14ac:dyDescent="0.3">
      <c r="A3" s="502" t="s">
        <v>217</v>
      </c>
      <c r="B3" s="503"/>
      <c r="C3" s="503"/>
      <c r="D3" s="504"/>
      <c r="E3" s="508" t="s">
        <v>105</v>
      </c>
      <c r="F3" s="509"/>
      <c r="G3" s="510" t="s">
        <v>106</v>
      </c>
      <c r="H3" s="509"/>
      <c r="I3" s="510" t="s">
        <v>107</v>
      </c>
      <c r="J3" s="511"/>
    </row>
    <row r="4" spans="1:10" s="112" customFormat="1" ht="14.4" customHeight="1" thickBot="1" x14ac:dyDescent="0.35">
      <c r="A4" s="505"/>
      <c r="B4" s="506"/>
      <c r="C4" s="506"/>
      <c r="D4" s="507"/>
      <c r="E4" s="709" t="s">
        <v>108</v>
      </c>
      <c r="F4" s="709" t="s">
        <v>109</v>
      </c>
      <c r="G4" s="710" t="s">
        <v>109</v>
      </c>
      <c r="H4" s="711" t="s">
        <v>110</v>
      </c>
      <c r="I4" s="710" t="s">
        <v>6</v>
      </c>
      <c r="J4" s="712" t="s">
        <v>110</v>
      </c>
    </row>
    <row r="5" spans="1:10" ht="14.4" customHeight="1" x14ac:dyDescent="0.3">
      <c r="A5" s="187"/>
      <c r="B5" s="188" t="s">
        <v>100</v>
      </c>
      <c r="C5" s="189"/>
      <c r="D5" s="706"/>
      <c r="E5" s="714">
        <v>24.2</v>
      </c>
      <c r="F5" s="697"/>
      <c r="G5" s="713">
        <v>25.2</v>
      </c>
      <c r="H5" s="735"/>
      <c r="I5" s="713">
        <v>24.28</v>
      </c>
      <c r="J5" s="737"/>
    </row>
    <row r="6" spans="1:10" ht="14.4" customHeight="1" x14ac:dyDescent="0.3">
      <c r="A6" s="190"/>
      <c r="B6" s="191" t="s">
        <v>111</v>
      </c>
      <c r="C6" s="192"/>
      <c r="D6" s="707"/>
      <c r="E6" s="715">
        <v>30</v>
      </c>
      <c r="F6" s="698"/>
      <c r="G6" s="699">
        <v>27</v>
      </c>
      <c r="H6" s="736"/>
      <c r="I6" s="699">
        <v>26.1</v>
      </c>
      <c r="J6" s="738"/>
    </row>
    <row r="7" spans="1:10" ht="14.4" hidden="1" customHeight="1" x14ac:dyDescent="0.3">
      <c r="A7" s="190"/>
      <c r="B7" s="191"/>
      <c r="C7" s="192" t="s">
        <v>102</v>
      </c>
      <c r="D7" s="707"/>
      <c r="E7" s="716">
        <v>0</v>
      </c>
      <c r="F7" s="700"/>
      <c r="G7" s="701">
        <v>0</v>
      </c>
      <c r="H7" s="702"/>
      <c r="I7" s="701">
        <v>0</v>
      </c>
      <c r="J7" s="724"/>
    </row>
    <row r="8" spans="1:10" ht="14.4" hidden="1" customHeight="1" x14ac:dyDescent="0.3">
      <c r="A8" s="190"/>
      <c r="B8" s="191"/>
      <c r="C8" s="192" t="s">
        <v>103</v>
      </c>
      <c r="D8" s="707"/>
      <c r="E8" s="716">
        <v>0</v>
      </c>
      <c r="F8" s="700"/>
      <c r="G8" s="701">
        <v>0</v>
      </c>
      <c r="H8" s="702"/>
      <c r="I8" s="701">
        <v>0</v>
      </c>
      <c r="J8" s="724"/>
    </row>
    <row r="9" spans="1:10" ht="14.4" customHeight="1" x14ac:dyDescent="0.3">
      <c r="A9" s="193" t="s">
        <v>112</v>
      </c>
      <c r="B9" s="194"/>
      <c r="C9" s="192"/>
      <c r="D9" s="707"/>
      <c r="E9" s="717">
        <v>54026</v>
      </c>
      <c r="F9" s="701">
        <v>5615</v>
      </c>
      <c r="G9" s="694">
        <f>G11+G19+G27</f>
        <v>5772.53</v>
      </c>
      <c r="H9" s="703">
        <f>G9-F9</f>
        <v>157.52999999999975</v>
      </c>
      <c r="I9" s="694">
        <f>I11+I19+I27</f>
        <v>53593.78</v>
      </c>
      <c r="J9" s="725">
        <f>I9-E9</f>
        <v>-432.22000000000116</v>
      </c>
    </row>
    <row r="10" spans="1:10" ht="14.4" hidden="1" customHeight="1" x14ac:dyDescent="0.3">
      <c r="A10" s="190"/>
      <c r="B10" s="195"/>
      <c r="C10" s="192" t="s">
        <v>113</v>
      </c>
      <c r="D10" s="707"/>
      <c r="E10" s="729"/>
      <c r="F10" s="732"/>
      <c r="G10" s="695">
        <f>G29+G32</f>
        <v>562</v>
      </c>
      <c r="H10" s="732"/>
      <c r="I10" s="695">
        <f>I29+I32</f>
        <v>6166</v>
      </c>
      <c r="J10" s="739"/>
    </row>
    <row r="11" spans="1:10" ht="14.4" customHeight="1" x14ac:dyDescent="0.3">
      <c r="A11" s="190"/>
      <c r="B11" s="195" t="s">
        <v>114</v>
      </c>
      <c r="C11" s="192"/>
      <c r="D11" s="707"/>
      <c r="E11" s="730"/>
      <c r="F11" s="733"/>
      <c r="G11" s="695">
        <f>G12+G13</f>
        <v>4626.53</v>
      </c>
      <c r="H11" s="733"/>
      <c r="I11" s="695">
        <f>I12+I13</f>
        <v>42428.78</v>
      </c>
      <c r="J11" s="740"/>
    </row>
    <row r="12" spans="1:10" ht="14.4" hidden="1" customHeight="1" x14ac:dyDescent="0.3">
      <c r="A12" s="190"/>
      <c r="B12" s="191"/>
      <c r="C12" s="192" t="s">
        <v>115</v>
      </c>
      <c r="D12" s="707"/>
      <c r="E12" s="730"/>
      <c r="F12" s="733"/>
      <c r="G12" s="701">
        <v>149.33000000000001</v>
      </c>
      <c r="H12" s="733"/>
      <c r="I12" s="701">
        <v>4375.9799999999996</v>
      </c>
      <c r="J12" s="740"/>
    </row>
    <row r="13" spans="1:10" ht="14.4" hidden="1" customHeight="1" x14ac:dyDescent="0.3">
      <c r="A13" s="190"/>
      <c r="B13" s="191"/>
      <c r="C13" s="192" t="s">
        <v>116</v>
      </c>
      <c r="D13" s="707"/>
      <c r="E13" s="730"/>
      <c r="F13" s="733"/>
      <c r="G13" s="701">
        <v>4477.2</v>
      </c>
      <c r="H13" s="733"/>
      <c r="I13" s="701">
        <v>38052.800000000003</v>
      </c>
      <c r="J13" s="740"/>
    </row>
    <row r="14" spans="1:10" ht="14.4" hidden="1" customHeight="1" x14ac:dyDescent="0.3">
      <c r="A14" s="190"/>
      <c r="B14" s="191"/>
      <c r="C14" s="192" t="s">
        <v>117</v>
      </c>
      <c r="D14" s="707"/>
      <c r="E14" s="730"/>
      <c r="F14" s="733"/>
      <c r="G14" s="701"/>
      <c r="H14" s="733"/>
      <c r="I14" s="701"/>
      <c r="J14" s="740"/>
    </row>
    <row r="15" spans="1:10" ht="14.4" hidden="1" customHeight="1" x14ac:dyDescent="0.3">
      <c r="A15" s="190"/>
      <c r="B15" s="191"/>
      <c r="C15" s="192" t="s">
        <v>118</v>
      </c>
      <c r="D15" s="707"/>
      <c r="E15" s="730"/>
      <c r="F15" s="733"/>
      <c r="G15" s="701"/>
      <c r="H15" s="733"/>
      <c r="I15" s="701"/>
      <c r="J15" s="740"/>
    </row>
    <row r="16" spans="1:10" ht="14.4" hidden="1" customHeight="1" x14ac:dyDescent="0.3">
      <c r="A16" s="190"/>
      <c r="B16" s="191"/>
      <c r="C16" s="192" t="s">
        <v>119</v>
      </c>
      <c r="D16" s="707"/>
      <c r="E16" s="730"/>
      <c r="F16" s="733"/>
      <c r="G16" s="701"/>
      <c r="H16" s="733"/>
      <c r="I16" s="701"/>
      <c r="J16" s="740"/>
    </row>
    <row r="17" spans="1:10" ht="14.4" hidden="1" customHeight="1" x14ac:dyDescent="0.3">
      <c r="A17" s="190"/>
      <c r="B17" s="191"/>
      <c r="C17" s="192" t="s">
        <v>120</v>
      </c>
      <c r="D17" s="707"/>
      <c r="E17" s="730"/>
      <c r="F17" s="733"/>
      <c r="G17" s="701"/>
      <c r="H17" s="733"/>
      <c r="I17" s="701"/>
      <c r="J17" s="740"/>
    </row>
    <row r="18" spans="1:10" ht="14.4" hidden="1" customHeight="1" x14ac:dyDescent="0.3">
      <c r="A18" s="190"/>
      <c r="B18" s="191"/>
      <c r="C18" s="192" t="s">
        <v>121</v>
      </c>
      <c r="D18" s="707"/>
      <c r="E18" s="730"/>
      <c r="F18" s="733"/>
      <c r="G18" s="701"/>
      <c r="H18" s="733"/>
      <c r="I18" s="701"/>
      <c r="J18" s="740"/>
    </row>
    <row r="19" spans="1:10" ht="14.4" customHeight="1" x14ac:dyDescent="0.3">
      <c r="A19" s="190"/>
      <c r="B19" s="195" t="s">
        <v>122</v>
      </c>
      <c r="C19" s="192"/>
      <c r="D19" s="707"/>
      <c r="E19" s="730"/>
      <c r="F19" s="733"/>
      <c r="G19" s="695">
        <f>G20+G21+G24</f>
        <v>1090</v>
      </c>
      <c r="H19" s="733"/>
      <c r="I19" s="695">
        <f>I20+I21+I24</f>
        <v>10710</v>
      </c>
      <c r="J19" s="740"/>
    </row>
    <row r="20" spans="1:10" ht="14.4" customHeight="1" x14ac:dyDescent="0.3">
      <c r="A20" s="190"/>
      <c r="B20" s="191"/>
      <c r="C20" s="192" t="s">
        <v>123</v>
      </c>
      <c r="D20" s="707"/>
      <c r="E20" s="730"/>
      <c r="F20" s="733"/>
      <c r="G20" s="701">
        <v>315</v>
      </c>
      <c r="H20" s="733"/>
      <c r="I20" s="701">
        <v>2967</v>
      </c>
      <c r="J20" s="740"/>
    </row>
    <row r="21" spans="1:10" ht="14.4" customHeight="1" x14ac:dyDescent="0.3">
      <c r="A21" s="190"/>
      <c r="B21" s="191"/>
      <c r="C21" s="192" t="s">
        <v>124</v>
      </c>
      <c r="D21" s="707"/>
      <c r="E21" s="730"/>
      <c r="F21" s="733"/>
      <c r="G21" s="701">
        <v>680</v>
      </c>
      <c r="H21" s="733"/>
      <c r="I21" s="701">
        <v>6810</v>
      </c>
      <c r="J21" s="740"/>
    </row>
    <row r="22" spans="1:10" ht="14.4" hidden="1" customHeight="1" x14ac:dyDescent="0.3">
      <c r="A22" s="190"/>
      <c r="B22" s="191"/>
      <c r="C22" s="192"/>
      <c r="D22" s="707" t="s">
        <v>125</v>
      </c>
      <c r="E22" s="730"/>
      <c r="F22" s="733"/>
      <c r="G22" s="701">
        <v>0</v>
      </c>
      <c r="H22" s="733"/>
      <c r="I22" s="701">
        <v>0</v>
      </c>
      <c r="J22" s="740"/>
    </row>
    <row r="23" spans="1:10" ht="14.4" hidden="1" customHeight="1" x14ac:dyDescent="0.3">
      <c r="A23" s="190"/>
      <c r="B23" s="191"/>
      <c r="C23" s="192"/>
      <c r="D23" s="707" t="s">
        <v>126</v>
      </c>
      <c r="E23" s="730"/>
      <c r="F23" s="733"/>
      <c r="G23" s="701">
        <v>0</v>
      </c>
      <c r="H23" s="733"/>
      <c r="I23" s="701">
        <v>0</v>
      </c>
      <c r="J23" s="740"/>
    </row>
    <row r="24" spans="1:10" ht="14.4" customHeight="1" x14ac:dyDescent="0.3">
      <c r="A24" s="190"/>
      <c r="B24" s="191"/>
      <c r="C24" s="192" t="s">
        <v>127</v>
      </c>
      <c r="D24" s="707"/>
      <c r="E24" s="730"/>
      <c r="F24" s="733"/>
      <c r="G24" s="701">
        <v>95</v>
      </c>
      <c r="H24" s="733"/>
      <c r="I24" s="701">
        <v>933</v>
      </c>
      <c r="J24" s="740"/>
    </row>
    <row r="25" spans="1:10" ht="14.4" hidden="1" customHeight="1" x14ac:dyDescent="0.3">
      <c r="A25" s="190"/>
      <c r="B25" s="191"/>
      <c r="C25" s="192"/>
      <c r="D25" s="707" t="s">
        <v>128</v>
      </c>
      <c r="E25" s="730"/>
      <c r="F25" s="733"/>
      <c r="G25" s="701">
        <v>0</v>
      </c>
      <c r="H25" s="733"/>
      <c r="I25" s="701">
        <v>0</v>
      </c>
      <c r="J25" s="740"/>
    </row>
    <row r="26" spans="1:10" ht="14.4" hidden="1" customHeight="1" x14ac:dyDescent="0.3">
      <c r="A26" s="190"/>
      <c r="B26" s="191"/>
      <c r="C26" s="192"/>
      <c r="D26" s="707" t="s">
        <v>129</v>
      </c>
      <c r="E26" s="730"/>
      <c r="F26" s="733"/>
      <c r="G26" s="701">
        <v>0</v>
      </c>
      <c r="H26" s="733"/>
      <c r="I26" s="701">
        <v>0</v>
      </c>
      <c r="J26" s="740"/>
    </row>
    <row r="27" spans="1:10" ht="14.4" customHeight="1" x14ac:dyDescent="0.3">
      <c r="A27" s="190"/>
      <c r="B27" s="195" t="s">
        <v>130</v>
      </c>
      <c r="C27" s="192"/>
      <c r="D27" s="707"/>
      <c r="E27" s="730"/>
      <c r="F27" s="733"/>
      <c r="G27" s="695">
        <v>56</v>
      </c>
      <c r="H27" s="733"/>
      <c r="I27" s="695">
        <v>455</v>
      </c>
      <c r="J27" s="740"/>
    </row>
    <row r="28" spans="1:10" ht="14.4" hidden="1" customHeight="1" x14ac:dyDescent="0.3">
      <c r="A28" s="190"/>
      <c r="B28" s="191"/>
      <c r="C28" s="192" t="s">
        <v>131</v>
      </c>
      <c r="D28" s="707"/>
      <c r="E28" s="730"/>
      <c r="F28" s="733"/>
      <c r="G28" s="701">
        <v>0</v>
      </c>
      <c r="H28" s="733"/>
      <c r="I28" s="701">
        <v>0</v>
      </c>
      <c r="J28" s="740"/>
    </row>
    <row r="29" spans="1:10" ht="14.4" hidden="1" customHeight="1" x14ac:dyDescent="0.3">
      <c r="A29" s="190"/>
      <c r="B29" s="191"/>
      <c r="C29" s="192" t="s">
        <v>132</v>
      </c>
      <c r="D29" s="707"/>
      <c r="E29" s="730"/>
      <c r="F29" s="733"/>
      <c r="G29" s="701">
        <v>0</v>
      </c>
      <c r="H29" s="733"/>
      <c r="I29" s="701">
        <v>0</v>
      </c>
      <c r="J29" s="740"/>
    </row>
    <row r="30" spans="1:10" ht="14.4" hidden="1" customHeight="1" x14ac:dyDescent="0.3">
      <c r="A30" s="190"/>
      <c r="B30" s="191"/>
      <c r="C30" s="192" t="s">
        <v>133</v>
      </c>
      <c r="D30" s="707"/>
      <c r="E30" s="730"/>
      <c r="F30" s="733"/>
      <c r="G30" s="701">
        <v>0</v>
      </c>
      <c r="H30" s="733"/>
      <c r="I30" s="701">
        <v>0</v>
      </c>
      <c r="J30" s="740"/>
    </row>
    <row r="31" spans="1:10" ht="14.4" customHeight="1" x14ac:dyDescent="0.3">
      <c r="A31" s="190"/>
      <c r="B31" s="196" t="s">
        <v>134</v>
      </c>
      <c r="C31" s="192"/>
      <c r="D31" s="707"/>
      <c r="E31" s="730"/>
      <c r="F31" s="733"/>
      <c r="G31" s="696">
        <v>563</v>
      </c>
      <c r="H31" s="733"/>
      <c r="I31" s="696">
        <v>5537</v>
      </c>
      <c r="J31" s="740"/>
    </row>
    <row r="32" spans="1:10" ht="14.4" customHeight="1" x14ac:dyDescent="0.3">
      <c r="A32" s="190"/>
      <c r="B32" s="196" t="s">
        <v>135</v>
      </c>
      <c r="C32" s="192"/>
      <c r="D32" s="707"/>
      <c r="E32" s="731"/>
      <c r="F32" s="734"/>
      <c r="G32" s="696">
        <v>562</v>
      </c>
      <c r="H32" s="734"/>
      <c r="I32" s="696">
        <v>6166</v>
      </c>
      <c r="J32" s="741"/>
    </row>
    <row r="33" spans="1:10" ht="14.4" hidden="1" customHeight="1" x14ac:dyDescent="0.3">
      <c r="A33" s="190"/>
      <c r="B33" s="196" t="s">
        <v>136</v>
      </c>
      <c r="C33" s="192"/>
      <c r="D33" s="707"/>
      <c r="E33" s="718"/>
      <c r="F33" s="704"/>
      <c r="G33" s="696">
        <v>0</v>
      </c>
      <c r="H33" s="704"/>
      <c r="I33" s="696">
        <v>0</v>
      </c>
      <c r="J33" s="726"/>
    </row>
    <row r="34" spans="1:10" ht="14.4" customHeight="1" x14ac:dyDescent="0.3">
      <c r="A34" s="190" t="s">
        <v>137</v>
      </c>
      <c r="B34" s="191"/>
      <c r="C34" s="192"/>
      <c r="D34" s="707"/>
      <c r="E34" s="719">
        <v>0</v>
      </c>
      <c r="F34" s="705">
        <v>0</v>
      </c>
      <c r="G34" s="705">
        <v>0</v>
      </c>
      <c r="H34" s="705">
        <f>G34-F34</f>
        <v>0</v>
      </c>
      <c r="I34" s="705">
        <v>0</v>
      </c>
      <c r="J34" s="727">
        <f>I34-E34</f>
        <v>0</v>
      </c>
    </row>
    <row r="35" spans="1:10" ht="14.4" customHeight="1" x14ac:dyDescent="0.3">
      <c r="A35" s="190"/>
      <c r="B35" s="191"/>
      <c r="C35" s="192" t="s">
        <v>113</v>
      </c>
      <c r="D35" s="707"/>
      <c r="E35" s="719">
        <v>0</v>
      </c>
      <c r="F35" s="705">
        <v>0</v>
      </c>
      <c r="G35" s="701">
        <v>0</v>
      </c>
      <c r="H35" s="705">
        <f>G35-F35</f>
        <v>0</v>
      </c>
      <c r="I35" s="703">
        <v>0</v>
      </c>
      <c r="J35" s="727">
        <f>I35-E35</f>
        <v>0</v>
      </c>
    </row>
    <row r="36" spans="1:10" ht="14.4" customHeight="1" thickBot="1" x14ac:dyDescent="0.35">
      <c r="A36" s="197" t="s">
        <v>138</v>
      </c>
      <c r="B36" s="198"/>
      <c r="C36" s="199"/>
      <c r="D36" s="708"/>
      <c r="E36" s="720">
        <v>23485000</v>
      </c>
      <c r="F36" s="721">
        <f>E36/12</f>
        <v>1957083.3333333333</v>
      </c>
      <c r="G36" s="722">
        <v>2014983</v>
      </c>
      <c r="H36" s="723">
        <f>G36-F36</f>
        <v>57899.666666666744</v>
      </c>
      <c r="I36" s="723">
        <v>20229280</v>
      </c>
      <c r="J36" s="728">
        <v>658446.66666666791</v>
      </c>
    </row>
  </sheetData>
  <mergeCells count="15">
    <mergeCell ref="E10:E32"/>
    <mergeCell ref="F10:F32"/>
    <mergeCell ref="H10:H32"/>
    <mergeCell ref="J10:J32"/>
    <mergeCell ref="E5:F5"/>
    <mergeCell ref="H5:H6"/>
    <mergeCell ref="J5:J6"/>
    <mergeCell ref="E6:F6"/>
    <mergeCell ref="E7:F7"/>
    <mergeCell ref="E8:F8"/>
    <mergeCell ref="A1:J1"/>
    <mergeCell ref="A3:D4"/>
    <mergeCell ref="E3:F3"/>
    <mergeCell ref="G3:H3"/>
    <mergeCell ref="I3:J3"/>
  </mergeCells>
  <conditionalFormatting sqref="J5:J8 J36 J33">
    <cfRule type="cellIs" dxfId="19" priority="1" stopIfTrue="1" operator="greaterThan">
      <formula>1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fitToHeight="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">
    <tabColor theme="0" tint="-0.249977111117893"/>
    <pageSetUpPr fitToPage="1"/>
  </sheetPr>
  <dimension ref="A1:AM30"/>
  <sheetViews>
    <sheetView showGridLines="0" showRowColHeaders="0" workbookViewId="0">
      <selection sqref="A1:AK1"/>
    </sheetView>
  </sheetViews>
  <sheetFormatPr defaultRowHeight="14.4" customHeight="1" x14ac:dyDescent="0.3"/>
  <cols>
    <col min="1" max="1" width="6.88671875" style="69" bestFit="1" customWidth="1"/>
    <col min="2" max="25" width="4.77734375" style="69" customWidth="1"/>
    <col min="26" max="26" width="1.6640625" style="69" customWidth="1"/>
    <col min="27" max="29" width="8.33203125" style="69" customWidth="1"/>
    <col min="30" max="30" width="1.6640625" style="69" customWidth="1"/>
    <col min="31" max="33" width="8.33203125" style="69" customWidth="1"/>
    <col min="34" max="34" width="1.6640625" style="69" customWidth="1"/>
    <col min="35" max="37" width="8.33203125" style="69" customWidth="1"/>
    <col min="38" max="38" width="8.88671875" style="69"/>
    <col min="39" max="39" width="4" style="69" bestFit="1" customWidth="1"/>
    <col min="40" max="16384" width="8.88671875" style="69"/>
  </cols>
  <sheetData>
    <row r="1" spans="1:39" ht="18.600000000000001" customHeight="1" thickBot="1" x14ac:dyDescent="0.4">
      <c r="A1" s="451" t="s">
        <v>6887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  <c r="R1" s="440"/>
      <c r="S1" s="440"/>
      <c r="T1" s="440"/>
      <c r="U1" s="440"/>
      <c r="V1" s="440"/>
      <c r="W1" s="440"/>
      <c r="X1" s="440"/>
      <c r="Y1" s="440"/>
      <c r="Z1" s="440"/>
      <c r="AA1" s="440"/>
      <c r="AB1" s="440"/>
      <c r="AC1" s="440"/>
      <c r="AD1" s="440"/>
      <c r="AE1" s="440"/>
      <c r="AF1" s="440"/>
      <c r="AG1" s="440"/>
      <c r="AH1" s="440"/>
      <c r="AI1" s="440"/>
      <c r="AJ1" s="440"/>
      <c r="AK1" s="440"/>
      <c r="AL1" s="118"/>
      <c r="AM1" s="118"/>
    </row>
    <row r="2" spans="1:39" ht="14.4" customHeight="1" x14ac:dyDescent="0.3">
      <c r="A2" s="580" t="s">
        <v>297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8"/>
      <c r="AM2" s="118"/>
    </row>
    <row r="3" spans="1:39" ht="14.4" customHeight="1" x14ac:dyDescent="0.3">
      <c r="A3" s="120"/>
      <c r="B3" s="121">
        <v>0</v>
      </c>
      <c r="C3" s="121">
        <v>1</v>
      </c>
      <c r="D3" s="121">
        <v>2</v>
      </c>
      <c r="E3" s="121">
        <v>3</v>
      </c>
      <c r="F3" s="121">
        <v>4</v>
      </c>
      <c r="G3" s="121">
        <v>5</v>
      </c>
      <c r="H3" s="121">
        <v>6</v>
      </c>
      <c r="I3" s="121">
        <v>7</v>
      </c>
      <c r="J3" s="121">
        <v>8</v>
      </c>
      <c r="K3" s="121">
        <v>9</v>
      </c>
      <c r="L3" s="121">
        <v>10</v>
      </c>
      <c r="M3" s="121">
        <v>11</v>
      </c>
      <c r="N3" s="121">
        <v>12</v>
      </c>
      <c r="O3" s="121">
        <v>13</v>
      </c>
      <c r="P3" s="121">
        <v>14</v>
      </c>
      <c r="Q3" s="121">
        <v>15</v>
      </c>
      <c r="R3" s="121">
        <v>16</v>
      </c>
      <c r="S3" s="121">
        <v>17</v>
      </c>
      <c r="T3" s="121">
        <v>18</v>
      </c>
      <c r="U3" s="121">
        <v>19</v>
      </c>
      <c r="V3" s="121">
        <v>20</v>
      </c>
      <c r="W3" s="121">
        <v>21</v>
      </c>
      <c r="X3" s="121">
        <v>22</v>
      </c>
      <c r="Y3" s="121">
        <v>23</v>
      </c>
      <c r="Z3" s="122"/>
      <c r="AA3" s="123" t="s">
        <v>90</v>
      </c>
      <c r="AB3" s="122"/>
      <c r="AC3" s="122"/>
      <c r="AD3" s="120"/>
      <c r="AE3" s="124" t="s">
        <v>91</v>
      </c>
      <c r="AF3" s="125"/>
      <c r="AG3" s="125"/>
      <c r="AH3" s="125"/>
      <c r="AI3" s="124" t="s">
        <v>92</v>
      </c>
      <c r="AJ3" s="125"/>
      <c r="AK3" s="125"/>
      <c r="AL3" s="118"/>
      <c r="AM3" s="118"/>
    </row>
    <row r="4" spans="1:39" ht="14.4" customHeight="1" x14ac:dyDescent="0.3">
      <c r="A4" s="200" t="s">
        <v>93</v>
      </c>
      <c r="B4" s="760">
        <v>3</v>
      </c>
      <c r="C4" s="760">
        <v>3</v>
      </c>
      <c r="D4" s="760">
        <v>3</v>
      </c>
      <c r="E4" s="760">
        <v>3</v>
      </c>
      <c r="F4" s="760">
        <v>3</v>
      </c>
      <c r="G4" s="760">
        <v>3</v>
      </c>
      <c r="H4" s="760">
        <v>3</v>
      </c>
      <c r="I4" s="761">
        <v>24.2</v>
      </c>
      <c r="J4" s="761">
        <v>21.2</v>
      </c>
      <c r="K4" s="761">
        <v>21.2</v>
      </c>
      <c r="L4" s="761">
        <v>21.2</v>
      </c>
      <c r="M4" s="761">
        <v>21.2</v>
      </c>
      <c r="N4" s="761">
        <v>21.2</v>
      </c>
      <c r="O4" s="761">
        <v>21.2</v>
      </c>
      <c r="P4" s="761">
        <v>21.2</v>
      </c>
      <c r="Q4" s="760">
        <v>1.5</v>
      </c>
      <c r="R4" s="760">
        <v>3</v>
      </c>
      <c r="S4" s="760">
        <v>3</v>
      </c>
      <c r="T4" s="760">
        <v>3</v>
      </c>
      <c r="U4" s="760">
        <v>3</v>
      </c>
      <c r="V4" s="760">
        <v>3</v>
      </c>
      <c r="W4" s="760">
        <v>3</v>
      </c>
      <c r="X4" s="760">
        <v>3</v>
      </c>
      <c r="Y4" s="760">
        <v>3</v>
      </c>
      <c r="Z4" s="742"/>
      <c r="AA4" s="743">
        <f>SUM(B4:Y4)</f>
        <v>219.09999999999997</v>
      </c>
      <c r="AB4" s="744">
        <f>SUM(AA4:AA8)</f>
        <v>1095.4999999999998</v>
      </c>
      <c r="AC4" s="745">
        <f>SUM(AA4:AA10)</f>
        <v>1239.4999999999998</v>
      </c>
      <c r="AD4" s="746"/>
      <c r="AE4" s="743">
        <f>AI4/12</f>
        <v>949.43333333333328</v>
      </c>
      <c r="AF4" s="744">
        <f>SUM(AE4:AE8)</f>
        <v>4747.1666666666661</v>
      </c>
      <c r="AG4" s="745">
        <f>SUM(AE4:AE10)</f>
        <v>5371.1666666666661</v>
      </c>
      <c r="AH4" s="747"/>
      <c r="AI4" s="743">
        <f>AA4*52</f>
        <v>11393.199999999999</v>
      </c>
      <c r="AJ4" s="744">
        <f>SUM(AI4:AI8)</f>
        <v>56965.999999999993</v>
      </c>
      <c r="AK4" s="745">
        <f>SUM(AI4:AI10)</f>
        <v>64453.999999999993</v>
      </c>
      <c r="AL4" s="118"/>
      <c r="AM4" s="118"/>
    </row>
    <row r="5" spans="1:39" ht="14.4" customHeight="1" x14ac:dyDescent="0.3">
      <c r="A5" s="200" t="s">
        <v>94</v>
      </c>
      <c r="B5" s="760">
        <v>3</v>
      </c>
      <c r="C5" s="760">
        <v>3</v>
      </c>
      <c r="D5" s="760">
        <v>3</v>
      </c>
      <c r="E5" s="760">
        <v>3</v>
      </c>
      <c r="F5" s="760">
        <v>3</v>
      </c>
      <c r="G5" s="760">
        <v>3</v>
      </c>
      <c r="H5" s="760">
        <v>3</v>
      </c>
      <c r="I5" s="761">
        <v>24.2</v>
      </c>
      <c r="J5" s="761">
        <v>21.2</v>
      </c>
      <c r="K5" s="761">
        <v>21.2</v>
      </c>
      <c r="L5" s="761">
        <v>21.2</v>
      </c>
      <c r="M5" s="761">
        <v>21.2</v>
      </c>
      <c r="N5" s="761">
        <v>21.2</v>
      </c>
      <c r="O5" s="761">
        <v>21.2</v>
      </c>
      <c r="P5" s="761">
        <v>21.2</v>
      </c>
      <c r="Q5" s="760">
        <v>1.5</v>
      </c>
      <c r="R5" s="760">
        <v>3</v>
      </c>
      <c r="S5" s="760">
        <v>3</v>
      </c>
      <c r="T5" s="760">
        <v>3</v>
      </c>
      <c r="U5" s="760">
        <v>3</v>
      </c>
      <c r="V5" s="760">
        <v>3</v>
      </c>
      <c r="W5" s="760">
        <v>3</v>
      </c>
      <c r="X5" s="760">
        <v>3</v>
      </c>
      <c r="Y5" s="760">
        <v>3</v>
      </c>
      <c r="Z5" s="742"/>
      <c r="AA5" s="743">
        <f t="shared" ref="AA5:AA10" si="0">SUM(B5:Y5)</f>
        <v>219.09999999999997</v>
      </c>
      <c r="AB5" s="748"/>
      <c r="AC5" s="749"/>
      <c r="AD5" s="746"/>
      <c r="AE5" s="743">
        <f t="shared" ref="AE5:AE10" si="1">AI5/12</f>
        <v>949.43333333333328</v>
      </c>
      <c r="AF5" s="748"/>
      <c r="AG5" s="749"/>
      <c r="AH5" s="747"/>
      <c r="AI5" s="743">
        <f t="shared" ref="AI5:AI10" si="2">AA5*52</f>
        <v>11393.199999999999</v>
      </c>
      <c r="AJ5" s="748"/>
      <c r="AK5" s="749"/>
      <c r="AL5" s="118"/>
      <c r="AM5" s="118"/>
    </row>
    <row r="6" spans="1:39" ht="14.4" customHeight="1" x14ac:dyDescent="0.3">
      <c r="A6" s="200" t="s">
        <v>95</v>
      </c>
      <c r="B6" s="760">
        <v>3</v>
      </c>
      <c r="C6" s="760">
        <v>3</v>
      </c>
      <c r="D6" s="760">
        <v>3</v>
      </c>
      <c r="E6" s="760">
        <v>3</v>
      </c>
      <c r="F6" s="760">
        <v>3</v>
      </c>
      <c r="G6" s="760">
        <v>3</v>
      </c>
      <c r="H6" s="760">
        <v>3</v>
      </c>
      <c r="I6" s="761">
        <v>24.2</v>
      </c>
      <c r="J6" s="761">
        <v>21.2</v>
      </c>
      <c r="K6" s="761">
        <v>21.2</v>
      </c>
      <c r="L6" s="761">
        <v>21.2</v>
      </c>
      <c r="M6" s="761">
        <v>21.2</v>
      </c>
      <c r="N6" s="761">
        <v>21.2</v>
      </c>
      <c r="O6" s="761">
        <v>21.2</v>
      </c>
      <c r="P6" s="761">
        <v>21.2</v>
      </c>
      <c r="Q6" s="760">
        <v>1.5</v>
      </c>
      <c r="R6" s="760">
        <v>3</v>
      </c>
      <c r="S6" s="760">
        <v>3</v>
      </c>
      <c r="T6" s="760">
        <v>3</v>
      </c>
      <c r="U6" s="760">
        <v>3</v>
      </c>
      <c r="V6" s="760">
        <v>3</v>
      </c>
      <c r="W6" s="760">
        <v>3</v>
      </c>
      <c r="X6" s="760">
        <v>3</v>
      </c>
      <c r="Y6" s="760">
        <v>3</v>
      </c>
      <c r="Z6" s="742"/>
      <c r="AA6" s="743">
        <f t="shared" si="0"/>
        <v>219.09999999999997</v>
      </c>
      <c r="AB6" s="748"/>
      <c r="AC6" s="749"/>
      <c r="AD6" s="746"/>
      <c r="AE6" s="743">
        <f t="shared" si="1"/>
        <v>949.43333333333328</v>
      </c>
      <c r="AF6" s="748"/>
      <c r="AG6" s="749"/>
      <c r="AH6" s="747"/>
      <c r="AI6" s="743">
        <f t="shared" si="2"/>
        <v>11393.199999999999</v>
      </c>
      <c r="AJ6" s="748"/>
      <c r="AK6" s="749"/>
      <c r="AL6" s="118"/>
      <c r="AM6" s="118"/>
    </row>
    <row r="7" spans="1:39" ht="14.4" customHeight="1" x14ac:dyDescent="0.3">
      <c r="A7" s="200" t="s">
        <v>96</v>
      </c>
      <c r="B7" s="760">
        <v>3</v>
      </c>
      <c r="C7" s="760">
        <v>3</v>
      </c>
      <c r="D7" s="760">
        <v>3</v>
      </c>
      <c r="E7" s="760">
        <v>3</v>
      </c>
      <c r="F7" s="760">
        <v>3</v>
      </c>
      <c r="G7" s="760">
        <v>3</v>
      </c>
      <c r="H7" s="760">
        <v>3</v>
      </c>
      <c r="I7" s="761">
        <v>24.2</v>
      </c>
      <c r="J7" s="761">
        <v>21.2</v>
      </c>
      <c r="K7" s="761">
        <v>21.2</v>
      </c>
      <c r="L7" s="761">
        <v>21.2</v>
      </c>
      <c r="M7" s="761">
        <v>21.2</v>
      </c>
      <c r="N7" s="761">
        <v>21.2</v>
      </c>
      <c r="O7" s="761">
        <v>21.2</v>
      </c>
      <c r="P7" s="761">
        <v>21.2</v>
      </c>
      <c r="Q7" s="760">
        <v>1.5</v>
      </c>
      <c r="R7" s="760">
        <v>3</v>
      </c>
      <c r="S7" s="760">
        <v>3</v>
      </c>
      <c r="T7" s="760">
        <v>3</v>
      </c>
      <c r="U7" s="760">
        <v>3</v>
      </c>
      <c r="V7" s="760">
        <v>3</v>
      </c>
      <c r="W7" s="760">
        <v>3</v>
      </c>
      <c r="X7" s="760">
        <v>3</v>
      </c>
      <c r="Y7" s="760">
        <v>3</v>
      </c>
      <c r="Z7" s="742"/>
      <c r="AA7" s="743">
        <f t="shared" si="0"/>
        <v>219.09999999999997</v>
      </c>
      <c r="AB7" s="748"/>
      <c r="AC7" s="749"/>
      <c r="AD7" s="746"/>
      <c r="AE7" s="743">
        <f t="shared" si="1"/>
        <v>949.43333333333328</v>
      </c>
      <c r="AF7" s="748"/>
      <c r="AG7" s="749"/>
      <c r="AH7" s="747"/>
      <c r="AI7" s="743">
        <f t="shared" si="2"/>
        <v>11393.199999999999</v>
      </c>
      <c r="AJ7" s="748"/>
      <c r="AK7" s="749"/>
      <c r="AL7" s="118"/>
      <c r="AM7" s="118"/>
    </row>
    <row r="8" spans="1:39" ht="14.4" customHeight="1" x14ac:dyDescent="0.3">
      <c r="A8" s="200" t="s">
        <v>97</v>
      </c>
      <c r="B8" s="760">
        <v>3</v>
      </c>
      <c r="C8" s="760">
        <v>3</v>
      </c>
      <c r="D8" s="760">
        <v>3</v>
      </c>
      <c r="E8" s="760">
        <v>3</v>
      </c>
      <c r="F8" s="760">
        <v>3</v>
      </c>
      <c r="G8" s="760">
        <v>3</v>
      </c>
      <c r="H8" s="760">
        <v>3</v>
      </c>
      <c r="I8" s="761">
        <v>24.2</v>
      </c>
      <c r="J8" s="761">
        <v>21.2</v>
      </c>
      <c r="K8" s="761">
        <v>21.2</v>
      </c>
      <c r="L8" s="761">
        <v>21.2</v>
      </c>
      <c r="M8" s="761">
        <v>21.2</v>
      </c>
      <c r="N8" s="761">
        <v>21.2</v>
      </c>
      <c r="O8" s="761">
        <v>21.2</v>
      </c>
      <c r="P8" s="761">
        <v>21.2</v>
      </c>
      <c r="Q8" s="760">
        <v>1.5</v>
      </c>
      <c r="R8" s="760">
        <v>3</v>
      </c>
      <c r="S8" s="760">
        <v>3</v>
      </c>
      <c r="T8" s="760">
        <v>3</v>
      </c>
      <c r="U8" s="760">
        <v>3</v>
      </c>
      <c r="V8" s="760">
        <v>3</v>
      </c>
      <c r="W8" s="760">
        <v>3</v>
      </c>
      <c r="X8" s="760">
        <v>3</v>
      </c>
      <c r="Y8" s="760">
        <v>3</v>
      </c>
      <c r="Z8" s="742"/>
      <c r="AA8" s="743">
        <f t="shared" si="0"/>
        <v>219.09999999999997</v>
      </c>
      <c r="AB8" s="748"/>
      <c r="AC8" s="749"/>
      <c r="AD8" s="746"/>
      <c r="AE8" s="743">
        <f t="shared" si="1"/>
        <v>949.43333333333328</v>
      </c>
      <c r="AF8" s="748"/>
      <c r="AG8" s="749"/>
      <c r="AH8" s="747"/>
      <c r="AI8" s="743">
        <f t="shared" si="2"/>
        <v>11393.199999999999</v>
      </c>
      <c r="AJ8" s="748"/>
      <c r="AK8" s="749"/>
      <c r="AL8" s="118"/>
      <c r="AM8" s="118"/>
    </row>
    <row r="9" spans="1:39" ht="14.4" customHeight="1" x14ac:dyDescent="0.3">
      <c r="A9" s="203" t="s">
        <v>98</v>
      </c>
      <c r="B9" s="760">
        <v>3</v>
      </c>
      <c r="C9" s="760">
        <v>3</v>
      </c>
      <c r="D9" s="760">
        <v>3</v>
      </c>
      <c r="E9" s="760">
        <v>3</v>
      </c>
      <c r="F9" s="760">
        <v>3</v>
      </c>
      <c r="G9" s="760">
        <v>3</v>
      </c>
      <c r="H9" s="760">
        <v>3</v>
      </c>
      <c r="I9" s="760">
        <v>3</v>
      </c>
      <c r="J9" s="760">
        <v>3</v>
      </c>
      <c r="K9" s="760">
        <v>3</v>
      </c>
      <c r="L9" s="760">
        <v>3</v>
      </c>
      <c r="M9" s="760">
        <v>3</v>
      </c>
      <c r="N9" s="760">
        <v>3</v>
      </c>
      <c r="O9" s="760">
        <v>3</v>
      </c>
      <c r="P9" s="760">
        <v>3</v>
      </c>
      <c r="Q9" s="760">
        <v>3</v>
      </c>
      <c r="R9" s="760">
        <v>3</v>
      </c>
      <c r="S9" s="760">
        <v>3</v>
      </c>
      <c r="T9" s="760">
        <v>3</v>
      </c>
      <c r="U9" s="760">
        <v>3</v>
      </c>
      <c r="V9" s="760">
        <v>3</v>
      </c>
      <c r="W9" s="760">
        <v>3</v>
      </c>
      <c r="X9" s="760">
        <v>3</v>
      </c>
      <c r="Y9" s="760">
        <v>3</v>
      </c>
      <c r="Z9" s="742"/>
      <c r="AA9" s="750">
        <f t="shared" si="0"/>
        <v>72</v>
      </c>
      <c r="AB9" s="751">
        <f>SUM(AA9:AA10)</f>
        <v>144</v>
      </c>
      <c r="AC9" s="749"/>
      <c r="AD9" s="746"/>
      <c r="AE9" s="750">
        <f t="shared" si="1"/>
        <v>312</v>
      </c>
      <c r="AF9" s="751">
        <f>SUM(AE9:AE10)</f>
        <v>624</v>
      </c>
      <c r="AG9" s="749"/>
      <c r="AH9" s="747"/>
      <c r="AI9" s="750">
        <f t="shared" si="2"/>
        <v>3744</v>
      </c>
      <c r="AJ9" s="751">
        <f>SUM(AI9:AI10)</f>
        <v>7488</v>
      </c>
      <c r="AK9" s="749"/>
      <c r="AL9" s="118"/>
      <c r="AM9" s="118"/>
    </row>
    <row r="10" spans="1:39" ht="14.4" customHeight="1" x14ac:dyDescent="0.3">
      <c r="A10" s="203" t="s">
        <v>99</v>
      </c>
      <c r="B10" s="760">
        <v>3</v>
      </c>
      <c r="C10" s="760">
        <v>3</v>
      </c>
      <c r="D10" s="760">
        <v>3</v>
      </c>
      <c r="E10" s="760">
        <v>3</v>
      </c>
      <c r="F10" s="760">
        <v>3</v>
      </c>
      <c r="G10" s="760">
        <v>3</v>
      </c>
      <c r="H10" s="760">
        <v>3</v>
      </c>
      <c r="I10" s="760">
        <v>3</v>
      </c>
      <c r="J10" s="760">
        <v>3</v>
      </c>
      <c r="K10" s="760">
        <v>3</v>
      </c>
      <c r="L10" s="760">
        <v>3</v>
      </c>
      <c r="M10" s="760">
        <v>3</v>
      </c>
      <c r="N10" s="760">
        <v>3</v>
      </c>
      <c r="O10" s="760">
        <v>3</v>
      </c>
      <c r="P10" s="760">
        <v>3</v>
      </c>
      <c r="Q10" s="760">
        <v>3</v>
      </c>
      <c r="R10" s="760">
        <v>3</v>
      </c>
      <c r="S10" s="760">
        <v>3</v>
      </c>
      <c r="T10" s="760">
        <v>3</v>
      </c>
      <c r="U10" s="760">
        <v>3</v>
      </c>
      <c r="V10" s="760">
        <v>3</v>
      </c>
      <c r="W10" s="760">
        <v>3</v>
      </c>
      <c r="X10" s="760">
        <v>3</v>
      </c>
      <c r="Y10" s="760">
        <v>3</v>
      </c>
      <c r="Z10" s="742"/>
      <c r="AA10" s="750">
        <f t="shared" si="0"/>
        <v>72</v>
      </c>
      <c r="AB10" s="752"/>
      <c r="AC10" s="749"/>
      <c r="AD10" s="746"/>
      <c r="AE10" s="750">
        <f t="shared" si="1"/>
        <v>312</v>
      </c>
      <c r="AF10" s="752"/>
      <c r="AG10" s="749"/>
      <c r="AH10" s="747"/>
      <c r="AI10" s="750">
        <f t="shared" si="2"/>
        <v>3744</v>
      </c>
      <c r="AJ10" s="752"/>
      <c r="AK10" s="749"/>
      <c r="AL10" s="118"/>
      <c r="AM10" s="118"/>
    </row>
    <row r="11" spans="1:39" ht="14.4" customHeight="1" x14ac:dyDescent="0.3">
      <c r="A11" s="201"/>
      <c r="B11" s="746"/>
      <c r="C11" s="746"/>
      <c r="D11" s="746"/>
      <c r="E11" s="746"/>
      <c r="F11" s="746"/>
      <c r="G11" s="746"/>
      <c r="H11" s="746"/>
      <c r="I11" s="746"/>
      <c r="J11" s="746"/>
      <c r="K11" s="746"/>
      <c r="L11" s="746"/>
      <c r="M11" s="746"/>
      <c r="N11" s="746"/>
      <c r="O11" s="746"/>
      <c r="P11" s="746"/>
      <c r="Q11" s="746"/>
      <c r="R11" s="746"/>
      <c r="S11" s="746"/>
      <c r="T11" s="746"/>
      <c r="U11" s="746"/>
      <c r="V11" s="746"/>
      <c r="W11" s="746"/>
      <c r="X11" s="746"/>
      <c r="Y11" s="746"/>
      <c r="Z11" s="753"/>
      <c r="AA11" s="753"/>
      <c r="AB11" s="753"/>
      <c r="AC11" s="753"/>
      <c r="AD11" s="754"/>
      <c r="AE11" s="746"/>
      <c r="AF11" s="746"/>
      <c r="AG11" s="746"/>
      <c r="AH11" s="746"/>
      <c r="AI11" s="746"/>
      <c r="AJ11" s="746"/>
      <c r="AK11" s="746"/>
      <c r="AL11" s="118"/>
      <c r="AM11" s="118"/>
    </row>
    <row r="12" spans="1:39" ht="14.4" customHeight="1" x14ac:dyDescent="0.3">
      <c r="A12" s="201"/>
      <c r="B12" s="746" t="s">
        <v>100</v>
      </c>
      <c r="C12" s="746"/>
      <c r="D12" s="746"/>
      <c r="E12" s="746"/>
      <c r="F12" s="746"/>
      <c r="G12" s="746"/>
      <c r="H12" s="755"/>
      <c r="I12" s="746"/>
      <c r="J12" s="762">
        <v>24.2</v>
      </c>
      <c r="K12" s="746"/>
      <c r="L12" s="746"/>
      <c r="M12" s="746"/>
      <c r="N12" s="746"/>
      <c r="O12" s="746"/>
      <c r="P12" s="746"/>
      <c r="Q12" s="746"/>
      <c r="R12" s="746"/>
      <c r="S12" s="746"/>
      <c r="T12" s="746"/>
      <c r="U12" s="746"/>
      <c r="V12" s="746"/>
      <c r="W12" s="746"/>
      <c r="X12" s="746"/>
      <c r="Y12" s="746"/>
      <c r="Z12" s="756"/>
      <c r="AA12" s="756"/>
      <c r="AB12" s="756"/>
      <c r="AC12" s="756"/>
      <c r="AD12" s="757"/>
      <c r="AE12" s="746"/>
      <c r="AF12" s="746"/>
      <c r="AG12" s="746"/>
      <c r="AH12" s="746"/>
      <c r="AI12" s="746"/>
      <c r="AJ12" s="746"/>
      <c r="AK12" s="746"/>
      <c r="AL12" s="118"/>
      <c r="AM12" s="118"/>
    </row>
    <row r="13" spans="1:39" ht="14.4" customHeight="1" x14ac:dyDescent="0.3">
      <c r="A13" s="201"/>
      <c r="B13" s="746" t="s">
        <v>101</v>
      </c>
      <c r="C13" s="746"/>
      <c r="D13" s="746"/>
      <c r="E13" s="746"/>
      <c r="F13" s="746"/>
      <c r="G13" s="746"/>
      <c r="H13" s="755"/>
      <c r="I13" s="746"/>
      <c r="J13" s="746">
        <f>SUM(J14:J15)</f>
        <v>0</v>
      </c>
      <c r="K13" s="746"/>
      <c r="L13" s="746"/>
      <c r="M13" s="746"/>
      <c r="N13" s="746"/>
      <c r="O13" s="746"/>
      <c r="P13" s="746"/>
      <c r="Q13" s="746"/>
      <c r="R13" s="746"/>
      <c r="S13" s="746"/>
      <c r="T13" s="746"/>
      <c r="U13" s="746"/>
      <c r="V13" s="746"/>
      <c r="W13" s="746"/>
      <c r="X13" s="746"/>
      <c r="Y13" s="746"/>
      <c r="Z13" s="742"/>
      <c r="AA13" s="742"/>
      <c r="AB13" s="742"/>
      <c r="AC13" s="742"/>
      <c r="AD13" s="746"/>
      <c r="AE13" s="746"/>
      <c r="AF13" s="746"/>
      <c r="AG13" s="746"/>
      <c r="AH13" s="746"/>
      <c r="AI13" s="746"/>
      <c r="AJ13" s="746"/>
      <c r="AK13" s="746"/>
      <c r="AL13" s="118"/>
      <c r="AM13" s="118"/>
    </row>
    <row r="14" spans="1:39" ht="14.4" customHeight="1" x14ac:dyDescent="0.3">
      <c r="A14" s="201"/>
      <c r="B14" s="746"/>
      <c r="C14" s="758" t="s">
        <v>102</v>
      </c>
      <c r="D14" s="746"/>
      <c r="E14" s="746"/>
      <c r="F14" s="746"/>
      <c r="G14" s="746"/>
      <c r="H14" s="755"/>
      <c r="I14" s="746"/>
      <c r="J14" s="763">
        <v>0</v>
      </c>
      <c r="K14" s="746"/>
      <c r="L14" s="746"/>
      <c r="M14" s="746"/>
      <c r="N14" s="746"/>
      <c r="O14" s="746"/>
      <c r="P14" s="746"/>
      <c r="Q14" s="746"/>
      <c r="R14" s="746"/>
      <c r="S14" s="746"/>
      <c r="T14" s="746"/>
      <c r="U14" s="746"/>
      <c r="V14" s="746"/>
      <c r="W14" s="746"/>
      <c r="X14" s="746"/>
      <c r="Y14" s="746"/>
      <c r="Z14" s="746"/>
      <c r="AA14" s="746"/>
      <c r="AB14" s="746"/>
      <c r="AC14" s="746"/>
      <c r="AD14" s="746"/>
      <c r="AE14" s="746"/>
      <c r="AF14" s="746"/>
      <c r="AG14" s="746"/>
      <c r="AH14" s="746"/>
      <c r="AI14" s="746"/>
      <c r="AJ14" s="746"/>
      <c r="AK14" s="746"/>
      <c r="AL14" s="118"/>
      <c r="AM14" s="118"/>
    </row>
    <row r="15" spans="1:39" ht="14.4" customHeight="1" x14ac:dyDescent="0.3">
      <c r="A15" s="201"/>
      <c r="B15" s="746"/>
      <c r="C15" s="758" t="s">
        <v>103</v>
      </c>
      <c r="D15" s="746"/>
      <c r="E15" s="746"/>
      <c r="F15" s="746"/>
      <c r="G15" s="746"/>
      <c r="H15" s="759"/>
      <c r="I15" s="746"/>
      <c r="J15" s="764">
        <v>0</v>
      </c>
      <c r="K15" s="746"/>
      <c r="L15" s="746"/>
      <c r="M15" s="746"/>
      <c r="N15" s="746"/>
      <c r="O15" s="746"/>
      <c r="P15" s="746"/>
      <c r="Q15" s="746"/>
      <c r="R15" s="746"/>
      <c r="S15" s="746"/>
      <c r="T15" s="746"/>
      <c r="U15" s="746"/>
      <c r="V15" s="746"/>
      <c r="W15" s="746"/>
      <c r="X15" s="746"/>
      <c r="Y15" s="746"/>
      <c r="Z15" s="746"/>
      <c r="AA15" s="746"/>
      <c r="AB15" s="746"/>
      <c r="AC15" s="746"/>
      <c r="AD15" s="746"/>
      <c r="AE15" s="746"/>
      <c r="AF15" s="746"/>
      <c r="AG15" s="746"/>
      <c r="AH15" s="746"/>
      <c r="AI15" s="746"/>
      <c r="AJ15" s="746"/>
      <c r="AK15" s="746"/>
      <c r="AL15" s="118"/>
      <c r="AM15" s="118"/>
    </row>
    <row r="16" spans="1:39" ht="14.4" hidden="1" customHeight="1" x14ac:dyDescent="0.3">
      <c r="A16" s="201"/>
      <c r="B16" s="201"/>
      <c r="C16" s="201"/>
      <c r="D16" s="201"/>
      <c r="E16" s="201"/>
      <c r="F16" s="201"/>
      <c r="G16" s="201"/>
      <c r="H16" s="201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1"/>
      <c r="Y16" s="201"/>
      <c r="Z16" s="201"/>
      <c r="AA16" s="204"/>
      <c r="AB16" s="201"/>
      <c r="AC16" s="201"/>
      <c r="AD16" s="201"/>
      <c r="AE16" s="201"/>
      <c r="AF16" s="201"/>
      <c r="AG16" s="201"/>
      <c r="AH16" s="201"/>
      <c r="AI16" s="201"/>
      <c r="AJ16" s="201"/>
      <c r="AK16" s="201"/>
      <c r="AL16" s="118"/>
      <c r="AM16" s="118"/>
    </row>
    <row r="17" spans="1:39" ht="14.4" customHeight="1" x14ac:dyDescent="0.3">
      <c r="A17" s="201"/>
      <c r="B17" s="201"/>
      <c r="C17" s="201"/>
      <c r="D17" s="201"/>
      <c r="E17" s="201"/>
      <c r="F17" s="201"/>
      <c r="G17" s="201"/>
      <c r="H17" s="201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1"/>
      <c r="Y17" s="201"/>
      <c r="Z17" s="201"/>
      <c r="AA17" s="204"/>
      <c r="AB17" s="201"/>
      <c r="AC17" s="201"/>
      <c r="AD17" s="201"/>
      <c r="AE17" s="201"/>
      <c r="AF17" s="201"/>
      <c r="AG17" s="201"/>
      <c r="AH17" s="201"/>
      <c r="AI17" s="201"/>
      <c r="AJ17" s="201"/>
      <c r="AK17" s="201"/>
      <c r="AL17" s="118"/>
      <c r="AM17" s="118"/>
    </row>
    <row r="18" spans="1:39" ht="18.600000000000001" thickBot="1" x14ac:dyDescent="0.4">
      <c r="A18" s="512" t="s">
        <v>104</v>
      </c>
      <c r="B18" s="513"/>
      <c r="C18" s="513"/>
      <c r="D18" s="513"/>
      <c r="E18" s="513"/>
      <c r="F18" s="513"/>
      <c r="G18" s="513"/>
      <c r="H18" s="513"/>
      <c r="I18" s="513"/>
      <c r="J18" s="513"/>
      <c r="K18" s="513"/>
      <c r="L18" s="513"/>
      <c r="M18" s="513"/>
      <c r="N18" s="513"/>
      <c r="O18" s="513"/>
      <c r="P18" s="513"/>
      <c r="Q18" s="513"/>
      <c r="R18" s="513"/>
      <c r="S18" s="513"/>
      <c r="T18" s="513"/>
      <c r="U18" s="513"/>
      <c r="V18" s="513"/>
      <c r="W18" s="513"/>
      <c r="X18" s="513"/>
      <c r="Y18" s="513"/>
      <c r="Z18" s="513"/>
      <c r="AA18" s="513"/>
      <c r="AB18" s="513"/>
      <c r="AC18" s="513"/>
      <c r="AD18" s="513"/>
      <c r="AE18" s="513"/>
      <c r="AF18" s="513"/>
      <c r="AG18" s="513"/>
      <c r="AH18" s="513"/>
      <c r="AI18" s="513"/>
      <c r="AJ18" s="513"/>
      <c r="AK18" s="513"/>
      <c r="AL18" s="118"/>
      <c r="AM18" s="118"/>
    </row>
    <row r="19" spans="1:39" ht="14.4" customHeight="1" x14ac:dyDescent="0.3">
      <c r="A19" s="201"/>
      <c r="B19" s="201"/>
      <c r="C19" s="201"/>
      <c r="D19" s="201"/>
      <c r="E19" s="201"/>
      <c r="F19" s="201"/>
      <c r="G19" s="201"/>
      <c r="H19" s="201"/>
      <c r="I19" s="201"/>
      <c r="J19" s="201"/>
      <c r="K19" s="201"/>
      <c r="L19" s="201"/>
      <c r="M19" s="201"/>
      <c r="N19" s="201"/>
      <c r="O19" s="201"/>
      <c r="P19" s="201"/>
      <c r="Q19" s="201"/>
      <c r="R19" s="201"/>
      <c r="S19" s="201"/>
      <c r="T19" s="201"/>
      <c r="U19" s="201"/>
      <c r="V19" s="201"/>
      <c r="W19" s="201"/>
      <c r="X19" s="201"/>
      <c r="Y19" s="201"/>
      <c r="Z19" s="201"/>
      <c r="AA19" s="204"/>
      <c r="AB19" s="201"/>
      <c r="AC19" s="201"/>
      <c r="AD19" s="201"/>
      <c r="AE19" s="201"/>
      <c r="AF19" s="201"/>
      <c r="AG19" s="201"/>
      <c r="AH19" s="201"/>
      <c r="AI19" s="201"/>
      <c r="AJ19" s="201"/>
      <c r="AK19" s="201"/>
      <c r="AL19" s="118"/>
      <c r="AM19" s="118"/>
    </row>
    <row r="20" spans="1:39" ht="14.4" customHeight="1" x14ac:dyDescent="0.3">
      <c r="A20" s="201"/>
      <c r="B20" s="205">
        <v>0</v>
      </c>
      <c r="C20" s="205">
        <v>1</v>
      </c>
      <c r="D20" s="205">
        <v>2</v>
      </c>
      <c r="E20" s="205">
        <v>3</v>
      </c>
      <c r="F20" s="205">
        <v>4</v>
      </c>
      <c r="G20" s="205">
        <v>5</v>
      </c>
      <c r="H20" s="205">
        <v>6</v>
      </c>
      <c r="I20" s="205">
        <v>7</v>
      </c>
      <c r="J20" s="205">
        <v>8</v>
      </c>
      <c r="K20" s="205">
        <v>9</v>
      </c>
      <c r="L20" s="205">
        <v>10</v>
      </c>
      <c r="M20" s="205">
        <v>11</v>
      </c>
      <c r="N20" s="205">
        <v>12</v>
      </c>
      <c r="O20" s="205">
        <v>13</v>
      </c>
      <c r="P20" s="205">
        <v>14</v>
      </c>
      <c r="Q20" s="205">
        <v>15</v>
      </c>
      <c r="R20" s="205">
        <v>16</v>
      </c>
      <c r="S20" s="205">
        <v>17</v>
      </c>
      <c r="T20" s="205">
        <v>18</v>
      </c>
      <c r="U20" s="205">
        <v>19</v>
      </c>
      <c r="V20" s="205">
        <v>20</v>
      </c>
      <c r="W20" s="205">
        <v>21</v>
      </c>
      <c r="X20" s="205">
        <v>22</v>
      </c>
      <c r="Y20" s="205">
        <v>23</v>
      </c>
      <c r="Z20" s="206"/>
      <c r="AA20" s="207" t="s">
        <v>90</v>
      </c>
      <c r="AB20" s="206"/>
      <c r="AC20" s="206"/>
      <c r="AD20" s="201"/>
      <c r="AE20" s="208" t="s">
        <v>91</v>
      </c>
      <c r="AF20" s="202"/>
      <c r="AG20" s="202"/>
      <c r="AH20" s="202"/>
      <c r="AI20" s="208" t="s">
        <v>92</v>
      </c>
      <c r="AJ20" s="202"/>
      <c r="AK20" s="202"/>
      <c r="AL20" s="118"/>
      <c r="AM20" s="118"/>
    </row>
    <row r="21" spans="1:39" ht="14.4" customHeight="1" x14ac:dyDescent="0.3">
      <c r="A21" s="200" t="s">
        <v>93</v>
      </c>
      <c r="B21" s="760"/>
      <c r="C21" s="760"/>
      <c r="D21" s="760"/>
      <c r="E21" s="760"/>
      <c r="F21" s="760"/>
      <c r="G21" s="760"/>
      <c r="H21" s="760"/>
      <c r="I21" s="760"/>
      <c r="J21" s="760"/>
      <c r="K21" s="760"/>
      <c r="L21" s="760"/>
      <c r="M21" s="760"/>
      <c r="N21" s="760"/>
      <c r="O21" s="760"/>
      <c r="P21" s="760"/>
      <c r="Q21" s="760"/>
      <c r="R21" s="760"/>
      <c r="S21" s="760"/>
      <c r="T21" s="760"/>
      <c r="U21" s="760"/>
      <c r="V21" s="760"/>
      <c r="W21" s="760"/>
      <c r="X21" s="760"/>
      <c r="Y21" s="760"/>
      <c r="Z21" s="742"/>
      <c r="AA21" s="743">
        <f>SUM(B21:Y21)</f>
        <v>0</v>
      </c>
      <c r="AB21" s="744">
        <f>SUM(AA21:AA25)</f>
        <v>0</v>
      </c>
      <c r="AC21" s="745">
        <f>SUM(AA21:AA27)</f>
        <v>0</v>
      </c>
      <c r="AD21" s="746"/>
      <c r="AE21" s="743">
        <f>AI21/12</f>
        <v>0</v>
      </c>
      <c r="AF21" s="744">
        <f>SUM(AE21:AE25)</f>
        <v>0</v>
      </c>
      <c r="AG21" s="745">
        <f>SUM(AE21:AE27)</f>
        <v>0</v>
      </c>
      <c r="AH21" s="747"/>
      <c r="AI21" s="743">
        <f>AA21*52</f>
        <v>0</v>
      </c>
      <c r="AJ21" s="744">
        <f>SUM(AI21:AI25)</f>
        <v>0</v>
      </c>
      <c r="AK21" s="745">
        <f>SUM(AI21:AI27)</f>
        <v>0</v>
      </c>
      <c r="AL21" s="118"/>
      <c r="AM21" s="118"/>
    </row>
    <row r="22" spans="1:39" ht="14.4" customHeight="1" x14ac:dyDescent="0.3">
      <c r="A22" s="200" t="s">
        <v>94</v>
      </c>
      <c r="B22" s="760"/>
      <c r="C22" s="760"/>
      <c r="D22" s="760"/>
      <c r="E22" s="760"/>
      <c r="F22" s="760"/>
      <c r="G22" s="760"/>
      <c r="H22" s="760"/>
      <c r="I22" s="760"/>
      <c r="J22" s="760"/>
      <c r="K22" s="760"/>
      <c r="L22" s="760"/>
      <c r="M22" s="760"/>
      <c r="N22" s="760"/>
      <c r="O22" s="760"/>
      <c r="P22" s="760"/>
      <c r="Q22" s="760"/>
      <c r="R22" s="760"/>
      <c r="S22" s="760"/>
      <c r="T22" s="760"/>
      <c r="U22" s="760"/>
      <c r="V22" s="760"/>
      <c r="W22" s="760"/>
      <c r="X22" s="760"/>
      <c r="Y22" s="760"/>
      <c r="Z22" s="742"/>
      <c r="AA22" s="743">
        <f t="shared" ref="AA22:AA27" si="3">SUM(B22:Y22)</f>
        <v>0</v>
      </c>
      <c r="AB22" s="748"/>
      <c r="AC22" s="749"/>
      <c r="AD22" s="746"/>
      <c r="AE22" s="743">
        <f t="shared" ref="AE22:AE27" si="4">AI22/12</f>
        <v>0</v>
      </c>
      <c r="AF22" s="748"/>
      <c r="AG22" s="749"/>
      <c r="AH22" s="747"/>
      <c r="AI22" s="743">
        <f t="shared" ref="AI22:AI27" si="5">AA22*52</f>
        <v>0</v>
      </c>
      <c r="AJ22" s="748"/>
      <c r="AK22" s="749"/>
      <c r="AL22" s="118"/>
      <c r="AM22" s="118"/>
    </row>
    <row r="23" spans="1:39" ht="14.4" customHeight="1" x14ac:dyDescent="0.3">
      <c r="A23" s="200" t="s">
        <v>95</v>
      </c>
      <c r="B23" s="760"/>
      <c r="C23" s="760"/>
      <c r="D23" s="760"/>
      <c r="E23" s="760"/>
      <c r="F23" s="760"/>
      <c r="G23" s="760"/>
      <c r="H23" s="760"/>
      <c r="I23" s="760"/>
      <c r="J23" s="760"/>
      <c r="K23" s="760"/>
      <c r="L23" s="760"/>
      <c r="M23" s="760"/>
      <c r="N23" s="760"/>
      <c r="O23" s="760"/>
      <c r="P23" s="760"/>
      <c r="Q23" s="760"/>
      <c r="R23" s="760"/>
      <c r="S23" s="760"/>
      <c r="T23" s="760"/>
      <c r="U23" s="760"/>
      <c r="V23" s="760"/>
      <c r="W23" s="760"/>
      <c r="X23" s="760"/>
      <c r="Y23" s="760"/>
      <c r="Z23" s="742"/>
      <c r="AA23" s="743">
        <f t="shared" si="3"/>
        <v>0</v>
      </c>
      <c r="AB23" s="748"/>
      <c r="AC23" s="749"/>
      <c r="AD23" s="746"/>
      <c r="AE23" s="743">
        <f t="shared" si="4"/>
        <v>0</v>
      </c>
      <c r="AF23" s="748"/>
      <c r="AG23" s="749"/>
      <c r="AH23" s="747"/>
      <c r="AI23" s="743">
        <f t="shared" si="5"/>
        <v>0</v>
      </c>
      <c r="AJ23" s="748"/>
      <c r="AK23" s="749"/>
      <c r="AL23" s="118"/>
      <c r="AM23" s="118"/>
    </row>
    <row r="24" spans="1:39" ht="14.4" customHeight="1" x14ac:dyDescent="0.3">
      <c r="A24" s="200" t="s">
        <v>96</v>
      </c>
      <c r="B24" s="760"/>
      <c r="C24" s="760"/>
      <c r="D24" s="760"/>
      <c r="E24" s="760"/>
      <c r="F24" s="760"/>
      <c r="G24" s="760"/>
      <c r="H24" s="760"/>
      <c r="I24" s="760"/>
      <c r="J24" s="760"/>
      <c r="K24" s="760"/>
      <c r="L24" s="760"/>
      <c r="M24" s="760"/>
      <c r="N24" s="760"/>
      <c r="O24" s="760"/>
      <c r="P24" s="760"/>
      <c r="Q24" s="760"/>
      <c r="R24" s="760"/>
      <c r="S24" s="760"/>
      <c r="T24" s="760"/>
      <c r="U24" s="760"/>
      <c r="V24" s="760"/>
      <c r="W24" s="760"/>
      <c r="X24" s="760"/>
      <c r="Y24" s="760"/>
      <c r="Z24" s="742"/>
      <c r="AA24" s="743">
        <f t="shared" si="3"/>
        <v>0</v>
      </c>
      <c r="AB24" s="748"/>
      <c r="AC24" s="749"/>
      <c r="AD24" s="746"/>
      <c r="AE24" s="743">
        <f t="shared" si="4"/>
        <v>0</v>
      </c>
      <c r="AF24" s="748"/>
      <c r="AG24" s="749"/>
      <c r="AH24" s="747"/>
      <c r="AI24" s="743">
        <f t="shared" si="5"/>
        <v>0</v>
      </c>
      <c r="AJ24" s="748"/>
      <c r="AK24" s="749"/>
      <c r="AL24" s="118"/>
      <c r="AM24" s="118"/>
    </row>
    <row r="25" spans="1:39" ht="14.4" customHeight="1" x14ac:dyDescent="0.3">
      <c r="A25" s="200" t="s">
        <v>97</v>
      </c>
      <c r="B25" s="760"/>
      <c r="C25" s="760"/>
      <c r="D25" s="760"/>
      <c r="E25" s="760"/>
      <c r="F25" s="760"/>
      <c r="G25" s="760"/>
      <c r="H25" s="760"/>
      <c r="I25" s="760"/>
      <c r="J25" s="760"/>
      <c r="K25" s="760"/>
      <c r="L25" s="760"/>
      <c r="M25" s="760"/>
      <c r="N25" s="760"/>
      <c r="O25" s="760"/>
      <c r="P25" s="760"/>
      <c r="Q25" s="760"/>
      <c r="R25" s="760"/>
      <c r="S25" s="760"/>
      <c r="T25" s="760"/>
      <c r="U25" s="760"/>
      <c r="V25" s="760"/>
      <c r="W25" s="760"/>
      <c r="X25" s="760"/>
      <c r="Y25" s="760"/>
      <c r="Z25" s="742"/>
      <c r="AA25" s="743">
        <f t="shared" si="3"/>
        <v>0</v>
      </c>
      <c r="AB25" s="748"/>
      <c r="AC25" s="749"/>
      <c r="AD25" s="746"/>
      <c r="AE25" s="743">
        <f t="shared" si="4"/>
        <v>0</v>
      </c>
      <c r="AF25" s="748"/>
      <c r="AG25" s="749"/>
      <c r="AH25" s="747"/>
      <c r="AI25" s="743">
        <f t="shared" si="5"/>
        <v>0</v>
      </c>
      <c r="AJ25" s="748"/>
      <c r="AK25" s="749"/>
      <c r="AL25" s="118"/>
      <c r="AM25" s="118"/>
    </row>
    <row r="26" spans="1:39" ht="14.4" customHeight="1" x14ac:dyDescent="0.3">
      <c r="A26" s="203" t="s">
        <v>98</v>
      </c>
      <c r="B26" s="761"/>
      <c r="C26" s="761"/>
      <c r="D26" s="761"/>
      <c r="E26" s="761"/>
      <c r="F26" s="761"/>
      <c r="G26" s="761"/>
      <c r="H26" s="761"/>
      <c r="I26" s="761"/>
      <c r="J26" s="761"/>
      <c r="K26" s="761"/>
      <c r="L26" s="761"/>
      <c r="M26" s="761"/>
      <c r="N26" s="761"/>
      <c r="O26" s="761"/>
      <c r="P26" s="761"/>
      <c r="Q26" s="761"/>
      <c r="R26" s="761"/>
      <c r="S26" s="761"/>
      <c r="T26" s="761"/>
      <c r="U26" s="761"/>
      <c r="V26" s="761"/>
      <c r="W26" s="761"/>
      <c r="X26" s="761"/>
      <c r="Y26" s="761"/>
      <c r="Z26" s="742"/>
      <c r="AA26" s="750">
        <f t="shared" si="3"/>
        <v>0</v>
      </c>
      <c r="AB26" s="751">
        <f>SUM(AA26:AA27)</f>
        <v>0</v>
      </c>
      <c r="AC26" s="749"/>
      <c r="AD26" s="746"/>
      <c r="AE26" s="750">
        <f t="shared" si="4"/>
        <v>0</v>
      </c>
      <c r="AF26" s="751">
        <f>SUM(AE26:AE27)</f>
        <v>0</v>
      </c>
      <c r="AG26" s="749"/>
      <c r="AH26" s="747"/>
      <c r="AI26" s="750">
        <f t="shared" si="5"/>
        <v>0</v>
      </c>
      <c r="AJ26" s="751">
        <f>SUM(AI26:AI27)</f>
        <v>0</v>
      </c>
      <c r="AK26" s="749"/>
      <c r="AL26" s="118"/>
      <c r="AM26" s="118"/>
    </row>
    <row r="27" spans="1:39" ht="14.4" customHeight="1" x14ac:dyDescent="0.3">
      <c r="A27" s="203" t="s">
        <v>99</v>
      </c>
      <c r="B27" s="761"/>
      <c r="C27" s="761"/>
      <c r="D27" s="761"/>
      <c r="E27" s="761"/>
      <c r="F27" s="761"/>
      <c r="G27" s="761"/>
      <c r="H27" s="761"/>
      <c r="I27" s="761"/>
      <c r="J27" s="761"/>
      <c r="K27" s="761"/>
      <c r="L27" s="761"/>
      <c r="M27" s="761"/>
      <c r="N27" s="761"/>
      <c r="O27" s="761"/>
      <c r="P27" s="761"/>
      <c r="Q27" s="761"/>
      <c r="R27" s="761"/>
      <c r="S27" s="761"/>
      <c r="T27" s="761"/>
      <c r="U27" s="761"/>
      <c r="V27" s="761"/>
      <c r="W27" s="761"/>
      <c r="X27" s="761"/>
      <c r="Y27" s="761"/>
      <c r="Z27" s="742"/>
      <c r="AA27" s="750">
        <f t="shared" si="3"/>
        <v>0</v>
      </c>
      <c r="AB27" s="752"/>
      <c r="AC27" s="749"/>
      <c r="AD27" s="746"/>
      <c r="AE27" s="750">
        <f t="shared" si="4"/>
        <v>0</v>
      </c>
      <c r="AF27" s="752"/>
      <c r="AG27" s="749"/>
      <c r="AH27" s="747"/>
      <c r="AI27" s="750">
        <f t="shared" si="5"/>
        <v>0</v>
      </c>
      <c r="AJ27" s="752"/>
      <c r="AK27" s="749"/>
      <c r="AL27" s="118"/>
      <c r="AM27" s="118"/>
    </row>
    <row r="28" spans="1:39" ht="14.4" customHeight="1" x14ac:dyDescent="0.3">
      <c r="A28" s="120"/>
      <c r="B28" s="120"/>
      <c r="C28" s="120"/>
      <c r="D28" s="120"/>
      <c r="E28" s="120"/>
      <c r="F28" s="120"/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120"/>
      <c r="R28" s="120"/>
      <c r="S28" s="120"/>
      <c r="T28" s="120"/>
      <c r="U28" s="120"/>
      <c r="V28" s="120"/>
      <c r="W28" s="120"/>
      <c r="X28" s="120"/>
      <c r="Y28" s="120"/>
      <c r="Z28" s="127"/>
      <c r="AA28" s="128"/>
      <c r="AB28" s="127"/>
      <c r="AC28" s="127"/>
      <c r="AD28" s="129"/>
      <c r="AE28" s="120"/>
      <c r="AF28" s="120"/>
      <c r="AG28" s="120"/>
      <c r="AH28" s="120"/>
      <c r="AI28" s="120"/>
      <c r="AJ28" s="120"/>
      <c r="AK28" s="120"/>
      <c r="AL28" s="118"/>
      <c r="AM28" s="118"/>
    </row>
    <row r="29" spans="1:39" ht="14.4" customHeight="1" x14ac:dyDescent="0.3">
      <c r="A29" s="120"/>
      <c r="B29" s="120"/>
      <c r="C29" s="120"/>
      <c r="D29" s="120"/>
      <c r="E29" s="120"/>
      <c r="F29" s="120"/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120"/>
      <c r="R29" s="120"/>
      <c r="S29" s="120"/>
      <c r="T29" s="120"/>
      <c r="U29" s="120"/>
      <c r="V29" s="120"/>
      <c r="W29" s="120"/>
      <c r="X29" s="120"/>
      <c r="Y29" s="120"/>
      <c r="Z29" s="130"/>
      <c r="AA29" s="131"/>
      <c r="AB29" s="130"/>
      <c r="AC29" s="130"/>
      <c r="AD29" s="132"/>
      <c r="AE29" s="120"/>
      <c r="AF29" s="120"/>
      <c r="AG29" s="120"/>
      <c r="AH29" s="120"/>
      <c r="AI29" s="120"/>
      <c r="AJ29" s="120"/>
      <c r="AK29" s="120"/>
      <c r="AL29" s="118"/>
      <c r="AM29" s="118"/>
    </row>
    <row r="30" spans="1:39" ht="14.4" customHeight="1" x14ac:dyDescent="0.3">
      <c r="A30" s="120"/>
      <c r="B30" s="120"/>
      <c r="C30" s="120"/>
      <c r="D30" s="120"/>
      <c r="E30" s="120"/>
      <c r="F30" s="120"/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120"/>
      <c r="R30" s="120"/>
      <c r="S30" s="120"/>
      <c r="T30" s="120"/>
      <c r="U30" s="120"/>
      <c r="V30" s="120"/>
      <c r="W30" s="120"/>
      <c r="X30" s="120"/>
      <c r="Y30" s="120"/>
      <c r="Z30" s="126"/>
      <c r="AA30" s="133"/>
      <c r="AB30" s="126"/>
      <c r="AC30" s="126"/>
      <c r="AD30" s="120"/>
      <c r="AE30" s="120"/>
      <c r="AF30" s="120"/>
      <c r="AG30" s="120"/>
      <c r="AH30" s="120"/>
      <c r="AI30" s="120"/>
      <c r="AJ30" s="120"/>
      <c r="AK30" s="120"/>
      <c r="AL30" s="118"/>
      <c r="AM30" s="118"/>
    </row>
  </sheetData>
  <mergeCells count="20">
    <mergeCell ref="AB4:AB8"/>
    <mergeCell ref="AC4:AC10"/>
    <mergeCell ref="AF4:AF8"/>
    <mergeCell ref="AG4:AG10"/>
    <mergeCell ref="A1:AK1"/>
    <mergeCell ref="AJ4:AJ8"/>
    <mergeCell ref="AK4:AK10"/>
    <mergeCell ref="AB9:AB10"/>
    <mergeCell ref="AF9:AF10"/>
    <mergeCell ref="AJ9:AJ10"/>
    <mergeCell ref="A18:AK18"/>
    <mergeCell ref="AB21:AB25"/>
    <mergeCell ref="AC21:AC27"/>
    <mergeCell ref="AF21:AF25"/>
    <mergeCell ref="AG21:AG27"/>
    <mergeCell ref="AJ21:AJ25"/>
    <mergeCell ref="AK21:AK27"/>
    <mergeCell ref="AB26:AB27"/>
    <mergeCell ref="AF26:AF27"/>
    <mergeCell ref="AJ26:AJ27"/>
  </mergeCells>
  <hyperlinks>
    <hyperlink ref="A2" location="Obsah!A1" display="Zpět na Obsah  KL 01  1.-4.měsíc"/>
  </hyperlinks>
  <pageMargins left="0.25" right="0.25" top="0.75" bottom="0.75" header="0.3" footer="0.3"/>
  <pageSetup paperSize="9" scale="68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G32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4.4" x14ac:dyDescent="0.3"/>
  <cols>
    <col min="1" max="1" width="104.109375" bestFit="1" customWidth="1"/>
    <col min="2" max="2" width="11.6640625" hidden="1" customWidth="1"/>
    <col min="3" max="4" width="11" style="366" customWidth="1"/>
    <col min="5" max="5" width="11" style="367" customWidth="1"/>
  </cols>
  <sheetData>
    <row r="1" spans="1:7" ht="18.600000000000001" thickBot="1" x14ac:dyDescent="0.4">
      <c r="A1" s="439" t="s">
        <v>243</v>
      </c>
      <c r="B1" s="440"/>
      <c r="C1" s="441"/>
      <c r="D1" s="441"/>
      <c r="E1" s="441"/>
      <c r="F1" s="174"/>
      <c r="G1" s="174"/>
    </row>
    <row r="2" spans="1:7" ht="14.4" customHeight="1" thickBot="1" x14ac:dyDescent="0.35">
      <c r="A2" s="580" t="s">
        <v>297</v>
      </c>
      <c r="B2" s="342"/>
    </row>
    <row r="3" spans="1:7" ht="14.4" customHeight="1" thickBot="1" x14ac:dyDescent="0.35">
      <c r="A3" s="377"/>
      <c r="C3" s="378" t="s">
        <v>220</v>
      </c>
      <c r="D3" s="379" t="s">
        <v>179</v>
      </c>
      <c r="E3" s="380" t="s">
        <v>181</v>
      </c>
    </row>
    <row r="4" spans="1:7" ht="14.4" customHeight="1" thickBot="1" x14ac:dyDescent="0.35">
      <c r="A4" s="426" t="str">
        <f>HYPERLINK("#HI!A1","NÁKLADY CELKEM (v tisících Kč)")</f>
        <v>NÁKLADY CELKEM (v tisících Kč)</v>
      </c>
      <c r="B4" s="391"/>
      <c r="C4" s="401">
        <f ca="1">IF(ISERROR(VLOOKUP("Náklady celkem",INDIRECT("HI!$A:$G"),6,0)),0,VLOOKUP("Náklady celkem",INDIRECT("HI!$A:$G"),6,0))</f>
        <v>83056</v>
      </c>
      <c r="D4" s="401">
        <f ca="1">IF(ISERROR(VLOOKUP("Náklady celkem",INDIRECT("HI!$A:$G"),4,0)),0,VLOOKUP("Náklady celkem",INDIRECT("HI!$A:$G"),4,0))</f>
        <v>85163.040489999999</v>
      </c>
      <c r="E4" s="394">
        <f ca="1">IF(C4=0,0,D4/C4)</f>
        <v>1.0253689136245425</v>
      </c>
    </row>
    <row r="5" spans="1:7" ht="14.4" customHeight="1" x14ac:dyDescent="0.3">
      <c r="A5" s="387" t="s">
        <v>289</v>
      </c>
      <c r="B5" s="382"/>
      <c r="C5" s="402"/>
      <c r="D5" s="402"/>
      <c r="E5" s="395"/>
    </row>
    <row r="6" spans="1:7" ht="14.4" customHeight="1" x14ac:dyDescent="0.3">
      <c r="A6" s="421" t="s">
        <v>294</v>
      </c>
      <c r="B6" s="383"/>
      <c r="C6" s="393"/>
      <c r="D6" s="393"/>
      <c r="E6" s="395"/>
    </row>
    <row r="7" spans="1:7" ht="14.4" customHeight="1" x14ac:dyDescent="0.3">
      <c r="A7" s="416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383" t="s">
        <v>227</v>
      </c>
      <c r="C7" s="393">
        <f>IF(ISERROR(HI!F5),"",HI!F5)</f>
        <v>7749</v>
      </c>
      <c r="D7" s="393">
        <f>IF(ISERROR(HI!D5),"",HI!D5)</f>
        <v>6447.20831</v>
      </c>
      <c r="E7" s="395">
        <f t="shared" ref="E7:E16" si="0">IF(C7=0,0,D7/C7)</f>
        <v>0.83200520196154337</v>
      </c>
    </row>
    <row r="8" spans="1:7" ht="14.4" customHeight="1" x14ac:dyDescent="0.3">
      <c r="A8" s="416" t="str">
        <f>HYPERLINK("#'LŽ PL'!A1","% plnění pozitivního listu")</f>
        <v>% plnění pozitivního listu</v>
      </c>
      <c r="B8" s="383" t="s">
        <v>281</v>
      </c>
      <c r="C8" s="392">
        <v>0.9</v>
      </c>
      <c r="D8" s="392">
        <f>IF(ISERROR(VLOOKUP("celkem",'LŽ PL'!$A:$F,5,0)),0,VLOOKUP("celkem",'LŽ PL'!$A:$F,5,0))</f>
        <v>0.98472280707675142</v>
      </c>
      <c r="E8" s="395">
        <f t="shared" si="0"/>
        <v>1.0941364523075015</v>
      </c>
    </row>
    <row r="9" spans="1:7" ht="14.4" customHeight="1" x14ac:dyDescent="0.3">
      <c r="A9" s="388" t="s">
        <v>290</v>
      </c>
      <c r="B9" s="383"/>
      <c r="C9" s="393"/>
      <c r="D9" s="393"/>
      <c r="E9" s="395"/>
    </row>
    <row r="10" spans="1:7" ht="14.4" customHeight="1" x14ac:dyDescent="0.3">
      <c r="A10" s="416" t="str">
        <f>HYPERLINK("#'Léky Recepty'!A1","% záchytu v lékárně (Úhrada Kč)")</f>
        <v>% záchytu v lékárně (Úhrada Kč)</v>
      </c>
      <c r="B10" s="383" t="s">
        <v>232</v>
      </c>
      <c r="C10" s="392">
        <v>0.6</v>
      </c>
      <c r="D10" s="392">
        <f>IF(ISERROR(VLOOKUP("Celkem",'Léky Recepty'!B:H,5,0)),0,VLOOKUP("Celkem",'Léky Recepty'!B:H,5,0))</f>
        <v>0.82922590369393268</v>
      </c>
      <c r="E10" s="395">
        <f t="shared" si="0"/>
        <v>1.3820431728232212</v>
      </c>
    </row>
    <row r="11" spans="1:7" ht="14.4" customHeight="1" x14ac:dyDescent="0.3">
      <c r="A11" s="416" t="str">
        <f>HYPERLINK("#'LRp PL'!A1","% plnění pozitivního listu")</f>
        <v>% plnění pozitivního listu</v>
      </c>
      <c r="B11" s="383" t="s">
        <v>282</v>
      </c>
      <c r="C11" s="392">
        <v>0.8</v>
      </c>
      <c r="D11" s="392">
        <f>IF(ISERROR(VLOOKUP("Celkem",'LRp PL'!A:F,5,0)),0,VLOOKUP("Celkem",'LRp PL'!A:F,5,0))</f>
        <v>0.89786523447988997</v>
      </c>
      <c r="E11" s="395">
        <f t="shared" si="0"/>
        <v>1.1223315430998624</v>
      </c>
    </row>
    <row r="12" spans="1:7" ht="14.4" customHeight="1" x14ac:dyDescent="0.3">
      <c r="A12" s="388" t="s">
        <v>291</v>
      </c>
      <c r="B12" s="383"/>
      <c r="C12" s="393"/>
      <c r="D12" s="393"/>
      <c r="E12" s="395"/>
    </row>
    <row r="13" spans="1:7" ht="14.4" customHeight="1" x14ac:dyDescent="0.3">
      <c r="A13" s="422" t="s">
        <v>295</v>
      </c>
      <c r="B13" s="383"/>
      <c r="C13" s="402"/>
      <c r="D13" s="402"/>
      <c r="E13" s="395"/>
    </row>
    <row r="14" spans="1:7" ht="14.4" customHeight="1" x14ac:dyDescent="0.3">
      <c r="A14" s="415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4" s="383" t="s">
        <v>227</v>
      </c>
      <c r="C14" s="393">
        <f>IF(ISERROR(HI!F6),"",HI!F6)</f>
        <v>13106</v>
      </c>
      <c r="D14" s="393">
        <f>IF(ISERROR(HI!D6),"",HI!D6)</f>
        <v>12670.374169999999</v>
      </c>
      <c r="E14" s="395">
        <f t="shared" si="0"/>
        <v>0.96676134365939259</v>
      </c>
    </row>
    <row r="15" spans="1:7" ht="14.4" customHeight="1" x14ac:dyDescent="0.3">
      <c r="A15" s="424" t="str">
        <f>HYPERLINK("#HI!A1","Osobní náklady")</f>
        <v>Osobní náklady</v>
      </c>
      <c r="B15" s="383"/>
      <c r="C15" s="402">
        <f ca="1">IF(ISERROR(VLOOKUP("Osobní náklady (Kč)",INDIRECT("HI!$A:$G"),6,0)),0,VLOOKUP("Osobní náklady (Kč)",INDIRECT("HI!$A:$G"),6,0))</f>
        <v>51112</v>
      </c>
      <c r="D15" s="402">
        <f ca="1">IF(ISERROR(VLOOKUP("Osobní náklady (Kč)",INDIRECT("HI!$A:$G"),4,0)),0,VLOOKUP("Osobní náklady (Kč)",INDIRECT("HI!$A:$G"),4,0))</f>
        <v>55238.648450000001</v>
      </c>
      <c r="E15" s="395">
        <f t="shared" ref="E15" ca="1" si="1">IF(C15=0,0,D15/C15)</f>
        <v>1.0807373698935672</v>
      </c>
    </row>
    <row r="16" spans="1:7" ht="14.4" customHeight="1" thickBot="1" x14ac:dyDescent="0.35">
      <c r="A16" s="417" t="str">
        <f>HYPERLINK("#'ON Výkaz'!A1","Dodržení plánu vykázaných lékařských odpracovaných hodin")</f>
        <v>Dodržení plánu vykázaných lékařských odpracovaných hodin</v>
      </c>
      <c r="B16" s="384" t="s">
        <v>236</v>
      </c>
      <c r="C16" s="403">
        <f>IF(ISERROR(VLOOKUP("Odpracované hodiny",'ON Výkaz'!$A:$J,5,0)),"",VLOOKUP("Odpracované hodiny",'ON Výkaz'!$A:$J,5,0))</f>
        <v>54026</v>
      </c>
      <c r="D16" s="403">
        <f>IF(ISERROR(VLOOKUP("Odpracované hodiny",'ON Výkaz'!$A:$J,9,0)),"",VLOOKUP("Odpracované hodiny",'ON Výkaz'!$A:$J,9,0))</f>
        <v>53593.78</v>
      </c>
      <c r="E16" s="396">
        <f t="shared" si="0"/>
        <v>0.99199977788472216</v>
      </c>
    </row>
    <row r="17" spans="1:5" ht="14.4" customHeight="1" thickBot="1" x14ac:dyDescent="0.35">
      <c r="A17" s="407"/>
      <c r="B17" s="408"/>
      <c r="C17" s="409"/>
      <c r="D17" s="409"/>
      <c r="E17" s="397"/>
    </row>
    <row r="18" spans="1:5" ht="14.4" customHeight="1" thickBot="1" x14ac:dyDescent="0.35">
      <c r="A18" s="425" t="str">
        <f>HYPERLINK("#HI!A1","VÝNOSY CELKEM (v tisících; ""Ambulace-body"" + ""Hospitalizace-casemix""*29500)")</f>
        <v>VÝNOSY CELKEM (v tisících; "Ambulace-body" + "Hospitalizace-casemix"*29500)</v>
      </c>
      <c r="B18" s="385"/>
      <c r="C18" s="405">
        <f ca="1">IF(ISERROR(VLOOKUP("Výnosy celkem",INDIRECT("HI!$A:$G"),6,0)),0,VLOOKUP("Výnosy celkem",INDIRECT("HI!$A:$G"),6,0))</f>
        <v>115525.167865</v>
      </c>
      <c r="D18" s="405">
        <f ca="1">IF(ISERROR(VLOOKUP("Výnosy celkem",INDIRECT("HI!$A:$G"),4,0)),0,VLOOKUP("Výnosy celkem",INDIRECT("HI!$A:$G"),4,0))</f>
        <v>126107.5</v>
      </c>
      <c r="E18" s="398">
        <f t="shared" ref="E18:E29" ca="1" si="2">IF(C18=0,0,D18/C18)</f>
        <v>1.0916019628499156</v>
      </c>
    </row>
    <row r="19" spans="1:5" ht="14.4" customHeight="1" x14ac:dyDescent="0.3">
      <c r="A19" s="427" t="str">
        <f>HYPERLINK("#HI!A1","Ambulance (body)")</f>
        <v>Ambulance (body)</v>
      </c>
      <c r="B19" s="382"/>
      <c r="C19" s="402">
        <f ca="1">IF(ISERROR(VLOOKUP("Ambulance (body)",INDIRECT("HI!$A:$G"),6,0)),0,VLOOKUP("Ambulance (body)",INDIRECT("HI!$A:$G"),6,0))</f>
        <v>3275.4863399999999</v>
      </c>
      <c r="D19" s="402">
        <f ca="1">IF(ISERROR(VLOOKUP("Ambulance (body)",INDIRECT("HI!$A:$G"),4,0)),0,VLOOKUP("Ambulance (body)",INDIRECT("HI!$A:$G"),4,0))</f>
        <v>3088.665</v>
      </c>
      <c r="E19" s="395">
        <f t="shared" ca="1" si="2"/>
        <v>0.94296378595185959</v>
      </c>
    </row>
    <row r="20" spans="1:5" ht="14.4" customHeight="1" x14ac:dyDescent="0.3">
      <c r="A20" s="418" t="str">
        <f>HYPERLINK("#'ZV Vykáz.-A'!A1","Zdravotní výkony vykázané u ambulantních pacientů (min. 100 %)")</f>
        <v>Zdravotní výkony vykázané u ambulantních pacientů (min. 100 %)</v>
      </c>
      <c r="B20" t="s">
        <v>245</v>
      </c>
      <c r="C20" s="392">
        <v>1</v>
      </c>
      <c r="D20" s="392">
        <f>IF(ISERROR(VLOOKUP("Celkem:",'ZV Vykáz.-A'!$A:$S,7,0)),"",VLOOKUP("Celkem:",'ZV Vykáz.-A'!$A:$S,7,0))</f>
        <v>0.92410451023282236</v>
      </c>
      <c r="E20" s="395">
        <f t="shared" si="2"/>
        <v>0.92410451023282236</v>
      </c>
    </row>
    <row r="21" spans="1:5" ht="14.4" customHeight="1" x14ac:dyDescent="0.3">
      <c r="A21" s="418" t="str">
        <f>HYPERLINK("#'ZV Vykáz.-H'!A1","Zdravotní výkony vykázané u hospitalizovaných pacientů (max. 85 %)")</f>
        <v>Zdravotní výkony vykázané u hospitalizovaných pacientů (max. 85 %)</v>
      </c>
      <c r="B21" t="s">
        <v>247</v>
      </c>
      <c r="C21" s="392">
        <v>0.85</v>
      </c>
      <c r="D21" s="392">
        <f>IF(ISERROR(VLOOKUP("Celkem:",'ZV Vykáz.-H'!$A:$S,7,0)),"",VLOOKUP("Celkem:",'ZV Vykáz.-H'!$A:$S,7,0))</f>
        <v>0.99807439336326464</v>
      </c>
      <c r="E21" s="395">
        <f t="shared" si="2"/>
        <v>1.1742051686626642</v>
      </c>
    </row>
    <row r="22" spans="1:5" ht="14.4" customHeight="1" x14ac:dyDescent="0.3">
      <c r="A22" s="428" t="str">
        <f>HYPERLINK("#HI!A1","Hospitalizace (casemix * 29500)")</f>
        <v>Hospitalizace (casemix * 29500)</v>
      </c>
      <c r="B22" s="383"/>
      <c r="C22" s="402">
        <f ca="1">IF(ISERROR(VLOOKUP("Hospitalizace (casemix * 29500)",INDIRECT("HI!$A:$G"),6,0)),0,VLOOKUP("Hospitalizace (casemix * 29500)",INDIRECT("HI!$A:$G"),6,0))</f>
        <v>112249.68152499999</v>
      </c>
      <c r="D22" s="402">
        <f ca="1">IF(ISERROR(VLOOKUP("Hospitalizace (casemix * 29500)",INDIRECT("HI!$A:$G"),4,0)),0,VLOOKUP("Hospitalizace (casemix * 29500)",INDIRECT("HI!$A:$G"),4,0))</f>
        <v>123018.83500000001</v>
      </c>
      <c r="E22" s="395">
        <f t="shared" ref="E22" ca="1" si="3">IF(C22=0,0,D22/C22)</f>
        <v>1.0959392786571205</v>
      </c>
    </row>
    <row r="23" spans="1:5" ht="14.4" customHeight="1" x14ac:dyDescent="0.3">
      <c r="A23" s="418" t="str">
        <f>HYPERLINK("#'CaseMix'!A1","Casemix (min. 95 %)")</f>
        <v>Casemix (min. 95 %)</v>
      </c>
      <c r="B23" s="383" t="s">
        <v>140</v>
      </c>
      <c r="C23" s="392">
        <v>0.95</v>
      </c>
      <c r="D23" s="392">
        <f>IF(ISERROR(VLOOKUP("Celkem",CaseMix!A:M,5,0)),0,VLOOKUP("Celkem",CaseMix!A:M,5,0))</f>
        <v>1.0411423147242644</v>
      </c>
      <c r="E23" s="395">
        <f t="shared" si="2"/>
        <v>1.0959392786571205</v>
      </c>
    </row>
    <row r="24" spans="1:5" ht="14.4" customHeight="1" x14ac:dyDescent="0.3">
      <c r="A24" s="419" t="str">
        <f>HYPERLINK("#'CaseMix'!A1","Alfa")</f>
        <v>Alfa</v>
      </c>
      <c r="B24" s="383" t="s">
        <v>140</v>
      </c>
      <c r="C24" s="392">
        <v>0.95</v>
      </c>
      <c r="D24" s="392">
        <f>IF(ISERROR(CaseMix!E24),"",CaseMix!E24)</f>
        <v>1.0322950892377667</v>
      </c>
      <c r="E24" s="395">
        <f t="shared" si="2"/>
        <v>1.0866264097239651</v>
      </c>
    </row>
    <row r="25" spans="1:5" ht="14.4" customHeight="1" x14ac:dyDescent="0.3">
      <c r="A25" s="419" t="str">
        <f>HYPERLINK("#'CaseMix'!A1","Beta + Gama (výkonově)")</f>
        <v>Beta + Gama (výkonově)</v>
      </c>
      <c r="B25" s="383" t="s">
        <v>140</v>
      </c>
      <c r="C25" s="392"/>
      <c r="D25" s="392">
        <f>IF(ISERROR(CaseMix!M36),"",CaseMix!M36)</f>
        <v>2.937492688187366</v>
      </c>
      <c r="E25" s="395">
        <f t="shared" si="2"/>
        <v>0</v>
      </c>
    </row>
    <row r="26" spans="1:5" ht="14.4" customHeight="1" x14ac:dyDescent="0.3">
      <c r="A26" s="419" t="str">
        <f>HYPERLINK("#'CaseMix'!A1","Vyjmenované skupiny")</f>
        <v>Vyjmenované skupiny</v>
      </c>
      <c r="B26" s="383" t="s">
        <v>140</v>
      </c>
      <c r="C26" s="392"/>
      <c r="D26" s="392">
        <f>IF(ISERROR(CaseMix!E48),"",CaseMix!E48)</f>
        <v>0.86709858657079464</v>
      </c>
      <c r="E26" s="395">
        <f t="shared" si="2"/>
        <v>0</v>
      </c>
    </row>
    <row r="27" spans="1:5" ht="14.4" customHeight="1" x14ac:dyDescent="0.3">
      <c r="A27" s="418" t="str">
        <f>HYPERLINK("#'CaseMix'!A1","Počet hospitalizací ukončených na pracovišti (min. 90 %)")</f>
        <v>Počet hospitalizací ukončených na pracovišti (min. 90 %)</v>
      </c>
      <c r="B27" s="383" t="s">
        <v>140</v>
      </c>
      <c r="C27" s="392">
        <v>0.9</v>
      </c>
      <c r="D27" s="392">
        <f>IF(ISERROR(CaseMix!I12),"",CaseMix!I12)</f>
        <v>1.1941555225359088</v>
      </c>
      <c r="E27" s="395">
        <f t="shared" si="2"/>
        <v>1.3268394694843431</v>
      </c>
    </row>
    <row r="28" spans="1:5" ht="14.4" customHeight="1" x14ac:dyDescent="0.3">
      <c r="A28" s="418" t="str">
        <f>HYPERLINK("#'ALOS'!A1","Průměrná délka hospitalizace (max. 100 % republikového průměru)")</f>
        <v>Průměrná délka hospitalizace (max. 100 % republikového průměru)</v>
      </c>
      <c r="B28" s="383" t="s">
        <v>171</v>
      </c>
      <c r="C28" s="392">
        <v>1</v>
      </c>
      <c r="D28" s="410">
        <f>IF(ISERROR(INDEX(ALOS!$E:$E,COUNT(ALOS!$E:$E)+32)),0,INDEX(ALOS!$E:$E,COUNT(ALOS!$E:$E)+32))</f>
        <v>0.91695678691977522</v>
      </c>
      <c r="E28" s="395">
        <f t="shared" si="2"/>
        <v>0.91695678691977522</v>
      </c>
    </row>
    <row r="29" spans="1:5" ht="28.8" x14ac:dyDescent="0.3">
      <c r="A29" s="420" t="str">
        <f>HYPERLINK("#'ZV Vyžád.'!A1","Zdravotní výkony (vybraných odborností) vyžádané v rámci hospitalizace (90 % při splnění casemixu 95 %, při nesplnění casemixu 95 % snížení limitu o dvojnásobek procentních bodů, o který nebylo dosaženo casemixu 95 %) ")</f>
        <v xml:space="preserve">Zdravotní výkony (vybraných odborností) vyžádané v rámci hospitalizace (90 % při splnění casemixu 95 %, při nesplnění casemixu 95 % snížení limitu o dvojnásobek procentních bodů, o který nebylo dosaženo casemixu 95 %) </v>
      </c>
      <c r="B29" s="383" t="s">
        <v>242</v>
      </c>
      <c r="C29" s="392">
        <f>IF(E23&gt;1,90%,90%-2*ABS(C23-D23))</f>
        <v>0.9</v>
      </c>
      <c r="D29" s="392">
        <f>IF(ISERROR(VLOOKUP("Celkem:",'ZV Vyžád.'!$A:$M,7,0)),"",VLOOKUP("Celkem:",'ZV Vyžád.'!$A:$M,7,0))</f>
        <v>0.95515134647437572</v>
      </c>
      <c r="E29" s="395">
        <f t="shared" si="2"/>
        <v>1.0612792738604175</v>
      </c>
    </row>
    <row r="30" spans="1:5" ht="14.4" customHeight="1" thickBot="1" x14ac:dyDescent="0.35">
      <c r="A30" s="389" t="s">
        <v>292</v>
      </c>
      <c r="B30" s="384"/>
      <c r="C30" s="403"/>
      <c r="D30" s="403"/>
      <c r="E30" s="396"/>
    </row>
    <row r="31" spans="1:5" ht="14.4" customHeight="1" thickBot="1" x14ac:dyDescent="0.35">
      <c r="A31" s="381"/>
      <c r="B31" s="328"/>
      <c r="C31" s="404"/>
      <c r="D31" s="404"/>
      <c r="E31" s="399"/>
    </row>
    <row r="32" spans="1:5" ht="14.4" customHeight="1" thickBot="1" x14ac:dyDescent="0.35">
      <c r="A32" s="390" t="s">
        <v>293</v>
      </c>
      <c r="B32" s="386"/>
      <c r="C32" s="406"/>
      <c r="D32" s="406"/>
      <c r="E32" s="400"/>
    </row>
  </sheetData>
  <mergeCells count="1">
    <mergeCell ref="A1:E1"/>
  </mergeCells>
  <conditionalFormatting sqref="E23:E24 E18 E20 E27 E8 E10:E11">
    <cfRule type="cellIs" dxfId="84" priority="16" operator="lessThan">
      <formula>1</formula>
    </cfRule>
    <cfRule type="iconSet" priority="17">
      <iconSet iconSet="3Symbols2">
        <cfvo type="percent" val="0"/>
        <cfvo type="num" val="1"/>
        <cfvo type="num" val="1"/>
      </iconSet>
    </cfRule>
  </conditionalFormatting>
  <conditionalFormatting sqref="E5">
    <cfRule type="cellIs" dxfId="83" priority="13" operator="greaterThan">
      <formula>1</formula>
    </cfRule>
    <cfRule type="iconSet" priority="14">
      <iconSet iconSet="3Symbols2" reverse="1">
        <cfvo type="percent" val="0"/>
        <cfvo type="num" val="1"/>
        <cfvo type="num" val="1"/>
      </iconSet>
    </cfRule>
  </conditionalFormatting>
  <conditionalFormatting sqref="E13">
    <cfRule type="cellIs" dxfId="82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5">
    <cfRule type="cellIs" dxfId="81" priority="7" operator="greaterThan">
      <formula>1</formula>
    </cfRule>
    <cfRule type="iconSet" priority="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0" priority="5" operator="lessThan">
      <formula>1</formula>
    </cfRule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2">
    <cfRule type="cellIs" dxfId="79" priority="3" operator="lessThan">
      <formula>1</formula>
    </cfRule>
    <cfRule type="iconSet" priority="4">
      <iconSet iconSet="3Symbols2">
        <cfvo type="percent" val="0"/>
        <cfvo type="num" val="1"/>
        <cfvo type="num" val="1"/>
      </iconSet>
    </cfRule>
  </conditionalFormatting>
  <conditionalFormatting sqref="E6">
    <cfRule type="cellIs" dxfId="78" priority="1" operator="greaterThan">
      <formula>1</formula>
    </cfRule>
    <cfRule type="iconSet" priority="2">
      <iconSet iconSet="3Symbols2" reverse="1">
        <cfvo type="percent" val="0"/>
        <cfvo type="num" val="1"/>
        <cfvo type="num" val="1"/>
      </iconSet>
    </cfRule>
  </conditionalFormatting>
  <conditionalFormatting sqref="E28:E29 E4 E7 E14 E16 E21">
    <cfRule type="cellIs" dxfId="77" priority="20" operator="greaterThan">
      <formula>1</formula>
    </cfRule>
    <cfRule type="iconSet" priority="21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8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69" bestFit="1" customWidth="1"/>
    <col min="2" max="2" width="7.77734375" style="355" customWidth="1"/>
    <col min="3" max="3" width="5.44140625" style="69" hidden="1" customWidth="1"/>
    <col min="4" max="4" width="7.77734375" style="355" customWidth="1"/>
    <col min="5" max="5" width="5.44140625" style="69" hidden="1" customWidth="1"/>
    <col min="6" max="6" width="7.77734375" style="355" customWidth="1"/>
    <col min="7" max="7" width="7.77734375" style="91" customWidth="1"/>
    <col min="8" max="8" width="7.77734375" style="355" customWidth="1"/>
    <col min="9" max="9" width="5.44140625" style="69" hidden="1" customWidth="1"/>
    <col min="10" max="10" width="7.77734375" style="355" customWidth="1"/>
    <col min="11" max="11" width="5.44140625" style="69" hidden="1" customWidth="1"/>
    <col min="12" max="12" width="7.77734375" style="355" customWidth="1"/>
    <col min="13" max="13" width="7.77734375" style="91" customWidth="1"/>
    <col min="14" max="14" width="7.77734375" style="355" customWidth="1"/>
    <col min="15" max="15" width="5" style="69" hidden="1" customWidth="1"/>
    <col min="16" max="16" width="7.77734375" style="355" customWidth="1"/>
    <col min="17" max="17" width="5" style="69" hidden="1" customWidth="1"/>
    <col min="18" max="18" width="7.77734375" style="355" customWidth="1"/>
    <col min="19" max="19" width="7.77734375" style="91" customWidth="1"/>
    <col min="20" max="16384" width="8.88671875" style="69"/>
  </cols>
  <sheetData>
    <row r="1" spans="1:19" ht="18.600000000000001" customHeight="1" thickBot="1" x14ac:dyDescent="0.4">
      <c r="A1" s="514" t="s">
        <v>249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  <c r="R1" s="440"/>
      <c r="S1" s="440"/>
    </row>
    <row r="2" spans="1:19" ht="14.4" customHeight="1" thickBot="1" x14ac:dyDescent="0.35">
      <c r="A2" s="580" t="s">
        <v>297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2"/>
    </row>
    <row r="3" spans="1:19" ht="14.4" customHeight="1" thickBot="1" x14ac:dyDescent="0.35">
      <c r="A3" s="429" t="s">
        <v>255</v>
      </c>
      <c r="B3" s="430">
        <f>SUBTOTAL(9,B6:B1048576)</f>
        <v>3342333</v>
      </c>
      <c r="C3" s="431">
        <f t="shared" ref="C3:R3" si="0">SUBTOTAL(9,C6:C1048576)</f>
        <v>3</v>
      </c>
      <c r="D3" s="431">
        <f t="shared" si="0"/>
        <v>3390896</v>
      </c>
      <c r="E3" s="431">
        <f t="shared" si="0"/>
        <v>2.14070413791146</v>
      </c>
      <c r="F3" s="431">
        <f t="shared" si="0"/>
        <v>3088665</v>
      </c>
      <c r="G3" s="433">
        <f>IF(B3&lt;&gt;0,F3/B3,"")</f>
        <v>0.92410451023282236</v>
      </c>
      <c r="H3" s="434">
        <f t="shared" si="0"/>
        <v>52629.270000000011</v>
      </c>
      <c r="I3" s="431">
        <f t="shared" si="0"/>
        <v>1</v>
      </c>
      <c r="J3" s="431">
        <f t="shared" si="0"/>
        <v>20171.579999999994</v>
      </c>
      <c r="K3" s="431">
        <f t="shared" si="0"/>
        <v>0.38327683435472293</v>
      </c>
      <c r="L3" s="431">
        <f t="shared" si="0"/>
        <v>25372.41</v>
      </c>
      <c r="M3" s="432">
        <f>IF(H3&lt;&gt;0,L3/H3,"")</f>
        <v>0.4820969395927398</v>
      </c>
      <c r="N3" s="430">
        <f t="shared" si="0"/>
        <v>0</v>
      </c>
      <c r="O3" s="431">
        <f t="shared" si="0"/>
        <v>0</v>
      </c>
      <c r="P3" s="431">
        <f t="shared" si="0"/>
        <v>0</v>
      </c>
      <c r="Q3" s="431">
        <f t="shared" si="0"/>
        <v>0</v>
      </c>
      <c r="R3" s="431">
        <f t="shared" si="0"/>
        <v>0</v>
      </c>
      <c r="S3" s="433" t="str">
        <f>IF(N3&lt;&gt;0,R3/N3,"")</f>
        <v/>
      </c>
    </row>
    <row r="4" spans="1:19" ht="14.4" customHeight="1" x14ac:dyDescent="0.3">
      <c r="A4" s="515" t="s">
        <v>209</v>
      </c>
      <c r="B4" s="516" t="s">
        <v>210</v>
      </c>
      <c r="C4" s="517"/>
      <c r="D4" s="517"/>
      <c r="E4" s="517"/>
      <c r="F4" s="517"/>
      <c r="G4" s="518"/>
      <c r="H4" s="516" t="s">
        <v>211</v>
      </c>
      <c r="I4" s="517"/>
      <c r="J4" s="517"/>
      <c r="K4" s="517"/>
      <c r="L4" s="517"/>
      <c r="M4" s="518"/>
      <c r="N4" s="516" t="s">
        <v>212</v>
      </c>
      <c r="O4" s="517"/>
      <c r="P4" s="517"/>
      <c r="Q4" s="517"/>
      <c r="R4" s="517"/>
      <c r="S4" s="518"/>
    </row>
    <row r="5" spans="1:19" ht="14.4" customHeight="1" thickBot="1" x14ac:dyDescent="0.35">
      <c r="A5" s="765"/>
      <c r="B5" s="766">
        <v>2011</v>
      </c>
      <c r="C5" s="767"/>
      <c r="D5" s="767">
        <v>2012</v>
      </c>
      <c r="E5" s="767"/>
      <c r="F5" s="767">
        <v>2013</v>
      </c>
      <c r="G5" s="768" t="s">
        <v>5</v>
      </c>
      <c r="H5" s="766">
        <v>2011</v>
      </c>
      <c r="I5" s="767"/>
      <c r="J5" s="767">
        <v>2012</v>
      </c>
      <c r="K5" s="767"/>
      <c r="L5" s="767">
        <v>2013</v>
      </c>
      <c r="M5" s="768" t="s">
        <v>5</v>
      </c>
      <c r="N5" s="766">
        <v>2011</v>
      </c>
      <c r="O5" s="767"/>
      <c r="P5" s="767">
        <v>2012</v>
      </c>
      <c r="Q5" s="767"/>
      <c r="R5" s="767">
        <v>2013</v>
      </c>
      <c r="S5" s="768" t="s">
        <v>5</v>
      </c>
    </row>
    <row r="6" spans="1:19" ht="14.4" customHeight="1" x14ac:dyDescent="0.3">
      <c r="A6" s="651" t="s">
        <v>6888</v>
      </c>
      <c r="B6" s="769">
        <v>3081375</v>
      </c>
      <c r="C6" s="620">
        <v>1</v>
      </c>
      <c r="D6" s="769">
        <v>3094624</v>
      </c>
      <c r="E6" s="620">
        <v>1.0042997038659689</v>
      </c>
      <c r="F6" s="769">
        <v>2835565</v>
      </c>
      <c r="G6" s="641">
        <v>0.92022717131150866</v>
      </c>
      <c r="H6" s="769">
        <v>52629.270000000011</v>
      </c>
      <c r="I6" s="620">
        <v>1</v>
      </c>
      <c r="J6" s="769">
        <v>20171.579999999994</v>
      </c>
      <c r="K6" s="620">
        <v>0.38327683435472293</v>
      </c>
      <c r="L6" s="769">
        <v>25372.41</v>
      </c>
      <c r="M6" s="641">
        <v>0.4820969395927398</v>
      </c>
      <c r="N6" s="769"/>
      <c r="O6" s="620"/>
      <c r="P6" s="769"/>
      <c r="Q6" s="620"/>
      <c r="R6" s="769"/>
      <c r="S6" s="671"/>
    </row>
    <row r="7" spans="1:19" ht="14.4" customHeight="1" x14ac:dyDescent="0.3">
      <c r="A7" s="652" t="s">
        <v>6889</v>
      </c>
      <c r="B7" s="770">
        <v>260710</v>
      </c>
      <c r="C7" s="626">
        <v>1</v>
      </c>
      <c r="D7" s="770">
        <v>296272</v>
      </c>
      <c r="E7" s="626">
        <v>1.1364044340454911</v>
      </c>
      <c r="F7" s="770">
        <v>253100</v>
      </c>
      <c r="G7" s="642">
        <v>0.97081047907636842</v>
      </c>
      <c r="H7" s="770"/>
      <c r="I7" s="626"/>
      <c r="J7" s="770"/>
      <c r="K7" s="626"/>
      <c r="L7" s="770"/>
      <c r="M7" s="642"/>
      <c r="N7" s="770"/>
      <c r="O7" s="626"/>
      <c r="P7" s="770"/>
      <c r="Q7" s="626"/>
      <c r="R7" s="770"/>
      <c r="S7" s="672"/>
    </row>
    <row r="8" spans="1:19" ht="14.4" customHeight="1" thickBot="1" x14ac:dyDescent="0.35">
      <c r="A8" s="772" t="s">
        <v>6890</v>
      </c>
      <c r="B8" s="771">
        <v>248</v>
      </c>
      <c r="C8" s="632">
        <v>1</v>
      </c>
      <c r="D8" s="771"/>
      <c r="E8" s="632"/>
      <c r="F8" s="771"/>
      <c r="G8" s="643"/>
      <c r="H8" s="771"/>
      <c r="I8" s="632"/>
      <c r="J8" s="771"/>
      <c r="K8" s="632"/>
      <c r="L8" s="771"/>
      <c r="M8" s="643"/>
      <c r="N8" s="771"/>
      <c r="O8" s="632"/>
      <c r="P8" s="771"/>
      <c r="Q8" s="632"/>
      <c r="R8" s="771"/>
      <c r="S8" s="673"/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P98"/>
  <sheetViews>
    <sheetView showGridLines="0" showRowColHeaders="0" workbookViewId="0">
      <pane ySplit="5" topLeftCell="A6" activePane="bottomLeft" state="frozen"/>
      <selection activeCell="U26" sqref="U26"/>
      <selection pane="bottomLeft" sqref="A1:P1"/>
    </sheetView>
  </sheetViews>
  <sheetFormatPr defaultRowHeight="14.4" customHeight="1" x14ac:dyDescent="0.3"/>
  <cols>
    <col min="1" max="1" width="8.6640625" style="69" bestFit="1" customWidth="1"/>
    <col min="2" max="2" width="2.109375" style="69" bestFit="1" customWidth="1"/>
    <col min="3" max="3" width="8" style="69" bestFit="1" customWidth="1"/>
    <col min="4" max="4" width="50.88671875" style="69" bestFit="1" customWidth="1"/>
    <col min="5" max="6" width="11.109375" style="98" customWidth="1"/>
    <col min="7" max="8" width="9.33203125" style="69" hidden="1" customWidth="1"/>
    <col min="9" max="10" width="11.109375" style="98" customWidth="1"/>
    <col min="11" max="12" width="9.33203125" style="69" hidden="1" customWidth="1"/>
    <col min="13" max="14" width="11.109375" style="98" customWidth="1"/>
    <col min="15" max="15" width="11.109375" style="91" customWidth="1"/>
    <col min="16" max="16" width="11.109375" style="98" customWidth="1"/>
    <col min="17" max="16384" width="8.88671875" style="69"/>
  </cols>
  <sheetData>
    <row r="1" spans="1:16" ht="18.600000000000001" customHeight="1" thickBot="1" x14ac:dyDescent="0.4">
      <c r="A1" s="439" t="s">
        <v>250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</row>
    <row r="2" spans="1:16" ht="14.4" customHeight="1" thickBot="1" x14ac:dyDescent="0.4">
      <c r="A2" s="580" t="s">
        <v>297</v>
      </c>
      <c r="B2" s="134"/>
      <c r="C2" s="134"/>
      <c r="D2" s="134"/>
      <c r="E2" s="356"/>
      <c r="F2" s="356"/>
      <c r="G2" s="134"/>
      <c r="H2" s="134"/>
      <c r="I2" s="356"/>
      <c r="J2" s="356"/>
      <c r="K2" s="134"/>
      <c r="L2" s="134"/>
      <c r="M2" s="356"/>
      <c r="N2" s="356"/>
      <c r="O2" s="360"/>
      <c r="P2" s="356"/>
    </row>
    <row r="3" spans="1:16" ht="14.4" customHeight="1" thickBot="1" x14ac:dyDescent="0.35">
      <c r="D3" s="209" t="s">
        <v>255</v>
      </c>
      <c r="E3" s="357">
        <f t="shared" ref="E3:N3" si="0">SUBTOTAL(9,E6:E1048576)</f>
        <v>26211.8</v>
      </c>
      <c r="F3" s="358">
        <f t="shared" si="0"/>
        <v>3394962.27</v>
      </c>
      <c r="G3" s="135"/>
      <c r="H3" s="135"/>
      <c r="I3" s="358">
        <f t="shared" si="0"/>
        <v>26699.5</v>
      </c>
      <c r="J3" s="358">
        <f t="shared" si="0"/>
        <v>3411067.58</v>
      </c>
      <c r="K3" s="135"/>
      <c r="L3" s="135"/>
      <c r="M3" s="358">
        <f t="shared" si="0"/>
        <v>28420.23</v>
      </c>
      <c r="N3" s="358">
        <f t="shared" si="0"/>
        <v>3114037.41</v>
      </c>
      <c r="O3" s="136">
        <f>IF(F3=0,0,N3/F3)</f>
        <v>0.91725243532677025</v>
      </c>
      <c r="P3" s="359">
        <f>IF(M3=0,0,N3/M3)</f>
        <v>109.57115442063629</v>
      </c>
    </row>
    <row r="4" spans="1:16" ht="14.4" customHeight="1" x14ac:dyDescent="0.3">
      <c r="A4" s="520" t="s">
        <v>205</v>
      </c>
      <c r="B4" s="521" t="s">
        <v>206</v>
      </c>
      <c r="C4" s="522" t="s">
        <v>207</v>
      </c>
      <c r="D4" s="523" t="s">
        <v>166</v>
      </c>
      <c r="E4" s="524">
        <v>2011</v>
      </c>
      <c r="F4" s="525"/>
      <c r="G4" s="354"/>
      <c r="H4" s="354"/>
      <c r="I4" s="524">
        <v>2012</v>
      </c>
      <c r="J4" s="525"/>
      <c r="K4" s="354"/>
      <c r="L4" s="354"/>
      <c r="M4" s="524">
        <v>2013</v>
      </c>
      <c r="N4" s="525"/>
      <c r="O4" s="526" t="s">
        <v>5</v>
      </c>
      <c r="P4" s="519" t="s">
        <v>208</v>
      </c>
    </row>
    <row r="5" spans="1:16" ht="14.4" customHeight="1" thickBot="1" x14ac:dyDescent="0.35">
      <c r="A5" s="773"/>
      <c r="B5" s="774"/>
      <c r="C5" s="775"/>
      <c r="D5" s="776"/>
      <c r="E5" s="777" t="s">
        <v>176</v>
      </c>
      <c r="F5" s="778" t="s">
        <v>17</v>
      </c>
      <c r="G5" s="779"/>
      <c r="H5" s="779"/>
      <c r="I5" s="777" t="s">
        <v>176</v>
      </c>
      <c r="J5" s="778" t="s">
        <v>17</v>
      </c>
      <c r="K5" s="779"/>
      <c r="L5" s="779"/>
      <c r="M5" s="777" t="s">
        <v>176</v>
      </c>
      <c r="N5" s="778" t="s">
        <v>17</v>
      </c>
      <c r="O5" s="780"/>
      <c r="P5" s="781"/>
    </row>
    <row r="6" spans="1:16" ht="14.4" customHeight="1" x14ac:dyDescent="0.3">
      <c r="A6" s="619" t="s">
        <v>6891</v>
      </c>
      <c r="B6" s="620" t="s">
        <v>6892</v>
      </c>
      <c r="C6" s="620" t="s">
        <v>6893</v>
      </c>
      <c r="D6" s="620" t="s">
        <v>6894</v>
      </c>
      <c r="E6" s="623"/>
      <c r="F6" s="623"/>
      <c r="G6" s="620"/>
      <c r="H6" s="620"/>
      <c r="I6" s="623"/>
      <c r="J6" s="623"/>
      <c r="K6" s="620"/>
      <c r="L6" s="620"/>
      <c r="M6" s="623">
        <v>0.2</v>
      </c>
      <c r="N6" s="623">
        <v>18.23</v>
      </c>
      <c r="O6" s="641"/>
      <c r="P6" s="624">
        <v>91.149999999999991</v>
      </c>
    </row>
    <row r="7" spans="1:16" ht="14.4" customHeight="1" x14ac:dyDescent="0.3">
      <c r="A7" s="625" t="s">
        <v>6891</v>
      </c>
      <c r="B7" s="626" t="s">
        <v>6892</v>
      </c>
      <c r="C7" s="626" t="s">
        <v>6895</v>
      </c>
      <c r="D7" s="626" t="s">
        <v>6896</v>
      </c>
      <c r="E7" s="629">
        <v>0.3</v>
      </c>
      <c r="F7" s="629">
        <v>40.04</v>
      </c>
      <c r="G7" s="626">
        <v>1</v>
      </c>
      <c r="H7" s="626">
        <v>133.46666666666667</v>
      </c>
      <c r="I7" s="629">
        <v>1.2000000000000002</v>
      </c>
      <c r="J7" s="629">
        <v>186.78</v>
      </c>
      <c r="K7" s="626">
        <v>4.6648351648351651</v>
      </c>
      <c r="L7" s="626">
        <v>155.64999999999998</v>
      </c>
      <c r="M7" s="629">
        <v>8.4</v>
      </c>
      <c r="N7" s="629">
        <v>1326.45</v>
      </c>
      <c r="O7" s="642">
        <v>33.128121878121881</v>
      </c>
      <c r="P7" s="630">
        <v>157.91071428571428</v>
      </c>
    </row>
    <row r="8" spans="1:16" ht="14.4" customHeight="1" x14ac:dyDescent="0.3">
      <c r="A8" s="625" t="s">
        <v>6891</v>
      </c>
      <c r="B8" s="626" t="s">
        <v>6892</v>
      </c>
      <c r="C8" s="626" t="s">
        <v>6897</v>
      </c>
      <c r="D8" s="626" t="s">
        <v>6898</v>
      </c>
      <c r="E8" s="629"/>
      <c r="F8" s="629"/>
      <c r="G8" s="626"/>
      <c r="H8" s="626"/>
      <c r="I8" s="629"/>
      <c r="J8" s="629"/>
      <c r="K8" s="626"/>
      <c r="L8" s="626"/>
      <c r="M8" s="629">
        <v>0.4</v>
      </c>
      <c r="N8" s="629">
        <v>106.04</v>
      </c>
      <c r="O8" s="642"/>
      <c r="P8" s="630">
        <v>265.10000000000002</v>
      </c>
    </row>
    <row r="9" spans="1:16" ht="14.4" customHeight="1" x14ac:dyDescent="0.3">
      <c r="A9" s="625" t="s">
        <v>6891</v>
      </c>
      <c r="B9" s="626" t="s">
        <v>6892</v>
      </c>
      <c r="C9" s="626" t="s">
        <v>6899</v>
      </c>
      <c r="D9" s="626" t="s">
        <v>6900</v>
      </c>
      <c r="E9" s="629"/>
      <c r="F9" s="629"/>
      <c r="G9" s="626"/>
      <c r="H9" s="626"/>
      <c r="I9" s="629"/>
      <c r="J9" s="629"/>
      <c r="K9" s="626"/>
      <c r="L9" s="626"/>
      <c r="M9" s="629">
        <v>0.1</v>
      </c>
      <c r="N9" s="629">
        <v>53.24</v>
      </c>
      <c r="O9" s="642"/>
      <c r="P9" s="630">
        <v>532.4</v>
      </c>
    </row>
    <row r="10" spans="1:16" ht="14.4" customHeight="1" x14ac:dyDescent="0.3">
      <c r="A10" s="625" t="s">
        <v>6891</v>
      </c>
      <c r="B10" s="626" t="s">
        <v>6892</v>
      </c>
      <c r="C10" s="626" t="s">
        <v>6901</v>
      </c>
      <c r="D10" s="626" t="s">
        <v>6902</v>
      </c>
      <c r="E10" s="629">
        <v>0.4</v>
      </c>
      <c r="F10" s="629">
        <v>24.92</v>
      </c>
      <c r="G10" s="626">
        <v>1</v>
      </c>
      <c r="H10" s="626">
        <v>62.300000000000004</v>
      </c>
      <c r="I10" s="629">
        <v>0.30000000000000004</v>
      </c>
      <c r="J10" s="629">
        <v>10.69</v>
      </c>
      <c r="K10" s="626">
        <v>0.42897271268057779</v>
      </c>
      <c r="L10" s="626">
        <v>35.633333333333326</v>
      </c>
      <c r="M10" s="629">
        <v>0.4</v>
      </c>
      <c r="N10" s="629">
        <v>12.56</v>
      </c>
      <c r="O10" s="642">
        <v>0.5040128410914928</v>
      </c>
      <c r="P10" s="630">
        <v>31.4</v>
      </c>
    </row>
    <row r="11" spans="1:16" ht="14.4" customHeight="1" x14ac:dyDescent="0.3">
      <c r="A11" s="625" t="s">
        <v>6891</v>
      </c>
      <c r="B11" s="626" t="s">
        <v>6892</v>
      </c>
      <c r="C11" s="626" t="s">
        <v>6903</v>
      </c>
      <c r="D11" s="626" t="s">
        <v>6904</v>
      </c>
      <c r="E11" s="629">
        <v>0.1</v>
      </c>
      <c r="F11" s="629">
        <v>10.01</v>
      </c>
      <c r="G11" s="626">
        <v>1</v>
      </c>
      <c r="H11" s="626">
        <v>100.1</v>
      </c>
      <c r="I11" s="629"/>
      <c r="J11" s="629"/>
      <c r="K11" s="626"/>
      <c r="L11" s="626"/>
      <c r="M11" s="629"/>
      <c r="N11" s="629"/>
      <c r="O11" s="642"/>
      <c r="P11" s="630"/>
    </row>
    <row r="12" spans="1:16" ht="14.4" customHeight="1" x14ac:dyDescent="0.3">
      <c r="A12" s="625" t="s">
        <v>6891</v>
      </c>
      <c r="B12" s="626" t="s">
        <v>6892</v>
      </c>
      <c r="C12" s="626" t="s">
        <v>6905</v>
      </c>
      <c r="D12" s="626" t="s">
        <v>6906</v>
      </c>
      <c r="E12" s="629"/>
      <c r="F12" s="629"/>
      <c r="G12" s="626"/>
      <c r="H12" s="626"/>
      <c r="I12" s="629"/>
      <c r="J12" s="629"/>
      <c r="K12" s="626"/>
      <c r="L12" s="626"/>
      <c r="M12" s="629">
        <v>3.6</v>
      </c>
      <c r="N12" s="629">
        <v>663.48</v>
      </c>
      <c r="O12" s="642"/>
      <c r="P12" s="630">
        <v>184.3</v>
      </c>
    </row>
    <row r="13" spans="1:16" ht="14.4" customHeight="1" x14ac:dyDescent="0.3">
      <c r="A13" s="625" t="s">
        <v>6891</v>
      </c>
      <c r="B13" s="626" t="s">
        <v>6892</v>
      </c>
      <c r="C13" s="626" t="s">
        <v>6907</v>
      </c>
      <c r="D13" s="626" t="s">
        <v>6908</v>
      </c>
      <c r="E13" s="629"/>
      <c r="F13" s="629"/>
      <c r="G13" s="626"/>
      <c r="H13" s="626"/>
      <c r="I13" s="629"/>
      <c r="J13" s="629"/>
      <c r="K13" s="626"/>
      <c r="L13" s="626"/>
      <c r="M13" s="629">
        <v>1</v>
      </c>
      <c r="N13" s="629">
        <v>3.7800000000000002</v>
      </c>
      <c r="O13" s="642"/>
      <c r="P13" s="630">
        <v>3.7800000000000002</v>
      </c>
    </row>
    <row r="14" spans="1:16" ht="14.4" customHeight="1" x14ac:dyDescent="0.3">
      <c r="A14" s="625" t="s">
        <v>6891</v>
      </c>
      <c r="B14" s="626" t="s">
        <v>6892</v>
      </c>
      <c r="C14" s="626" t="s">
        <v>6909</v>
      </c>
      <c r="D14" s="626" t="s">
        <v>6910</v>
      </c>
      <c r="E14" s="629"/>
      <c r="F14" s="629"/>
      <c r="G14" s="626"/>
      <c r="H14" s="626"/>
      <c r="I14" s="629"/>
      <c r="J14" s="629"/>
      <c r="K14" s="626"/>
      <c r="L14" s="626"/>
      <c r="M14" s="629">
        <v>18.799999999999997</v>
      </c>
      <c r="N14" s="629">
        <v>1261.0100000000002</v>
      </c>
      <c r="O14" s="642"/>
      <c r="P14" s="630">
        <v>67.075000000000017</v>
      </c>
    </row>
    <row r="15" spans="1:16" ht="14.4" customHeight="1" x14ac:dyDescent="0.3">
      <c r="A15" s="625" t="s">
        <v>6891</v>
      </c>
      <c r="B15" s="626" t="s">
        <v>6892</v>
      </c>
      <c r="C15" s="626" t="s">
        <v>6911</v>
      </c>
      <c r="D15" s="626" t="s">
        <v>6912</v>
      </c>
      <c r="E15" s="629"/>
      <c r="F15" s="629"/>
      <c r="G15" s="626"/>
      <c r="H15" s="626"/>
      <c r="I15" s="629"/>
      <c r="J15" s="629"/>
      <c r="K15" s="626"/>
      <c r="L15" s="626"/>
      <c r="M15" s="629">
        <v>1.2</v>
      </c>
      <c r="N15" s="629">
        <v>117</v>
      </c>
      <c r="O15" s="642"/>
      <c r="P15" s="630">
        <v>97.5</v>
      </c>
    </row>
    <row r="16" spans="1:16" ht="14.4" customHeight="1" x14ac:dyDescent="0.3">
      <c r="A16" s="625" t="s">
        <v>6891</v>
      </c>
      <c r="B16" s="626" t="s">
        <v>6892</v>
      </c>
      <c r="C16" s="626" t="s">
        <v>6913</v>
      </c>
      <c r="D16" s="626" t="s">
        <v>6914</v>
      </c>
      <c r="E16" s="629"/>
      <c r="F16" s="629"/>
      <c r="G16" s="626"/>
      <c r="H16" s="626"/>
      <c r="I16" s="629"/>
      <c r="J16" s="629"/>
      <c r="K16" s="626"/>
      <c r="L16" s="626"/>
      <c r="M16" s="629">
        <v>0.08</v>
      </c>
      <c r="N16" s="629">
        <v>25.73</v>
      </c>
      <c r="O16" s="642"/>
      <c r="P16" s="630">
        <v>321.625</v>
      </c>
    </row>
    <row r="17" spans="1:16" ht="14.4" customHeight="1" x14ac:dyDescent="0.3">
      <c r="A17" s="625" t="s">
        <v>6891</v>
      </c>
      <c r="B17" s="626" t="s">
        <v>6892</v>
      </c>
      <c r="C17" s="626" t="s">
        <v>6915</v>
      </c>
      <c r="D17" s="626" t="s">
        <v>6914</v>
      </c>
      <c r="E17" s="629"/>
      <c r="F17" s="629"/>
      <c r="G17" s="626"/>
      <c r="H17" s="626"/>
      <c r="I17" s="629"/>
      <c r="J17" s="629"/>
      <c r="K17" s="626"/>
      <c r="L17" s="626"/>
      <c r="M17" s="629">
        <v>0.05</v>
      </c>
      <c r="N17" s="629">
        <v>23.46</v>
      </c>
      <c r="O17" s="642"/>
      <c r="P17" s="630">
        <v>469.2</v>
      </c>
    </row>
    <row r="18" spans="1:16" ht="14.4" customHeight="1" x14ac:dyDescent="0.3">
      <c r="A18" s="625" t="s">
        <v>6891</v>
      </c>
      <c r="B18" s="626" t="s">
        <v>6916</v>
      </c>
      <c r="C18" s="626" t="s">
        <v>6917</v>
      </c>
      <c r="D18" s="626" t="s">
        <v>6918</v>
      </c>
      <c r="E18" s="629">
        <v>11</v>
      </c>
      <c r="F18" s="629">
        <v>4445.0999999999995</v>
      </c>
      <c r="G18" s="626">
        <v>1</v>
      </c>
      <c r="H18" s="626">
        <v>404.09999999999997</v>
      </c>
      <c r="I18" s="629">
        <v>5</v>
      </c>
      <c r="J18" s="629">
        <v>2078.86</v>
      </c>
      <c r="K18" s="626">
        <v>0.46767451800859383</v>
      </c>
      <c r="L18" s="626">
        <v>415.77200000000005</v>
      </c>
      <c r="M18" s="629">
        <v>7</v>
      </c>
      <c r="N18" s="629">
        <v>2930.83</v>
      </c>
      <c r="O18" s="642">
        <v>0.65933949742413001</v>
      </c>
      <c r="P18" s="630">
        <v>418.69</v>
      </c>
    </row>
    <row r="19" spans="1:16" ht="14.4" customHeight="1" x14ac:dyDescent="0.3">
      <c r="A19" s="625" t="s">
        <v>6891</v>
      </c>
      <c r="B19" s="626" t="s">
        <v>6916</v>
      </c>
      <c r="C19" s="626" t="s">
        <v>6919</v>
      </c>
      <c r="D19" s="626" t="s">
        <v>6920</v>
      </c>
      <c r="E19" s="629">
        <v>23</v>
      </c>
      <c r="F19" s="629">
        <v>19780</v>
      </c>
      <c r="G19" s="626">
        <v>1</v>
      </c>
      <c r="H19" s="626">
        <v>860</v>
      </c>
      <c r="I19" s="629"/>
      <c r="J19" s="629"/>
      <c r="K19" s="626"/>
      <c r="L19" s="626"/>
      <c r="M19" s="629"/>
      <c r="N19" s="629"/>
      <c r="O19" s="642"/>
      <c r="P19" s="630"/>
    </row>
    <row r="20" spans="1:16" ht="14.4" customHeight="1" x14ac:dyDescent="0.3">
      <c r="A20" s="625" t="s">
        <v>6891</v>
      </c>
      <c r="B20" s="626" t="s">
        <v>6916</v>
      </c>
      <c r="C20" s="626" t="s">
        <v>6921</v>
      </c>
      <c r="D20" s="626" t="s">
        <v>6922</v>
      </c>
      <c r="E20" s="629">
        <v>6</v>
      </c>
      <c r="F20" s="629">
        <v>8142</v>
      </c>
      <c r="G20" s="626">
        <v>1</v>
      </c>
      <c r="H20" s="626">
        <v>1357</v>
      </c>
      <c r="I20" s="629">
        <v>6</v>
      </c>
      <c r="J20" s="629">
        <v>8290.0499999999993</v>
      </c>
      <c r="K20" s="626">
        <v>1.018183492999263</v>
      </c>
      <c r="L20" s="626">
        <v>1381.675</v>
      </c>
      <c r="M20" s="629"/>
      <c r="N20" s="629"/>
      <c r="O20" s="642"/>
      <c r="P20" s="630"/>
    </row>
    <row r="21" spans="1:16" ht="14.4" customHeight="1" x14ac:dyDescent="0.3">
      <c r="A21" s="625" t="s">
        <v>6891</v>
      </c>
      <c r="B21" s="626" t="s">
        <v>6916</v>
      </c>
      <c r="C21" s="626" t="s">
        <v>6923</v>
      </c>
      <c r="D21" s="626" t="s">
        <v>6924</v>
      </c>
      <c r="E21" s="629">
        <v>124</v>
      </c>
      <c r="F21" s="629">
        <v>20187.199999999997</v>
      </c>
      <c r="G21" s="626">
        <v>1</v>
      </c>
      <c r="H21" s="626">
        <v>162.79999999999998</v>
      </c>
      <c r="I21" s="629">
        <v>58</v>
      </c>
      <c r="J21" s="629">
        <v>9442.4000000000015</v>
      </c>
      <c r="K21" s="626">
        <v>0.46774193548387111</v>
      </c>
      <c r="L21" s="626">
        <v>162.80000000000001</v>
      </c>
      <c r="M21" s="629">
        <v>115</v>
      </c>
      <c r="N21" s="629">
        <v>18722</v>
      </c>
      <c r="O21" s="642">
        <v>0.92741935483870985</v>
      </c>
      <c r="P21" s="630">
        <v>162.80000000000001</v>
      </c>
    </row>
    <row r="22" spans="1:16" ht="14.4" customHeight="1" x14ac:dyDescent="0.3">
      <c r="A22" s="625" t="s">
        <v>6891</v>
      </c>
      <c r="B22" s="626" t="s">
        <v>6916</v>
      </c>
      <c r="C22" s="626" t="s">
        <v>6925</v>
      </c>
      <c r="D22" s="626" t="s">
        <v>6926</v>
      </c>
      <c r="E22" s="629"/>
      <c r="F22" s="629"/>
      <c r="G22" s="626"/>
      <c r="H22" s="626"/>
      <c r="I22" s="629">
        <v>1</v>
      </c>
      <c r="J22" s="629">
        <v>162.80000000000001</v>
      </c>
      <c r="K22" s="626"/>
      <c r="L22" s="626">
        <v>162.80000000000001</v>
      </c>
      <c r="M22" s="629"/>
      <c r="N22" s="629"/>
      <c r="O22" s="642"/>
      <c r="P22" s="630"/>
    </row>
    <row r="23" spans="1:16" ht="14.4" customHeight="1" x14ac:dyDescent="0.3">
      <c r="A23" s="625" t="s">
        <v>6891</v>
      </c>
      <c r="B23" s="626" t="s">
        <v>6916</v>
      </c>
      <c r="C23" s="626" t="s">
        <v>6927</v>
      </c>
      <c r="D23" s="626" t="s">
        <v>6928</v>
      </c>
      <c r="E23" s="629"/>
      <c r="F23" s="629"/>
      <c r="G23" s="626"/>
      <c r="H23" s="626"/>
      <c r="I23" s="629"/>
      <c r="J23" s="629"/>
      <c r="K23" s="626"/>
      <c r="L23" s="626"/>
      <c r="M23" s="629">
        <v>1</v>
      </c>
      <c r="N23" s="629">
        <v>108.6</v>
      </c>
      <c r="O23" s="642"/>
      <c r="P23" s="630">
        <v>108.6</v>
      </c>
    </row>
    <row r="24" spans="1:16" ht="14.4" customHeight="1" x14ac:dyDescent="0.3">
      <c r="A24" s="625" t="s">
        <v>6891</v>
      </c>
      <c r="B24" s="626" t="s">
        <v>6929</v>
      </c>
      <c r="C24" s="626" t="s">
        <v>6930</v>
      </c>
      <c r="D24" s="626" t="s">
        <v>6931</v>
      </c>
      <c r="E24" s="629">
        <v>2</v>
      </c>
      <c r="F24" s="629">
        <v>114</v>
      </c>
      <c r="G24" s="626">
        <v>1</v>
      </c>
      <c r="H24" s="626">
        <v>57</v>
      </c>
      <c r="I24" s="629">
        <v>1</v>
      </c>
      <c r="J24" s="629">
        <v>57</v>
      </c>
      <c r="K24" s="626">
        <v>0.5</v>
      </c>
      <c r="L24" s="626">
        <v>57</v>
      </c>
      <c r="M24" s="629">
        <v>4</v>
      </c>
      <c r="N24" s="629">
        <v>224</v>
      </c>
      <c r="O24" s="642">
        <v>1.9649122807017543</v>
      </c>
      <c r="P24" s="630">
        <v>56</v>
      </c>
    </row>
    <row r="25" spans="1:16" ht="14.4" customHeight="1" x14ac:dyDescent="0.3">
      <c r="A25" s="625" t="s">
        <v>6891</v>
      </c>
      <c r="B25" s="626" t="s">
        <v>6929</v>
      </c>
      <c r="C25" s="626" t="s">
        <v>6932</v>
      </c>
      <c r="D25" s="626" t="s">
        <v>6933</v>
      </c>
      <c r="E25" s="629">
        <v>25</v>
      </c>
      <c r="F25" s="629">
        <v>625</v>
      </c>
      <c r="G25" s="626">
        <v>1</v>
      </c>
      <c r="H25" s="626">
        <v>25</v>
      </c>
      <c r="I25" s="629">
        <v>23</v>
      </c>
      <c r="J25" s="629">
        <v>575</v>
      </c>
      <c r="K25" s="626">
        <v>0.92</v>
      </c>
      <c r="L25" s="626">
        <v>25</v>
      </c>
      <c r="M25" s="629">
        <v>299</v>
      </c>
      <c r="N25" s="629">
        <v>10465</v>
      </c>
      <c r="O25" s="642">
        <v>16.744</v>
      </c>
      <c r="P25" s="630">
        <v>35</v>
      </c>
    </row>
    <row r="26" spans="1:16" ht="14.4" customHeight="1" x14ac:dyDescent="0.3">
      <c r="A26" s="625" t="s">
        <v>6891</v>
      </c>
      <c r="B26" s="626" t="s">
        <v>6929</v>
      </c>
      <c r="C26" s="626" t="s">
        <v>6934</v>
      </c>
      <c r="D26" s="626" t="s">
        <v>6935</v>
      </c>
      <c r="E26" s="629">
        <v>9</v>
      </c>
      <c r="F26" s="629">
        <v>684</v>
      </c>
      <c r="G26" s="626">
        <v>1</v>
      </c>
      <c r="H26" s="626">
        <v>76</v>
      </c>
      <c r="I26" s="629">
        <v>1</v>
      </c>
      <c r="J26" s="629">
        <v>76</v>
      </c>
      <c r="K26" s="626">
        <v>0.1111111111111111</v>
      </c>
      <c r="L26" s="626">
        <v>76</v>
      </c>
      <c r="M26" s="629">
        <v>1</v>
      </c>
      <c r="N26" s="629">
        <v>76</v>
      </c>
      <c r="O26" s="642">
        <v>0.1111111111111111</v>
      </c>
      <c r="P26" s="630">
        <v>76</v>
      </c>
    </row>
    <row r="27" spans="1:16" ht="14.4" customHeight="1" x14ac:dyDescent="0.3">
      <c r="A27" s="625" t="s">
        <v>6891</v>
      </c>
      <c r="B27" s="626" t="s">
        <v>6929</v>
      </c>
      <c r="C27" s="626" t="s">
        <v>6936</v>
      </c>
      <c r="D27" s="626" t="s">
        <v>6937</v>
      </c>
      <c r="E27" s="629">
        <v>8</v>
      </c>
      <c r="F27" s="629">
        <v>152</v>
      </c>
      <c r="G27" s="626">
        <v>1</v>
      </c>
      <c r="H27" s="626">
        <v>19</v>
      </c>
      <c r="I27" s="629">
        <v>1</v>
      </c>
      <c r="J27" s="629">
        <v>19</v>
      </c>
      <c r="K27" s="626">
        <v>0.125</v>
      </c>
      <c r="L27" s="626">
        <v>19</v>
      </c>
      <c r="M27" s="629">
        <v>4</v>
      </c>
      <c r="N27" s="629">
        <v>120</v>
      </c>
      <c r="O27" s="642">
        <v>0.78947368421052633</v>
      </c>
      <c r="P27" s="630">
        <v>30</v>
      </c>
    </row>
    <row r="28" spans="1:16" ht="14.4" customHeight="1" x14ac:dyDescent="0.3">
      <c r="A28" s="625" t="s">
        <v>6891</v>
      </c>
      <c r="B28" s="626" t="s">
        <v>6929</v>
      </c>
      <c r="C28" s="626" t="s">
        <v>6938</v>
      </c>
      <c r="D28" s="626" t="s">
        <v>6939</v>
      </c>
      <c r="E28" s="629"/>
      <c r="F28" s="629"/>
      <c r="G28" s="626"/>
      <c r="H28" s="626"/>
      <c r="I28" s="629"/>
      <c r="J28" s="629"/>
      <c r="K28" s="626"/>
      <c r="L28" s="626"/>
      <c r="M28" s="629">
        <v>3</v>
      </c>
      <c r="N28" s="629">
        <v>168</v>
      </c>
      <c r="O28" s="642"/>
      <c r="P28" s="630">
        <v>56</v>
      </c>
    </row>
    <row r="29" spans="1:16" ht="14.4" customHeight="1" x14ac:dyDescent="0.3">
      <c r="A29" s="625" t="s">
        <v>6891</v>
      </c>
      <c r="B29" s="626" t="s">
        <v>6929</v>
      </c>
      <c r="C29" s="626" t="s">
        <v>6940</v>
      </c>
      <c r="D29" s="626" t="s">
        <v>6941</v>
      </c>
      <c r="E29" s="629">
        <v>26</v>
      </c>
      <c r="F29" s="629">
        <v>4056</v>
      </c>
      <c r="G29" s="626">
        <v>1</v>
      </c>
      <c r="H29" s="626">
        <v>156</v>
      </c>
      <c r="I29" s="629">
        <v>50</v>
      </c>
      <c r="J29" s="629">
        <v>7900</v>
      </c>
      <c r="K29" s="626">
        <v>1.9477317554240632</v>
      </c>
      <c r="L29" s="626">
        <v>158</v>
      </c>
      <c r="M29" s="629">
        <v>97</v>
      </c>
      <c r="N29" s="629">
        <v>15132</v>
      </c>
      <c r="O29" s="642">
        <v>3.7307692307692308</v>
      </c>
      <c r="P29" s="630">
        <v>156</v>
      </c>
    </row>
    <row r="30" spans="1:16" ht="14.4" customHeight="1" x14ac:dyDescent="0.3">
      <c r="A30" s="625" t="s">
        <v>6891</v>
      </c>
      <c r="B30" s="626" t="s">
        <v>6929</v>
      </c>
      <c r="C30" s="626" t="s">
        <v>6942</v>
      </c>
      <c r="D30" s="626" t="s">
        <v>6943</v>
      </c>
      <c r="E30" s="629">
        <v>1</v>
      </c>
      <c r="F30" s="629">
        <v>139</v>
      </c>
      <c r="G30" s="626">
        <v>1</v>
      </c>
      <c r="H30" s="626">
        <v>139</v>
      </c>
      <c r="I30" s="629">
        <v>1</v>
      </c>
      <c r="J30" s="629">
        <v>141</v>
      </c>
      <c r="K30" s="626">
        <v>1.014388489208633</v>
      </c>
      <c r="L30" s="626">
        <v>141</v>
      </c>
      <c r="M30" s="629">
        <v>4</v>
      </c>
      <c r="N30" s="629">
        <v>564</v>
      </c>
      <c r="O30" s="642">
        <v>4.057553956834532</v>
      </c>
      <c r="P30" s="630">
        <v>141</v>
      </c>
    </row>
    <row r="31" spans="1:16" ht="14.4" customHeight="1" x14ac:dyDescent="0.3">
      <c r="A31" s="625" t="s">
        <v>6891</v>
      </c>
      <c r="B31" s="626" t="s">
        <v>6929</v>
      </c>
      <c r="C31" s="626" t="s">
        <v>6944</v>
      </c>
      <c r="D31" s="626" t="s">
        <v>6945</v>
      </c>
      <c r="E31" s="629">
        <v>130</v>
      </c>
      <c r="F31" s="629">
        <v>9750</v>
      </c>
      <c r="G31" s="626">
        <v>1</v>
      </c>
      <c r="H31" s="626">
        <v>75</v>
      </c>
      <c r="I31" s="629">
        <v>118</v>
      </c>
      <c r="J31" s="629">
        <v>8850</v>
      </c>
      <c r="K31" s="626">
        <v>0.90769230769230769</v>
      </c>
      <c r="L31" s="626">
        <v>75</v>
      </c>
      <c r="M31" s="629">
        <v>220</v>
      </c>
      <c r="N31" s="629">
        <v>17820</v>
      </c>
      <c r="O31" s="642">
        <v>1.8276923076923077</v>
      </c>
      <c r="P31" s="630">
        <v>81</v>
      </c>
    </row>
    <row r="32" spans="1:16" ht="14.4" customHeight="1" x14ac:dyDescent="0.3">
      <c r="A32" s="625" t="s">
        <v>6891</v>
      </c>
      <c r="B32" s="626" t="s">
        <v>6929</v>
      </c>
      <c r="C32" s="626" t="s">
        <v>6946</v>
      </c>
      <c r="D32" s="626" t="s">
        <v>6947</v>
      </c>
      <c r="E32" s="629">
        <v>2</v>
      </c>
      <c r="F32" s="629">
        <v>208</v>
      </c>
      <c r="G32" s="626">
        <v>1</v>
      </c>
      <c r="H32" s="626">
        <v>104</v>
      </c>
      <c r="I32" s="629"/>
      <c r="J32" s="629"/>
      <c r="K32" s="626"/>
      <c r="L32" s="626"/>
      <c r="M32" s="629">
        <v>1</v>
      </c>
      <c r="N32" s="629">
        <v>88</v>
      </c>
      <c r="O32" s="642">
        <v>0.42307692307692307</v>
      </c>
      <c r="P32" s="630">
        <v>88</v>
      </c>
    </row>
    <row r="33" spans="1:16" ht="14.4" customHeight="1" x14ac:dyDescent="0.3">
      <c r="A33" s="625" t="s">
        <v>6891</v>
      </c>
      <c r="B33" s="626" t="s">
        <v>6929</v>
      </c>
      <c r="C33" s="626" t="s">
        <v>6948</v>
      </c>
      <c r="D33" s="626" t="s">
        <v>6949</v>
      </c>
      <c r="E33" s="629">
        <v>1349</v>
      </c>
      <c r="F33" s="629">
        <v>121410</v>
      </c>
      <c r="G33" s="626">
        <v>1</v>
      </c>
      <c r="H33" s="626">
        <v>90</v>
      </c>
      <c r="I33" s="629">
        <v>1619</v>
      </c>
      <c r="J33" s="629">
        <v>145710</v>
      </c>
      <c r="K33" s="626">
        <v>1.2001482579688658</v>
      </c>
      <c r="L33" s="626">
        <v>90</v>
      </c>
      <c r="M33" s="629">
        <v>1817</v>
      </c>
      <c r="N33" s="629">
        <v>145360</v>
      </c>
      <c r="O33" s="642">
        <v>1.1972654641298082</v>
      </c>
      <c r="P33" s="630">
        <v>80</v>
      </c>
    </row>
    <row r="34" spans="1:16" ht="14.4" customHeight="1" x14ac:dyDescent="0.3">
      <c r="A34" s="625" t="s">
        <v>6891</v>
      </c>
      <c r="B34" s="626" t="s">
        <v>6929</v>
      </c>
      <c r="C34" s="626" t="s">
        <v>6950</v>
      </c>
      <c r="D34" s="626" t="s">
        <v>6951</v>
      </c>
      <c r="E34" s="629">
        <v>1</v>
      </c>
      <c r="F34" s="629">
        <v>147</v>
      </c>
      <c r="G34" s="626">
        <v>1</v>
      </c>
      <c r="H34" s="626">
        <v>147</v>
      </c>
      <c r="I34" s="629">
        <v>1</v>
      </c>
      <c r="J34" s="629">
        <v>147</v>
      </c>
      <c r="K34" s="626">
        <v>1</v>
      </c>
      <c r="L34" s="626">
        <v>147</v>
      </c>
      <c r="M34" s="629">
        <v>2</v>
      </c>
      <c r="N34" s="629">
        <v>236</v>
      </c>
      <c r="O34" s="642">
        <v>1.6054421768707483</v>
      </c>
      <c r="P34" s="630">
        <v>118</v>
      </c>
    </row>
    <row r="35" spans="1:16" ht="14.4" customHeight="1" x14ac:dyDescent="0.3">
      <c r="A35" s="625" t="s">
        <v>6891</v>
      </c>
      <c r="B35" s="626" t="s">
        <v>6929</v>
      </c>
      <c r="C35" s="626" t="s">
        <v>6952</v>
      </c>
      <c r="D35" s="626" t="s">
        <v>6953</v>
      </c>
      <c r="E35" s="629"/>
      <c r="F35" s="629"/>
      <c r="G35" s="626"/>
      <c r="H35" s="626"/>
      <c r="I35" s="629"/>
      <c r="J35" s="629"/>
      <c r="K35" s="626"/>
      <c r="L35" s="626"/>
      <c r="M35" s="629">
        <v>3</v>
      </c>
      <c r="N35" s="629">
        <v>855</v>
      </c>
      <c r="O35" s="642"/>
      <c r="P35" s="630">
        <v>285</v>
      </c>
    </row>
    <row r="36" spans="1:16" ht="14.4" customHeight="1" x14ac:dyDescent="0.3">
      <c r="A36" s="625" t="s">
        <v>6891</v>
      </c>
      <c r="B36" s="626" t="s">
        <v>6929</v>
      </c>
      <c r="C36" s="626" t="s">
        <v>6954</v>
      </c>
      <c r="D36" s="626" t="s">
        <v>6955</v>
      </c>
      <c r="E36" s="629">
        <v>1</v>
      </c>
      <c r="F36" s="629">
        <v>114</v>
      </c>
      <c r="G36" s="626">
        <v>1</v>
      </c>
      <c r="H36" s="626">
        <v>114</v>
      </c>
      <c r="I36" s="629"/>
      <c r="J36" s="629"/>
      <c r="K36" s="626"/>
      <c r="L36" s="626"/>
      <c r="M36" s="629">
        <v>2</v>
      </c>
      <c r="N36" s="629">
        <v>230</v>
      </c>
      <c r="O36" s="642">
        <v>2.0175438596491229</v>
      </c>
      <c r="P36" s="630">
        <v>115</v>
      </c>
    </row>
    <row r="37" spans="1:16" ht="14.4" customHeight="1" x14ac:dyDescent="0.3">
      <c r="A37" s="625" t="s">
        <v>6891</v>
      </c>
      <c r="B37" s="626" t="s">
        <v>6929</v>
      </c>
      <c r="C37" s="626" t="s">
        <v>6956</v>
      </c>
      <c r="D37" s="626" t="s">
        <v>6957</v>
      </c>
      <c r="E37" s="629">
        <v>2</v>
      </c>
      <c r="F37" s="629">
        <v>200</v>
      </c>
      <c r="G37" s="626">
        <v>1</v>
      </c>
      <c r="H37" s="626">
        <v>100</v>
      </c>
      <c r="I37" s="629">
        <v>1</v>
      </c>
      <c r="J37" s="629">
        <v>100</v>
      </c>
      <c r="K37" s="626">
        <v>0.5</v>
      </c>
      <c r="L37" s="626">
        <v>100</v>
      </c>
      <c r="M37" s="629">
        <v>1</v>
      </c>
      <c r="N37" s="629">
        <v>100</v>
      </c>
      <c r="O37" s="642">
        <v>0.5</v>
      </c>
      <c r="P37" s="630">
        <v>100</v>
      </c>
    </row>
    <row r="38" spans="1:16" ht="14.4" customHeight="1" x14ac:dyDescent="0.3">
      <c r="A38" s="625" t="s">
        <v>6891</v>
      </c>
      <c r="B38" s="626" t="s">
        <v>6929</v>
      </c>
      <c r="C38" s="626" t="s">
        <v>6958</v>
      </c>
      <c r="D38" s="626" t="s">
        <v>6959</v>
      </c>
      <c r="E38" s="629">
        <v>4254</v>
      </c>
      <c r="F38" s="629">
        <v>144636</v>
      </c>
      <c r="G38" s="626">
        <v>1</v>
      </c>
      <c r="H38" s="626">
        <v>34</v>
      </c>
      <c r="I38" s="629">
        <v>4282</v>
      </c>
      <c r="J38" s="629">
        <v>145588</v>
      </c>
      <c r="K38" s="626">
        <v>1.0065820404325341</v>
      </c>
      <c r="L38" s="626">
        <v>34</v>
      </c>
      <c r="M38" s="629">
        <v>4101</v>
      </c>
      <c r="N38" s="629">
        <v>139434</v>
      </c>
      <c r="O38" s="642">
        <v>0.96403385049365298</v>
      </c>
      <c r="P38" s="630">
        <v>34</v>
      </c>
    </row>
    <row r="39" spans="1:16" ht="14.4" customHeight="1" x14ac:dyDescent="0.3">
      <c r="A39" s="625" t="s">
        <v>6891</v>
      </c>
      <c r="B39" s="626" t="s">
        <v>6929</v>
      </c>
      <c r="C39" s="626" t="s">
        <v>6960</v>
      </c>
      <c r="D39" s="626" t="s">
        <v>6961</v>
      </c>
      <c r="E39" s="629"/>
      <c r="F39" s="629"/>
      <c r="G39" s="626"/>
      <c r="H39" s="626"/>
      <c r="I39" s="629">
        <v>1</v>
      </c>
      <c r="J39" s="629">
        <v>205</v>
      </c>
      <c r="K39" s="626"/>
      <c r="L39" s="626">
        <v>205</v>
      </c>
      <c r="M39" s="629">
        <v>260</v>
      </c>
      <c r="N39" s="629">
        <v>53560</v>
      </c>
      <c r="O39" s="642"/>
      <c r="P39" s="630">
        <v>206</v>
      </c>
    </row>
    <row r="40" spans="1:16" ht="14.4" customHeight="1" x14ac:dyDescent="0.3">
      <c r="A40" s="625" t="s">
        <v>6891</v>
      </c>
      <c r="B40" s="626" t="s">
        <v>6929</v>
      </c>
      <c r="C40" s="626" t="s">
        <v>6962</v>
      </c>
      <c r="D40" s="626" t="s">
        <v>6963</v>
      </c>
      <c r="E40" s="629">
        <v>1</v>
      </c>
      <c r="F40" s="629">
        <v>474</v>
      </c>
      <c r="G40" s="626">
        <v>1</v>
      </c>
      <c r="H40" s="626">
        <v>474</v>
      </c>
      <c r="I40" s="629"/>
      <c r="J40" s="629"/>
      <c r="K40" s="626"/>
      <c r="L40" s="626"/>
      <c r="M40" s="629"/>
      <c r="N40" s="629"/>
      <c r="O40" s="642"/>
      <c r="P40" s="630"/>
    </row>
    <row r="41" spans="1:16" ht="14.4" customHeight="1" x14ac:dyDescent="0.3">
      <c r="A41" s="625" t="s">
        <v>6891</v>
      </c>
      <c r="B41" s="626" t="s">
        <v>6929</v>
      </c>
      <c r="C41" s="626" t="s">
        <v>6964</v>
      </c>
      <c r="D41" s="626" t="s">
        <v>6965</v>
      </c>
      <c r="E41" s="629">
        <v>335</v>
      </c>
      <c r="F41" s="629">
        <v>3350</v>
      </c>
      <c r="G41" s="626">
        <v>1</v>
      </c>
      <c r="H41" s="626">
        <v>10</v>
      </c>
      <c r="I41" s="629">
        <v>237</v>
      </c>
      <c r="J41" s="629">
        <v>2370</v>
      </c>
      <c r="K41" s="626">
        <v>0.70746268656716416</v>
      </c>
      <c r="L41" s="626">
        <v>10</v>
      </c>
      <c r="M41" s="629">
        <v>316</v>
      </c>
      <c r="N41" s="629">
        <v>3160</v>
      </c>
      <c r="O41" s="642">
        <v>0.94328358208955221</v>
      </c>
      <c r="P41" s="630">
        <v>10</v>
      </c>
    </row>
    <row r="42" spans="1:16" ht="14.4" customHeight="1" x14ac:dyDescent="0.3">
      <c r="A42" s="625" t="s">
        <v>6891</v>
      </c>
      <c r="B42" s="626" t="s">
        <v>6929</v>
      </c>
      <c r="C42" s="626" t="s">
        <v>6966</v>
      </c>
      <c r="D42" s="626" t="s">
        <v>6967</v>
      </c>
      <c r="E42" s="629"/>
      <c r="F42" s="629"/>
      <c r="G42" s="626"/>
      <c r="H42" s="626"/>
      <c r="I42" s="629"/>
      <c r="J42" s="629"/>
      <c r="K42" s="626"/>
      <c r="L42" s="626"/>
      <c r="M42" s="629">
        <v>12</v>
      </c>
      <c r="N42" s="629">
        <v>60</v>
      </c>
      <c r="O42" s="642"/>
      <c r="P42" s="630">
        <v>5</v>
      </c>
    </row>
    <row r="43" spans="1:16" ht="14.4" customHeight="1" x14ac:dyDescent="0.3">
      <c r="A43" s="625" t="s">
        <v>6891</v>
      </c>
      <c r="B43" s="626" t="s">
        <v>6929</v>
      </c>
      <c r="C43" s="626" t="s">
        <v>6968</v>
      </c>
      <c r="D43" s="626" t="s">
        <v>6969</v>
      </c>
      <c r="E43" s="629"/>
      <c r="F43" s="629"/>
      <c r="G43" s="626"/>
      <c r="H43" s="626"/>
      <c r="I43" s="629"/>
      <c r="J43" s="629"/>
      <c r="K43" s="626"/>
      <c r="L43" s="626"/>
      <c r="M43" s="629">
        <v>6</v>
      </c>
      <c r="N43" s="629">
        <v>30</v>
      </c>
      <c r="O43" s="642"/>
      <c r="P43" s="630">
        <v>5</v>
      </c>
    </row>
    <row r="44" spans="1:16" ht="14.4" customHeight="1" x14ac:dyDescent="0.3">
      <c r="A44" s="625" t="s">
        <v>6891</v>
      </c>
      <c r="B44" s="626" t="s">
        <v>6929</v>
      </c>
      <c r="C44" s="626" t="s">
        <v>6970</v>
      </c>
      <c r="D44" s="626" t="s">
        <v>6971</v>
      </c>
      <c r="E44" s="629"/>
      <c r="F44" s="629"/>
      <c r="G44" s="626"/>
      <c r="H44" s="626"/>
      <c r="I44" s="629"/>
      <c r="J44" s="629"/>
      <c r="K44" s="626"/>
      <c r="L44" s="626"/>
      <c r="M44" s="629">
        <v>1</v>
      </c>
      <c r="N44" s="629">
        <v>115</v>
      </c>
      <c r="O44" s="642"/>
      <c r="P44" s="630">
        <v>115</v>
      </c>
    </row>
    <row r="45" spans="1:16" ht="14.4" customHeight="1" x14ac:dyDescent="0.3">
      <c r="A45" s="625" t="s">
        <v>6891</v>
      </c>
      <c r="B45" s="626" t="s">
        <v>6929</v>
      </c>
      <c r="C45" s="626" t="s">
        <v>6972</v>
      </c>
      <c r="D45" s="626" t="s">
        <v>6973</v>
      </c>
      <c r="E45" s="629">
        <v>23</v>
      </c>
      <c r="F45" s="629">
        <v>20470</v>
      </c>
      <c r="G45" s="626">
        <v>1</v>
      </c>
      <c r="H45" s="626">
        <v>890</v>
      </c>
      <c r="I45" s="629"/>
      <c r="J45" s="629"/>
      <c r="K45" s="626"/>
      <c r="L45" s="626"/>
      <c r="M45" s="629"/>
      <c r="N45" s="629"/>
      <c r="O45" s="642"/>
      <c r="P45" s="630"/>
    </row>
    <row r="46" spans="1:16" ht="14.4" customHeight="1" x14ac:dyDescent="0.3">
      <c r="A46" s="625" t="s">
        <v>6891</v>
      </c>
      <c r="B46" s="626" t="s">
        <v>6929</v>
      </c>
      <c r="C46" s="626" t="s">
        <v>6974</v>
      </c>
      <c r="D46" s="626" t="s">
        <v>6975</v>
      </c>
      <c r="E46" s="629">
        <v>9</v>
      </c>
      <c r="F46" s="629">
        <v>5364</v>
      </c>
      <c r="G46" s="626">
        <v>1</v>
      </c>
      <c r="H46" s="626">
        <v>596</v>
      </c>
      <c r="I46" s="629"/>
      <c r="J46" s="629"/>
      <c r="K46" s="626"/>
      <c r="L46" s="626"/>
      <c r="M46" s="629"/>
      <c r="N46" s="629"/>
      <c r="O46" s="642"/>
      <c r="P46" s="630"/>
    </row>
    <row r="47" spans="1:16" ht="14.4" customHeight="1" x14ac:dyDescent="0.3">
      <c r="A47" s="625" t="s">
        <v>6891</v>
      </c>
      <c r="B47" s="626" t="s">
        <v>6929</v>
      </c>
      <c r="C47" s="626" t="s">
        <v>6976</v>
      </c>
      <c r="D47" s="626" t="s">
        <v>6977</v>
      </c>
      <c r="E47" s="629">
        <v>177</v>
      </c>
      <c r="F47" s="629">
        <v>14691</v>
      </c>
      <c r="G47" s="626">
        <v>1</v>
      </c>
      <c r="H47" s="626">
        <v>83</v>
      </c>
      <c r="I47" s="629">
        <v>176</v>
      </c>
      <c r="J47" s="629">
        <v>14608</v>
      </c>
      <c r="K47" s="626">
        <v>0.99435028248587576</v>
      </c>
      <c r="L47" s="626">
        <v>83</v>
      </c>
      <c r="M47" s="629">
        <v>149</v>
      </c>
      <c r="N47" s="629">
        <v>12367</v>
      </c>
      <c r="O47" s="642">
        <v>0.84180790960451979</v>
      </c>
      <c r="P47" s="630">
        <v>83</v>
      </c>
    </row>
    <row r="48" spans="1:16" ht="14.4" customHeight="1" x14ac:dyDescent="0.3">
      <c r="A48" s="625" t="s">
        <v>6891</v>
      </c>
      <c r="B48" s="626" t="s">
        <v>6929</v>
      </c>
      <c r="C48" s="626" t="s">
        <v>6978</v>
      </c>
      <c r="D48" s="626" t="s">
        <v>6979</v>
      </c>
      <c r="E48" s="629">
        <v>320</v>
      </c>
      <c r="F48" s="629">
        <v>194240</v>
      </c>
      <c r="G48" s="626">
        <v>1</v>
      </c>
      <c r="H48" s="626">
        <v>607</v>
      </c>
      <c r="I48" s="629">
        <v>308</v>
      </c>
      <c r="J48" s="629">
        <v>187572</v>
      </c>
      <c r="K48" s="626">
        <v>0.965671334431631</v>
      </c>
      <c r="L48" s="626">
        <v>609</v>
      </c>
      <c r="M48" s="629">
        <v>283</v>
      </c>
      <c r="N48" s="629">
        <v>172913</v>
      </c>
      <c r="O48" s="642">
        <v>0.89020284184513998</v>
      </c>
      <c r="P48" s="630">
        <v>611</v>
      </c>
    </row>
    <row r="49" spans="1:16" ht="14.4" customHeight="1" x14ac:dyDescent="0.3">
      <c r="A49" s="625" t="s">
        <v>6891</v>
      </c>
      <c r="B49" s="626" t="s">
        <v>6929</v>
      </c>
      <c r="C49" s="626" t="s">
        <v>6980</v>
      </c>
      <c r="D49" s="626" t="s">
        <v>6981</v>
      </c>
      <c r="E49" s="629">
        <v>540</v>
      </c>
      <c r="F49" s="629">
        <v>87480</v>
      </c>
      <c r="G49" s="626">
        <v>1</v>
      </c>
      <c r="H49" s="626">
        <v>162</v>
      </c>
      <c r="I49" s="629">
        <v>529</v>
      </c>
      <c r="J49" s="629">
        <v>86756</v>
      </c>
      <c r="K49" s="626">
        <v>0.99172382258802017</v>
      </c>
      <c r="L49" s="626">
        <v>164</v>
      </c>
      <c r="M49" s="629">
        <v>440</v>
      </c>
      <c r="N49" s="629">
        <v>72600</v>
      </c>
      <c r="O49" s="642">
        <v>0.82990397805212623</v>
      </c>
      <c r="P49" s="630">
        <v>165</v>
      </c>
    </row>
    <row r="50" spans="1:16" ht="14.4" customHeight="1" x14ac:dyDescent="0.3">
      <c r="A50" s="625" t="s">
        <v>6891</v>
      </c>
      <c r="B50" s="626" t="s">
        <v>6929</v>
      </c>
      <c r="C50" s="626" t="s">
        <v>6982</v>
      </c>
      <c r="D50" s="626" t="s">
        <v>6983</v>
      </c>
      <c r="E50" s="629">
        <v>22</v>
      </c>
      <c r="F50" s="629">
        <v>16060</v>
      </c>
      <c r="G50" s="626">
        <v>1</v>
      </c>
      <c r="H50" s="626">
        <v>730</v>
      </c>
      <c r="I50" s="629">
        <v>30</v>
      </c>
      <c r="J50" s="629">
        <v>21960</v>
      </c>
      <c r="K50" s="626">
        <v>1.3673723536737235</v>
      </c>
      <c r="L50" s="626">
        <v>732</v>
      </c>
      <c r="M50" s="629">
        <v>19</v>
      </c>
      <c r="N50" s="629">
        <v>13946</v>
      </c>
      <c r="O50" s="642">
        <v>0.86836861768368623</v>
      </c>
      <c r="P50" s="630">
        <v>734</v>
      </c>
    </row>
    <row r="51" spans="1:16" ht="14.4" customHeight="1" x14ac:dyDescent="0.3">
      <c r="A51" s="625" t="s">
        <v>6891</v>
      </c>
      <c r="B51" s="626" t="s">
        <v>6929</v>
      </c>
      <c r="C51" s="626" t="s">
        <v>6984</v>
      </c>
      <c r="D51" s="626" t="s">
        <v>6985</v>
      </c>
      <c r="E51" s="629">
        <v>328</v>
      </c>
      <c r="F51" s="629">
        <v>308648</v>
      </c>
      <c r="G51" s="626">
        <v>1</v>
      </c>
      <c r="H51" s="626">
        <v>941</v>
      </c>
      <c r="I51" s="629">
        <v>284</v>
      </c>
      <c r="J51" s="629">
        <v>267812</v>
      </c>
      <c r="K51" s="626">
        <v>0.86769394261424015</v>
      </c>
      <c r="L51" s="626">
        <v>943</v>
      </c>
      <c r="M51" s="629">
        <v>249</v>
      </c>
      <c r="N51" s="629">
        <v>235803</v>
      </c>
      <c r="O51" s="642">
        <v>0.76398680697752774</v>
      </c>
      <c r="P51" s="630">
        <v>947</v>
      </c>
    </row>
    <row r="52" spans="1:16" ht="14.4" customHeight="1" x14ac:dyDescent="0.3">
      <c r="A52" s="625" t="s">
        <v>6891</v>
      </c>
      <c r="B52" s="626" t="s">
        <v>6929</v>
      </c>
      <c r="C52" s="626" t="s">
        <v>6986</v>
      </c>
      <c r="D52" s="626" t="s">
        <v>6987</v>
      </c>
      <c r="E52" s="629">
        <v>140</v>
      </c>
      <c r="F52" s="629">
        <v>25620</v>
      </c>
      <c r="G52" s="626">
        <v>1</v>
      </c>
      <c r="H52" s="626">
        <v>183</v>
      </c>
      <c r="I52" s="629">
        <v>84</v>
      </c>
      <c r="J52" s="629">
        <v>15372</v>
      </c>
      <c r="K52" s="626">
        <v>0.6</v>
      </c>
      <c r="L52" s="626">
        <v>183</v>
      </c>
      <c r="M52" s="629">
        <v>139</v>
      </c>
      <c r="N52" s="629">
        <v>25715</v>
      </c>
      <c r="O52" s="642">
        <v>1.0037080405932866</v>
      </c>
      <c r="P52" s="630">
        <v>185</v>
      </c>
    </row>
    <row r="53" spans="1:16" ht="14.4" customHeight="1" x14ac:dyDescent="0.3">
      <c r="A53" s="625" t="s">
        <v>6891</v>
      </c>
      <c r="B53" s="626" t="s">
        <v>6929</v>
      </c>
      <c r="C53" s="626" t="s">
        <v>6988</v>
      </c>
      <c r="D53" s="626" t="s">
        <v>6989</v>
      </c>
      <c r="E53" s="629">
        <v>310</v>
      </c>
      <c r="F53" s="629">
        <v>119350</v>
      </c>
      <c r="G53" s="626">
        <v>1</v>
      </c>
      <c r="H53" s="626">
        <v>385</v>
      </c>
      <c r="I53" s="629">
        <v>308</v>
      </c>
      <c r="J53" s="629">
        <v>118580</v>
      </c>
      <c r="K53" s="626">
        <v>0.99354838709677418</v>
      </c>
      <c r="L53" s="626">
        <v>385</v>
      </c>
      <c r="M53" s="629">
        <v>291</v>
      </c>
      <c r="N53" s="629">
        <v>112326</v>
      </c>
      <c r="O53" s="642">
        <v>0.94114788437369079</v>
      </c>
      <c r="P53" s="630">
        <v>386</v>
      </c>
    </row>
    <row r="54" spans="1:16" ht="14.4" customHeight="1" x14ac:dyDescent="0.3">
      <c r="A54" s="625" t="s">
        <v>6891</v>
      </c>
      <c r="B54" s="626" t="s">
        <v>6929</v>
      </c>
      <c r="C54" s="626" t="s">
        <v>6990</v>
      </c>
      <c r="D54" s="626" t="s">
        <v>6991</v>
      </c>
      <c r="E54" s="629">
        <v>839</v>
      </c>
      <c r="F54" s="629">
        <v>32721</v>
      </c>
      <c r="G54" s="626">
        <v>1</v>
      </c>
      <c r="H54" s="626">
        <v>39</v>
      </c>
      <c r="I54" s="629">
        <v>599</v>
      </c>
      <c r="J54" s="629">
        <v>23361</v>
      </c>
      <c r="K54" s="626">
        <v>0.71394517282479142</v>
      </c>
      <c r="L54" s="626">
        <v>39</v>
      </c>
      <c r="M54" s="629">
        <v>754</v>
      </c>
      <c r="N54" s="629">
        <v>29406</v>
      </c>
      <c r="O54" s="642">
        <v>0.89868891537544693</v>
      </c>
      <c r="P54" s="630">
        <v>39</v>
      </c>
    </row>
    <row r="55" spans="1:16" ht="14.4" customHeight="1" x14ac:dyDescent="0.3">
      <c r="A55" s="625" t="s">
        <v>6891</v>
      </c>
      <c r="B55" s="626" t="s">
        <v>6929</v>
      </c>
      <c r="C55" s="626" t="s">
        <v>6992</v>
      </c>
      <c r="D55" s="626" t="s">
        <v>6993</v>
      </c>
      <c r="E55" s="629"/>
      <c r="F55" s="629"/>
      <c r="G55" s="626"/>
      <c r="H55" s="626"/>
      <c r="I55" s="629">
        <v>3</v>
      </c>
      <c r="J55" s="629">
        <v>52905</v>
      </c>
      <c r="K55" s="626"/>
      <c r="L55" s="626">
        <v>17635</v>
      </c>
      <c r="M55" s="629"/>
      <c r="N55" s="629"/>
      <c r="O55" s="642"/>
      <c r="P55" s="630"/>
    </row>
    <row r="56" spans="1:16" ht="14.4" customHeight="1" x14ac:dyDescent="0.3">
      <c r="A56" s="625" t="s">
        <v>6891</v>
      </c>
      <c r="B56" s="626" t="s">
        <v>6929</v>
      </c>
      <c r="C56" s="626" t="s">
        <v>2675</v>
      </c>
      <c r="D56" s="626" t="s">
        <v>6994</v>
      </c>
      <c r="E56" s="629">
        <v>1</v>
      </c>
      <c r="F56" s="629">
        <v>559</v>
      </c>
      <c r="G56" s="626">
        <v>1</v>
      </c>
      <c r="H56" s="626">
        <v>559</v>
      </c>
      <c r="I56" s="629">
        <v>3</v>
      </c>
      <c r="J56" s="629">
        <v>1683</v>
      </c>
      <c r="K56" s="626">
        <v>3.0107334525939176</v>
      </c>
      <c r="L56" s="626">
        <v>561</v>
      </c>
      <c r="M56" s="629"/>
      <c r="N56" s="629"/>
      <c r="O56" s="642"/>
      <c r="P56" s="630"/>
    </row>
    <row r="57" spans="1:16" ht="14.4" customHeight="1" x14ac:dyDescent="0.3">
      <c r="A57" s="625" t="s">
        <v>6891</v>
      </c>
      <c r="B57" s="626" t="s">
        <v>6929</v>
      </c>
      <c r="C57" s="626" t="s">
        <v>6995</v>
      </c>
      <c r="D57" s="626" t="s">
        <v>6996</v>
      </c>
      <c r="E57" s="629"/>
      <c r="F57" s="629"/>
      <c r="G57" s="626"/>
      <c r="H57" s="626"/>
      <c r="I57" s="629">
        <v>1</v>
      </c>
      <c r="J57" s="629">
        <v>1684</v>
      </c>
      <c r="K57" s="626"/>
      <c r="L57" s="626">
        <v>1684</v>
      </c>
      <c r="M57" s="629">
        <v>2</v>
      </c>
      <c r="N57" s="629">
        <v>3372</v>
      </c>
      <c r="O57" s="642"/>
      <c r="P57" s="630">
        <v>1686</v>
      </c>
    </row>
    <row r="58" spans="1:16" ht="14.4" customHeight="1" x14ac:dyDescent="0.3">
      <c r="A58" s="625" t="s">
        <v>6891</v>
      </c>
      <c r="B58" s="626" t="s">
        <v>6929</v>
      </c>
      <c r="C58" s="626" t="s">
        <v>6997</v>
      </c>
      <c r="D58" s="626" t="s">
        <v>6998</v>
      </c>
      <c r="E58" s="629">
        <v>9</v>
      </c>
      <c r="F58" s="629">
        <v>6030</v>
      </c>
      <c r="G58" s="626">
        <v>1</v>
      </c>
      <c r="H58" s="626">
        <v>670</v>
      </c>
      <c r="I58" s="629">
        <v>2</v>
      </c>
      <c r="J58" s="629">
        <v>1344</v>
      </c>
      <c r="K58" s="626">
        <v>0.22288557213930349</v>
      </c>
      <c r="L58" s="626">
        <v>672</v>
      </c>
      <c r="M58" s="629">
        <v>5</v>
      </c>
      <c r="N58" s="629">
        <v>3370</v>
      </c>
      <c r="O58" s="642">
        <v>0.55887230514096187</v>
      </c>
      <c r="P58" s="630">
        <v>674</v>
      </c>
    </row>
    <row r="59" spans="1:16" ht="14.4" customHeight="1" x14ac:dyDescent="0.3">
      <c r="A59" s="625" t="s">
        <v>6891</v>
      </c>
      <c r="B59" s="626" t="s">
        <v>6929</v>
      </c>
      <c r="C59" s="626" t="s">
        <v>6999</v>
      </c>
      <c r="D59" s="626" t="s">
        <v>7000</v>
      </c>
      <c r="E59" s="629">
        <v>89</v>
      </c>
      <c r="F59" s="629">
        <v>393558</v>
      </c>
      <c r="G59" s="626">
        <v>1</v>
      </c>
      <c r="H59" s="626">
        <v>4422</v>
      </c>
      <c r="I59" s="629">
        <v>87</v>
      </c>
      <c r="J59" s="629">
        <v>384888</v>
      </c>
      <c r="K59" s="626">
        <v>0.97797021023584829</v>
      </c>
      <c r="L59" s="626">
        <v>4424</v>
      </c>
      <c r="M59" s="629">
        <v>47</v>
      </c>
      <c r="N59" s="629">
        <v>207975</v>
      </c>
      <c r="O59" s="642">
        <v>0.52844815757779029</v>
      </c>
      <c r="P59" s="630">
        <v>4425</v>
      </c>
    </row>
    <row r="60" spans="1:16" ht="14.4" customHeight="1" x14ac:dyDescent="0.3">
      <c r="A60" s="625" t="s">
        <v>6891</v>
      </c>
      <c r="B60" s="626" t="s">
        <v>6929</v>
      </c>
      <c r="C60" s="626" t="s">
        <v>7001</v>
      </c>
      <c r="D60" s="626" t="s">
        <v>7002</v>
      </c>
      <c r="E60" s="629"/>
      <c r="F60" s="629"/>
      <c r="G60" s="626"/>
      <c r="H60" s="626"/>
      <c r="I60" s="629">
        <v>3</v>
      </c>
      <c r="J60" s="629">
        <v>2061</v>
      </c>
      <c r="K60" s="626"/>
      <c r="L60" s="626">
        <v>687</v>
      </c>
      <c r="M60" s="629">
        <v>2</v>
      </c>
      <c r="N60" s="629">
        <v>1378</v>
      </c>
      <c r="O60" s="642"/>
      <c r="P60" s="630">
        <v>689</v>
      </c>
    </row>
    <row r="61" spans="1:16" ht="14.4" customHeight="1" x14ac:dyDescent="0.3">
      <c r="A61" s="625" t="s">
        <v>6891</v>
      </c>
      <c r="B61" s="626" t="s">
        <v>6929</v>
      </c>
      <c r="C61" s="626" t="s">
        <v>7003</v>
      </c>
      <c r="D61" s="626" t="s">
        <v>7004</v>
      </c>
      <c r="E61" s="629">
        <v>1</v>
      </c>
      <c r="F61" s="629">
        <v>288</v>
      </c>
      <c r="G61" s="626">
        <v>1</v>
      </c>
      <c r="H61" s="626">
        <v>288</v>
      </c>
      <c r="I61" s="629"/>
      <c r="J61" s="629"/>
      <c r="K61" s="626"/>
      <c r="L61" s="626"/>
      <c r="M61" s="629">
        <v>1</v>
      </c>
      <c r="N61" s="629">
        <v>291</v>
      </c>
      <c r="O61" s="642">
        <v>1.0104166666666667</v>
      </c>
      <c r="P61" s="630">
        <v>291</v>
      </c>
    </row>
    <row r="62" spans="1:16" ht="14.4" customHeight="1" x14ac:dyDescent="0.3">
      <c r="A62" s="625" t="s">
        <v>6891</v>
      </c>
      <c r="B62" s="626" t="s">
        <v>6929</v>
      </c>
      <c r="C62" s="626" t="s">
        <v>7005</v>
      </c>
      <c r="D62" s="626" t="s">
        <v>7006</v>
      </c>
      <c r="E62" s="629">
        <v>15</v>
      </c>
      <c r="F62" s="629">
        <v>5385</v>
      </c>
      <c r="G62" s="626">
        <v>1</v>
      </c>
      <c r="H62" s="626">
        <v>359</v>
      </c>
      <c r="I62" s="629">
        <v>46</v>
      </c>
      <c r="J62" s="629">
        <v>16560</v>
      </c>
      <c r="K62" s="626">
        <v>3.0752089136490253</v>
      </c>
      <c r="L62" s="626">
        <v>360</v>
      </c>
      <c r="M62" s="629">
        <v>53</v>
      </c>
      <c r="N62" s="629">
        <v>18232</v>
      </c>
      <c r="O62" s="642">
        <v>3.3857010213556173</v>
      </c>
      <c r="P62" s="630">
        <v>344</v>
      </c>
    </row>
    <row r="63" spans="1:16" ht="14.4" customHeight="1" x14ac:dyDescent="0.3">
      <c r="A63" s="625" t="s">
        <v>6891</v>
      </c>
      <c r="B63" s="626" t="s">
        <v>6929</v>
      </c>
      <c r="C63" s="626" t="s">
        <v>7007</v>
      </c>
      <c r="D63" s="626" t="s">
        <v>7008</v>
      </c>
      <c r="E63" s="629">
        <v>2281</v>
      </c>
      <c r="F63" s="629">
        <v>565688</v>
      </c>
      <c r="G63" s="626">
        <v>1</v>
      </c>
      <c r="H63" s="626">
        <v>248</v>
      </c>
      <c r="I63" s="629">
        <v>2423</v>
      </c>
      <c r="J63" s="629">
        <v>603327</v>
      </c>
      <c r="K63" s="626">
        <v>1.066536677461781</v>
      </c>
      <c r="L63" s="626">
        <v>249</v>
      </c>
      <c r="M63" s="629">
        <v>2573</v>
      </c>
      <c r="N63" s="629">
        <v>596936</v>
      </c>
      <c r="O63" s="642">
        <v>1.0552389302937308</v>
      </c>
      <c r="P63" s="630">
        <v>232</v>
      </c>
    </row>
    <row r="64" spans="1:16" ht="14.4" customHeight="1" x14ac:dyDescent="0.3">
      <c r="A64" s="625" t="s">
        <v>6891</v>
      </c>
      <c r="B64" s="626" t="s">
        <v>6929</v>
      </c>
      <c r="C64" s="626" t="s">
        <v>7009</v>
      </c>
      <c r="D64" s="626" t="s">
        <v>7010</v>
      </c>
      <c r="E64" s="629">
        <v>6039</v>
      </c>
      <c r="F64" s="629">
        <v>748836</v>
      </c>
      <c r="G64" s="626">
        <v>1</v>
      </c>
      <c r="H64" s="626">
        <v>124</v>
      </c>
      <c r="I64" s="629">
        <v>6267</v>
      </c>
      <c r="J64" s="629">
        <v>783375</v>
      </c>
      <c r="K64" s="626">
        <v>1.0461235838020608</v>
      </c>
      <c r="L64" s="626">
        <v>125</v>
      </c>
      <c r="M64" s="629">
        <v>6343</v>
      </c>
      <c r="N64" s="629">
        <v>735788</v>
      </c>
      <c r="O64" s="642">
        <v>0.98257562403516929</v>
      </c>
      <c r="P64" s="630">
        <v>116</v>
      </c>
    </row>
    <row r="65" spans="1:16" ht="14.4" customHeight="1" x14ac:dyDescent="0.3">
      <c r="A65" s="625" t="s">
        <v>6891</v>
      </c>
      <c r="B65" s="626" t="s">
        <v>6929</v>
      </c>
      <c r="C65" s="626" t="s">
        <v>7011</v>
      </c>
      <c r="D65" s="626" t="s">
        <v>7012</v>
      </c>
      <c r="E65" s="629">
        <v>13</v>
      </c>
      <c r="F65" s="629">
        <v>13494</v>
      </c>
      <c r="G65" s="626">
        <v>1</v>
      </c>
      <c r="H65" s="626">
        <v>1038</v>
      </c>
      <c r="I65" s="629">
        <v>9</v>
      </c>
      <c r="J65" s="629">
        <v>9360</v>
      </c>
      <c r="K65" s="626">
        <v>0.69364161849710981</v>
      </c>
      <c r="L65" s="626">
        <v>1040</v>
      </c>
      <c r="M65" s="629">
        <v>42</v>
      </c>
      <c r="N65" s="629">
        <v>43806</v>
      </c>
      <c r="O65" s="642">
        <v>3.2463317029791017</v>
      </c>
      <c r="P65" s="630">
        <v>1043</v>
      </c>
    </row>
    <row r="66" spans="1:16" ht="14.4" customHeight="1" x14ac:dyDescent="0.3">
      <c r="A66" s="625" t="s">
        <v>6891</v>
      </c>
      <c r="B66" s="626" t="s">
        <v>6929</v>
      </c>
      <c r="C66" s="626" t="s">
        <v>7013</v>
      </c>
      <c r="D66" s="626" t="s">
        <v>7014</v>
      </c>
      <c r="E66" s="629"/>
      <c r="F66" s="629"/>
      <c r="G66" s="626"/>
      <c r="H66" s="626"/>
      <c r="I66" s="629">
        <v>1</v>
      </c>
      <c r="J66" s="629">
        <v>583</v>
      </c>
      <c r="K66" s="626"/>
      <c r="L66" s="626">
        <v>583</v>
      </c>
      <c r="M66" s="629"/>
      <c r="N66" s="629"/>
      <c r="O66" s="642"/>
      <c r="P66" s="630"/>
    </row>
    <row r="67" spans="1:16" ht="14.4" customHeight="1" x14ac:dyDescent="0.3">
      <c r="A67" s="625" t="s">
        <v>6891</v>
      </c>
      <c r="B67" s="626" t="s">
        <v>6929</v>
      </c>
      <c r="C67" s="626" t="s">
        <v>7015</v>
      </c>
      <c r="D67" s="626" t="s">
        <v>7016</v>
      </c>
      <c r="E67" s="629">
        <v>47</v>
      </c>
      <c r="F67" s="629">
        <v>31349</v>
      </c>
      <c r="G67" s="626">
        <v>1</v>
      </c>
      <c r="H67" s="626">
        <v>667</v>
      </c>
      <c r="I67" s="629">
        <v>12</v>
      </c>
      <c r="J67" s="629">
        <v>8064</v>
      </c>
      <c r="K67" s="626">
        <v>0.25723308558486713</v>
      </c>
      <c r="L67" s="626">
        <v>672</v>
      </c>
      <c r="M67" s="629">
        <v>1</v>
      </c>
      <c r="N67" s="629">
        <v>678</v>
      </c>
      <c r="O67" s="642">
        <v>2.1627484130275289E-2</v>
      </c>
      <c r="P67" s="630">
        <v>678</v>
      </c>
    </row>
    <row r="68" spans="1:16" ht="14.4" customHeight="1" x14ac:dyDescent="0.3">
      <c r="A68" s="625" t="s">
        <v>6891</v>
      </c>
      <c r="B68" s="626" t="s">
        <v>6929</v>
      </c>
      <c r="C68" s="626" t="s">
        <v>7017</v>
      </c>
      <c r="D68" s="626" t="s">
        <v>7018</v>
      </c>
      <c r="E68" s="629">
        <v>49</v>
      </c>
      <c r="F68" s="629">
        <v>12348</v>
      </c>
      <c r="G68" s="626">
        <v>1</v>
      </c>
      <c r="H68" s="626">
        <v>252</v>
      </c>
      <c r="I68" s="629">
        <v>44</v>
      </c>
      <c r="J68" s="629">
        <v>11132</v>
      </c>
      <c r="K68" s="626">
        <v>0.90152251376741177</v>
      </c>
      <c r="L68" s="626">
        <v>253</v>
      </c>
      <c r="M68" s="629">
        <v>51</v>
      </c>
      <c r="N68" s="629">
        <v>13005</v>
      </c>
      <c r="O68" s="642">
        <v>1.0532069970845481</v>
      </c>
      <c r="P68" s="630">
        <v>255</v>
      </c>
    </row>
    <row r="69" spans="1:16" ht="14.4" customHeight="1" x14ac:dyDescent="0.3">
      <c r="A69" s="625" t="s">
        <v>6891</v>
      </c>
      <c r="B69" s="626" t="s">
        <v>6929</v>
      </c>
      <c r="C69" s="626" t="s">
        <v>7019</v>
      </c>
      <c r="D69" s="626" t="s">
        <v>7020</v>
      </c>
      <c r="E69" s="629">
        <v>46</v>
      </c>
      <c r="F69" s="629">
        <v>8050</v>
      </c>
      <c r="G69" s="626">
        <v>1</v>
      </c>
      <c r="H69" s="626">
        <v>175</v>
      </c>
      <c r="I69" s="629">
        <v>29</v>
      </c>
      <c r="J69" s="629">
        <v>5104</v>
      </c>
      <c r="K69" s="626">
        <v>0.63403726708074537</v>
      </c>
      <c r="L69" s="626">
        <v>176</v>
      </c>
      <c r="M69" s="629">
        <v>56</v>
      </c>
      <c r="N69" s="629">
        <v>9912</v>
      </c>
      <c r="O69" s="642">
        <v>1.231304347826087</v>
      </c>
      <c r="P69" s="630">
        <v>177</v>
      </c>
    </row>
    <row r="70" spans="1:16" ht="14.4" customHeight="1" x14ac:dyDescent="0.3">
      <c r="A70" s="625" t="s">
        <v>6891</v>
      </c>
      <c r="B70" s="626" t="s">
        <v>6929</v>
      </c>
      <c r="C70" s="626" t="s">
        <v>7021</v>
      </c>
      <c r="D70" s="626" t="s">
        <v>7022</v>
      </c>
      <c r="E70" s="629">
        <v>12</v>
      </c>
      <c r="F70" s="629">
        <v>1356</v>
      </c>
      <c r="G70" s="626">
        <v>1</v>
      </c>
      <c r="H70" s="626">
        <v>113</v>
      </c>
      <c r="I70" s="629">
        <v>20</v>
      </c>
      <c r="J70" s="629">
        <v>2280</v>
      </c>
      <c r="K70" s="626">
        <v>1.6814159292035398</v>
      </c>
      <c r="L70" s="626">
        <v>114</v>
      </c>
      <c r="M70" s="629">
        <v>43</v>
      </c>
      <c r="N70" s="629">
        <v>4902</v>
      </c>
      <c r="O70" s="642">
        <v>3.6150442477876106</v>
      </c>
      <c r="P70" s="630">
        <v>114</v>
      </c>
    </row>
    <row r="71" spans="1:16" ht="14.4" customHeight="1" x14ac:dyDescent="0.3">
      <c r="A71" s="625" t="s">
        <v>6891</v>
      </c>
      <c r="B71" s="626" t="s">
        <v>6929</v>
      </c>
      <c r="C71" s="626" t="s">
        <v>7023</v>
      </c>
      <c r="D71" s="626" t="s">
        <v>7024</v>
      </c>
      <c r="E71" s="629">
        <v>3</v>
      </c>
      <c r="F71" s="629">
        <v>567</v>
      </c>
      <c r="G71" s="626">
        <v>1</v>
      </c>
      <c r="H71" s="626">
        <v>189</v>
      </c>
      <c r="I71" s="629">
        <v>11</v>
      </c>
      <c r="J71" s="629">
        <v>2090</v>
      </c>
      <c r="K71" s="626">
        <v>3.6860670194003529</v>
      </c>
      <c r="L71" s="626">
        <v>190</v>
      </c>
      <c r="M71" s="629">
        <v>9</v>
      </c>
      <c r="N71" s="629">
        <v>1719</v>
      </c>
      <c r="O71" s="642">
        <v>3.0317460317460316</v>
      </c>
      <c r="P71" s="630">
        <v>191</v>
      </c>
    </row>
    <row r="72" spans="1:16" ht="14.4" customHeight="1" x14ac:dyDescent="0.3">
      <c r="A72" s="625" t="s">
        <v>6891</v>
      </c>
      <c r="B72" s="626" t="s">
        <v>6929</v>
      </c>
      <c r="C72" s="626" t="s">
        <v>7025</v>
      </c>
      <c r="D72" s="626" t="s">
        <v>7026</v>
      </c>
      <c r="E72" s="629">
        <v>1</v>
      </c>
      <c r="F72" s="629">
        <v>623</v>
      </c>
      <c r="G72" s="626">
        <v>1</v>
      </c>
      <c r="H72" s="626">
        <v>623</v>
      </c>
      <c r="I72" s="629">
        <v>2</v>
      </c>
      <c r="J72" s="629">
        <v>1250</v>
      </c>
      <c r="K72" s="626">
        <v>2.0064205457463884</v>
      </c>
      <c r="L72" s="626">
        <v>625</v>
      </c>
      <c r="M72" s="629"/>
      <c r="N72" s="629"/>
      <c r="O72" s="642"/>
      <c r="P72" s="630"/>
    </row>
    <row r="73" spans="1:16" ht="14.4" customHeight="1" x14ac:dyDescent="0.3">
      <c r="A73" s="625" t="s">
        <v>6891</v>
      </c>
      <c r="B73" s="626" t="s">
        <v>6929</v>
      </c>
      <c r="C73" s="626" t="s">
        <v>7027</v>
      </c>
      <c r="D73" s="626" t="s">
        <v>7028</v>
      </c>
      <c r="E73" s="629">
        <v>1</v>
      </c>
      <c r="F73" s="629">
        <v>428</v>
      </c>
      <c r="G73" s="626">
        <v>1</v>
      </c>
      <c r="H73" s="626">
        <v>428</v>
      </c>
      <c r="I73" s="629">
        <v>1</v>
      </c>
      <c r="J73" s="629">
        <v>429</v>
      </c>
      <c r="K73" s="626">
        <v>1.0023364485981308</v>
      </c>
      <c r="L73" s="626">
        <v>429</v>
      </c>
      <c r="M73" s="629">
        <v>3</v>
      </c>
      <c r="N73" s="629">
        <v>1293</v>
      </c>
      <c r="O73" s="642">
        <v>3.0210280373831777</v>
      </c>
      <c r="P73" s="630">
        <v>431</v>
      </c>
    </row>
    <row r="74" spans="1:16" ht="14.4" customHeight="1" x14ac:dyDescent="0.3">
      <c r="A74" s="625" t="s">
        <v>6891</v>
      </c>
      <c r="B74" s="626" t="s">
        <v>6929</v>
      </c>
      <c r="C74" s="626" t="s">
        <v>7029</v>
      </c>
      <c r="D74" s="626" t="s">
        <v>7030</v>
      </c>
      <c r="E74" s="629">
        <v>1</v>
      </c>
      <c r="F74" s="629">
        <v>155</v>
      </c>
      <c r="G74" s="626">
        <v>1</v>
      </c>
      <c r="H74" s="626">
        <v>155</v>
      </c>
      <c r="I74" s="629">
        <v>1</v>
      </c>
      <c r="J74" s="629">
        <v>86</v>
      </c>
      <c r="K74" s="626">
        <v>0.55483870967741933</v>
      </c>
      <c r="L74" s="626">
        <v>86</v>
      </c>
      <c r="M74" s="629"/>
      <c r="N74" s="629"/>
      <c r="O74" s="642"/>
      <c r="P74" s="630"/>
    </row>
    <row r="75" spans="1:16" ht="14.4" customHeight="1" x14ac:dyDescent="0.3">
      <c r="A75" s="625" t="s">
        <v>6891</v>
      </c>
      <c r="B75" s="626" t="s">
        <v>6929</v>
      </c>
      <c r="C75" s="626" t="s">
        <v>7031</v>
      </c>
      <c r="D75" s="626" t="s">
        <v>7032</v>
      </c>
      <c r="E75" s="629"/>
      <c r="F75" s="629"/>
      <c r="G75" s="626"/>
      <c r="H75" s="626"/>
      <c r="I75" s="629"/>
      <c r="J75" s="629"/>
      <c r="K75" s="626"/>
      <c r="L75" s="626"/>
      <c r="M75" s="629">
        <v>1</v>
      </c>
      <c r="N75" s="629">
        <v>91</v>
      </c>
      <c r="O75" s="642"/>
      <c r="P75" s="630">
        <v>91</v>
      </c>
    </row>
    <row r="76" spans="1:16" ht="14.4" customHeight="1" x14ac:dyDescent="0.3">
      <c r="A76" s="625" t="s">
        <v>6891</v>
      </c>
      <c r="B76" s="626" t="s">
        <v>6929</v>
      </c>
      <c r="C76" s="626" t="s">
        <v>7033</v>
      </c>
      <c r="D76" s="626" t="s">
        <v>7034</v>
      </c>
      <c r="E76" s="629"/>
      <c r="F76" s="629"/>
      <c r="G76" s="626"/>
      <c r="H76" s="626"/>
      <c r="I76" s="629">
        <v>11</v>
      </c>
      <c r="J76" s="629">
        <v>1232</v>
      </c>
      <c r="K76" s="626"/>
      <c r="L76" s="626">
        <v>112</v>
      </c>
      <c r="M76" s="629">
        <v>41</v>
      </c>
      <c r="N76" s="629">
        <v>4592</v>
      </c>
      <c r="O76" s="642"/>
      <c r="P76" s="630">
        <v>112</v>
      </c>
    </row>
    <row r="77" spans="1:16" ht="14.4" customHeight="1" x14ac:dyDescent="0.3">
      <c r="A77" s="625" t="s">
        <v>6891</v>
      </c>
      <c r="B77" s="626" t="s">
        <v>6929</v>
      </c>
      <c r="C77" s="626" t="s">
        <v>7035</v>
      </c>
      <c r="D77" s="626" t="s">
        <v>7036</v>
      </c>
      <c r="E77" s="629">
        <v>80</v>
      </c>
      <c r="F77" s="629">
        <v>24800</v>
      </c>
      <c r="G77" s="626">
        <v>1</v>
      </c>
      <c r="H77" s="626">
        <v>310</v>
      </c>
      <c r="I77" s="629">
        <v>60</v>
      </c>
      <c r="J77" s="629">
        <v>18720</v>
      </c>
      <c r="K77" s="626">
        <v>0.75483870967741939</v>
      </c>
      <c r="L77" s="626">
        <v>312</v>
      </c>
      <c r="M77" s="629">
        <v>32</v>
      </c>
      <c r="N77" s="629">
        <v>7424</v>
      </c>
      <c r="O77" s="642">
        <v>0.29935483870967744</v>
      </c>
      <c r="P77" s="630">
        <v>232</v>
      </c>
    </row>
    <row r="78" spans="1:16" ht="14.4" customHeight="1" x14ac:dyDescent="0.3">
      <c r="A78" s="625" t="s">
        <v>6891</v>
      </c>
      <c r="B78" s="626" t="s">
        <v>6929</v>
      </c>
      <c r="C78" s="626" t="s">
        <v>7037</v>
      </c>
      <c r="D78" s="626" t="s">
        <v>7038</v>
      </c>
      <c r="E78" s="629">
        <v>4</v>
      </c>
      <c r="F78" s="629">
        <v>732</v>
      </c>
      <c r="G78" s="626">
        <v>1</v>
      </c>
      <c r="H78" s="626">
        <v>183</v>
      </c>
      <c r="I78" s="629">
        <v>10</v>
      </c>
      <c r="J78" s="629">
        <v>1840</v>
      </c>
      <c r="K78" s="626">
        <v>2.5136612021857925</v>
      </c>
      <c r="L78" s="626">
        <v>184</v>
      </c>
      <c r="M78" s="629">
        <v>4</v>
      </c>
      <c r="N78" s="629">
        <v>464</v>
      </c>
      <c r="O78" s="642">
        <v>0.63387978142076506</v>
      </c>
      <c r="P78" s="630">
        <v>116</v>
      </c>
    </row>
    <row r="79" spans="1:16" ht="14.4" customHeight="1" x14ac:dyDescent="0.3">
      <c r="A79" s="625" t="s">
        <v>6891</v>
      </c>
      <c r="B79" s="626" t="s">
        <v>6929</v>
      </c>
      <c r="C79" s="626" t="s">
        <v>7039</v>
      </c>
      <c r="D79" s="626" t="s">
        <v>7040</v>
      </c>
      <c r="E79" s="629"/>
      <c r="F79" s="629"/>
      <c r="G79" s="626"/>
      <c r="H79" s="626"/>
      <c r="I79" s="629">
        <v>3</v>
      </c>
      <c r="J79" s="629">
        <v>1437</v>
      </c>
      <c r="K79" s="626"/>
      <c r="L79" s="626">
        <v>479</v>
      </c>
      <c r="M79" s="629">
        <v>4</v>
      </c>
      <c r="N79" s="629">
        <v>1924</v>
      </c>
      <c r="O79" s="642"/>
      <c r="P79" s="630">
        <v>481</v>
      </c>
    </row>
    <row r="80" spans="1:16" ht="14.4" customHeight="1" x14ac:dyDescent="0.3">
      <c r="A80" s="625" t="s">
        <v>6891</v>
      </c>
      <c r="B80" s="626" t="s">
        <v>6929</v>
      </c>
      <c r="C80" s="626" t="s">
        <v>7041</v>
      </c>
      <c r="D80" s="626" t="s">
        <v>7042</v>
      </c>
      <c r="E80" s="629">
        <v>36</v>
      </c>
      <c r="F80" s="629">
        <v>23544</v>
      </c>
      <c r="G80" s="626">
        <v>1</v>
      </c>
      <c r="H80" s="626">
        <v>654</v>
      </c>
      <c r="I80" s="629">
        <v>33</v>
      </c>
      <c r="J80" s="629">
        <v>21648</v>
      </c>
      <c r="K80" s="626">
        <v>0.9194699286442406</v>
      </c>
      <c r="L80" s="626">
        <v>656</v>
      </c>
      <c r="M80" s="629">
        <v>62</v>
      </c>
      <c r="N80" s="629">
        <v>40858</v>
      </c>
      <c r="O80" s="642">
        <v>1.7353890587835541</v>
      </c>
      <c r="P80" s="630">
        <v>659</v>
      </c>
    </row>
    <row r="81" spans="1:16" ht="14.4" customHeight="1" x14ac:dyDescent="0.3">
      <c r="A81" s="625" t="s">
        <v>6891</v>
      </c>
      <c r="B81" s="626" t="s">
        <v>6929</v>
      </c>
      <c r="C81" s="626" t="s">
        <v>7043</v>
      </c>
      <c r="D81" s="626" t="s">
        <v>7044</v>
      </c>
      <c r="E81" s="629">
        <v>1</v>
      </c>
      <c r="F81" s="629">
        <v>923</v>
      </c>
      <c r="G81" s="626">
        <v>1</v>
      </c>
      <c r="H81" s="626">
        <v>923</v>
      </c>
      <c r="I81" s="629">
        <v>3</v>
      </c>
      <c r="J81" s="629">
        <v>2775</v>
      </c>
      <c r="K81" s="626">
        <v>3.0065005417118091</v>
      </c>
      <c r="L81" s="626">
        <v>925</v>
      </c>
      <c r="M81" s="629">
        <v>1</v>
      </c>
      <c r="N81" s="629">
        <v>928</v>
      </c>
      <c r="O81" s="642">
        <v>1.0054171180931744</v>
      </c>
      <c r="P81" s="630">
        <v>928</v>
      </c>
    </row>
    <row r="82" spans="1:16" ht="14.4" customHeight="1" x14ac:dyDescent="0.3">
      <c r="A82" s="625" t="s">
        <v>6891</v>
      </c>
      <c r="B82" s="626" t="s">
        <v>6929</v>
      </c>
      <c r="C82" s="626" t="s">
        <v>7045</v>
      </c>
      <c r="D82" s="626" t="s">
        <v>7046</v>
      </c>
      <c r="E82" s="629"/>
      <c r="F82" s="629"/>
      <c r="G82" s="626"/>
      <c r="H82" s="626"/>
      <c r="I82" s="629"/>
      <c r="J82" s="629"/>
      <c r="K82" s="626"/>
      <c r="L82" s="626"/>
      <c r="M82" s="629">
        <v>2</v>
      </c>
      <c r="N82" s="629">
        <v>160</v>
      </c>
      <c r="O82" s="642"/>
      <c r="P82" s="630">
        <v>80</v>
      </c>
    </row>
    <row r="83" spans="1:16" ht="14.4" customHeight="1" x14ac:dyDescent="0.3">
      <c r="A83" s="625" t="s">
        <v>6891</v>
      </c>
      <c r="B83" s="626" t="s">
        <v>6929</v>
      </c>
      <c r="C83" s="626" t="s">
        <v>7047</v>
      </c>
      <c r="D83" s="626" t="s">
        <v>7048</v>
      </c>
      <c r="E83" s="629">
        <v>1</v>
      </c>
      <c r="F83" s="629">
        <v>977</v>
      </c>
      <c r="G83" s="626">
        <v>1</v>
      </c>
      <c r="H83" s="626">
        <v>977</v>
      </c>
      <c r="I83" s="629">
        <v>1</v>
      </c>
      <c r="J83" s="629">
        <v>982</v>
      </c>
      <c r="K83" s="626">
        <v>1.0051177072671442</v>
      </c>
      <c r="L83" s="626">
        <v>982</v>
      </c>
      <c r="M83" s="629">
        <v>13</v>
      </c>
      <c r="N83" s="629">
        <v>12844</v>
      </c>
      <c r="O83" s="642">
        <v>13.146366427840327</v>
      </c>
      <c r="P83" s="630">
        <v>988</v>
      </c>
    </row>
    <row r="84" spans="1:16" ht="14.4" customHeight="1" x14ac:dyDescent="0.3">
      <c r="A84" s="625" t="s">
        <v>6891</v>
      </c>
      <c r="B84" s="626" t="s">
        <v>6929</v>
      </c>
      <c r="C84" s="626" t="s">
        <v>7049</v>
      </c>
      <c r="D84" s="626" t="s">
        <v>7050</v>
      </c>
      <c r="E84" s="629">
        <v>2</v>
      </c>
      <c r="F84" s="629">
        <v>2540</v>
      </c>
      <c r="G84" s="626">
        <v>1</v>
      </c>
      <c r="H84" s="626">
        <v>1270</v>
      </c>
      <c r="I84" s="629">
        <v>2</v>
      </c>
      <c r="J84" s="629">
        <v>2546</v>
      </c>
      <c r="K84" s="626">
        <v>1.0023622047244094</v>
      </c>
      <c r="L84" s="626">
        <v>1273</v>
      </c>
      <c r="M84" s="629">
        <v>3</v>
      </c>
      <c r="N84" s="629">
        <v>3831</v>
      </c>
      <c r="O84" s="642">
        <v>1.508267716535433</v>
      </c>
      <c r="P84" s="630">
        <v>1277</v>
      </c>
    </row>
    <row r="85" spans="1:16" ht="14.4" customHeight="1" x14ac:dyDescent="0.3">
      <c r="A85" s="625" t="s">
        <v>6891</v>
      </c>
      <c r="B85" s="626" t="s">
        <v>6929</v>
      </c>
      <c r="C85" s="626" t="s">
        <v>7051</v>
      </c>
      <c r="D85" s="626" t="s">
        <v>7052</v>
      </c>
      <c r="E85" s="629">
        <v>8</v>
      </c>
      <c r="F85" s="629">
        <v>768</v>
      </c>
      <c r="G85" s="626">
        <v>1</v>
      </c>
      <c r="H85" s="626">
        <v>96</v>
      </c>
      <c r="I85" s="629">
        <v>2</v>
      </c>
      <c r="J85" s="629">
        <v>192</v>
      </c>
      <c r="K85" s="626">
        <v>0.25</v>
      </c>
      <c r="L85" s="626">
        <v>96</v>
      </c>
      <c r="M85" s="629">
        <v>6</v>
      </c>
      <c r="N85" s="629">
        <v>576</v>
      </c>
      <c r="O85" s="642">
        <v>0.75</v>
      </c>
      <c r="P85" s="630">
        <v>96</v>
      </c>
    </row>
    <row r="86" spans="1:16" ht="14.4" customHeight="1" x14ac:dyDescent="0.3">
      <c r="A86" s="625" t="s">
        <v>6891</v>
      </c>
      <c r="B86" s="626" t="s">
        <v>6929</v>
      </c>
      <c r="C86" s="626" t="s">
        <v>7053</v>
      </c>
      <c r="D86" s="626" t="s">
        <v>7054</v>
      </c>
      <c r="E86" s="629">
        <v>260</v>
      </c>
      <c r="F86" s="629">
        <v>86320</v>
      </c>
      <c r="G86" s="626">
        <v>1</v>
      </c>
      <c r="H86" s="626">
        <v>332</v>
      </c>
      <c r="I86" s="629">
        <v>203</v>
      </c>
      <c r="J86" s="629">
        <v>67599</v>
      </c>
      <c r="K86" s="626">
        <v>0.78312094531974052</v>
      </c>
      <c r="L86" s="626">
        <v>333</v>
      </c>
      <c r="M86" s="629">
        <v>105</v>
      </c>
      <c r="N86" s="629">
        <v>35175</v>
      </c>
      <c r="O86" s="642">
        <v>0.40749536607970344</v>
      </c>
      <c r="P86" s="630">
        <v>335</v>
      </c>
    </row>
    <row r="87" spans="1:16" ht="14.4" customHeight="1" x14ac:dyDescent="0.3">
      <c r="A87" s="625" t="s">
        <v>6891</v>
      </c>
      <c r="B87" s="626" t="s">
        <v>6929</v>
      </c>
      <c r="C87" s="626" t="s">
        <v>7055</v>
      </c>
      <c r="D87" s="626" t="s">
        <v>7056</v>
      </c>
      <c r="E87" s="629">
        <v>110</v>
      </c>
      <c r="F87" s="629">
        <v>41250</v>
      </c>
      <c r="G87" s="626">
        <v>1</v>
      </c>
      <c r="H87" s="626">
        <v>375</v>
      </c>
      <c r="I87" s="629">
        <v>105</v>
      </c>
      <c r="J87" s="629">
        <v>39585</v>
      </c>
      <c r="K87" s="626">
        <v>0.95963636363636362</v>
      </c>
      <c r="L87" s="626">
        <v>377</v>
      </c>
      <c r="M87" s="629">
        <v>56</v>
      </c>
      <c r="N87" s="629">
        <v>21168</v>
      </c>
      <c r="O87" s="642">
        <v>0.51316363636363638</v>
      </c>
      <c r="P87" s="630">
        <v>378</v>
      </c>
    </row>
    <row r="88" spans="1:16" ht="14.4" customHeight="1" x14ac:dyDescent="0.3">
      <c r="A88" s="625" t="s">
        <v>6891</v>
      </c>
      <c r="B88" s="626" t="s">
        <v>6929</v>
      </c>
      <c r="C88" s="626" t="s">
        <v>7057</v>
      </c>
      <c r="D88" s="626" t="s">
        <v>7058</v>
      </c>
      <c r="E88" s="629">
        <v>1</v>
      </c>
      <c r="F88" s="629">
        <v>0</v>
      </c>
      <c r="G88" s="626"/>
      <c r="H88" s="626">
        <v>0</v>
      </c>
      <c r="I88" s="629"/>
      <c r="J88" s="629"/>
      <c r="K88" s="626"/>
      <c r="L88" s="626"/>
      <c r="M88" s="629"/>
      <c r="N88" s="629"/>
      <c r="O88" s="642"/>
      <c r="P88" s="630"/>
    </row>
    <row r="89" spans="1:16" ht="14.4" customHeight="1" x14ac:dyDescent="0.3">
      <c r="A89" s="625" t="s">
        <v>6891</v>
      </c>
      <c r="B89" s="626" t="s">
        <v>6929</v>
      </c>
      <c r="C89" s="626" t="s">
        <v>7059</v>
      </c>
      <c r="D89" s="626" t="s">
        <v>7060</v>
      </c>
      <c r="E89" s="629">
        <v>7214</v>
      </c>
      <c r="F89" s="629">
        <v>0</v>
      </c>
      <c r="G89" s="626"/>
      <c r="H89" s="626">
        <v>0</v>
      </c>
      <c r="I89" s="629">
        <v>7600</v>
      </c>
      <c r="J89" s="629">
        <v>0</v>
      </c>
      <c r="K89" s="626"/>
      <c r="L89" s="626">
        <v>0</v>
      </c>
      <c r="M89" s="629">
        <v>7802</v>
      </c>
      <c r="N89" s="629">
        <v>0</v>
      </c>
      <c r="O89" s="642"/>
      <c r="P89" s="630">
        <v>0</v>
      </c>
    </row>
    <row r="90" spans="1:16" ht="14.4" customHeight="1" x14ac:dyDescent="0.3">
      <c r="A90" s="625" t="s">
        <v>6891</v>
      </c>
      <c r="B90" s="626" t="s">
        <v>6929</v>
      </c>
      <c r="C90" s="626" t="s">
        <v>7061</v>
      </c>
      <c r="D90" s="626" t="s">
        <v>7062</v>
      </c>
      <c r="E90" s="629">
        <v>13</v>
      </c>
      <c r="F90" s="629">
        <v>0</v>
      </c>
      <c r="G90" s="626"/>
      <c r="H90" s="626">
        <v>0</v>
      </c>
      <c r="I90" s="629">
        <v>10</v>
      </c>
      <c r="J90" s="629">
        <v>0</v>
      </c>
      <c r="K90" s="626"/>
      <c r="L90" s="626">
        <v>0</v>
      </c>
      <c r="M90" s="629">
        <v>15</v>
      </c>
      <c r="N90" s="629">
        <v>0</v>
      </c>
      <c r="O90" s="642"/>
      <c r="P90" s="630">
        <v>0</v>
      </c>
    </row>
    <row r="91" spans="1:16" ht="14.4" customHeight="1" x14ac:dyDescent="0.3">
      <c r="A91" s="625" t="s">
        <v>6891</v>
      </c>
      <c r="B91" s="626" t="s">
        <v>6929</v>
      </c>
      <c r="C91" s="626" t="s">
        <v>7063</v>
      </c>
      <c r="D91" s="626" t="s">
        <v>7064</v>
      </c>
      <c r="E91" s="629">
        <v>11</v>
      </c>
      <c r="F91" s="629">
        <v>0</v>
      </c>
      <c r="G91" s="626"/>
      <c r="H91" s="626">
        <v>0</v>
      </c>
      <c r="I91" s="629">
        <v>11</v>
      </c>
      <c r="J91" s="629">
        <v>0</v>
      </c>
      <c r="K91" s="626"/>
      <c r="L91" s="626">
        <v>0</v>
      </c>
      <c r="M91" s="629">
        <v>1</v>
      </c>
      <c r="N91" s="629">
        <v>0</v>
      </c>
      <c r="O91" s="642"/>
      <c r="P91" s="630">
        <v>0</v>
      </c>
    </row>
    <row r="92" spans="1:16" ht="14.4" customHeight="1" x14ac:dyDescent="0.3">
      <c r="A92" s="625" t="s">
        <v>6891</v>
      </c>
      <c r="B92" s="626" t="s">
        <v>6929</v>
      </c>
      <c r="C92" s="626" t="s">
        <v>7065</v>
      </c>
      <c r="D92" s="626" t="s">
        <v>7066</v>
      </c>
      <c r="E92" s="629">
        <v>1</v>
      </c>
      <c r="F92" s="629">
        <v>104</v>
      </c>
      <c r="G92" s="626">
        <v>1</v>
      </c>
      <c r="H92" s="626">
        <v>104</v>
      </c>
      <c r="I92" s="629">
        <v>1</v>
      </c>
      <c r="J92" s="629">
        <v>104</v>
      </c>
      <c r="K92" s="626">
        <v>1</v>
      </c>
      <c r="L92" s="626">
        <v>104</v>
      </c>
      <c r="M92" s="629"/>
      <c r="N92" s="629"/>
      <c r="O92" s="642"/>
      <c r="P92" s="630"/>
    </row>
    <row r="93" spans="1:16" ht="14.4" customHeight="1" x14ac:dyDescent="0.3">
      <c r="A93" s="625" t="s">
        <v>6891</v>
      </c>
      <c r="B93" s="626" t="s">
        <v>6929</v>
      </c>
      <c r="C93" s="626" t="s">
        <v>7067</v>
      </c>
      <c r="D93" s="626" t="s">
        <v>7068</v>
      </c>
      <c r="E93" s="629">
        <v>0</v>
      </c>
      <c r="F93" s="629">
        <v>0</v>
      </c>
      <c r="G93" s="626"/>
      <c r="H93" s="626"/>
      <c r="I93" s="629">
        <v>0</v>
      </c>
      <c r="J93" s="629">
        <v>0</v>
      </c>
      <c r="K93" s="626"/>
      <c r="L93" s="626"/>
      <c r="M93" s="629"/>
      <c r="N93" s="629"/>
      <c r="O93" s="642"/>
      <c r="P93" s="630"/>
    </row>
    <row r="94" spans="1:16" ht="14.4" customHeight="1" x14ac:dyDescent="0.3">
      <c r="A94" s="625" t="s">
        <v>650</v>
      </c>
      <c r="B94" s="626" t="s">
        <v>6929</v>
      </c>
      <c r="C94" s="626" t="s">
        <v>7069</v>
      </c>
      <c r="D94" s="626" t="s">
        <v>7070</v>
      </c>
      <c r="E94" s="629"/>
      <c r="F94" s="629"/>
      <c r="G94" s="626"/>
      <c r="H94" s="626"/>
      <c r="I94" s="629"/>
      <c r="J94" s="629"/>
      <c r="K94" s="626"/>
      <c r="L94" s="626"/>
      <c r="M94" s="629">
        <v>485</v>
      </c>
      <c r="N94" s="629">
        <v>40704</v>
      </c>
      <c r="O94" s="642"/>
      <c r="P94" s="630">
        <v>83.925773195876289</v>
      </c>
    </row>
    <row r="95" spans="1:16" ht="14.4" customHeight="1" x14ac:dyDescent="0.3">
      <c r="A95" s="625" t="s">
        <v>650</v>
      </c>
      <c r="B95" s="626" t="s">
        <v>6929</v>
      </c>
      <c r="C95" s="626" t="s">
        <v>7035</v>
      </c>
      <c r="D95" s="626" t="s">
        <v>7036</v>
      </c>
      <c r="E95" s="629">
        <v>841</v>
      </c>
      <c r="F95" s="629">
        <v>260710</v>
      </c>
      <c r="G95" s="626">
        <v>1</v>
      </c>
      <c r="H95" s="626">
        <v>310</v>
      </c>
      <c r="I95" s="629">
        <v>949</v>
      </c>
      <c r="J95" s="629">
        <v>296088</v>
      </c>
      <c r="K95" s="626">
        <v>1.1356986690192168</v>
      </c>
      <c r="L95" s="626">
        <v>312</v>
      </c>
      <c r="M95" s="629">
        <v>915</v>
      </c>
      <c r="N95" s="629">
        <v>212280</v>
      </c>
      <c r="O95" s="642">
        <v>0.81423804226918794</v>
      </c>
      <c r="P95" s="630">
        <v>232</v>
      </c>
    </row>
    <row r="96" spans="1:16" ht="14.4" customHeight="1" x14ac:dyDescent="0.3">
      <c r="A96" s="625" t="s">
        <v>650</v>
      </c>
      <c r="B96" s="626" t="s">
        <v>6929</v>
      </c>
      <c r="C96" s="626" t="s">
        <v>7037</v>
      </c>
      <c r="D96" s="626" t="s">
        <v>7038</v>
      </c>
      <c r="E96" s="629"/>
      <c r="F96" s="629"/>
      <c r="G96" s="626"/>
      <c r="H96" s="626"/>
      <c r="I96" s="629">
        <v>1</v>
      </c>
      <c r="J96" s="629">
        <v>184</v>
      </c>
      <c r="K96" s="626"/>
      <c r="L96" s="626">
        <v>184</v>
      </c>
      <c r="M96" s="629">
        <v>1</v>
      </c>
      <c r="N96" s="629">
        <v>116</v>
      </c>
      <c r="O96" s="642"/>
      <c r="P96" s="630">
        <v>116</v>
      </c>
    </row>
    <row r="97" spans="1:16" ht="14.4" customHeight="1" x14ac:dyDescent="0.3">
      <c r="A97" s="625" t="s">
        <v>650</v>
      </c>
      <c r="B97" s="626" t="s">
        <v>6929</v>
      </c>
      <c r="C97" s="626" t="s">
        <v>7059</v>
      </c>
      <c r="D97" s="626" t="s">
        <v>7060</v>
      </c>
      <c r="E97" s="629">
        <v>1</v>
      </c>
      <c r="F97" s="629">
        <v>0</v>
      </c>
      <c r="G97" s="626"/>
      <c r="H97" s="626">
        <v>0</v>
      </c>
      <c r="I97" s="629">
        <v>4</v>
      </c>
      <c r="J97" s="629">
        <v>0</v>
      </c>
      <c r="K97" s="626"/>
      <c r="L97" s="626">
        <v>0</v>
      </c>
      <c r="M97" s="629">
        <v>5</v>
      </c>
      <c r="N97" s="629">
        <v>0</v>
      </c>
      <c r="O97" s="642"/>
      <c r="P97" s="630">
        <v>0</v>
      </c>
    </row>
    <row r="98" spans="1:16" ht="14.4" customHeight="1" thickBot="1" x14ac:dyDescent="0.35">
      <c r="A98" s="631" t="s">
        <v>7071</v>
      </c>
      <c r="B98" s="632" t="s">
        <v>6929</v>
      </c>
      <c r="C98" s="632" t="s">
        <v>7007</v>
      </c>
      <c r="D98" s="632" t="s">
        <v>7008</v>
      </c>
      <c r="E98" s="635">
        <v>1</v>
      </c>
      <c r="F98" s="635">
        <v>248</v>
      </c>
      <c r="G98" s="632">
        <v>1</v>
      </c>
      <c r="H98" s="632">
        <v>248</v>
      </c>
      <c r="I98" s="635"/>
      <c r="J98" s="635"/>
      <c r="K98" s="632"/>
      <c r="L98" s="632"/>
      <c r="M98" s="635"/>
      <c r="N98" s="635"/>
      <c r="O98" s="643"/>
      <c r="P98" s="636"/>
    </row>
  </sheetData>
  <autoFilter ref="A5:P5"/>
  <mergeCells count="10">
    <mergeCell ref="P4:P5"/>
    <mergeCell ref="A1:P1"/>
    <mergeCell ref="A4:A5"/>
    <mergeCell ref="B4:B5"/>
    <mergeCell ref="C4:C5"/>
    <mergeCell ref="D4:D5"/>
    <mergeCell ref="E4:F4"/>
    <mergeCell ref="I4:J4"/>
    <mergeCell ref="M4:N4"/>
    <mergeCell ref="O4:O5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3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69" bestFit="1" customWidth="1"/>
    <col min="2" max="2" width="7.77734375" style="355" customWidth="1"/>
    <col min="3" max="3" width="0.109375" style="69" hidden="1" customWidth="1"/>
    <col min="4" max="4" width="7.77734375" style="355" customWidth="1"/>
    <col min="5" max="5" width="5.44140625" style="69" hidden="1" customWidth="1"/>
    <col min="6" max="6" width="7.77734375" style="355" customWidth="1"/>
    <col min="7" max="7" width="7.77734375" style="91" customWidth="1"/>
    <col min="8" max="8" width="7.77734375" style="355" customWidth="1"/>
    <col min="9" max="9" width="5.44140625" style="69" hidden="1" customWidth="1"/>
    <col min="10" max="10" width="7.77734375" style="355" customWidth="1"/>
    <col min="11" max="11" width="5.44140625" style="69" hidden="1" customWidth="1"/>
    <col min="12" max="12" width="7.77734375" style="355" customWidth="1"/>
    <col min="13" max="13" width="7.77734375" style="91" customWidth="1"/>
    <col min="14" max="14" width="7.77734375" style="355" customWidth="1"/>
    <col min="15" max="15" width="5" style="69" hidden="1" customWidth="1"/>
    <col min="16" max="16" width="7.77734375" style="355" customWidth="1"/>
    <col min="17" max="17" width="5" style="69" hidden="1" customWidth="1"/>
    <col min="18" max="18" width="7.77734375" style="355" customWidth="1"/>
    <col min="19" max="19" width="7.77734375" style="91" customWidth="1"/>
    <col min="20" max="16384" width="8.88671875" style="69"/>
  </cols>
  <sheetData>
    <row r="1" spans="1:19" ht="18.600000000000001" customHeight="1" thickBot="1" x14ac:dyDescent="0.4">
      <c r="A1" s="451" t="s">
        <v>251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  <c r="R1" s="440"/>
      <c r="S1" s="440"/>
    </row>
    <row r="2" spans="1:19" ht="14.4" customHeight="1" thickBot="1" x14ac:dyDescent="0.35">
      <c r="A2" s="580" t="s">
        <v>297</v>
      </c>
      <c r="B2" s="344"/>
      <c r="C2" s="172"/>
      <c r="D2" s="344"/>
      <c r="E2" s="172"/>
      <c r="F2" s="344"/>
      <c r="G2" s="314"/>
      <c r="H2" s="344"/>
      <c r="I2" s="172"/>
      <c r="J2" s="344"/>
      <c r="K2" s="172"/>
      <c r="L2" s="344"/>
      <c r="M2" s="314"/>
      <c r="N2" s="344"/>
      <c r="O2" s="172"/>
      <c r="P2" s="344"/>
      <c r="Q2" s="172"/>
      <c r="R2" s="344"/>
      <c r="S2" s="314"/>
    </row>
    <row r="3" spans="1:19" ht="14.4" customHeight="1" thickBot="1" x14ac:dyDescent="0.35">
      <c r="A3" s="429" t="s">
        <v>255</v>
      </c>
      <c r="B3" s="430">
        <f>SUBTOTAL(9,B6:B1048576)</f>
        <v>52091636</v>
      </c>
      <c r="C3" s="431">
        <f t="shared" ref="C3:R3" si="0">SUBTOTAL(9,C6:C1048576)</f>
        <v>28</v>
      </c>
      <c r="D3" s="431">
        <f t="shared" si="0"/>
        <v>53630705.109999999</v>
      </c>
      <c r="E3" s="431">
        <f t="shared" si="0"/>
        <v>37.318477846109566</v>
      </c>
      <c r="F3" s="431">
        <f t="shared" si="0"/>
        <v>51991328</v>
      </c>
      <c r="G3" s="432">
        <f>IF(B3&lt;&gt;0,F3/B3,"")</f>
        <v>0.99807439336326464</v>
      </c>
      <c r="H3" s="430">
        <f t="shared" si="0"/>
        <v>15084336.310000027</v>
      </c>
      <c r="I3" s="431">
        <f t="shared" si="0"/>
        <v>4</v>
      </c>
      <c r="J3" s="431">
        <f t="shared" si="0"/>
        <v>15941687.299999993</v>
      </c>
      <c r="K3" s="431">
        <f t="shared" si="0"/>
        <v>18.951599696900402</v>
      </c>
      <c r="L3" s="431">
        <f t="shared" si="0"/>
        <v>12330408.43</v>
      </c>
      <c r="M3" s="433">
        <f>IF(H3&lt;&gt;0,L3/H3,"")</f>
        <v>0.81743128611006011</v>
      </c>
      <c r="N3" s="434">
        <f t="shared" si="0"/>
        <v>0</v>
      </c>
      <c r="O3" s="431">
        <f t="shared" si="0"/>
        <v>0</v>
      </c>
      <c r="P3" s="431">
        <f t="shared" si="0"/>
        <v>0</v>
      </c>
      <c r="Q3" s="431">
        <f t="shared" si="0"/>
        <v>0</v>
      </c>
      <c r="R3" s="431">
        <f t="shared" si="0"/>
        <v>0</v>
      </c>
      <c r="S3" s="433" t="str">
        <f>IF(N3&lt;&gt;0,R3/N3,"")</f>
        <v/>
      </c>
    </row>
    <row r="4" spans="1:19" ht="14.4" customHeight="1" x14ac:dyDescent="0.3">
      <c r="A4" s="515" t="s">
        <v>219</v>
      </c>
      <c r="B4" s="516" t="s">
        <v>210</v>
      </c>
      <c r="C4" s="517"/>
      <c r="D4" s="517"/>
      <c r="E4" s="517"/>
      <c r="F4" s="517"/>
      <c r="G4" s="518"/>
      <c r="H4" s="516" t="s">
        <v>211</v>
      </c>
      <c r="I4" s="517"/>
      <c r="J4" s="517"/>
      <c r="K4" s="517"/>
      <c r="L4" s="517"/>
      <c r="M4" s="518"/>
      <c r="N4" s="516" t="s">
        <v>212</v>
      </c>
      <c r="O4" s="517"/>
      <c r="P4" s="517"/>
      <c r="Q4" s="517"/>
      <c r="R4" s="517"/>
      <c r="S4" s="518"/>
    </row>
    <row r="5" spans="1:19" ht="14.4" customHeight="1" thickBot="1" x14ac:dyDescent="0.35">
      <c r="A5" s="765"/>
      <c r="B5" s="766">
        <v>2011</v>
      </c>
      <c r="C5" s="767"/>
      <c r="D5" s="767">
        <v>2012</v>
      </c>
      <c r="E5" s="767"/>
      <c r="F5" s="767">
        <v>2013</v>
      </c>
      <c r="G5" s="768" t="s">
        <v>5</v>
      </c>
      <c r="H5" s="766">
        <v>2011</v>
      </c>
      <c r="I5" s="767"/>
      <c r="J5" s="767">
        <v>2012</v>
      </c>
      <c r="K5" s="767"/>
      <c r="L5" s="767">
        <v>2013</v>
      </c>
      <c r="M5" s="768" t="s">
        <v>5</v>
      </c>
      <c r="N5" s="766">
        <v>2011</v>
      </c>
      <c r="O5" s="767"/>
      <c r="P5" s="767">
        <v>2012</v>
      </c>
      <c r="Q5" s="767"/>
      <c r="R5" s="767">
        <v>2013</v>
      </c>
      <c r="S5" s="768" t="s">
        <v>5</v>
      </c>
    </row>
    <row r="6" spans="1:19" ht="14.4" customHeight="1" x14ac:dyDescent="0.3">
      <c r="A6" s="651" t="s">
        <v>7072</v>
      </c>
      <c r="B6" s="769">
        <v>5254</v>
      </c>
      <c r="C6" s="620">
        <v>1</v>
      </c>
      <c r="D6" s="769">
        <v>6832</v>
      </c>
      <c r="E6" s="620">
        <v>1.3003425961172439</v>
      </c>
      <c r="F6" s="769">
        <v>4540</v>
      </c>
      <c r="G6" s="641">
        <v>0.86410354015987823</v>
      </c>
      <c r="H6" s="769"/>
      <c r="I6" s="620"/>
      <c r="J6" s="769"/>
      <c r="K6" s="620"/>
      <c r="L6" s="769"/>
      <c r="M6" s="641"/>
      <c r="N6" s="769"/>
      <c r="O6" s="620"/>
      <c r="P6" s="769"/>
      <c r="Q6" s="620"/>
      <c r="R6" s="769"/>
      <c r="S6" s="671"/>
    </row>
    <row r="7" spans="1:19" ht="14.4" customHeight="1" x14ac:dyDescent="0.3">
      <c r="A7" s="652" t="s">
        <v>7073</v>
      </c>
      <c r="B7" s="770">
        <v>35510</v>
      </c>
      <c r="C7" s="626">
        <v>1</v>
      </c>
      <c r="D7" s="770">
        <v>38958</v>
      </c>
      <c r="E7" s="626">
        <v>1.0970994086172909</v>
      </c>
      <c r="F7" s="770">
        <v>24685</v>
      </c>
      <c r="G7" s="642">
        <v>0.69515629400168966</v>
      </c>
      <c r="H7" s="770"/>
      <c r="I7" s="626"/>
      <c r="J7" s="770"/>
      <c r="K7" s="626"/>
      <c r="L7" s="770"/>
      <c r="M7" s="642"/>
      <c r="N7" s="770"/>
      <c r="O7" s="626"/>
      <c r="P7" s="770"/>
      <c r="Q7" s="626"/>
      <c r="R7" s="770"/>
      <c r="S7" s="672"/>
    </row>
    <row r="8" spans="1:19" ht="14.4" customHeight="1" x14ac:dyDescent="0.3">
      <c r="A8" s="652" t="s">
        <v>7074</v>
      </c>
      <c r="B8" s="770">
        <v>30223</v>
      </c>
      <c r="C8" s="626">
        <v>1</v>
      </c>
      <c r="D8" s="770">
        <v>31091</v>
      </c>
      <c r="E8" s="626">
        <v>1.0287198491215299</v>
      </c>
      <c r="F8" s="770">
        <v>28481</v>
      </c>
      <c r="G8" s="642">
        <v>0.94236177745425664</v>
      </c>
      <c r="H8" s="770"/>
      <c r="I8" s="626"/>
      <c r="J8" s="770"/>
      <c r="K8" s="626"/>
      <c r="L8" s="770"/>
      <c r="M8" s="642"/>
      <c r="N8" s="770"/>
      <c r="O8" s="626"/>
      <c r="P8" s="770"/>
      <c r="Q8" s="626"/>
      <c r="R8" s="770"/>
      <c r="S8" s="672"/>
    </row>
    <row r="9" spans="1:19" ht="14.4" customHeight="1" x14ac:dyDescent="0.3">
      <c r="A9" s="652" t="s">
        <v>7075</v>
      </c>
      <c r="B9" s="770">
        <v>51254224</v>
      </c>
      <c r="C9" s="626">
        <v>1</v>
      </c>
      <c r="D9" s="770">
        <v>52571005</v>
      </c>
      <c r="E9" s="626">
        <v>1.02569117035115</v>
      </c>
      <c r="F9" s="770">
        <v>51240272</v>
      </c>
      <c r="G9" s="642">
        <v>0.99972778828921494</v>
      </c>
      <c r="H9" s="770">
        <v>15067647.750000026</v>
      </c>
      <c r="I9" s="626">
        <v>1</v>
      </c>
      <c r="J9" s="770">
        <v>15864675.429999992</v>
      </c>
      <c r="K9" s="626">
        <v>1.0528966228321845</v>
      </c>
      <c r="L9" s="770">
        <v>12310377.809999999</v>
      </c>
      <c r="M9" s="642">
        <v>0.81700727374649285</v>
      </c>
      <c r="N9" s="770"/>
      <c r="O9" s="626"/>
      <c r="P9" s="770"/>
      <c r="Q9" s="626"/>
      <c r="R9" s="770"/>
      <c r="S9" s="672"/>
    </row>
    <row r="10" spans="1:19" ht="14.4" customHeight="1" x14ac:dyDescent="0.3">
      <c r="A10" s="652" t="s">
        <v>7076</v>
      </c>
      <c r="B10" s="770">
        <v>3031</v>
      </c>
      <c r="C10" s="626">
        <v>1</v>
      </c>
      <c r="D10" s="770">
        <v>2849</v>
      </c>
      <c r="E10" s="626">
        <v>0.93995381062355654</v>
      </c>
      <c r="F10" s="770">
        <v>34</v>
      </c>
      <c r="G10" s="642">
        <v>1.1217419993401518E-2</v>
      </c>
      <c r="H10" s="770"/>
      <c r="I10" s="626"/>
      <c r="J10" s="770"/>
      <c r="K10" s="626"/>
      <c r="L10" s="770"/>
      <c r="M10" s="642"/>
      <c r="N10" s="770"/>
      <c r="O10" s="626"/>
      <c r="P10" s="770"/>
      <c r="Q10" s="626"/>
      <c r="R10" s="770"/>
      <c r="S10" s="672"/>
    </row>
    <row r="11" spans="1:19" ht="14.4" customHeight="1" x14ac:dyDescent="0.3">
      <c r="A11" s="652" t="s">
        <v>7077</v>
      </c>
      <c r="B11" s="770">
        <v>992</v>
      </c>
      <c r="C11" s="626">
        <v>1</v>
      </c>
      <c r="D11" s="770">
        <v>4414</v>
      </c>
      <c r="E11" s="626">
        <v>4.449596774193548</v>
      </c>
      <c r="F11" s="770">
        <v>1972</v>
      </c>
      <c r="G11" s="642">
        <v>1.9879032258064515</v>
      </c>
      <c r="H11" s="770"/>
      <c r="I11" s="626"/>
      <c r="J11" s="770"/>
      <c r="K11" s="626"/>
      <c r="L11" s="770"/>
      <c r="M11" s="642"/>
      <c r="N11" s="770"/>
      <c r="O11" s="626"/>
      <c r="P11" s="770"/>
      <c r="Q11" s="626"/>
      <c r="R11" s="770"/>
      <c r="S11" s="672"/>
    </row>
    <row r="12" spans="1:19" ht="14.4" customHeight="1" x14ac:dyDescent="0.3">
      <c r="A12" s="652" t="s">
        <v>7078</v>
      </c>
      <c r="B12" s="770">
        <v>132106</v>
      </c>
      <c r="C12" s="626">
        <v>1</v>
      </c>
      <c r="D12" s="770">
        <v>175783</v>
      </c>
      <c r="E12" s="626">
        <v>1.3306208650629041</v>
      </c>
      <c r="F12" s="770">
        <v>88555</v>
      </c>
      <c r="G12" s="642">
        <v>0.67033291447776788</v>
      </c>
      <c r="H12" s="770"/>
      <c r="I12" s="626"/>
      <c r="J12" s="770"/>
      <c r="K12" s="626"/>
      <c r="L12" s="770"/>
      <c r="M12" s="642"/>
      <c r="N12" s="770"/>
      <c r="O12" s="626"/>
      <c r="P12" s="770"/>
      <c r="Q12" s="626"/>
      <c r="R12" s="770"/>
      <c r="S12" s="672"/>
    </row>
    <row r="13" spans="1:19" ht="14.4" customHeight="1" x14ac:dyDescent="0.3">
      <c r="A13" s="652" t="s">
        <v>7079</v>
      </c>
      <c r="B13" s="770">
        <v>7828</v>
      </c>
      <c r="C13" s="626">
        <v>1</v>
      </c>
      <c r="D13" s="770">
        <v>10183</v>
      </c>
      <c r="E13" s="626">
        <v>1.3008431272355647</v>
      </c>
      <c r="F13" s="770">
        <v>9513</v>
      </c>
      <c r="G13" s="642">
        <v>1.2152529381706694</v>
      </c>
      <c r="H13" s="770"/>
      <c r="I13" s="626"/>
      <c r="J13" s="770"/>
      <c r="K13" s="626"/>
      <c r="L13" s="770"/>
      <c r="M13" s="642"/>
      <c r="N13" s="770"/>
      <c r="O13" s="626"/>
      <c r="P13" s="770"/>
      <c r="Q13" s="626"/>
      <c r="R13" s="770"/>
      <c r="S13" s="672"/>
    </row>
    <row r="14" spans="1:19" ht="14.4" customHeight="1" x14ac:dyDescent="0.3">
      <c r="A14" s="652" t="s">
        <v>7080</v>
      </c>
      <c r="B14" s="770">
        <v>21266</v>
      </c>
      <c r="C14" s="626">
        <v>1</v>
      </c>
      <c r="D14" s="770">
        <v>11772</v>
      </c>
      <c r="E14" s="626">
        <v>0.55355967271701312</v>
      </c>
      <c r="F14" s="770">
        <v>13490</v>
      </c>
      <c r="G14" s="642">
        <v>0.63434590426032167</v>
      </c>
      <c r="H14" s="770"/>
      <c r="I14" s="626"/>
      <c r="J14" s="770"/>
      <c r="K14" s="626"/>
      <c r="L14" s="770"/>
      <c r="M14" s="642"/>
      <c r="N14" s="770"/>
      <c r="O14" s="626"/>
      <c r="P14" s="770"/>
      <c r="Q14" s="626"/>
      <c r="R14" s="770"/>
      <c r="S14" s="672"/>
    </row>
    <row r="15" spans="1:19" ht="14.4" customHeight="1" x14ac:dyDescent="0.3">
      <c r="A15" s="652" t="s">
        <v>7081</v>
      </c>
      <c r="B15" s="770">
        <v>256289</v>
      </c>
      <c r="C15" s="626">
        <v>1</v>
      </c>
      <c r="D15" s="770">
        <v>262659</v>
      </c>
      <c r="E15" s="626">
        <v>1.0248547538130781</v>
      </c>
      <c r="F15" s="770">
        <v>193575</v>
      </c>
      <c r="G15" s="642">
        <v>0.75529968121924862</v>
      </c>
      <c r="H15" s="770">
        <v>1720</v>
      </c>
      <c r="I15" s="626">
        <v>1</v>
      </c>
      <c r="J15" s="770"/>
      <c r="K15" s="626"/>
      <c r="L15" s="770">
        <v>13831.3</v>
      </c>
      <c r="M15" s="642">
        <v>8.0414534883720918</v>
      </c>
      <c r="N15" s="770"/>
      <c r="O15" s="626"/>
      <c r="P15" s="770"/>
      <c r="Q15" s="626"/>
      <c r="R15" s="770"/>
      <c r="S15" s="672"/>
    </row>
    <row r="16" spans="1:19" ht="14.4" customHeight="1" x14ac:dyDescent="0.3">
      <c r="A16" s="652" t="s">
        <v>7082</v>
      </c>
      <c r="B16" s="770">
        <v>406</v>
      </c>
      <c r="C16" s="626">
        <v>1</v>
      </c>
      <c r="D16" s="770">
        <v>532</v>
      </c>
      <c r="E16" s="626">
        <v>1.3103448275862069</v>
      </c>
      <c r="F16" s="770">
        <v>928</v>
      </c>
      <c r="G16" s="642">
        <v>2.2857142857142856</v>
      </c>
      <c r="H16" s="770"/>
      <c r="I16" s="626"/>
      <c r="J16" s="770"/>
      <c r="K16" s="626"/>
      <c r="L16" s="770"/>
      <c r="M16" s="642"/>
      <c r="N16" s="770"/>
      <c r="O16" s="626"/>
      <c r="P16" s="770"/>
      <c r="Q16" s="626"/>
      <c r="R16" s="770"/>
      <c r="S16" s="672"/>
    </row>
    <row r="17" spans="1:19" ht="14.4" customHeight="1" x14ac:dyDescent="0.3">
      <c r="A17" s="652" t="s">
        <v>7083</v>
      </c>
      <c r="B17" s="770">
        <v>3382</v>
      </c>
      <c r="C17" s="626">
        <v>1</v>
      </c>
      <c r="D17" s="770">
        <v>3887</v>
      </c>
      <c r="E17" s="626">
        <v>1.1493199290360734</v>
      </c>
      <c r="F17" s="770">
        <v>2422</v>
      </c>
      <c r="G17" s="642">
        <v>0.71614429331756357</v>
      </c>
      <c r="H17" s="770"/>
      <c r="I17" s="626"/>
      <c r="J17" s="770"/>
      <c r="K17" s="626"/>
      <c r="L17" s="770"/>
      <c r="M17" s="642"/>
      <c r="N17" s="770"/>
      <c r="O17" s="626"/>
      <c r="P17" s="770"/>
      <c r="Q17" s="626"/>
      <c r="R17" s="770"/>
      <c r="S17" s="672"/>
    </row>
    <row r="18" spans="1:19" ht="14.4" customHeight="1" x14ac:dyDescent="0.3">
      <c r="A18" s="652" t="s">
        <v>7084</v>
      </c>
      <c r="B18" s="770">
        <v>1563</v>
      </c>
      <c r="C18" s="626">
        <v>1</v>
      </c>
      <c r="D18" s="770">
        <v>3963</v>
      </c>
      <c r="E18" s="626">
        <v>2.5355086372360844</v>
      </c>
      <c r="F18" s="770">
        <v>232</v>
      </c>
      <c r="G18" s="642">
        <v>0.14843250159948818</v>
      </c>
      <c r="H18" s="770"/>
      <c r="I18" s="626"/>
      <c r="J18" s="770">
        <v>162.80000000000001</v>
      </c>
      <c r="K18" s="626"/>
      <c r="L18" s="770"/>
      <c r="M18" s="642"/>
      <c r="N18" s="770"/>
      <c r="O18" s="626"/>
      <c r="P18" s="770"/>
      <c r="Q18" s="626"/>
      <c r="R18" s="770"/>
      <c r="S18" s="672"/>
    </row>
    <row r="19" spans="1:19" ht="14.4" customHeight="1" x14ac:dyDescent="0.3">
      <c r="A19" s="652" t="s">
        <v>7085</v>
      </c>
      <c r="B19" s="770">
        <v>1060</v>
      </c>
      <c r="C19" s="626">
        <v>1</v>
      </c>
      <c r="D19" s="770">
        <v>609</v>
      </c>
      <c r="E19" s="626">
        <v>0.57452830188679249</v>
      </c>
      <c r="F19" s="770">
        <v>150</v>
      </c>
      <c r="G19" s="642">
        <v>0.14150943396226415</v>
      </c>
      <c r="H19" s="770"/>
      <c r="I19" s="626"/>
      <c r="J19" s="770"/>
      <c r="K19" s="626"/>
      <c r="L19" s="770"/>
      <c r="M19" s="642"/>
      <c r="N19" s="770"/>
      <c r="O19" s="626"/>
      <c r="P19" s="770"/>
      <c r="Q19" s="626"/>
      <c r="R19" s="770"/>
      <c r="S19" s="672"/>
    </row>
    <row r="20" spans="1:19" ht="14.4" customHeight="1" x14ac:dyDescent="0.3">
      <c r="A20" s="652" t="s">
        <v>7086</v>
      </c>
      <c r="B20" s="770">
        <v>30075</v>
      </c>
      <c r="C20" s="626">
        <v>1</v>
      </c>
      <c r="D20" s="770">
        <v>21083</v>
      </c>
      <c r="E20" s="626">
        <v>0.70101413133832091</v>
      </c>
      <c r="F20" s="770">
        <v>22731</v>
      </c>
      <c r="G20" s="642">
        <v>0.75581047381546129</v>
      </c>
      <c r="H20" s="770"/>
      <c r="I20" s="626"/>
      <c r="J20" s="770"/>
      <c r="K20" s="626"/>
      <c r="L20" s="770"/>
      <c r="M20" s="642"/>
      <c r="N20" s="770"/>
      <c r="O20" s="626"/>
      <c r="P20" s="770"/>
      <c r="Q20" s="626"/>
      <c r="R20" s="770"/>
      <c r="S20" s="672"/>
    </row>
    <row r="21" spans="1:19" ht="14.4" customHeight="1" x14ac:dyDescent="0.3">
      <c r="A21" s="652" t="s">
        <v>7087</v>
      </c>
      <c r="B21" s="770">
        <v>17658</v>
      </c>
      <c r="C21" s="626">
        <v>1</v>
      </c>
      <c r="D21" s="770">
        <v>24817</v>
      </c>
      <c r="E21" s="626">
        <v>1.4054253029788197</v>
      </c>
      <c r="F21" s="770">
        <v>13435</v>
      </c>
      <c r="G21" s="642">
        <v>0.76084494280212933</v>
      </c>
      <c r="H21" s="770">
        <v>11155.800000000001</v>
      </c>
      <c r="I21" s="626">
        <v>1</v>
      </c>
      <c r="J21" s="770">
        <v>11012.34</v>
      </c>
      <c r="K21" s="626">
        <v>0.98714032162641852</v>
      </c>
      <c r="L21" s="770"/>
      <c r="M21" s="642"/>
      <c r="N21" s="770"/>
      <c r="O21" s="626"/>
      <c r="P21" s="770"/>
      <c r="Q21" s="626"/>
      <c r="R21" s="770"/>
      <c r="S21" s="672"/>
    </row>
    <row r="22" spans="1:19" ht="14.4" customHeight="1" x14ac:dyDescent="0.3">
      <c r="A22" s="652" t="s">
        <v>7088</v>
      </c>
      <c r="B22" s="770">
        <v>902</v>
      </c>
      <c r="C22" s="626">
        <v>1</v>
      </c>
      <c r="D22" s="770">
        <v>2263</v>
      </c>
      <c r="E22" s="626">
        <v>2.5088691796008868</v>
      </c>
      <c r="F22" s="770">
        <v>846</v>
      </c>
      <c r="G22" s="642">
        <v>0.93791574279379153</v>
      </c>
      <c r="H22" s="770"/>
      <c r="I22" s="626"/>
      <c r="J22" s="770"/>
      <c r="K22" s="626"/>
      <c r="L22" s="770"/>
      <c r="M22" s="642"/>
      <c r="N22" s="770"/>
      <c r="O22" s="626"/>
      <c r="P22" s="770"/>
      <c r="Q22" s="626"/>
      <c r="R22" s="770"/>
      <c r="S22" s="672"/>
    </row>
    <row r="23" spans="1:19" ht="14.4" customHeight="1" x14ac:dyDescent="0.3">
      <c r="A23" s="652" t="s">
        <v>7089</v>
      </c>
      <c r="B23" s="770">
        <v>496</v>
      </c>
      <c r="C23" s="626">
        <v>1</v>
      </c>
      <c r="D23" s="770">
        <v>34</v>
      </c>
      <c r="E23" s="626">
        <v>6.8548387096774188E-2</v>
      </c>
      <c r="F23" s="770"/>
      <c r="G23" s="642"/>
      <c r="H23" s="770"/>
      <c r="I23" s="626"/>
      <c r="J23" s="770"/>
      <c r="K23" s="626"/>
      <c r="L23" s="770"/>
      <c r="M23" s="642"/>
      <c r="N23" s="770"/>
      <c r="O23" s="626"/>
      <c r="P23" s="770"/>
      <c r="Q23" s="626"/>
      <c r="R23" s="770"/>
      <c r="S23" s="672"/>
    </row>
    <row r="24" spans="1:19" ht="14.4" customHeight="1" x14ac:dyDescent="0.3">
      <c r="A24" s="652" t="s">
        <v>7090</v>
      </c>
      <c r="B24" s="770">
        <v>8197</v>
      </c>
      <c r="C24" s="626">
        <v>1</v>
      </c>
      <c r="D24" s="770">
        <v>2351</v>
      </c>
      <c r="E24" s="626">
        <v>0.28681224838355496</v>
      </c>
      <c r="F24" s="770">
        <v>1983</v>
      </c>
      <c r="G24" s="642">
        <v>0.24191777479565696</v>
      </c>
      <c r="H24" s="770"/>
      <c r="I24" s="626"/>
      <c r="J24" s="770"/>
      <c r="K24" s="626"/>
      <c r="L24" s="770"/>
      <c r="M24" s="642"/>
      <c r="N24" s="770"/>
      <c r="O24" s="626"/>
      <c r="P24" s="770"/>
      <c r="Q24" s="626"/>
      <c r="R24" s="770"/>
      <c r="S24" s="672"/>
    </row>
    <row r="25" spans="1:19" ht="14.4" customHeight="1" x14ac:dyDescent="0.3">
      <c r="A25" s="652" t="s">
        <v>7091</v>
      </c>
      <c r="B25" s="770">
        <v>15655</v>
      </c>
      <c r="C25" s="626">
        <v>1</v>
      </c>
      <c r="D25" s="770">
        <v>16781</v>
      </c>
      <c r="E25" s="626">
        <v>1.0719259022676462</v>
      </c>
      <c r="F25" s="770">
        <v>11260</v>
      </c>
      <c r="G25" s="642">
        <v>0.71925902267646125</v>
      </c>
      <c r="H25" s="770"/>
      <c r="I25" s="626"/>
      <c r="J25" s="770"/>
      <c r="K25" s="626"/>
      <c r="L25" s="770"/>
      <c r="M25" s="642"/>
      <c r="N25" s="770"/>
      <c r="O25" s="626"/>
      <c r="P25" s="770"/>
      <c r="Q25" s="626"/>
      <c r="R25" s="770"/>
      <c r="S25" s="672"/>
    </row>
    <row r="26" spans="1:19" ht="14.4" customHeight="1" x14ac:dyDescent="0.3">
      <c r="A26" s="652" t="s">
        <v>7092</v>
      </c>
      <c r="B26" s="770">
        <v>124</v>
      </c>
      <c r="C26" s="626">
        <v>1</v>
      </c>
      <c r="D26" s="770">
        <v>249</v>
      </c>
      <c r="E26" s="626">
        <v>2.0080645161290325</v>
      </c>
      <c r="F26" s="770"/>
      <c r="G26" s="642"/>
      <c r="H26" s="770"/>
      <c r="I26" s="626"/>
      <c r="J26" s="770"/>
      <c r="K26" s="626"/>
      <c r="L26" s="770"/>
      <c r="M26" s="642"/>
      <c r="N26" s="770"/>
      <c r="O26" s="626"/>
      <c r="P26" s="770"/>
      <c r="Q26" s="626"/>
      <c r="R26" s="770"/>
      <c r="S26" s="672"/>
    </row>
    <row r="27" spans="1:19" ht="14.4" customHeight="1" x14ac:dyDescent="0.3">
      <c r="A27" s="652" t="s">
        <v>7093</v>
      </c>
      <c r="B27" s="770">
        <v>6084</v>
      </c>
      <c r="C27" s="626">
        <v>1</v>
      </c>
      <c r="D27" s="770">
        <v>6846</v>
      </c>
      <c r="E27" s="626">
        <v>1.1252465483234715</v>
      </c>
      <c r="F27" s="770">
        <v>6451</v>
      </c>
      <c r="G27" s="642">
        <v>1.0603221564760026</v>
      </c>
      <c r="H27" s="770"/>
      <c r="I27" s="626"/>
      <c r="J27" s="770"/>
      <c r="K27" s="626"/>
      <c r="L27" s="770"/>
      <c r="M27" s="642"/>
      <c r="N27" s="770"/>
      <c r="O27" s="626"/>
      <c r="P27" s="770"/>
      <c r="Q27" s="626"/>
      <c r="R27" s="770"/>
      <c r="S27" s="672"/>
    </row>
    <row r="28" spans="1:19" ht="14.4" customHeight="1" x14ac:dyDescent="0.3">
      <c r="A28" s="652" t="s">
        <v>7094</v>
      </c>
      <c r="B28" s="770">
        <v>1607</v>
      </c>
      <c r="C28" s="626">
        <v>1</v>
      </c>
      <c r="D28" s="770">
        <v>1428</v>
      </c>
      <c r="E28" s="626">
        <v>0.88861232109520849</v>
      </c>
      <c r="F28" s="770">
        <v>498</v>
      </c>
      <c r="G28" s="642">
        <v>0.30989421281891721</v>
      </c>
      <c r="H28" s="770"/>
      <c r="I28" s="626"/>
      <c r="J28" s="770"/>
      <c r="K28" s="626"/>
      <c r="L28" s="770"/>
      <c r="M28" s="642"/>
      <c r="N28" s="770"/>
      <c r="O28" s="626"/>
      <c r="P28" s="770"/>
      <c r="Q28" s="626"/>
      <c r="R28" s="770"/>
      <c r="S28" s="672"/>
    </row>
    <row r="29" spans="1:19" ht="14.4" customHeight="1" x14ac:dyDescent="0.3">
      <c r="A29" s="652" t="s">
        <v>7095</v>
      </c>
      <c r="B29" s="770">
        <v>6246</v>
      </c>
      <c r="C29" s="626">
        <v>1</v>
      </c>
      <c r="D29" s="770">
        <v>15888</v>
      </c>
      <c r="E29" s="626">
        <v>2.5437079731027858</v>
      </c>
      <c r="F29" s="770">
        <v>9368</v>
      </c>
      <c r="G29" s="642">
        <v>1.499839897534422</v>
      </c>
      <c r="H29" s="770"/>
      <c r="I29" s="626"/>
      <c r="J29" s="770">
        <v>1357</v>
      </c>
      <c r="K29" s="626"/>
      <c r="L29" s="770">
        <v>6199.32</v>
      </c>
      <c r="M29" s="642"/>
      <c r="N29" s="770"/>
      <c r="O29" s="626"/>
      <c r="P29" s="770"/>
      <c r="Q29" s="626"/>
      <c r="R29" s="770"/>
      <c r="S29" s="672"/>
    </row>
    <row r="30" spans="1:19" ht="14.4" customHeight="1" x14ac:dyDescent="0.3">
      <c r="A30" s="652" t="s">
        <v>7096</v>
      </c>
      <c r="B30" s="770">
        <v>3292</v>
      </c>
      <c r="C30" s="626">
        <v>1</v>
      </c>
      <c r="D30" s="770">
        <v>1992</v>
      </c>
      <c r="E30" s="626">
        <v>0.60510328068043739</v>
      </c>
      <c r="F30" s="770">
        <v>1078</v>
      </c>
      <c r="G30" s="642">
        <v>0.32746051032806806</v>
      </c>
      <c r="H30" s="770"/>
      <c r="I30" s="626"/>
      <c r="J30" s="770"/>
      <c r="K30" s="626"/>
      <c r="L30" s="770"/>
      <c r="M30" s="642"/>
      <c r="N30" s="770"/>
      <c r="O30" s="626"/>
      <c r="P30" s="770"/>
      <c r="Q30" s="626"/>
      <c r="R30" s="770"/>
      <c r="S30" s="672"/>
    </row>
    <row r="31" spans="1:19" ht="14.4" customHeight="1" x14ac:dyDescent="0.3">
      <c r="A31" s="652" t="s">
        <v>7097</v>
      </c>
      <c r="B31" s="770">
        <v>4364</v>
      </c>
      <c r="C31" s="626">
        <v>1</v>
      </c>
      <c r="D31" s="770">
        <v>6892</v>
      </c>
      <c r="E31" s="626">
        <v>1.5792850595783685</v>
      </c>
      <c r="F31" s="770">
        <v>9004</v>
      </c>
      <c r="G31" s="642">
        <v>2.063244729605866</v>
      </c>
      <c r="H31" s="770"/>
      <c r="I31" s="626"/>
      <c r="J31" s="770"/>
      <c r="K31" s="626"/>
      <c r="L31" s="770"/>
      <c r="M31" s="642"/>
      <c r="N31" s="770"/>
      <c r="O31" s="626"/>
      <c r="P31" s="770"/>
      <c r="Q31" s="626"/>
      <c r="R31" s="770"/>
      <c r="S31" s="672"/>
    </row>
    <row r="32" spans="1:19" ht="14.4" customHeight="1" x14ac:dyDescent="0.3">
      <c r="A32" s="652" t="s">
        <v>7098</v>
      </c>
      <c r="B32" s="770">
        <v>3224</v>
      </c>
      <c r="C32" s="626">
        <v>1</v>
      </c>
      <c r="D32" s="770">
        <v>3984</v>
      </c>
      <c r="E32" s="626">
        <v>1.2357320099255582</v>
      </c>
      <c r="F32" s="770">
        <v>4940</v>
      </c>
      <c r="G32" s="642">
        <v>1.532258064516129</v>
      </c>
      <c r="H32" s="770"/>
      <c r="I32" s="626"/>
      <c r="J32" s="770"/>
      <c r="K32" s="626"/>
      <c r="L32" s="770"/>
      <c r="M32" s="642"/>
      <c r="N32" s="770"/>
      <c r="O32" s="626"/>
      <c r="P32" s="770"/>
      <c r="Q32" s="626"/>
      <c r="R32" s="770"/>
      <c r="S32" s="672"/>
    </row>
    <row r="33" spans="1:19" ht="14.4" customHeight="1" thickBot="1" x14ac:dyDescent="0.35">
      <c r="A33" s="772" t="s">
        <v>7099</v>
      </c>
      <c r="B33" s="771">
        <v>240578</v>
      </c>
      <c r="C33" s="632">
        <v>1</v>
      </c>
      <c r="D33" s="771">
        <v>401560.11</v>
      </c>
      <c r="E33" s="632">
        <v>1.6691472620106576</v>
      </c>
      <c r="F33" s="771">
        <v>300885</v>
      </c>
      <c r="G33" s="643">
        <v>1.2506754566086675</v>
      </c>
      <c r="H33" s="771">
        <v>3812.76</v>
      </c>
      <c r="I33" s="632">
        <v>1</v>
      </c>
      <c r="J33" s="771">
        <v>64479.73</v>
      </c>
      <c r="K33" s="632">
        <v>16.9115627524418</v>
      </c>
      <c r="L33" s="771"/>
      <c r="M33" s="643"/>
      <c r="N33" s="771"/>
      <c r="O33" s="632"/>
      <c r="P33" s="771"/>
      <c r="Q33" s="632"/>
      <c r="R33" s="771"/>
      <c r="S33" s="673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1240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69" bestFit="1" customWidth="1"/>
    <col min="2" max="2" width="8.6640625" style="69" bestFit="1" customWidth="1"/>
    <col min="3" max="3" width="2.109375" style="69" bestFit="1" customWidth="1"/>
    <col min="4" max="4" width="8" style="69" bestFit="1" customWidth="1"/>
    <col min="5" max="5" width="52.88671875" style="69" bestFit="1" customWidth="1"/>
    <col min="6" max="7" width="11.109375" style="98" customWidth="1"/>
    <col min="8" max="9" width="9.33203125" style="98" hidden="1" customWidth="1"/>
    <col min="10" max="11" width="11.109375" style="98" customWidth="1"/>
    <col min="12" max="13" width="9.33203125" style="98" hidden="1" customWidth="1"/>
    <col min="14" max="15" width="11.109375" style="98" customWidth="1"/>
    <col min="16" max="16" width="11.109375" style="91" customWidth="1"/>
    <col min="17" max="17" width="11.109375" style="98" customWidth="1"/>
    <col min="18" max="16384" width="8.88671875" style="69"/>
  </cols>
  <sheetData>
    <row r="1" spans="1:17" ht="18.600000000000001" customHeight="1" thickBot="1" x14ac:dyDescent="0.4">
      <c r="A1" s="439" t="s">
        <v>252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</row>
    <row r="2" spans="1:17" ht="14.4" customHeight="1" thickBot="1" x14ac:dyDescent="0.4">
      <c r="A2" s="580" t="s">
        <v>297</v>
      </c>
      <c r="B2" s="134"/>
      <c r="C2" s="134"/>
      <c r="D2" s="134"/>
      <c r="E2" s="134"/>
      <c r="F2" s="356"/>
      <c r="G2" s="356"/>
      <c r="H2" s="356"/>
      <c r="I2" s="356"/>
      <c r="J2" s="356"/>
      <c r="K2" s="356"/>
      <c r="L2" s="356"/>
      <c r="M2" s="356"/>
      <c r="N2" s="356"/>
      <c r="O2" s="356"/>
      <c r="P2" s="360"/>
      <c r="Q2" s="356"/>
    </row>
    <row r="3" spans="1:17" ht="14.4" customHeight="1" thickBot="1" x14ac:dyDescent="0.35">
      <c r="E3" s="209" t="s">
        <v>255</v>
      </c>
      <c r="F3" s="357">
        <f t="shared" ref="F3:O3" si="0">SUBTOTAL(9,F6:F1048576)</f>
        <v>69702.499999999985</v>
      </c>
      <c r="G3" s="358">
        <f t="shared" si="0"/>
        <v>67175972.310000002</v>
      </c>
      <c r="H3" s="358"/>
      <c r="I3" s="358"/>
      <c r="J3" s="358">
        <f t="shared" si="0"/>
        <v>73033.790000000023</v>
      </c>
      <c r="K3" s="358">
        <f t="shared" si="0"/>
        <v>69572392.409999967</v>
      </c>
      <c r="L3" s="358"/>
      <c r="M3" s="358"/>
      <c r="N3" s="358">
        <f t="shared" si="0"/>
        <v>64965.489999999983</v>
      </c>
      <c r="O3" s="358">
        <f t="shared" si="0"/>
        <v>64321736.429999977</v>
      </c>
      <c r="P3" s="136">
        <f>IF(G3=0,0,O3/G3)</f>
        <v>0.95751105965644301</v>
      </c>
      <c r="Q3" s="359">
        <f>IF(N3=0,0,O3/N3)</f>
        <v>990.09083792025569</v>
      </c>
    </row>
    <row r="4" spans="1:17" ht="14.4" customHeight="1" x14ac:dyDescent="0.3">
      <c r="A4" s="521" t="s">
        <v>157</v>
      </c>
      <c r="B4" s="520" t="s">
        <v>205</v>
      </c>
      <c r="C4" s="521" t="s">
        <v>206</v>
      </c>
      <c r="D4" s="522" t="s">
        <v>207</v>
      </c>
      <c r="E4" s="523" t="s">
        <v>166</v>
      </c>
      <c r="F4" s="527">
        <v>2011</v>
      </c>
      <c r="G4" s="528"/>
      <c r="H4" s="361"/>
      <c r="I4" s="361"/>
      <c r="J4" s="527">
        <v>2012</v>
      </c>
      <c r="K4" s="528"/>
      <c r="L4" s="361"/>
      <c r="M4" s="361"/>
      <c r="N4" s="527">
        <v>2013</v>
      </c>
      <c r="O4" s="528"/>
      <c r="P4" s="529" t="s">
        <v>5</v>
      </c>
      <c r="Q4" s="519" t="s">
        <v>208</v>
      </c>
    </row>
    <row r="5" spans="1:17" ht="14.4" customHeight="1" thickBot="1" x14ac:dyDescent="0.35">
      <c r="A5" s="774"/>
      <c r="B5" s="773"/>
      <c r="C5" s="774"/>
      <c r="D5" s="775"/>
      <c r="E5" s="776"/>
      <c r="F5" s="782" t="s">
        <v>176</v>
      </c>
      <c r="G5" s="783" t="s">
        <v>17</v>
      </c>
      <c r="H5" s="784"/>
      <c r="I5" s="784"/>
      <c r="J5" s="782" t="s">
        <v>176</v>
      </c>
      <c r="K5" s="783" t="s">
        <v>17</v>
      </c>
      <c r="L5" s="784"/>
      <c r="M5" s="784"/>
      <c r="N5" s="782" t="s">
        <v>176</v>
      </c>
      <c r="O5" s="783" t="s">
        <v>17</v>
      </c>
      <c r="P5" s="785"/>
      <c r="Q5" s="781"/>
    </row>
    <row r="6" spans="1:17" ht="14.4" customHeight="1" x14ac:dyDescent="0.3">
      <c r="A6" s="619" t="s">
        <v>7100</v>
      </c>
      <c r="B6" s="620" t="s">
        <v>6891</v>
      </c>
      <c r="C6" s="620" t="s">
        <v>6929</v>
      </c>
      <c r="D6" s="620" t="s">
        <v>6944</v>
      </c>
      <c r="E6" s="620" t="s">
        <v>6945</v>
      </c>
      <c r="F6" s="623"/>
      <c r="G6" s="623"/>
      <c r="H6" s="623"/>
      <c r="I6" s="623"/>
      <c r="J6" s="623">
        <v>1</v>
      </c>
      <c r="K6" s="623">
        <v>75</v>
      </c>
      <c r="L6" s="623"/>
      <c r="M6" s="623">
        <v>75</v>
      </c>
      <c r="N6" s="623"/>
      <c r="O6" s="623"/>
      <c r="P6" s="641"/>
      <c r="Q6" s="624"/>
    </row>
    <row r="7" spans="1:17" ht="14.4" customHeight="1" x14ac:dyDescent="0.3">
      <c r="A7" s="625" t="s">
        <v>7100</v>
      </c>
      <c r="B7" s="626" t="s">
        <v>6891</v>
      </c>
      <c r="C7" s="626" t="s">
        <v>6929</v>
      </c>
      <c r="D7" s="626" t="s">
        <v>6958</v>
      </c>
      <c r="E7" s="626" t="s">
        <v>6959</v>
      </c>
      <c r="F7" s="629">
        <v>5</v>
      </c>
      <c r="G7" s="629">
        <v>170</v>
      </c>
      <c r="H7" s="629">
        <v>1</v>
      </c>
      <c r="I7" s="629">
        <v>34</v>
      </c>
      <c r="J7" s="629">
        <v>3</v>
      </c>
      <c r="K7" s="629">
        <v>102</v>
      </c>
      <c r="L7" s="629">
        <v>0.6</v>
      </c>
      <c r="M7" s="629">
        <v>34</v>
      </c>
      <c r="N7" s="629">
        <v>4</v>
      </c>
      <c r="O7" s="629">
        <v>136</v>
      </c>
      <c r="P7" s="642">
        <v>0.8</v>
      </c>
      <c r="Q7" s="630">
        <v>34</v>
      </c>
    </row>
    <row r="8" spans="1:17" ht="14.4" customHeight="1" x14ac:dyDescent="0.3">
      <c r="A8" s="625" t="s">
        <v>7100</v>
      </c>
      <c r="B8" s="626" t="s">
        <v>6891</v>
      </c>
      <c r="C8" s="626" t="s">
        <v>6929</v>
      </c>
      <c r="D8" s="626" t="s">
        <v>7005</v>
      </c>
      <c r="E8" s="626" t="s">
        <v>7006</v>
      </c>
      <c r="F8" s="629"/>
      <c r="G8" s="629"/>
      <c r="H8" s="629"/>
      <c r="I8" s="629"/>
      <c r="J8" s="629"/>
      <c r="K8" s="629"/>
      <c r="L8" s="629"/>
      <c r="M8" s="629"/>
      <c r="N8" s="629">
        <v>1</v>
      </c>
      <c r="O8" s="629">
        <v>344</v>
      </c>
      <c r="P8" s="642"/>
      <c r="Q8" s="630">
        <v>344</v>
      </c>
    </row>
    <row r="9" spans="1:17" ht="14.4" customHeight="1" x14ac:dyDescent="0.3">
      <c r="A9" s="625" t="s">
        <v>7100</v>
      </c>
      <c r="B9" s="626" t="s">
        <v>6891</v>
      </c>
      <c r="C9" s="626" t="s">
        <v>6929</v>
      </c>
      <c r="D9" s="626" t="s">
        <v>7007</v>
      </c>
      <c r="E9" s="626" t="s">
        <v>7008</v>
      </c>
      <c r="F9" s="629">
        <v>17</v>
      </c>
      <c r="G9" s="629">
        <v>4216</v>
      </c>
      <c r="H9" s="629">
        <v>1</v>
      </c>
      <c r="I9" s="629">
        <v>248</v>
      </c>
      <c r="J9" s="629">
        <v>21</v>
      </c>
      <c r="K9" s="629">
        <v>5229</v>
      </c>
      <c r="L9" s="629">
        <v>1.2402751423149905</v>
      </c>
      <c r="M9" s="629">
        <v>249</v>
      </c>
      <c r="N9" s="629">
        <v>16</v>
      </c>
      <c r="O9" s="629">
        <v>3712</v>
      </c>
      <c r="P9" s="642">
        <v>0.8804554079696395</v>
      </c>
      <c r="Q9" s="630">
        <v>232</v>
      </c>
    </row>
    <row r="10" spans="1:17" ht="14.4" customHeight="1" x14ac:dyDescent="0.3">
      <c r="A10" s="625" t="s">
        <v>7100</v>
      </c>
      <c r="B10" s="626" t="s">
        <v>6891</v>
      </c>
      <c r="C10" s="626" t="s">
        <v>6929</v>
      </c>
      <c r="D10" s="626" t="s">
        <v>7009</v>
      </c>
      <c r="E10" s="626" t="s">
        <v>7010</v>
      </c>
      <c r="F10" s="629">
        <v>7</v>
      </c>
      <c r="G10" s="629">
        <v>868</v>
      </c>
      <c r="H10" s="629">
        <v>1</v>
      </c>
      <c r="I10" s="629">
        <v>124</v>
      </c>
      <c r="J10" s="629">
        <v>10</v>
      </c>
      <c r="K10" s="629">
        <v>1250</v>
      </c>
      <c r="L10" s="629">
        <v>1.4400921658986174</v>
      </c>
      <c r="M10" s="629">
        <v>125</v>
      </c>
      <c r="N10" s="629">
        <v>3</v>
      </c>
      <c r="O10" s="629">
        <v>348</v>
      </c>
      <c r="P10" s="642">
        <v>0.4009216589861751</v>
      </c>
      <c r="Q10" s="630">
        <v>116</v>
      </c>
    </row>
    <row r="11" spans="1:17" ht="14.4" customHeight="1" x14ac:dyDescent="0.3">
      <c r="A11" s="625" t="s">
        <v>7100</v>
      </c>
      <c r="B11" s="626" t="s">
        <v>6891</v>
      </c>
      <c r="C11" s="626" t="s">
        <v>6929</v>
      </c>
      <c r="D11" s="626" t="s">
        <v>7019</v>
      </c>
      <c r="E11" s="626" t="s">
        <v>7020</v>
      </c>
      <c r="F11" s="629"/>
      <c r="G11" s="629"/>
      <c r="H11" s="629"/>
      <c r="I11" s="629"/>
      <c r="J11" s="629">
        <v>1</v>
      </c>
      <c r="K11" s="629">
        <v>176</v>
      </c>
      <c r="L11" s="629"/>
      <c r="M11" s="629">
        <v>176</v>
      </c>
      <c r="N11" s="629"/>
      <c r="O11" s="629"/>
      <c r="P11" s="642"/>
      <c r="Q11" s="630"/>
    </row>
    <row r="12" spans="1:17" ht="14.4" customHeight="1" x14ac:dyDescent="0.3">
      <c r="A12" s="625" t="s">
        <v>7100</v>
      </c>
      <c r="B12" s="626" t="s">
        <v>6891</v>
      </c>
      <c r="C12" s="626" t="s">
        <v>6929</v>
      </c>
      <c r="D12" s="626" t="s">
        <v>7059</v>
      </c>
      <c r="E12" s="626" t="s">
        <v>7060</v>
      </c>
      <c r="F12" s="629"/>
      <c r="G12" s="629"/>
      <c r="H12" s="629"/>
      <c r="I12" s="629"/>
      <c r="J12" s="629">
        <v>1</v>
      </c>
      <c r="K12" s="629">
        <v>0</v>
      </c>
      <c r="L12" s="629"/>
      <c r="M12" s="629">
        <v>0</v>
      </c>
      <c r="N12" s="629">
        <v>1</v>
      </c>
      <c r="O12" s="629">
        <v>0</v>
      </c>
      <c r="P12" s="642"/>
      <c r="Q12" s="630">
        <v>0</v>
      </c>
    </row>
    <row r="13" spans="1:17" ht="14.4" customHeight="1" x14ac:dyDescent="0.3">
      <c r="A13" s="625" t="s">
        <v>7101</v>
      </c>
      <c r="B13" s="626" t="s">
        <v>6891</v>
      </c>
      <c r="C13" s="626" t="s">
        <v>6929</v>
      </c>
      <c r="D13" s="626" t="s">
        <v>6944</v>
      </c>
      <c r="E13" s="626" t="s">
        <v>6945</v>
      </c>
      <c r="F13" s="629">
        <v>2</v>
      </c>
      <c r="G13" s="629">
        <v>150</v>
      </c>
      <c r="H13" s="629">
        <v>1</v>
      </c>
      <c r="I13" s="629">
        <v>75</v>
      </c>
      <c r="J13" s="629"/>
      <c r="K13" s="629"/>
      <c r="L13" s="629"/>
      <c r="M13" s="629"/>
      <c r="N13" s="629">
        <v>2</v>
      </c>
      <c r="O13" s="629">
        <v>162</v>
      </c>
      <c r="P13" s="642">
        <v>1.08</v>
      </c>
      <c r="Q13" s="630">
        <v>81</v>
      </c>
    </row>
    <row r="14" spans="1:17" ht="14.4" customHeight="1" x14ac:dyDescent="0.3">
      <c r="A14" s="625" t="s">
        <v>7101</v>
      </c>
      <c r="B14" s="626" t="s">
        <v>6891</v>
      </c>
      <c r="C14" s="626" t="s">
        <v>6929</v>
      </c>
      <c r="D14" s="626" t="s">
        <v>6958</v>
      </c>
      <c r="E14" s="626" t="s">
        <v>6959</v>
      </c>
      <c r="F14" s="629">
        <v>20</v>
      </c>
      <c r="G14" s="629">
        <v>680</v>
      </c>
      <c r="H14" s="629">
        <v>1</v>
      </c>
      <c r="I14" s="629">
        <v>34</v>
      </c>
      <c r="J14" s="629">
        <v>18</v>
      </c>
      <c r="K14" s="629">
        <v>612</v>
      </c>
      <c r="L14" s="629">
        <v>0.9</v>
      </c>
      <c r="M14" s="629">
        <v>34</v>
      </c>
      <c r="N14" s="629">
        <v>22</v>
      </c>
      <c r="O14" s="629">
        <v>748</v>
      </c>
      <c r="P14" s="642">
        <v>1.1000000000000001</v>
      </c>
      <c r="Q14" s="630">
        <v>34</v>
      </c>
    </row>
    <row r="15" spans="1:17" ht="14.4" customHeight="1" x14ac:dyDescent="0.3">
      <c r="A15" s="625" t="s">
        <v>7101</v>
      </c>
      <c r="B15" s="626" t="s">
        <v>6891</v>
      </c>
      <c r="C15" s="626" t="s">
        <v>6929</v>
      </c>
      <c r="D15" s="626" t="s">
        <v>6978</v>
      </c>
      <c r="E15" s="626" t="s">
        <v>6979</v>
      </c>
      <c r="F15" s="629">
        <v>0</v>
      </c>
      <c r="G15" s="629">
        <v>0</v>
      </c>
      <c r="H15" s="629"/>
      <c r="I15" s="629"/>
      <c r="J15" s="629">
        <v>2</v>
      </c>
      <c r="K15" s="629">
        <v>1218</v>
      </c>
      <c r="L15" s="629"/>
      <c r="M15" s="629">
        <v>609</v>
      </c>
      <c r="N15" s="629"/>
      <c r="O15" s="629"/>
      <c r="P15" s="642"/>
      <c r="Q15" s="630"/>
    </row>
    <row r="16" spans="1:17" ht="14.4" customHeight="1" x14ac:dyDescent="0.3">
      <c r="A16" s="625" t="s">
        <v>7101</v>
      </c>
      <c r="B16" s="626" t="s">
        <v>6891</v>
      </c>
      <c r="C16" s="626" t="s">
        <v>6929</v>
      </c>
      <c r="D16" s="626" t="s">
        <v>6986</v>
      </c>
      <c r="E16" s="626" t="s">
        <v>6987</v>
      </c>
      <c r="F16" s="629"/>
      <c r="G16" s="629"/>
      <c r="H16" s="629"/>
      <c r="I16" s="629"/>
      <c r="J16" s="629">
        <v>1</v>
      </c>
      <c r="K16" s="629">
        <v>183</v>
      </c>
      <c r="L16" s="629"/>
      <c r="M16" s="629">
        <v>183</v>
      </c>
      <c r="N16" s="629"/>
      <c r="O16" s="629"/>
      <c r="P16" s="642"/>
      <c r="Q16" s="630"/>
    </row>
    <row r="17" spans="1:17" ht="14.4" customHeight="1" x14ac:dyDescent="0.3">
      <c r="A17" s="625" t="s">
        <v>7101</v>
      </c>
      <c r="B17" s="626" t="s">
        <v>6891</v>
      </c>
      <c r="C17" s="626" t="s">
        <v>6929</v>
      </c>
      <c r="D17" s="626" t="s">
        <v>7005</v>
      </c>
      <c r="E17" s="626" t="s">
        <v>7006</v>
      </c>
      <c r="F17" s="629">
        <v>1</v>
      </c>
      <c r="G17" s="629">
        <v>359</v>
      </c>
      <c r="H17" s="629">
        <v>1</v>
      </c>
      <c r="I17" s="629">
        <v>359</v>
      </c>
      <c r="J17" s="629"/>
      <c r="K17" s="629"/>
      <c r="L17" s="629"/>
      <c r="M17" s="629"/>
      <c r="N17" s="629">
        <v>1</v>
      </c>
      <c r="O17" s="629">
        <v>344</v>
      </c>
      <c r="P17" s="642">
        <v>0.95821727019498604</v>
      </c>
      <c r="Q17" s="630">
        <v>344</v>
      </c>
    </row>
    <row r="18" spans="1:17" ht="14.4" customHeight="1" x14ac:dyDescent="0.3">
      <c r="A18" s="625" t="s">
        <v>7101</v>
      </c>
      <c r="B18" s="626" t="s">
        <v>6891</v>
      </c>
      <c r="C18" s="626" t="s">
        <v>6929</v>
      </c>
      <c r="D18" s="626" t="s">
        <v>7007</v>
      </c>
      <c r="E18" s="626" t="s">
        <v>7008</v>
      </c>
      <c r="F18" s="629">
        <v>109</v>
      </c>
      <c r="G18" s="629">
        <v>27032</v>
      </c>
      <c r="H18" s="629">
        <v>1</v>
      </c>
      <c r="I18" s="629">
        <v>248</v>
      </c>
      <c r="J18" s="629">
        <v>106</v>
      </c>
      <c r="K18" s="629">
        <v>26394</v>
      </c>
      <c r="L18" s="629">
        <v>0.9763983427049423</v>
      </c>
      <c r="M18" s="629">
        <v>249</v>
      </c>
      <c r="N18" s="629">
        <v>74</v>
      </c>
      <c r="O18" s="629">
        <v>17168</v>
      </c>
      <c r="P18" s="642">
        <v>0.6350991417579166</v>
      </c>
      <c r="Q18" s="630">
        <v>232</v>
      </c>
    </row>
    <row r="19" spans="1:17" ht="14.4" customHeight="1" x14ac:dyDescent="0.3">
      <c r="A19" s="625" t="s">
        <v>7101</v>
      </c>
      <c r="B19" s="626" t="s">
        <v>6891</v>
      </c>
      <c r="C19" s="626" t="s">
        <v>6929</v>
      </c>
      <c r="D19" s="626" t="s">
        <v>7009</v>
      </c>
      <c r="E19" s="626" t="s">
        <v>7010</v>
      </c>
      <c r="F19" s="629">
        <v>49</v>
      </c>
      <c r="G19" s="629">
        <v>6076</v>
      </c>
      <c r="H19" s="629">
        <v>1</v>
      </c>
      <c r="I19" s="629">
        <v>124</v>
      </c>
      <c r="J19" s="629">
        <v>83</v>
      </c>
      <c r="K19" s="629">
        <v>10375</v>
      </c>
      <c r="L19" s="629">
        <v>1.7075378538512178</v>
      </c>
      <c r="M19" s="629">
        <v>125</v>
      </c>
      <c r="N19" s="629">
        <v>42</v>
      </c>
      <c r="O19" s="629">
        <v>4872</v>
      </c>
      <c r="P19" s="642">
        <v>0.8018433179723502</v>
      </c>
      <c r="Q19" s="630">
        <v>116</v>
      </c>
    </row>
    <row r="20" spans="1:17" ht="14.4" customHeight="1" x14ac:dyDescent="0.3">
      <c r="A20" s="625" t="s">
        <v>7101</v>
      </c>
      <c r="B20" s="626" t="s">
        <v>6891</v>
      </c>
      <c r="C20" s="626" t="s">
        <v>6929</v>
      </c>
      <c r="D20" s="626" t="s">
        <v>7011</v>
      </c>
      <c r="E20" s="626" t="s">
        <v>7012</v>
      </c>
      <c r="F20" s="629">
        <v>1</v>
      </c>
      <c r="G20" s="629">
        <v>1038</v>
      </c>
      <c r="H20" s="629">
        <v>1</v>
      </c>
      <c r="I20" s="629">
        <v>1038</v>
      </c>
      <c r="J20" s="629"/>
      <c r="K20" s="629"/>
      <c r="L20" s="629"/>
      <c r="M20" s="629"/>
      <c r="N20" s="629"/>
      <c r="O20" s="629"/>
      <c r="P20" s="642"/>
      <c r="Q20" s="630"/>
    </row>
    <row r="21" spans="1:17" ht="14.4" customHeight="1" x14ac:dyDescent="0.3">
      <c r="A21" s="625" t="s">
        <v>7101</v>
      </c>
      <c r="B21" s="626" t="s">
        <v>6891</v>
      </c>
      <c r="C21" s="626" t="s">
        <v>6929</v>
      </c>
      <c r="D21" s="626" t="s">
        <v>7019</v>
      </c>
      <c r="E21" s="626" t="s">
        <v>7020</v>
      </c>
      <c r="F21" s="629">
        <v>1</v>
      </c>
      <c r="G21" s="629">
        <v>175</v>
      </c>
      <c r="H21" s="629">
        <v>1</v>
      </c>
      <c r="I21" s="629">
        <v>175</v>
      </c>
      <c r="J21" s="629">
        <v>1</v>
      </c>
      <c r="K21" s="629">
        <v>176</v>
      </c>
      <c r="L21" s="629">
        <v>1.0057142857142858</v>
      </c>
      <c r="M21" s="629">
        <v>176</v>
      </c>
      <c r="N21" s="629"/>
      <c r="O21" s="629"/>
      <c r="P21" s="642"/>
      <c r="Q21" s="630"/>
    </row>
    <row r="22" spans="1:17" ht="14.4" customHeight="1" x14ac:dyDescent="0.3">
      <c r="A22" s="625" t="s">
        <v>7101</v>
      </c>
      <c r="B22" s="626" t="s">
        <v>6891</v>
      </c>
      <c r="C22" s="626" t="s">
        <v>6929</v>
      </c>
      <c r="D22" s="626" t="s">
        <v>7021</v>
      </c>
      <c r="E22" s="626" t="s">
        <v>7022</v>
      </c>
      <c r="F22" s="629"/>
      <c r="G22" s="629"/>
      <c r="H22" s="629"/>
      <c r="I22" s="629"/>
      <c r="J22" s="629"/>
      <c r="K22" s="629"/>
      <c r="L22" s="629"/>
      <c r="M22" s="629"/>
      <c r="N22" s="629">
        <v>1</v>
      </c>
      <c r="O22" s="629">
        <v>114</v>
      </c>
      <c r="P22" s="642"/>
      <c r="Q22" s="630">
        <v>114</v>
      </c>
    </row>
    <row r="23" spans="1:17" ht="14.4" customHeight="1" x14ac:dyDescent="0.3">
      <c r="A23" s="625" t="s">
        <v>7101</v>
      </c>
      <c r="B23" s="626" t="s">
        <v>6891</v>
      </c>
      <c r="C23" s="626" t="s">
        <v>6929</v>
      </c>
      <c r="D23" s="626" t="s">
        <v>7049</v>
      </c>
      <c r="E23" s="626" t="s">
        <v>7050</v>
      </c>
      <c r="F23" s="629"/>
      <c r="G23" s="629"/>
      <c r="H23" s="629"/>
      <c r="I23" s="629"/>
      <c r="J23" s="629"/>
      <c r="K23" s="629"/>
      <c r="L23" s="629"/>
      <c r="M23" s="629"/>
      <c r="N23" s="629">
        <v>1</v>
      </c>
      <c r="O23" s="629">
        <v>1277</v>
      </c>
      <c r="P23" s="642"/>
      <c r="Q23" s="630">
        <v>1277</v>
      </c>
    </row>
    <row r="24" spans="1:17" ht="14.4" customHeight="1" x14ac:dyDescent="0.3">
      <c r="A24" s="625" t="s">
        <v>7101</v>
      </c>
      <c r="B24" s="626" t="s">
        <v>6891</v>
      </c>
      <c r="C24" s="626" t="s">
        <v>6929</v>
      </c>
      <c r="D24" s="626" t="s">
        <v>7059</v>
      </c>
      <c r="E24" s="626" t="s">
        <v>7060</v>
      </c>
      <c r="F24" s="629">
        <v>7</v>
      </c>
      <c r="G24" s="629">
        <v>0</v>
      </c>
      <c r="H24" s="629"/>
      <c r="I24" s="629">
        <v>0</v>
      </c>
      <c r="J24" s="629">
        <v>8</v>
      </c>
      <c r="K24" s="629">
        <v>0</v>
      </c>
      <c r="L24" s="629"/>
      <c r="M24" s="629">
        <v>0</v>
      </c>
      <c r="N24" s="629">
        <v>5</v>
      </c>
      <c r="O24" s="629">
        <v>0</v>
      </c>
      <c r="P24" s="642"/>
      <c r="Q24" s="630">
        <v>0</v>
      </c>
    </row>
    <row r="25" spans="1:17" ht="14.4" customHeight="1" x14ac:dyDescent="0.3">
      <c r="A25" s="625" t="s">
        <v>7102</v>
      </c>
      <c r="B25" s="626" t="s">
        <v>6891</v>
      </c>
      <c r="C25" s="626" t="s">
        <v>6929</v>
      </c>
      <c r="D25" s="626" t="s">
        <v>6944</v>
      </c>
      <c r="E25" s="626" t="s">
        <v>6945</v>
      </c>
      <c r="F25" s="629">
        <v>6</v>
      </c>
      <c r="G25" s="629">
        <v>450</v>
      </c>
      <c r="H25" s="629">
        <v>1</v>
      </c>
      <c r="I25" s="629">
        <v>75</v>
      </c>
      <c r="J25" s="629">
        <v>7</v>
      </c>
      <c r="K25" s="629">
        <v>525</v>
      </c>
      <c r="L25" s="629">
        <v>1.1666666666666667</v>
      </c>
      <c r="M25" s="629">
        <v>75</v>
      </c>
      <c r="N25" s="629">
        <v>14</v>
      </c>
      <c r="O25" s="629">
        <v>1134</v>
      </c>
      <c r="P25" s="642">
        <v>2.52</v>
      </c>
      <c r="Q25" s="630">
        <v>81</v>
      </c>
    </row>
    <row r="26" spans="1:17" ht="14.4" customHeight="1" x14ac:dyDescent="0.3">
      <c r="A26" s="625" t="s">
        <v>7102</v>
      </c>
      <c r="B26" s="626" t="s">
        <v>6891</v>
      </c>
      <c r="C26" s="626" t="s">
        <v>6929</v>
      </c>
      <c r="D26" s="626" t="s">
        <v>6958</v>
      </c>
      <c r="E26" s="626" t="s">
        <v>6959</v>
      </c>
      <c r="F26" s="629">
        <v>19</v>
      </c>
      <c r="G26" s="629">
        <v>646</v>
      </c>
      <c r="H26" s="629">
        <v>1</v>
      </c>
      <c r="I26" s="629">
        <v>34</v>
      </c>
      <c r="J26" s="629">
        <v>10</v>
      </c>
      <c r="K26" s="629">
        <v>340</v>
      </c>
      <c r="L26" s="629">
        <v>0.52631578947368418</v>
      </c>
      <c r="M26" s="629">
        <v>34</v>
      </c>
      <c r="N26" s="629">
        <v>16</v>
      </c>
      <c r="O26" s="629">
        <v>544</v>
      </c>
      <c r="P26" s="642">
        <v>0.84210526315789469</v>
      </c>
      <c r="Q26" s="630">
        <v>34</v>
      </c>
    </row>
    <row r="27" spans="1:17" ht="14.4" customHeight="1" x14ac:dyDescent="0.3">
      <c r="A27" s="625" t="s">
        <v>7102</v>
      </c>
      <c r="B27" s="626" t="s">
        <v>6891</v>
      </c>
      <c r="C27" s="626" t="s">
        <v>6929</v>
      </c>
      <c r="D27" s="626" t="s">
        <v>6978</v>
      </c>
      <c r="E27" s="626" t="s">
        <v>6979</v>
      </c>
      <c r="F27" s="629">
        <v>1</v>
      </c>
      <c r="G27" s="629">
        <v>607</v>
      </c>
      <c r="H27" s="629">
        <v>1</v>
      </c>
      <c r="I27" s="629">
        <v>607</v>
      </c>
      <c r="J27" s="629">
        <v>1</v>
      </c>
      <c r="K27" s="629">
        <v>609</v>
      </c>
      <c r="L27" s="629">
        <v>1.0032948929159802</v>
      </c>
      <c r="M27" s="629">
        <v>609</v>
      </c>
      <c r="N27" s="629"/>
      <c r="O27" s="629"/>
      <c r="P27" s="642"/>
      <c r="Q27" s="630"/>
    </row>
    <row r="28" spans="1:17" ht="14.4" customHeight="1" x14ac:dyDescent="0.3">
      <c r="A28" s="625" t="s">
        <v>7102</v>
      </c>
      <c r="B28" s="626" t="s">
        <v>6891</v>
      </c>
      <c r="C28" s="626" t="s">
        <v>6929</v>
      </c>
      <c r="D28" s="626" t="s">
        <v>6980</v>
      </c>
      <c r="E28" s="626" t="s">
        <v>6981</v>
      </c>
      <c r="F28" s="629">
        <v>1</v>
      </c>
      <c r="G28" s="629">
        <v>162</v>
      </c>
      <c r="H28" s="629">
        <v>1</v>
      </c>
      <c r="I28" s="629">
        <v>162</v>
      </c>
      <c r="J28" s="629"/>
      <c r="K28" s="629"/>
      <c r="L28" s="629"/>
      <c r="M28" s="629"/>
      <c r="N28" s="629"/>
      <c r="O28" s="629"/>
      <c r="P28" s="642"/>
      <c r="Q28" s="630"/>
    </row>
    <row r="29" spans="1:17" ht="14.4" customHeight="1" x14ac:dyDescent="0.3">
      <c r="A29" s="625" t="s">
        <v>7102</v>
      </c>
      <c r="B29" s="626" t="s">
        <v>6891</v>
      </c>
      <c r="C29" s="626" t="s">
        <v>6929</v>
      </c>
      <c r="D29" s="626" t="s">
        <v>6984</v>
      </c>
      <c r="E29" s="626" t="s">
        <v>6985</v>
      </c>
      <c r="F29" s="629">
        <v>1</v>
      </c>
      <c r="G29" s="629">
        <v>941</v>
      </c>
      <c r="H29" s="629">
        <v>1</v>
      </c>
      <c r="I29" s="629">
        <v>941</v>
      </c>
      <c r="J29" s="629"/>
      <c r="K29" s="629"/>
      <c r="L29" s="629"/>
      <c r="M29" s="629"/>
      <c r="N29" s="629"/>
      <c r="O29" s="629"/>
      <c r="P29" s="642"/>
      <c r="Q29" s="630"/>
    </row>
    <row r="30" spans="1:17" ht="14.4" customHeight="1" x14ac:dyDescent="0.3">
      <c r="A30" s="625" t="s">
        <v>7102</v>
      </c>
      <c r="B30" s="626" t="s">
        <v>6891</v>
      </c>
      <c r="C30" s="626" t="s">
        <v>6929</v>
      </c>
      <c r="D30" s="626" t="s">
        <v>6986</v>
      </c>
      <c r="E30" s="626" t="s">
        <v>6987</v>
      </c>
      <c r="F30" s="629"/>
      <c r="G30" s="629"/>
      <c r="H30" s="629"/>
      <c r="I30" s="629"/>
      <c r="J30" s="629">
        <v>1</v>
      </c>
      <c r="K30" s="629">
        <v>183</v>
      </c>
      <c r="L30" s="629"/>
      <c r="M30" s="629">
        <v>183</v>
      </c>
      <c r="N30" s="629"/>
      <c r="O30" s="629"/>
      <c r="P30" s="642"/>
      <c r="Q30" s="630"/>
    </row>
    <row r="31" spans="1:17" ht="14.4" customHeight="1" x14ac:dyDescent="0.3">
      <c r="A31" s="625" t="s">
        <v>7102</v>
      </c>
      <c r="B31" s="626" t="s">
        <v>6891</v>
      </c>
      <c r="C31" s="626" t="s">
        <v>6929</v>
      </c>
      <c r="D31" s="626" t="s">
        <v>6988</v>
      </c>
      <c r="E31" s="626" t="s">
        <v>6989</v>
      </c>
      <c r="F31" s="629"/>
      <c r="G31" s="629"/>
      <c r="H31" s="629"/>
      <c r="I31" s="629"/>
      <c r="J31" s="629">
        <v>1</v>
      </c>
      <c r="K31" s="629">
        <v>385</v>
      </c>
      <c r="L31" s="629"/>
      <c r="M31" s="629">
        <v>385</v>
      </c>
      <c r="N31" s="629"/>
      <c r="O31" s="629"/>
      <c r="P31" s="642"/>
      <c r="Q31" s="630"/>
    </row>
    <row r="32" spans="1:17" ht="14.4" customHeight="1" x14ac:dyDescent="0.3">
      <c r="A32" s="625" t="s">
        <v>7102</v>
      </c>
      <c r="B32" s="626" t="s">
        <v>6891</v>
      </c>
      <c r="C32" s="626" t="s">
        <v>6929</v>
      </c>
      <c r="D32" s="626" t="s">
        <v>6990</v>
      </c>
      <c r="E32" s="626" t="s">
        <v>6991</v>
      </c>
      <c r="F32" s="629">
        <v>3</v>
      </c>
      <c r="G32" s="629">
        <v>117</v>
      </c>
      <c r="H32" s="629">
        <v>1</v>
      </c>
      <c r="I32" s="629">
        <v>39</v>
      </c>
      <c r="J32" s="629"/>
      <c r="K32" s="629"/>
      <c r="L32" s="629"/>
      <c r="M32" s="629"/>
      <c r="N32" s="629"/>
      <c r="O32" s="629"/>
      <c r="P32" s="642"/>
      <c r="Q32" s="630"/>
    </row>
    <row r="33" spans="1:17" ht="14.4" customHeight="1" x14ac:dyDescent="0.3">
      <c r="A33" s="625" t="s">
        <v>7102</v>
      </c>
      <c r="B33" s="626" t="s">
        <v>6891</v>
      </c>
      <c r="C33" s="626" t="s">
        <v>6929</v>
      </c>
      <c r="D33" s="626" t="s">
        <v>2675</v>
      </c>
      <c r="E33" s="626" t="s">
        <v>6994</v>
      </c>
      <c r="F33" s="629">
        <v>1</v>
      </c>
      <c r="G33" s="629">
        <v>559</v>
      </c>
      <c r="H33" s="629">
        <v>1</v>
      </c>
      <c r="I33" s="629">
        <v>559</v>
      </c>
      <c r="J33" s="629"/>
      <c r="K33" s="629"/>
      <c r="L33" s="629"/>
      <c r="M33" s="629"/>
      <c r="N33" s="629"/>
      <c r="O33" s="629"/>
      <c r="P33" s="642"/>
      <c r="Q33" s="630"/>
    </row>
    <row r="34" spans="1:17" ht="14.4" customHeight="1" x14ac:dyDescent="0.3">
      <c r="A34" s="625" t="s">
        <v>7102</v>
      </c>
      <c r="B34" s="626" t="s">
        <v>6891</v>
      </c>
      <c r="C34" s="626" t="s">
        <v>6929</v>
      </c>
      <c r="D34" s="626" t="s">
        <v>7005</v>
      </c>
      <c r="E34" s="626" t="s">
        <v>7006</v>
      </c>
      <c r="F34" s="629">
        <v>1</v>
      </c>
      <c r="G34" s="629">
        <v>359</v>
      </c>
      <c r="H34" s="629">
        <v>1</v>
      </c>
      <c r="I34" s="629">
        <v>359</v>
      </c>
      <c r="J34" s="629"/>
      <c r="K34" s="629"/>
      <c r="L34" s="629"/>
      <c r="M34" s="629"/>
      <c r="N34" s="629"/>
      <c r="O34" s="629"/>
      <c r="P34" s="642"/>
      <c r="Q34" s="630"/>
    </row>
    <row r="35" spans="1:17" ht="14.4" customHeight="1" x14ac:dyDescent="0.3">
      <c r="A35" s="625" t="s">
        <v>7102</v>
      </c>
      <c r="B35" s="626" t="s">
        <v>6891</v>
      </c>
      <c r="C35" s="626" t="s">
        <v>6929</v>
      </c>
      <c r="D35" s="626" t="s">
        <v>7007</v>
      </c>
      <c r="E35" s="626" t="s">
        <v>7008</v>
      </c>
      <c r="F35" s="629">
        <v>77</v>
      </c>
      <c r="G35" s="629">
        <v>19096</v>
      </c>
      <c r="H35" s="629">
        <v>1</v>
      </c>
      <c r="I35" s="629">
        <v>248</v>
      </c>
      <c r="J35" s="629">
        <v>69</v>
      </c>
      <c r="K35" s="629">
        <v>17181</v>
      </c>
      <c r="L35" s="629">
        <v>0.89971721826560536</v>
      </c>
      <c r="M35" s="629">
        <v>249</v>
      </c>
      <c r="N35" s="629">
        <v>41</v>
      </c>
      <c r="O35" s="629">
        <v>9512</v>
      </c>
      <c r="P35" s="642">
        <v>0.49811478843736906</v>
      </c>
      <c r="Q35" s="630">
        <v>232</v>
      </c>
    </row>
    <row r="36" spans="1:17" ht="14.4" customHeight="1" x14ac:dyDescent="0.3">
      <c r="A36" s="625" t="s">
        <v>7102</v>
      </c>
      <c r="B36" s="626" t="s">
        <v>6891</v>
      </c>
      <c r="C36" s="626" t="s">
        <v>6929</v>
      </c>
      <c r="D36" s="626" t="s">
        <v>7009</v>
      </c>
      <c r="E36" s="626" t="s">
        <v>7010</v>
      </c>
      <c r="F36" s="629">
        <v>23</v>
      </c>
      <c r="G36" s="629">
        <v>2852</v>
      </c>
      <c r="H36" s="629">
        <v>1</v>
      </c>
      <c r="I36" s="629">
        <v>124</v>
      </c>
      <c r="J36" s="629">
        <v>40</v>
      </c>
      <c r="K36" s="629">
        <v>5000</v>
      </c>
      <c r="L36" s="629">
        <v>1.7531556802244039</v>
      </c>
      <c r="M36" s="629">
        <v>125</v>
      </c>
      <c r="N36" s="629">
        <v>24</v>
      </c>
      <c r="O36" s="629">
        <v>2784</v>
      </c>
      <c r="P36" s="642">
        <v>0.97615708274894808</v>
      </c>
      <c r="Q36" s="630">
        <v>116</v>
      </c>
    </row>
    <row r="37" spans="1:17" ht="14.4" customHeight="1" x14ac:dyDescent="0.3">
      <c r="A37" s="625" t="s">
        <v>7102</v>
      </c>
      <c r="B37" s="626" t="s">
        <v>6891</v>
      </c>
      <c r="C37" s="626" t="s">
        <v>6929</v>
      </c>
      <c r="D37" s="626" t="s">
        <v>7011</v>
      </c>
      <c r="E37" s="626" t="s">
        <v>7012</v>
      </c>
      <c r="F37" s="629"/>
      <c r="G37" s="629"/>
      <c r="H37" s="629"/>
      <c r="I37" s="629"/>
      <c r="J37" s="629"/>
      <c r="K37" s="629"/>
      <c r="L37" s="629"/>
      <c r="M37" s="629"/>
      <c r="N37" s="629">
        <v>2</v>
      </c>
      <c r="O37" s="629">
        <v>2086</v>
      </c>
      <c r="P37" s="642"/>
      <c r="Q37" s="630">
        <v>1043</v>
      </c>
    </row>
    <row r="38" spans="1:17" ht="14.4" customHeight="1" x14ac:dyDescent="0.3">
      <c r="A38" s="625" t="s">
        <v>7102</v>
      </c>
      <c r="B38" s="626" t="s">
        <v>6891</v>
      </c>
      <c r="C38" s="626" t="s">
        <v>6929</v>
      </c>
      <c r="D38" s="626" t="s">
        <v>7019</v>
      </c>
      <c r="E38" s="626" t="s">
        <v>7020</v>
      </c>
      <c r="F38" s="629">
        <v>1</v>
      </c>
      <c r="G38" s="629">
        <v>175</v>
      </c>
      <c r="H38" s="629">
        <v>1</v>
      </c>
      <c r="I38" s="629">
        <v>175</v>
      </c>
      <c r="J38" s="629">
        <v>2</v>
      </c>
      <c r="K38" s="629">
        <v>352</v>
      </c>
      <c r="L38" s="629">
        <v>2.0114285714285716</v>
      </c>
      <c r="M38" s="629">
        <v>176</v>
      </c>
      <c r="N38" s="629"/>
      <c r="O38" s="629"/>
      <c r="P38" s="642"/>
      <c r="Q38" s="630"/>
    </row>
    <row r="39" spans="1:17" ht="14.4" customHeight="1" x14ac:dyDescent="0.3">
      <c r="A39" s="625" t="s">
        <v>7102</v>
      </c>
      <c r="B39" s="626" t="s">
        <v>6891</v>
      </c>
      <c r="C39" s="626" t="s">
        <v>6929</v>
      </c>
      <c r="D39" s="626" t="s">
        <v>7021</v>
      </c>
      <c r="E39" s="626" t="s">
        <v>7022</v>
      </c>
      <c r="F39" s="629"/>
      <c r="G39" s="629"/>
      <c r="H39" s="629"/>
      <c r="I39" s="629"/>
      <c r="J39" s="629"/>
      <c r="K39" s="629"/>
      <c r="L39" s="629"/>
      <c r="M39" s="629"/>
      <c r="N39" s="629">
        <v>2</v>
      </c>
      <c r="O39" s="629">
        <v>228</v>
      </c>
      <c r="P39" s="642"/>
      <c r="Q39" s="630">
        <v>114</v>
      </c>
    </row>
    <row r="40" spans="1:17" ht="14.4" customHeight="1" x14ac:dyDescent="0.3">
      <c r="A40" s="625" t="s">
        <v>7102</v>
      </c>
      <c r="B40" s="626" t="s">
        <v>6891</v>
      </c>
      <c r="C40" s="626" t="s">
        <v>6929</v>
      </c>
      <c r="D40" s="626" t="s">
        <v>7033</v>
      </c>
      <c r="E40" s="626" t="s">
        <v>7034</v>
      </c>
      <c r="F40" s="629"/>
      <c r="G40" s="629"/>
      <c r="H40" s="629"/>
      <c r="I40" s="629"/>
      <c r="J40" s="629">
        <v>1</v>
      </c>
      <c r="K40" s="629">
        <v>112</v>
      </c>
      <c r="L40" s="629"/>
      <c r="M40" s="629">
        <v>112</v>
      </c>
      <c r="N40" s="629"/>
      <c r="O40" s="629"/>
      <c r="P40" s="642"/>
      <c r="Q40" s="630"/>
    </row>
    <row r="41" spans="1:17" ht="14.4" customHeight="1" x14ac:dyDescent="0.3">
      <c r="A41" s="625" t="s">
        <v>7102</v>
      </c>
      <c r="B41" s="626" t="s">
        <v>6891</v>
      </c>
      <c r="C41" s="626" t="s">
        <v>6929</v>
      </c>
      <c r="D41" s="626" t="s">
        <v>7041</v>
      </c>
      <c r="E41" s="626" t="s">
        <v>7042</v>
      </c>
      <c r="F41" s="629">
        <v>2</v>
      </c>
      <c r="G41" s="629">
        <v>1308</v>
      </c>
      <c r="H41" s="629">
        <v>1</v>
      </c>
      <c r="I41" s="629">
        <v>654</v>
      </c>
      <c r="J41" s="629">
        <v>2</v>
      </c>
      <c r="K41" s="629">
        <v>1312</v>
      </c>
      <c r="L41" s="629">
        <v>1.0030581039755351</v>
      </c>
      <c r="M41" s="629">
        <v>656</v>
      </c>
      <c r="N41" s="629">
        <v>3</v>
      </c>
      <c r="O41" s="629">
        <v>1977</v>
      </c>
      <c r="P41" s="642">
        <v>1.511467889908257</v>
      </c>
      <c r="Q41" s="630">
        <v>659</v>
      </c>
    </row>
    <row r="42" spans="1:17" ht="14.4" customHeight="1" x14ac:dyDescent="0.3">
      <c r="A42" s="625" t="s">
        <v>7102</v>
      </c>
      <c r="B42" s="626" t="s">
        <v>6891</v>
      </c>
      <c r="C42" s="626" t="s">
        <v>6929</v>
      </c>
      <c r="D42" s="626" t="s">
        <v>7045</v>
      </c>
      <c r="E42" s="626" t="s">
        <v>7046</v>
      </c>
      <c r="F42" s="629">
        <v>1</v>
      </c>
      <c r="G42" s="629">
        <v>79</v>
      </c>
      <c r="H42" s="629">
        <v>1</v>
      </c>
      <c r="I42" s="629">
        <v>79</v>
      </c>
      <c r="J42" s="629"/>
      <c r="K42" s="629"/>
      <c r="L42" s="629"/>
      <c r="M42" s="629"/>
      <c r="N42" s="629"/>
      <c r="O42" s="629"/>
      <c r="P42" s="642"/>
      <c r="Q42" s="630"/>
    </row>
    <row r="43" spans="1:17" ht="14.4" customHeight="1" x14ac:dyDescent="0.3">
      <c r="A43" s="625" t="s">
        <v>7102</v>
      </c>
      <c r="B43" s="626" t="s">
        <v>6891</v>
      </c>
      <c r="C43" s="626" t="s">
        <v>6929</v>
      </c>
      <c r="D43" s="626" t="s">
        <v>7049</v>
      </c>
      <c r="E43" s="626" t="s">
        <v>7050</v>
      </c>
      <c r="F43" s="629">
        <v>2</v>
      </c>
      <c r="G43" s="629">
        <v>2540</v>
      </c>
      <c r="H43" s="629">
        <v>1</v>
      </c>
      <c r="I43" s="629">
        <v>1270</v>
      </c>
      <c r="J43" s="629">
        <v>4</v>
      </c>
      <c r="K43" s="629">
        <v>5092</v>
      </c>
      <c r="L43" s="629">
        <v>2.0047244094488188</v>
      </c>
      <c r="M43" s="629">
        <v>1273</v>
      </c>
      <c r="N43" s="629">
        <v>8</v>
      </c>
      <c r="O43" s="629">
        <v>10216</v>
      </c>
      <c r="P43" s="642">
        <v>4.0220472440944883</v>
      </c>
      <c r="Q43" s="630">
        <v>1277</v>
      </c>
    </row>
    <row r="44" spans="1:17" ht="14.4" customHeight="1" x14ac:dyDescent="0.3">
      <c r="A44" s="625" t="s">
        <v>7102</v>
      </c>
      <c r="B44" s="626" t="s">
        <v>6891</v>
      </c>
      <c r="C44" s="626" t="s">
        <v>6929</v>
      </c>
      <c r="D44" s="626" t="s">
        <v>7053</v>
      </c>
      <c r="E44" s="626" t="s">
        <v>7054</v>
      </c>
      <c r="F44" s="629">
        <v>1</v>
      </c>
      <c r="G44" s="629">
        <v>332</v>
      </c>
      <c r="H44" s="629">
        <v>1</v>
      </c>
      <c r="I44" s="629">
        <v>332</v>
      </c>
      <c r="J44" s="629"/>
      <c r="K44" s="629"/>
      <c r="L44" s="629"/>
      <c r="M44" s="629"/>
      <c r="N44" s="629"/>
      <c r="O44" s="629"/>
      <c r="P44" s="642"/>
      <c r="Q44" s="630"/>
    </row>
    <row r="45" spans="1:17" ht="14.4" customHeight="1" x14ac:dyDescent="0.3">
      <c r="A45" s="625" t="s">
        <v>7102</v>
      </c>
      <c r="B45" s="626" t="s">
        <v>6891</v>
      </c>
      <c r="C45" s="626" t="s">
        <v>6929</v>
      </c>
      <c r="D45" s="626" t="s">
        <v>7059</v>
      </c>
      <c r="E45" s="626" t="s">
        <v>7060</v>
      </c>
      <c r="F45" s="629"/>
      <c r="G45" s="629"/>
      <c r="H45" s="629"/>
      <c r="I45" s="629"/>
      <c r="J45" s="629">
        <v>2</v>
      </c>
      <c r="K45" s="629">
        <v>0</v>
      </c>
      <c r="L45" s="629"/>
      <c r="M45" s="629">
        <v>0</v>
      </c>
      <c r="N45" s="629">
        <v>1</v>
      </c>
      <c r="O45" s="629">
        <v>0</v>
      </c>
      <c r="P45" s="642"/>
      <c r="Q45" s="630">
        <v>0</v>
      </c>
    </row>
    <row r="46" spans="1:17" ht="14.4" customHeight="1" x14ac:dyDescent="0.3">
      <c r="A46" s="625" t="s">
        <v>549</v>
      </c>
      <c r="B46" s="626" t="s">
        <v>7103</v>
      </c>
      <c r="C46" s="626" t="s">
        <v>6929</v>
      </c>
      <c r="D46" s="626" t="s">
        <v>6972</v>
      </c>
      <c r="E46" s="626" t="s">
        <v>6973</v>
      </c>
      <c r="F46" s="629"/>
      <c r="G46" s="629"/>
      <c r="H46" s="629"/>
      <c r="I46" s="629"/>
      <c r="J46" s="629">
        <v>2</v>
      </c>
      <c r="K46" s="629">
        <v>1784</v>
      </c>
      <c r="L46" s="629"/>
      <c r="M46" s="629">
        <v>892</v>
      </c>
      <c r="N46" s="629"/>
      <c r="O46" s="629"/>
      <c r="P46" s="642"/>
      <c r="Q46" s="630"/>
    </row>
    <row r="47" spans="1:17" ht="14.4" customHeight="1" x14ac:dyDescent="0.3">
      <c r="A47" s="625" t="s">
        <v>549</v>
      </c>
      <c r="B47" s="626" t="s">
        <v>6891</v>
      </c>
      <c r="C47" s="626" t="s">
        <v>6916</v>
      </c>
      <c r="D47" s="626" t="s">
        <v>7104</v>
      </c>
      <c r="E47" s="626" t="s">
        <v>7105</v>
      </c>
      <c r="F47" s="629">
        <v>1.2</v>
      </c>
      <c r="G47" s="629">
        <v>1373.1599999999999</v>
      </c>
      <c r="H47" s="629">
        <v>1</v>
      </c>
      <c r="I47" s="629">
        <v>1144.3</v>
      </c>
      <c r="J47" s="629">
        <v>1</v>
      </c>
      <c r="K47" s="629">
        <v>1185.9100000000001</v>
      </c>
      <c r="L47" s="629">
        <v>0.86363570159340519</v>
      </c>
      <c r="M47" s="629">
        <v>1185.9100000000001</v>
      </c>
      <c r="N47" s="629"/>
      <c r="O47" s="629"/>
      <c r="P47" s="642"/>
      <c r="Q47" s="630"/>
    </row>
    <row r="48" spans="1:17" ht="14.4" customHeight="1" x14ac:dyDescent="0.3">
      <c r="A48" s="625" t="s">
        <v>549</v>
      </c>
      <c r="B48" s="626" t="s">
        <v>6891</v>
      </c>
      <c r="C48" s="626" t="s">
        <v>6916</v>
      </c>
      <c r="D48" s="626" t="s">
        <v>7106</v>
      </c>
      <c r="E48" s="626" t="s">
        <v>7107</v>
      </c>
      <c r="F48" s="629">
        <v>1</v>
      </c>
      <c r="G48" s="629">
        <v>3583.9</v>
      </c>
      <c r="H48" s="629">
        <v>1</v>
      </c>
      <c r="I48" s="629">
        <v>3583.9</v>
      </c>
      <c r="J48" s="629"/>
      <c r="K48" s="629"/>
      <c r="L48" s="629"/>
      <c r="M48" s="629"/>
      <c r="N48" s="629"/>
      <c r="O48" s="629"/>
      <c r="P48" s="642"/>
      <c r="Q48" s="630"/>
    </row>
    <row r="49" spans="1:17" ht="14.4" customHeight="1" x14ac:dyDescent="0.3">
      <c r="A49" s="625" t="s">
        <v>549</v>
      </c>
      <c r="B49" s="626" t="s">
        <v>6891</v>
      </c>
      <c r="C49" s="626" t="s">
        <v>6916</v>
      </c>
      <c r="D49" s="626" t="s">
        <v>6917</v>
      </c>
      <c r="E49" s="626" t="s">
        <v>6918</v>
      </c>
      <c r="F49" s="629">
        <v>4</v>
      </c>
      <c r="G49" s="629">
        <v>1616.4</v>
      </c>
      <c r="H49" s="629">
        <v>1</v>
      </c>
      <c r="I49" s="629">
        <v>404.1</v>
      </c>
      <c r="J49" s="629">
        <v>1</v>
      </c>
      <c r="K49" s="629">
        <v>418.69</v>
      </c>
      <c r="L49" s="629">
        <v>0.25902623113090817</v>
      </c>
      <c r="M49" s="629">
        <v>418.69</v>
      </c>
      <c r="N49" s="629"/>
      <c r="O49" s="629"/>
      <c r="P49" s="642"/>
      <c r="Q49" s="630"/>
    </row>
    <row r="50" spans="1:17" ht="14.4" customHeight="1" x14ac:dyDescent="0.3">
      <c r="A50" s="625" t="s">
        <v>549</v>
      </c>
      <c r="B50" s="626" t="s">
        <v>6891</v>
      </c>
      <c r="C50" s="626" t="s">
        <v>6916</v>
      </c>
      <c r="D50" s="626" t="s">
        <v>6921</v>
      </c>
      <c r="E50" s="626" t="s">
        <v>6922</v>
      </c>
      <c r="F50" s="629">
        <v>1</v>
      </c>
      <c r="G50" s="629">
        <v>1357</v>
      </c>
      <c r="H50" s="629">
        <v>1</v>
      </c>
      <c r="I50" s="629">
        <v>1357</v>
      </c>
      <c r="J50" s="629">
        <v>3</v>
      </c>
      <c r="K50" s="629">
        <v>4120.3500000000004</v>
      </c>
      <c r="L50" s="629">
        <v>3.0363669859985265</v>
      </c>
      <c r="M50" s="629">
        <v>1373.45</v>
      </c>
      <c r="N50" s="629">
        <v>2</v>
      </c>
      <c r="O50" s="629">
        <v>2812.7</v>
      </c>
      <c r="P50" s="642">
        <v>2.0727339719970521</v>
      </c>
      <c r="Q50" s="630">
        <v>1406.35</v>
      </c>
    </row>
    <row r="51" spans="1:17" ht="14.4" customHeight="1" x14ac:dyDescent="0.3">
      <c r="A51" s="625" t="s">
        <v>549</v>
      </c>
      <c r="B51" s="626" t="s">
        <v>6891</v>
      </c>
      <c r="C51" s="626" t="s">
        <v>6916</v>
      </c>
      <c r="D51" s="626" t="s">
        <v>6923</v>
      </c>
      <c r="E51" s="626" t="s">
        <v>6924</v>
      </c>
      <c r="F51" s="629">
        <v>2</v>
      </c>
      <c r="G51" s="629">
        <v>325.60000000000002</v>
      </c>
      <c r="H51" s="629">
        <v>1</v>
      </c>
      <c r="I51" s="629">
        <v>162.80000000000001</v>
      </c>
      <c r="J51" s="629">
        <v>1</v>
      </c>
      <c r="K51" s="629">
        <v>162.80000000000001</v>
      </c>
      <c r="L51" s="629">
        <v>0.5</v>
      </c>
      <c r="M51" s="629">
        <v>162.80000000000001</v>
      </c>
      <c r="N51" s="629">
        <v>1</v>
      </c>
      <c r="O51" s="629">
        <v>162.80000000000001</v>
      </c>
      <c r="P51" s="642">
        <v>0.5</v>
      </c>
      <c r="Q51" s="630">
        <v>162.80000000000001</v>
      </c>
    </row>
    <row r="52" spans="1:17" ht="14.4" customHeight="1" x14ac:dyDescent="0.3">
      <c r="A52" s="625" t="s">
        <v>549</v>
      </c>
      <c r="B52" s="626" t="s">
        <v>6891</v>
      </c>
      <c r="C52" s="626" t="s">
        <v>6916</v>
      </c>
      <c r="D52" s="626" t="s">
        <v>7108</v>
      </c>
      <c r="E52" s="626" t="s">
        <v>7109</v>
      </c>
      <c r="F52" s="629">
        <v>1</v>
      </c>
      <c r="G52" s="629">
        <v>16896.27</v>
      </c>
      <c r="H52" s="629">
        <v>1</v>
      </c>
      <c r="I52" s="629">
        <v>16896.27</v>
      </c>
      <c r="J52" s="629"/>
      <c r="K52" s="629"/>
      <c r="L52" s="629"/>
      <c r="M52" s="629"/>
      <c r="N52" s="629"/>
      <c r="O52" s="629"/>
      <c r="P52" s="642"/>
      <c r="Q52" s="630"/>
    </row>
    <row r="53" spans="1:17" ht="14.4" customHeight="1" x14ac:dyDescent="0.3">
      <c r="A53" s="625" t="s">
        <v>549</v>
      </c>
      <c r="B53" s="626" t="s">
        <v>6891</v>
      </c>
      <c r="C53" s="626" t="s">
        <v>6916</v>
      </c>
      <c r="D53" s="626" t="s">
        <v>7110</v>
      </c>
      <c r="E53" s="626" t="s">
        <v>7111</v>
      </c>
      <c r="F53" s="629">
        <v>1</v>
      </c>
      <c r="G53" s="629">
        <v>14256.04</v>
      </c>
      <c r="H53" s="629">
        <v>1</v>
      </c>
      <c r="I53" s="629">
        <v>14256.04</v>
      </c>
      <c r="J53" s="629"/>
      <c r="K53" s="629"/>
      <c r="L53" s="629"/>
      <c r="M53" s="629"/>
      <c r="N53" s="629"/>
      <c r="O53" s="629"/>
      <c r="P53" s="642"/>
      <c r="Q53" s="630"/>
    </row>
    <row r="54" spans="1:17" ht="14.4" customHeight="1" x14ac:dyDescent="0.3">
      <c r="A54" s="625" t="s">
        <v>549</v>
      </c>
      <c r="B54" s="626" t="s">
        <v>6891</v>
      </c>
      <c r="C54" s="626" t="s">
        <v>6916</v>
      </c>
      <c r="D54" s="626" t="s">
        <v>7112</v>
      </c>
      <c r="E54" s="626" t="s">
        <v>7113</v>
      </c>
      <c r="F54" s="629">
        <v>1</v>
      </c>
      <c r="G54" s="629">
        <v>11616.1</v>
      </c>
      <c r="H54" s="629">
        <v>1</v>
      </c>
      <c r="I54" s="629">
        <v>11616.1</v>
      </c>
      <c r="J54" s="629"/>
      <c r="K54" s="629"/>
      <c r="L54" s="629"/>
      <c r="M54" s="629"/>
      <c r="N54" s="629"/>
      <c r="O54" s="629"/>
      <c r="P54" s="642"/>
      <c r="Q54" s="630"/>
    </row>
    <row r="55" spans="1:17" ht="14.4" customHeight="1" x14ac:dyDescent="0.3">
      <c r="A55" s="625" t="s">
        <v>549</v>
      </c>
      <c r="B55" s="626" t="s">
        <v>6891</v>
      </c>
      <c r="C55" s="626" t="s">
        <v>6916</v>
      </c>
      <c r="D55" s="626" t="s">
        <v>7114</v>
      </c>
      <c r="E55" s="626" t="s">
        <v>7115</v>
      </c>
      <c r="F55" s="629">
        <v>1</v>
      </c>
      <c r="G55" s="629">
        <v>1056.04</v>
      </c>
      <c r="H55" s="629">
        <v>1</v>
      </c>
      <c r="I55" s="629">
        <v>1056.04</v>
      </c>
      <c r="J55" s="629"/>
      <c r="K55" s="629"/>
      <c r="L55" s="629"/>
      <c r="M55" s="629"/>
      <c r="N55" s="629"/>
      <c r="O55" s="629"/>
      <c r="P55" s="642"/>
      <c r="Q55" s="630"/>
    </row>
    <row r="56" spans="1:17" ht="14.4" customHeight="1" x14ac:dyDescent="0.3">
      <c r="A56" s="625" t="s">
        <v>549</v>
      </c>
      <c r="B56" s="626" t="s">
        <v>6891</v>
      </c>
      <c r="C56" s="626" t="s">
        <v>6916</v>
      </c>
      <c r="D56" s="626" t="s">
        <v>7116</v>
      </c>
      <c r="E56" s="626" t="s">
        <v>7117</v>
      </c>
      <c r="F56" s="629">
        <v>3</v>
      </c>
      <c r="G56" s="629">
        <v>7128</v>
      </c>
      <c r="H56" s="629">
        <v>1</v>
      </c>
      <c r="I56" s="629">
        <v>2376</v>
      </c>
      <c r="J56" s="629"/>
      <c r="K56" s="629"/>
      <c r="L56" s="629"/>
      <c r="M56" s="629"/>
      <c r="N56" s="629"/>
      <c r="O56" s="629"/>
      <c r="P56" s="642"/>
      <c r="Q56" s="630"/>
    </row>
    <row r="57" spans="1:17" ht="14.4" customHeight="1" x14ac:dyDescent="0.3">
      <c r="A57" s="625" t="s">
        <v>549</v>
      </c>
      <c r="B57" s="626" t="s">
        <v>6891</v>
      </c>
      <c r="C57" s="626" t="s">
        <v>6916</v>
      </c>
      <c r="D57" s="626" t="s">
        <v>7118</v>
      </c>
      <c r="E57" s="626" t="s">
        <v>7119</v>
      </c>
      <c r="F57" s="629">
        <v>1</v>
      </c>
      <c r="G57" s="629">
        <v>1557.88</v>
      </c>
      <c r="H57" s="629">
        <v>1</v>
      </c>
      <c r="I57" s="629">
        <v>1557.88</v>
      </c>
      <c r="J57" s="629"/>
      <c r="K57" s="629"/>
      <c r="L57" s="629"/>
      <c r="M57" s="629"/>
      <c r="N57" s="629"/>
      <c r="O57" s="629"/>
      <c r="P57" s="642"/>
      <c r="Q57" s="630"/>
    </row>
    <row r="58" spans="1:17" ht="14.4" customHeight="1" x14ac:dyDescent="0.3">
      <c r="A58" s="625" t="s">
        <v>549</v>
      </c>
      <c r="B58" s="626" t="s">
        <v>6891</v>
      </c>
      <c r="C58" s="626" t="s">
        <v>6916</v>
      </c>
      <c r="D58" s="626" t="s">
        <v>7120</v>
      </c>
      <c r="E58" s="626" t="s">
        <v>7121</v>
      </c>
      <c r="F58" s="629">
        <v>1</v>
      </c>
      <c r="G58" s="629">
        <v>1320.27</v>
      </c>
      <c r="H58" s="629">
        <v>1</v>
      </c>
      <c r="I58" s="629">
        <v>1320.27</v>
      </c>
      <c r="J58" s="629"/>
      <c r="K58" s="629"/>
      <c r="L58" s="629"/>
      <c r="M58" s="629"/>
      <c r="N58" s="629"/>
      <c r="O58" s="629"/>
      <c r="P58" s="642"/>
      <c r="Q58" s="630"/>
    </row>
    <row r="59" spans="1:17" ht="14.4" customHeight="1" x14ac:dyDescent="0.3">
      <c r="A59" s="625" t="s">
        <v>549</v>
      </c>
      <c r="B59" s="626" t="s">
        <v>6891</v>
      </c>
      <c r="C59" s="626" t="s">
        <v>6929</v>
      </c>
      <c r="D59" s="626" t="s">
        <v>6944</v>
      </c>
      <c r="E59" s="626" t="s">
        <v>6945</v>
      </c>
      <c r="F59" s="629">
        <v>3</v>
      </c>
      <c r="G59" s="629">
        <v>225</v>
      </c>
      <c r="H59" s="629">
        <v>1</v>
      </c>
      <c r="I59" s="629">
        <v>75</v>
      </c>
      <c r="J59" s="629">
        <v>4</v>
      </c>
      <c r="K59" s="629">
        <v>300</v>
      </c>
      <c r="L59" s="629">
        <v>1.3333333333333333</v>
      </c>
      <c r="M59" s="629">
        <v>75</v>
      </c>
      <c r="N59" s="629">
        <v>1</v>
      </c>
      <c r="O59" s="629">
        <v>81</v>
      </c>
      <c r="P59" s="642">
        <v>0.36</v>
      </c>
      <c r="Q59" s="630">
        <v>81</v>
      </c>
    </row>
    <row r="60" spans="1:17" ht="14.4" customHeight="1" x14ac:dyDescent="0.3">
      <c r="A60" s="625" t="s">
        <v>549</v>
      </c>
      <c r="B60" s="626" t="s">
        <v>6891</v>
      </c>
      <c r="C60" s="626" t="s">
        <v>6929</v>
      </c>
      <c r="D60" s="626" t="s">
        <v>6958</v>
      </c>
      <c r="E60" s="626" t="s">
        <v>6959</v>
      </c>
      <c r="F60" s="629">
        <v>33</v>
      </c>
      <c r="G60" s="629">
        <v>1122</v>
      </c>
      <c r="H60" s="629">
        <v>1</v>
      </c>
      <c r="I60" s="629">
        <v>34</v>
      </c>
      <c r="J60" s="629">
        <v>21</v>
      </c>
      <c r="K60" s="629">
        <v>714</v>
      </c>
      <c r="L60" s="629">
        <v>0.63636363636363635</v>
      </c>
      <c r="M60" s="629">
        <v>34</v>
      </c>
      <c r="N60" s="629">
        <v>60</v>
      </c>
      <c r="O60" s="629">
        <v>2040</v>
      </c>
      <c r="P60" s="642">
        <v>1.8181818181818181</v>
      </c>
      <c r="Q60" s="630">
        <v>34</v>
      </c>
    </row>
    <row r="61" spans="1:17" ht="14.4" customHeight="1" x14ac:dyDescent="0.3">
      <c r="A61" s="625" t="s">
        <v>549</v>
      </c>
      <c r="B61" s="626" t="s">
        <v>6891</v>
      </c>
      <c r="C61" s="626" t="s">
        <v>6929</v>
      </c>
      <c r="D61" s="626" t="s">
        <v>6966</v>
      </c>
      <c r="E61" s="626" t="s">
        <v>6967</v>
      </c>
      <c r="F61" s="629"/>
      <c r="G61" s="629"/>
      <c r="H61" s="629"/>
      <c r="I61" s="629"/>
      <c r="J61" s="629"/>
      <c r="K61" s="629"/>
      <c r="L61" s="629"/>
      <c r="M61" s="629"/>
      <c r="N61" s="629">
        <v>361</v>
      </c>
      <c r="O61" s="629">
        <v>1805</v>
      </c>
      <c r="P61" s="642"/>
      <c r="Q61" s="630">
        <v>5</v>
      </c>
    </row>
    <row r="62" spans="1:17" ht="14.4" customHeight="1" x14ac:dyDescent="0.3">
      <c r="A62" s="625" t="s">
        <v>549</v>
      </c>
      <c r="B62" s="626" t="s">
        <v>6891</v>
      </c>
      <c r="C62" s="626" t="s">
        <v>6929</v>
      </c>
      <c r="D62" s="626" t="s">
        <v>6970</v>
      </c>
      <c r="E62" s="626" t="s">
        <v>6971</v>
      </c>
      <c r="F62" s="629">
        <v>4</v>
      </c>
      <c r="G62" s="629">
        <v>456</v>
      </c>
      <c r="H62" s="629">
        <v>1</v>
      </c>
      <c r="I62" s="629">
        <v>114</v>
      </c>
      <c r="J62" s="629">
        <v>1</v>
      </c>
      <c r="K62" s="629">
        <v>114</v>
      </c>
      <c r="L62" s="629">
        <v>0.25</v>
      </c>
      <c r="M62" s="629">
        <v>114</v>
      </c>
      <c r="N62" s="629">
        <v>1</v>
      </c>
      <c r="O62" s="629">
        <v>115</v>
      </c>
      <c r="P62" s="642">
        <v>0.25219298245614036</v>
      </c>
      <c r="Q62" s="630">
        <v>115</v>
      </c>
    </row>
    <row r="63" spans="1:17" ht="14.4" customHeight="1" x14ac:dyDescent="0.3">
      <c r="A63" s="625" t="s">
        <v>549</v>
      </c>
      <c r="B63" s="626" t="s">
        <v>6891</v>
      </c>
      <c r="C63" s="626" t="s">
        <v>6929</v>
      </c>
      <c r="D63" s="626" t="s">
        <v>6976</v>
      </c>
      <c r="E63" s="626" t="s">
        <v>6977</v>
      </c>
      <c r="F63" s="629">
        <v>19</v>
      </c>
      <c r="G63" s="629">
        <v>1577</v>
      </c>
      <c r="H63" s="629">
        <v>1</v>
      </c>
      <c r="I63" s="629">
        <v>83</v>
      </c>
      <c r="J63" s="629">
        <v>33</v>
      </c>
      <c r="K63" s="629">
        <v>2739</v>
      </c>
      <c r="L63" s="629">
        <v>1.736842105263158</v>
      </c>
      <c r="M63" s="629">
        <v>83</v>
      </c>
      <c r="N63" s="629">
        <v>18</v>
      </c>
      <c r="O63" s="629">
        <v>1494</v>
      </c>
      <c r="P63" s="642">
        <v>0.94736842105263153</v>
      </c>
      <c r="Q63" s="630">
        <v>83</v>
      </c>
    </row>
    <row r="64" spans="1:17" ht="14.4" customHeight="1" x14ac:dyDescent="0.3">
      <c r="A64" s="625" t="s">
        <v>549</v>
      </c>
      <c r="B64" s="626" t="s">
        <v>6891</v>
      </c>
      <c r="C64" s="626" t="s">
        <v>6929</v>
      </c>
      <c r="D64" s="626" t="s">
        <v>6978</v>
      </c>
      <c r="E64" s="626" t="s">
        <v>6979</v>
      </c>
      <c r="F64" s="629">
        <v>70</v>
      </c>
      <c r="G64" s="629">
        <v>42490</v>
      </c>
      <c r="H64" s="629">
        <v>1</v>
      </c>
      <c r="I64" s="629">
        <v>607</v>
      </c>
      <c r="J64" s="629">
        <v>96</v>
      </c>
      <c r="K64" s="629">
        <v>58464</v>
      </c>
      <c r="L64" s="629">
        <v>1.3759472817133442</v>
      </c>
      <c r="M64" s="629">
        <v>609</v>
      </c>
      <c r="N64" s="629">
        <v>53</v>
      </c>
      <c r="O64" s="629">
        <v>32383</v>
      </c>
      <c r="P64" s="642">
        <v>0.76213226641562726</v>
      </c>
      <c r="Q64" s="630">
        <v>611</v>
      </c>
    </row>
    <row r="65" spans="1:17" ht="14.4" customHeight="1" x14ac:dyDescent="0.3">
      <c r="A65" s="625" t="s">
        <v>549</v>
      </c>
      <c r="B65" s="626" t="s">
        <v>6891</v>
      </c>
      <c r="C65" s="626" t="s">
        <v>6929</v>
      </c>
      <c r="D65" s="626" t="s">
        <v>6980</v>
      </c>
      <c r="E65" s="626" t="s">
        <v>6981</v>
      </c>
      <c r="F65" s="629">
        <v>35</v>
      </c>
      <c r="G65" s="629">
        <v>5670</v>
      </c>
      <c r="H65" s="629">
        <v>1</v>
      </c>
      <c r="I65" s="629">
        <v>162</v>
      </c>
      <c r="J65" s="629">
        <v>58</v>
      </c>
      <c r="K65" s="629">
        <v>9512</v>
      </c>
      <c r="L65" s="629">
        <v>1.6776014109347444</v>
      </c>
      <c r="M65" s="629">
        <v>164</v>
      </c>
      <c r="N65" s="629">
        <v>55</v>
      </c>
      <c r="O65" s="629">
        <v>9075</v>
      </c>
      <c r="P65" s="642">
        <v>1.6005291005291005</v>
      </c>
      <c r="Q65" s="630">
        <v>165</v>
      </c>
    </row>
    <row r="66" spans="1:17" ht="14.4" customHeight="1" x14ac:dyDescent="0.3">
      <c r="A66" s="625" t="s">
        <v>549</v>
      </c>
      <c r="B66" s="626" t="s">
        <v>6891</v>
      </c>
      <c r="C66" s="626" t="s">
        <v>6929</v>
      </c>
      <c r="D66" s="626" t="s">
        <v>6982</v>
      </c>
      <c r="E66" s="626" t="s">
        <v>6983</v>
      </c>
      <c r="F66" s="629">
        <v>7</v>
      </c>
      <c r="G66" s="629">
        <v>5110</v>
      </c>
      <c r="H66" s="629">
        <v>1</v>
      </c>
      <c r="I66" s="629">
        <v>730</v>
      </c>
      <c r="J66" s="629">
        <v>7</v>
      </c>
      <c r="K66" s="629">
        <v>5124</v>
      </c>
      <c r="L66" s="629">
        <v>1.0027397260273974</v>
      </c>
      <c r="M66" s="629">
        <v>732</v>
      </c>
      <c r="N66" s="629">
        <v>8</v>
      </c>
      <c r="O66" s="629">
        <v>5872</v>
      </c>
      <c r="P66" s="642">
        <v>1.1491193737769081</v>
      </c>
      <c r="Q66" s="630">
        <v>734</v>
      </c>
    </row>
    <row r="67" spans="1:17" ht="14.4" customHeight="1" x14ac:dyDescent="0.3">
      <c r="A67" s="625" t="s">
        <v>549</v>
      </c>
      <c r="B67" s="626" t="s">
        <v>6891</v>
      </c>
      <c r="C67" s="626" t="s">
        <v>6929</v>
      </c>
      <c r="D67" s="626" t="s">
        <v>6984</v>
      </c>
      <c r="E67" s="626" t="s">
        <v>6985</v>
      </c>
      <c r="F67" s="629">
        <v>33</v>
      </c>
      <c r="G67" s="629">
        <v>31053</v>
      </c>
      <c r="H67" s="629">
        <v>1</v>
      </c>
      <c r="I67" s="629">
        <v>941</v>
      </c>
      <c r="J67" s="629">
        <v>53</v>
      </c>
      <c r="K67" s="629">
        <v>49979</v>
      </c>
      <c r="L67" s="629">
        <v>1.609474124883264</v>
      </c>
      <c r="M67" s="629">
        <v>943</v>
      </c>
      <c r="N67" s="629">
        <v>57</v>
      </c>
      <c r="O67" s="629">
        <v>53979</v>
      </c>
      <c r="P67" s="642">
        <v>1.7382861559269636</v>
      </c>
      <c r="Q67" s="630">
        <v>947</v>
      </c>
    </row>
    <row r="68" spans="1:17" ht="14.4" customHeight="1" x14ac:dyDescent="0.3">
      <c r="A68" s="625" t="s">
        <v>549</v>
      </c>
      <c r="B68" s="626" t="s">
        <v>6891</v>
      </c>
      <c r="C68" s="626" t="s">
        <v>6929</v>
      </c>
      <c r="D68" s="626" t="s">
        <v>6986</v>
      </c>
      <c r="E68" s="626" t="s">
        <v>6987</v>
      </c>
      <c r="F68" s="629">
        <v>2</v>
      </c>
      <c r="G68" s="629">
        <v>366</v>
      </c>
      <c r="H68" s="629">
        <v>1</v>
      </c>
      <c r="I68" s="629">
        <v>183</v>
      </c>
      <c r="J68" s="629">
        <v>1</v>
      </c>
      <c r="K68" s="629">
        <v>183</v>
      </c>
      <c r="L68" s="629">
        <v>0.5</v>
      </c>
      <c r="M68" s="629">
        <v>183</v>
      </c>
      <c r="N68" s="629">
        <v>3</v>
      </c>
      <c r="O68" s="629">
        <v>555</v>
      </c>
      <c r="P68" s="642">
        <v>1.5163934426229508</v>
      </c>
      <c r="Q68" s="630">
        <v>185</v>
      </c>
    </row>
    <row r="69" spans="1:17" ht="14.4" customHeight="1" x14ac:dyDescent="0.3">
      <c r="A69" s="625" t="s">
        <v>549</v>
      </c>
      <c r="B69" s="626" t="s">
        <v>6891</v>
      </c>
      <c r="C69" s="626" t="s">
        <v>6929</v>
      </c>
      <c r="D69" s="626" t="s">
        <v>6988</v>
      </c>
      <c r="E69" s="626" t="s">
        <v>6989</v>
      </c>
      <c r="F69" s="629">
        <v>39</v>
      </c>
      <c r="G69" s="629">
        <v>15015</v>
      </c>
      <c r="H69" s="629">
        <v>1</v>
      </c>
      <c r="I69" s="629">
        <v>385</v>
      </c>
      <c r="J69" s="629">
        <v>70</v>
      </c>
      <c r="K69" s="629">
        <v>26950</v>
      </c>
      <c r="L69" s="629">
        <v>1.7948717948717949</v>
      </c>
      <c r="M69" s="629">
        <v>385</v>
      </c>
      <c r="N69" s="629">
        <v>47</v>
      </c>
      <c r="O69" s="629">
        <v>18142</v>
      </c>
      <c r="P69" s="642">
        <v>1.2082584082584082</v>
      </c>
      <c r="Q69" s="630">
        <v>386</v>
      </c>
    </row>
    <row r="70" spans="1:17" ht="14.4" customHeight="1" x14ac:dyDescent="0.3">
      <c r="A70" s="625" t="s">
        <v>549</v>
      </c>
      <c r="B70" s="626" t="s">
        <v>6891</v>
      </c>
      <c r="C70" s="626" t="s">
        <v>6929</v>
      </c>
      <c r="D70" s="626" t="s">
        <v>6990</v>
      </c>
      <c r="E70" s="626" t="s">
        <v>6991</v>
      </c>
      <c r="F70" s="629">
        <v>112</v>
      </c>
      <c r="G70" s="629">
        <v>4368</v>
      </c>
      <c r="H70" s="629">
        <v>1</v>
      </c>
      <c r="I70" s="629">
        <v>39</v>
      </c>
      <c r="J70" s="629">
        <v>141</v>
      </c>
      <c r="K70" s="629">
        <v>5499</v>
      </c>
      <c r="L70" s="629">
        <v>1.2589285714285714</v>
      </c>
      <c r="M70" s="629">
        <v>39</v>
      </c>
      <c r="N70" s="629">
        <v>204</v>
      </c>
      <c r="O70" s="629">
        <v>7956</v>
      </c>
      <c r="P70" s="642">
        <v>1.8214285714285714</v>
      </c>
      <c r="Q70" s="630">
        <v>39</v>
      </c>
    </row>
    <row r="71" spans="1:17" ht="14.4" customHeight="1" x14ac:dyDescent="0.3">
      <c r="A71" s="625" t="s">
        <v>549</v>
      </c>
      <c r="B71" s="626" t="s">
        <v>6891</v>
      </c>
      <c r="C71" s="626" t="s">
        <v>6929</v>
      </c>
      <c r="D71" s="626" t="s">
        <v>6992</v>
      </c>
      <c r="E71" s="626" t="s">
        <v>6993</v>
      </c>
      <c r="F71" s="629">
        <v>8</v>
      </c>
      <c r="G71" s="629">
        <v>141048</v>
      </c>
      <c r="H71" s="629">
        <v>1</v>
      </c>
      <c r="I71" s="629">
        <v>17631</v>
      </c>
      <c r="J71" s="629">
        <v>4</v>
      </c>
      <c r="K71" s="629">
        <v>70540</v>
      </c>
      <c r="L71" s="629">
        <v>0.50011343656060347</v>
      </c>
      <c r="M71" s="629">
        <v>17635</v>
      </c>
      <c r="N71" s="629">
        <v>5</v>
      </c>
      <c r="O71" s="629">
        <v>88205</v>
      </c>
      <c r="P71" s="642">
        <v>0.62535448925188586</v>
      </c>
      <c r="Q71" s="630">
        <v>17641</v>
      </c>
    </row>
    <row r="72" spans="1:17" ht="14.4" customHeight="1" x14ac:dyDescent="0.3">
      <c r="A72" s="625" t="s">
        <v>549</v>
      </c>
      <c r="B72" s="626" t="s">
        <v>6891</v>
      </c>
      <c r="C72" s="626" t="s">
        <v>6929</v>
      </c>
      <c r="D72" s="626" t="s">
        <v>2675</v>
      </c>
      <c r="E72" s="626" t="s">
        <v>6994</v>
      </c>
      <c r="F72" s="629">
        <v>3</v>
      </c>
      <c r="G72" s="629">
        <v>1677</v>
      </c>
      <c r="H72" s="629">
        <v>1</v>
      </c>
      <c r="I72" s="629">
        <v>559</v>
      </c>
      <c r="J72" s="629"/>
      <c r="K72" s="629"/>
      <c r="L72" s="629"/>
      <c r="M72" s="629"/>
      <c r="N72" s="629">
        <v>1</v>
      </c>
      <c r="O72" s="629">
        <v>563</v>
      </c>
      <c r="P72" s="642">
        <v>0.33571854502087062</v>
      </c>
      <c r="Q72" s="630">
        <v>563</v>
      </c>
    </row>
    <row r="73" spans="1:17" ht="14.4" customHeight="1" x14ac:dyDescent="0.3">
      <c r="A73" s="625" t="s">
        <v>549</v>
      </c>
      <c r="B73" s="626" t="s">
        <v>6891</v>
      </c>
      <c r="C73" s="626" t="s">
        <v>6929</v>
      </c>
      <c r="D73" s="626" t="s">
        <v>6995</v>
      </c>
      <c r="E73" s="626" t="s">
        <v>6996</v>
      </c>
      <c r="F73" s="629"/>
      <c r="G73" s="629"/>
      <c r="H73" s="629"/>
      <c r="I73" s="629"/>
      <c r="J73" s="629">
        <v>3</v>
      </c>
      <c r="K73" s="629">
        <v>5052</v>
      </c>
      <c r="L73" s="629"/>
      <c r="M73" s="629">
        <v>1684</v>
      </c>
      <c r="N73" s="629"/>
      <c r="O73" s="629"/>
      <c r="P73" s="642"/>
      <c r="Q73" s="630"/>
    </row>
    <row r="74" spans="1:17" ht="14.4" customHeight="1" x14ac:dyDescent="0.3">
      <c r="A74" s="625" t="s">
        <v>549</v>
      </c>
      <c r="B74" s="626" t="s">
        <v>6891</v>
      </c>
      <c r="C74" s="626" t="s">
        <v>6929</v>
      </c>
      <c r="D74" s="626" t="s">
        <v>6997</v>
      </c>
      <c r="E74" s="626" t="s">
        <v>6998</v>
      </c>
      <c r="F74" s="629">
        <v>2</v>
      </c>
      <c r="G74" s="629">
        <v>1340</v>
      </c>
      <c r="H74" s="629">
        <v>1</v>
      </c>
      <c r="I74" s="629">
        <v>670</v>
      </c>
      <c r="J74" s="629">
        <v>7</v>
      </c>
      <c r="K74" s="629">
        <v>4704</v>
      </c>
      <c r="L74" s="629">
        <v>3.5104477611940297</v>
      </c>
      <c r="M74" s="629">
        <v>672</v>
      </c>
      <c r="N74" s="629">
        <v>2</v>
      </c>
      <c r="O74" s="629">
        <v>1348</v>
      </c>
      <c r="P74" s="642">
        <v>1.0059701492537314</v>
      </c>
      <c r="Q74" s="630">
        <v>674</v>
      </c>
    </row>
    <row r="75" spans="1:17" ht="14.4" customHeight="1" x14ac:dyDescent="0.3">
      <c r="A75" s="625" t="s">
        <v>549</v>
      </c>
      <c r="B75" s="626" t="s">
        <v>6891</v>
      </c>
      <c r="C75" s="626" t="s">
        <v>6929</v>
      </c>
      <c r="D75" s="626" t="s">
        <v>6999</v>
      </c>
      <c r="E75" s="626" t="s">
        <v>7000</v>
      </c>
      <c r="F75" s="629">
        <v>12</v>
      </c>
      <c r="G75" s="629">
        <v>53064</v>
      </c>
      <c r="H75" s="629">
        <v>1</v>
      </c>
      <c r="I75" s="629">
        <v>4422</v>
      </c>
      <c r="J75" s="629">
        <v>22</v>
      </c>
      <c r="K75" s="629">
        <v>97328</v>
      </c>
      <c r="L75" s="629">
        <v>1.834162520729685</v>
      </c>
      <c r="M75" s="629">
        <v>4424</v>
      </c>
      <c r="N75" s="629">
        <v>16</v>
      </c>
      <c r="O75" s="629">
        <v>70800</v>
      </c>
      <c r="P75" s="642">
        <v>1.3342379014020804</v>
      </c>
      <c r="Q75" s="630">
        <v>4425</v>
      </c>
    </row>
    <row r="76" spans="1:17" ht="14.4" customHeight="1" x14ac:dyDescent="0.3">
      <c r="A76" s="625" t="s">
        <v>549</v>
      </c>
      <c r="B76" s="626" t="s">
        <v>6891</v>
      </c>
      <c r="C76" s="626" t="s">
        <v>6929</v>
      </c>
      <c r="D76" s="626" t="s">
        <v>7001</v>
      </c>
      <c r="E76" s="626" t="s">
        <v>7002</v>
      </c>
      <c r="F76" s="629">
        <v>3</v>
      </c>
      <c r="G76" s="629">
        <v>2055</v>
      </c>
      <c r="H76" s="629">
        <v>1</v>
      </c>
      <c r="I76" s="629">
        <v>685</v>
      </c>
      <c r="J76" s="629">
        <v>2</v>
      </c>
      <c r="K76" s="629">
        <v>1374</v>
      </c>
      <c r="L76" s="629">
        <v>0.66861313868613137</v>
      </c>
      <c r="M76" s="629">
        <v>687</v>
      </c>
      <c r="N76" s="629"/>
      <c r="O76" s="629"/>
      <c r="P76" s="642"/>
      <c r="Q76" s="630"/>
    </row>
    <row r="77" spans="1:17" ht="14.4" customHeight="1" x14ac:dyDescent="0.3">
      <c r="A77" s="625" t="s">
        <v>549</v>
      </c>
      <c r="B77" s="626" t="s">
        <v>6891</v>
      </c>
      <c r="C77" s="626" t="s">
        <v>6929</v>
      </c>
      <c r="D77" s="626" t="s">
        <v>7122</v>
      </c>
      <c r="E77" s="626" t="s">
        <v>7123</v>
      </c>
      <c r="F77" s="629"/>
      <c r="G77" s="629"/>
      <c r="H77" s="629"/>
      <c r="I77" s="629"/>
      <c r="J77" s="629">
        <v>1</v>
      </c>
      <c r="K77" s="629">
        <v>985</v>
      </c>
      <c r="L77" s="629"/>
      <c r="M77" s="629">
        <v>985</v>
      </c>
      <c r="N77" s="629"/>
      <c r="O77" s="629"/>
      <c r="P77" s="642"/>
      <c r="Q77" s="630"/>
    </row>
    <row r="78" spans="1:17" ht="14.4" customHeight="1" x14ac:dyDescent="0.3">
      <c r="A78" s="625" t="s">
        <v>549</v>
      </c>
      <c r="B78" s="626" t="s">
        <v>6891</v>
      </c>
      <c r="C78" s="626" t="s">
        <v>6929</v>
      </c>
      <c r="D78" s="626" t="s">
        <v>7003</v>
      </c>
      <c r="E78" s="626" t="s">
        <v>7004</v>
      </c>
      <c r="F78" s="629"/>
      <c r="G78" s="629"/>
      <c r="H78" s="629"/>
      <c r="I78" s="629"/>
      <c r="J78" s="629">
        <v>1</v>
      </c>
      <c r="K78" s="629">
        <v>290</v>
      </c>
      <c r="L78" s="629"/>
      <c r="M78" s="629">
        <v>290</v>
      </c>
      <c r="N78" s="629"/>
      <c r="O78" s="629"/>
      <c r="P78" s="642"/>
      <c r="Q78" s="630"/>
    </row>
    <row r="79" spans="1:17" ht="14.4" customHeight="1" x14ac:dyDescent="0.3">
      <c r="A79" s="625" t="s">
        <v>549</v>
      </c>
      <c r="B79" s="626" t="s">
        <v>6891</v>
      </c>
      <c r="C79" s="626" t="s">
        <v>6929</v>
      </c>
      <c r="D79" s="626" t="s">
        <v>7005</v>
      </c>
      <c r="E79" s="626" t="s">
        <v>7006</v>
      </c>
      <c r="F79" s="629">
        <v>1</v>
      </c>
      <c r="G79" s="629">
        <v>359</v>
      </c>
      <c r="H79" s="629">
        <v>1</v>
      </c>
      <c r="I79" s="629">
        <v>359</v>
      </c>
      <c r="J79" s="629">
        <v>2</v>
      </c>
      <c r="K79" s="629">
        <v>720</v>
      </c>
      <c r="L79" s="629">
        <v>2.0055710306406684</v>
      </c>
      <c r="M79" s="629">
        <v>360</v>
      </c>
      <c r="N79" s="629">
        <v>5</v>
      </c>
      <c r="O79" s="629">
        <v>1720</v>
      </c>
      <c r="P79" s="642">
        <v>4.79108635097493</v>
      </c>
      <c r="Q79" s="630">
        <v>344</v>
      </c>
    </row>
    <row r="80" spans="1:17" ht="14.4" customHeight="1" x14ac:dyDescent="0.3">
      <c r="A80" s="625" t="s">
        <v>549</v>
      </c>
      <c r="B80" s="626" t="s">
        <v>6891</v>
      </c>
      <c r="C80" s="626" t="s">
        <v>6929</v>
      </c>
      <c r="D80" s="626" t="s">
        <v>7007</v>
      </c>
      <c r="E80" s="626" t="s">
        <v>7008</v>
      </c>
      <c r="F80" s="629">
        <v>5</v>
      </c>
      <c r="G80" s="629">
        <v>1240</v>
      </c>
      <c r="H80" s="629">
        <v>1</v>
      </c>
      <c r="I80" s="629">
        <v>248</v>
      </c>
      <c r="J80" s="629">
        <v>3</v>
      </c>
      <c r="K80" s="629">
        <v>747</v>
      </c>
      <c r="L80" s="629">
        <v>0.60241935483870968</v>
      </c>
      <c r="M80" s="629">
        <v>249</v>
      </c>
      <c r="N80" s="629">
        <v>4</v>
      </c>
      <c r="O80" s="629">
        <v>928</v>
      </c>
      <c r="P80" s="642">
        <v>0.74838709677419357</v>
      </c>
      <c r="Q80" s="630">
        <v>232</v>
      </c>
    </row>
    <row r="81" spans="1:17" ht="14.4" customHeight="1" x14ac:dyDescent="0.3">
      <c r="A81" s="625" t="s">
        <v>549</v>
      </c>
      <c r="B81" s="626" t="s">
        <v>6891</v>
      </c>
      <c r="C81" s="626" t="s">
        <v>6929</v>
      </c>
      <c r="D81" s="626" t="s">
        <v>7009</v>
      </c>
      <c r="E81" s="626" t="s">
        <v>7010</v>
      </c>
      <c r="F81" s="629">
        <v>46</v>
      </c>
      <c r="G81" s="629">
        <v>5704</v>
      </c>
      <c r="H81" s="629">
        <v>1</v>
      </c>
      <c r="I81" s="629">
        <v>124</v>
      </c>
      <c r="J81" s="629">
        <v>76</v>
      </c>
      <c r="K81" s="629">
        <v>9500</v>
      </c>
      <c r="L81" s="629">
        <v>1.6654978962131837</v>
      </c>
      <c r="M81" s="629">
        <v>125</v>
      </c>
      <c r="N81" s="629">
        <v>41</v>
      </c>
      <c r="O81" s="629">
        <v>4756</v>
      </c>
      <c r="P81" s="642">
        <v>0.83380084151472655</v>
      </c>
      <c r="Q81" s="630">
        <v>116</v>
      </c>
    </row>
    <row r="82" spans="1:17" ht="14.4" customHeight="1" x14ac:dyDescent="0.3">
      <c r="A82" s="625" t="s">
        <v>549</v>
      </c>
      <c r="B82" s="626" t="s">
        <v>6891</v>
      </c>
      <c r="C82" s="626" t="s">
        <v>6929</v>
      </c>
      <c r="D82" s="626" t="s">
        <v>7011</v>
      </c>
      <c r="E82" s="626" t="s">
        <v>7012</v>
      </c>
      <c r="F82" s="629">
        <v>1</v>
      </c>
      <c r="G82" s="629">
        <v>1038</v>
      </c>
      <c r="H82" s="629">
        <v>1</v>
      </c>
      <c r="I82" s="629">
        <v>1038</v>
      </c>
      <c r="J82" s="629"/>
      <c r="K82" s="629"/>
      <c r="L82" s="629"/>
      <c r="M82" s="629"/>
      <c r="N82" s="629"/>
      <c r="O82" s="629"/>
      <c r="P82" s="642"/>
      <c r="Q82" s="630"/>
    </row>
    <row r="83" spans="1:17" ht="14.4" customHeight="1" x14ac:dyDescent="0.3">
      <c r="A83" s="625" t="s">
        <v>549</v>
      </c>
      <c r="B83" s="626" t="s">
        <v>6891</v>
      </c>
      <c r="C83" s="626" t="s">
        <v>6929</v>
      </c>
      <c r="D83" s="626" t="s">
        <v>7015</v>
      </c>
      <c r="E83" s="626" t="s">
        <v>7016</v>
      </c>
      <c r="F83" s="629">
        <v>3</v>
      </c>
      <c r="G83" s="629">
        <v>2001</v>
      </c>
      <c r="H83" s="629">
        <v>1</v>
      </c>
      <c r="I83" s="629">
        <v>667</v>
      </c>
      <c r="J83" s="629"/>
      <c r="K83" s="629"/>
      <c r="L83" s="629"/>
      <c r="M83" s="629"/>
      <c r="N83" s="629"/>
      <c r="O83" s="629"/>
      <c r="P83" s="642"/>
      <c r="Q83" s="630"/>
    </row>
    <row r="84" spans="1:17" ht="14.4" customHeight="1" x14ac:dyDescent="0.3">
      <c r="A84" s="625" t="s">
        <v>549</v>
      </c>
      <c r="B84" s="626" t="s">
        <v>6891</v>
      </c>
      <c r="C84" s="626" t="s">
        <v>6929</v>
      </c>
      <c r="D84" s="626" t="s">
        <v>7124</v>
      </c>
      <c r="E84" s="626" t="s">
        <v>7125</v>
      </c>
      <c r="F84" s="629"/>
      <c r="G84" s="629"/>
      <c r="H84" s="629"/>
      <c r="I84" s="629"/>
      <c r="J84" s="629">
        <v>1</v>
      </c>
      <c r="K84" s="629">
        <v>90</v>
      </c>
      <c r="L84" s="629"/>
      <c r="M84" s="629">
        <v>90</v>
      </c>
      <c r="N84" s="629"/>
      <c r="O84" s="629"/>
      <c r="P84" s="642"/>
      <c r="Q84" s="630"/>
    </row>
    <row r="85" spans="1:17" ht="14.4" customHeight="1" x14ac:dyDescent="0.3">
      <c r="A85" s="625" t="s">
        <v>549</v>
      </c>
      <c r="B85" s="626" t="s">
        <v>6891</v>
      </c>
      <c r="C85" s="626" t="s">
        <v>6929</v>
      </c>
      <c r="D85" s="626" t="s">
        <v>7019</v>
      </c>
      <c r="E85" s="626" t="s">
        <v>7020</v>
      </c>
      <c r="F85" s="629">
        <v>1</v>
      </c>
      <c r="G85" s="629">
        <v>175</v>
      </c>
      <c r="H85" s="629">
        <v>1</v>
      </c>
      <c r="I85" s="629">
        <v>175</v>
      </c>
      <c r="J85" s="629"/>
      <c r="K85" s="629"/>
      <c r="L85" s="629"/>
      <c r="M85" s="629"/>
      <c r="N85" s="629"/>
      <c r="O85" s="629"/>
      <c r="P85" s="642"/>
      <c r="Q85" s="630"/>
    </row>
    <row r="86" spans="1:17" ht="14.4" customHeight="1" x14ac:dyDescent="0.3">
      <c r="A86" s="625" t="s">
        <v>549</v>
      </c>
      <c r="B86" s="626" t="s">
        <v>6891</v>
      </c>
      <c r="C86" s="626" t="s">
        <v>6929</v>
      </c>
      <c r="D86" s="626" t="s">
        <v>7033</v>
      </c>
      <c r="E86" s="626" t="s">
        <v>7034</v>
      </c>
      <c r="F86" s="629"/>
      <c r="G86" s="629"/>
      <c r="H86" s="629"/>
      <c r="I86" s="629"/>
      <c r="J86" s="629">
        <v>1</v>
      </c>
      <c r="K86" s="629">
        <v>112</v>
      </c>
      <c r="L86" s="629"/>
      <c r="M86" s="629">
        <v>112</v>
      </c>
      <c r="N86" s="629">
        <v>11</v>
      </c>
      <c r="O86" s="629">
        <v>1232</v>
      </c>
      <c r="P86" s="642"/>
      <c r="Q86" s="630">
        <v>112</v>
      </c>
    </row>
    <row r="87" spans="1:17" ht="14.4" customHeight="1" x14ac:dyDescent="0.3">
      <c r="A87" s="625" t="s">
        <v>549</v>
      </c>
      <c r="B87" s="626" t="s">
        <v>6891</v>
      </c>
      <c r="C87" s="626" t="s">
        <v>6929</v>
      </c>
      <c r="D87" s="626" t="s">
        <v>7041</v>
      </c>
      <c r="E87" s="626" t="s">
        <v>7042</v>
      </c>
      <c r="F87" s="629"/>
      <c r="G87" s="629"/>
      <c r="H87" s="629"/>
      <c r="I87" s="629"/>
      <c r="J87" s="629">
        <v>1</v>
      </c>
      <c r="K87" s="629">
        <v>656</v>
      </c>
      <c r="L87" s="629"/>
      <c r="M87" s="629">
        <v>656</v>
      </c>
      <c r="N87" s="629"/>
      <c r="O87" s="629"/>
      <c r="P87" s="642"/>
      <c r="Q87" s="630"/>
    </row>
    <row r="88" spans="1:17" ht="14.4" customHeight="1" x14ac:dyDescent="0.3">
      <c r="A88" s="625" t="s">
        <v>549</v>
      </c>
      <c r="B88" s="626" t="s">
        <v>6891</v>
      </c>
      <c r="C88" s="626" t="s">
        <v>6929</v>
      </c>
      <c r="D88" s="626" t="s">
        <v>7047</v>
      </c>
      <c r="E88" s="626" t="s">
        <v>7048</v>
      </c>
      <c r="F88" s="629"/>
      <c r="G88" s="629"/>
      <c r="H88" s="629"/>
      <c r="I88" s="629"/>
      <c r="J88" s="629"/>
      <c r="K88" s="629"/>
      <c r="L88" s="629"/>
      <c r="M88" s="629"/>
      <c r="N88" s="629">
        <v>1</v>
      </c>
      <c r="O88" s="629">
        <v>988</v>
      </c>
      <c r="P88" s="642"/>
      <c r="Q88" s="630">
        <v>988</v>
      </c>
    </row>
    <row r="89" spans="1:17" ht="14.4" customHeight="1" x14ac:dyDescent="0.3">
      <c r="A89" s="625" t="s">
        <v>549</v>
      </c>
      <c r="B89" s="626" t="s">
        <v>6891</v>
      </c>
      <c r="C89" s="626" t="s">
        <v>6929</v>
      </c>
      <c r="D89" s="626" t="s">
        <v>7053</v>
      </c>
      <c r="E89" s="626" t="s">
        <v>7054</v>
      </c>
      <c r="F89" s="629">
        <v>20</v>
      </c>
      <c r="G89" s="629">
        <v>6640</v>
      </c>
      <c r="H89" s="629">
        <v>1</v>
      </c>
      <c r="I89" s="629">
        <v>332</v>
      </c>
      <c r="J89" s="629">
        <v>23</v>
      </c>
      <c r="K89" s="629">
        <v>7659</v>
      </c>
      <c r="L89" s="629">
        <v>1.1534638554216867</v>
      </c>
      <c r="M89" s="629">
        <v>333</v>
      </c>
      <c r="N89" s="629">
        <v>7</v>
      </c>
      <c r="O89" s="629">
        <v>2345</v>
      </c>
      <c r="P89" s="642">
        <v>0.35316265060240964</v>
      </c>
      <c r="Q89" s="630">
        <v>335</v>
      </c>
    </row>
    <row r="90" spans="1:17" ht="14.4" customHeight="1" x14ac:dyDescent="0.3">
      <c r="A90" s="625" t="s">
        <v>549</v>
      </c>
      <c r="B90" s="626" t="s">
        <v>6891</v>
      </c>
      <c r="C90" s="626" t="s">
        <v>6929</v>
      </c>
      <c r="D90" s="626" t="s">
        <v>7126</v>
      </c>
      <c r="E90" s="626" t="s">
        <v>7127</v>
      </c>
      <c r="F90" s="629">
        <v>1</v>
      </c>
      <c r="G90" s="629">
        <v>0</v>
      </c>
      <c r="H90" s="629"/>
      <c r="I90" s="629">
        <v>0</v>
      </c>
      <c r="J90" s="629"/>
      <c r="K90" s="629"/>
      <c r="L90" s="629"/>
      <c r="M90" s="629"/>
      <c r="N90" s="629"/>
      <c r="O90" s="629"/>
      <c r="P90" s="642"/>
      <c r="Q90" s="630"/>
    </row>
    <row r="91" spans="1:17" ht="14.4" customHeight="1" x14ac:dyDescent="0.3">
      <c r="A91" s="625" t="s">
        <v>549</v>
      </c>
      <c r="B91" s="626" t="s">
        <v>650</v>
      </c>
      <c r="C91" s="626" t="s">
        <v>6929</v>
      </c>
      <c r="D91" s="626" t="s">
        <v>7035</v>
      </c>
      <c r="E91" s="626" t="s">
        <v>7036</v>
      </c>
      <c r="F91" s="629">
        <v>1</v>
      </c>
      <c r="G91" s="629">
        <v>310</v>
      </c>
      <c r="H91" s="629">
        <v>1</v>
      </c>
      <c r="I91" s="629">
        <v>310</v>
      </c>
      <c r="J91" s="629"/>
      <c r="K91" s="629"/>
      <c r="L91" s="629"/>
      <c r="M91" s="629"/>
      <c r="N91" s="629"/>
      <c r="O91" s="629"/>
      <c r="P91" s="642"/>
      <c r="Q91" s="630"/>
    </row>
    <row r="92" spans="1:17" ht="14.4" customHeight="1" x14ac:dyDescent="0.3">
      <c r="A92" s="625" t="s">
        <v>549</v>
      </c>
      <c r="B92" s="626" t="s">
        <v>7071</v>
      </c>
      <c r="C92" s="626" t="s">
        <v>6892</v>
      </c>
      <c r="D92" s="626" t="s">
        <v>7128</v>
      </c>
      <c r="E92" s="626" t="s">
        <v>7129</v>
      </c>
      <c r="F92" s="629">
        <v>9</v>
      </c>
      <c r="G92" s="629">
        <v>1320.66</v>
      </c>
      <c r="H92" s="629">
        <v>1</v>
      </c>
      <c r="I92" s="629">
        <v>146.74</v>
      </c>
      <c r="J92" s="629">
        <v>9</v>
      </c>
      <c r="K92" s="629">
        <v>984.21</v>
      </c>
      <c r="L92" s="629">
        <v>0.74524101585570846</v>
      </c>
      <c r="M92" s="629">
        <v>109.35666666666667</v>
      </c>
      <c r="N92" s="629">
        <v>4</v>
      </c>
      <c r="O92" s="629">
        <v>333.2</v>
      </c>
      <c r="P92" s="642">
        <v>0.2522980933775536</v>
      </c>
      <c r="Q92" s="630">
        <v>83.3</v>
      </c>
    </row>
    <row r="93" spans="1:17" ht="14.4" customHeight="1" x14ac:dyDescent="0.3">
      <c r="A93" s="625" t="s">
        <v>549</v>
      </c>
      <c r="B93" s="626" t="s">
        <v>7071</v>
      </c>
      <c r="C93" s="626" t="s">
        <v>6892</v>
      </c>
      <c r="D93" s="626" t="s">
        <v>7130</v>
      </c>
      <c r="E93" s="626" t="s">
        <v>7131</v>
      </c>
      <c r="F93" s="629"/>
      <c r="G93" s="629"/>
      <c r="H93" s="629"/>
      <c r="I93" s="629"/>
      <c r="J93" s="629"/>
      <c r="K93" s="629"/>
      <c r="L93" s="629"/>
      <c r="M93" s="629"/>
      <c r="N93" s="629">
        <v>5</v>
      </c>
      <c r="O93" s="629">
        <v>19210.2</v>
      </c>
      <c r="P93" s="642"/>
      <c r="Q93" s="630">
        <v>3842.04</v>
      </c>
    </row>
    <row r="94" spans="1:17" ht="14.4" customHeight="1" x14ac:dyDescent="0.3">
      <c r="A94" s="625" t="s">
        <v>549</v>
      </c>
      <c r="B94" s="626" t="s">
        <v>7071</v>
      </c>
      <c r="C94" s="626" t="s">
        <v>6892</v>
      </c>
      <c r="D94" s="626" t="s">
        <v>7132</v>
      </c>
      <c r="E94" s="626" t="s">
        <v>7133</v>
      </c>
      <c r="F94" s="629">
        <v>97</v>
      </c>
      <c r="G94" s="629">
        <v>12535.809999999998</v>
      </c>
      <c r="H94" s="629">
        <v>1</v>
      </c>
      <c r="I94" s="629">
        <v>129.23515463917522</v>
      </c>
      <c r="J94" s="629">
        <v>374</v>
      </c>
      <c r="K94" s="629">
        <v>51610.42</v>
      </c>
      <c r="L94" s="629">
        <v>4.1170391063680771</v>
      </c>
      <c r="M94" s="629">
        <v>137.99577540106952</v>
      </c>
      <c r="N94" s="629">
        <v>82</v>
      </c>
      <c r="O94" s="629">
        <v>9693.91</v>
      </c>
      <c r="P94" s="642">
        <v>0.77329745744391476</v>
      </c>
      <c r="Q94" s="630">
        <v>118.21841463414634</v>
      </c>
    </row>
    <row r="95" spans="1:17" ht="14.4" customHeight="1" x14ac:dyDescent="0.3">
      <c r="A95" s="625" t="s">
        <v>549</v>
      </c>
      <c r="B95" s="626" t="s">
        <v>7071</v>
      </c>
      <c r="C95" s="626" t="s">
        <v>6892</v>
      </c>
      <c r="D95" s="626" t="s">
        <v>7134</v>
      </c>
      <c r="E95" s="626" t="s">
        <v>7133</v>
      </c>
      <c r="F95" s="629">
        <v>542</v>
      </c>
      <c r="G95" s="629">
        <v>106780.18</v>
      </c>
      <c r="H95" s="629">
        <v>1</v>
      </c>
      <c r="I95" s="629">
        <v>197.01140221402213</v>
      </c>
      <c r="J95" s="629">
        <v>1084</v>
      </c>
      <c r="K95" s="629">
        <v>234594.54</v>
      </c>
      <c r="L95" s="629">
        <v>2.1969858076658046</v>
      </c>
      <c r="M95" s="629">
        <v>216.41562730627308</v>
      </c>
      <c r="N95" s="629">
        <v>36</v>
      </c>
      <c r="O95" s="629">
        <v>8168.04</v>
      </c>
      <c r="P95" s="642">
        <v>7.6493971072159647E-2</v>
      </c>
      <c r="Q95" s="630">
        <v>226.89</v>
      </c>
    </row>
    <row r="96" spans="1:17" ht="14.4" customHeight="1" x14ac:dyDescent="0.3">
      <c r="A96" s="625" t="s">
        <v>549</v>
      </c>
      <c r="B96" s="626" t="s">
        <v>7071</v>
      </c>
      <c r="C96" s="626" t="s">
        <v>6892</v>
      </c>
      <c r="D96" s="626" t="s">
        <v>7135</v>
      </c>
      <c r="E96" s="626" t="s">
        <v>7136</v>
      </c>
      <c r="F96" s="629"/>
      <c r="G96" s="629"/>
      <c r="H96" s="629"/>
      <c r="I96" s="629"/>
      <c r="J96" s="629">
        <v>2.1</v>
      </c>
      <c r="K96" s="629">
        <v>1210.58</v>
      </c>
      <c r="L96" s="629"/>
      <c r="M96" s="629">
        <v>576.46666666666658</v>
      </c>
      <c r="N96" s="629"/>
      <c r="O96" s="629"/>
      <c r="P96" s="642"/>
      <c r="Q96" s="630"/>
    </row>
    <row r="97" spans="1:17" ht="14.4" customHeight="1" x14ac:dyDescent="0.3">
      <c r="A97" s="625" t="s">
        <v>549</v>
      </c>
      <c r="B97" s="626" t="s">
        <v>7071</v>
      </c>
      <c r="C97" s="626" t="s">
        <v>6892</v>
      </c>
      <c r="D97" s="626" t="s">
        <v>7137</v>
      </c>
      <c r="E97" s="626" t="s">
        <v>7138</v>
      </c>
      <c r="F97" s="629">
        <v>6.8</v>
      </c>
      <c r="G97" s="629">
        <v>2001.97</v>
      </c>
      <c r="H97" s="629">
        <v>1</v>
      </c>
      <c r="I97" s="629">
        <v>294.4073529411765</v>
      </c>
      <c r="J97" s="629">
        <v>19.499999999999996</v>
      </c>
      <c r="K97" s="629">
        <v>5329.58</v>
      </c>
      <c r="L97" s="629">
        <v>2.6621677647517195</v>
      </c>
      <c r="M97" s="629">
        <v>273.31179487179492</v>
      </c>
      <c r="N97" s="629">
        <v>12.600000000000001</v>
      </c>
      <c r="O97" s="629">
        <v>3473.9800000000005</v>
      </c>
      <c r="P97" s="642">
        <v>1.7352807484627644</v>
      </c>
      <c r="Q97" s="630">
        <v>275.71269841269844</v>
      </c>
    </row>
    <row r="98" spans="1:17" ht="14.4" customHeight="1" x14ac:dyDescent="0.3">
      <c r="A98" s="625" t="s">
        <v>549</v>
      </c>
      <c r="B98" s="626" t="s">
        <v>7071</v>
      </c>
      <c r="C98" s="626" t="s">
        <v>6892</v>
      </c>
      <c r="D98" s="626" t="s">
        <v>7139</v>
      </c>
      <c r="E98" s="626" t="s">
        <v>7140</v>
      </c>
      <c r="F98" s="629">
        <v>85</v>
      </c>
      <c r="G98" s="629">
        <v>25304.55</v>
      </c>
      <c r="H98" s="629">
        <v>1</v>
      </c>
      <c r="I98" s="629">
        <v>297.70058823529411</v>
      </c>
      <c r="J98" s="629">
        <v>69</v>
      </c>
      <c r="K98" s="629">
        <v>13573.689999999999</v>
      </c>
      <c r="L98" s="629">
        <v>0.53641301663139629</v>
      </c>
      <c r="M98" s="629">
        <v>196.72014492753621</v>
      </c>
      <c r="N98" s="629">
        <v>87</v>
      </c>
      <c r="O98" s="629">
        <v>7314.9599999999991</v>
      </c>
      <c r="P98" s="642">
        <v>0.28907686562298079</v>
      </c>
      <c r="Q98" s="630">
        <v>84.079999999999984</v>
      </c>
    </row>
    <row r="99" spans="1:17" ht="14.4" customHeight="1" x14ac:dyDescent="0.3">
      <c r="A99" s="625" t="s">
        <v>549</v>
      </c>
      <c r="B99" s="626" t="s">
        <v>7071</v>
      </c>
      <c r="C99" s="626" t="s">
        <v>6892</v>
      </c>
      <c r="D99" s="626" t="s">
        <v>7141</v>
      </c>
      <c r="E99" s="626" t="s">
        <v>7142</v>
      </c>
      <c r="F99" s="629">
        <v>102.2</v>
      </c>
      <c r="G99" s="629">
        <v>231558.12</v>
      </c>
      <c r="H99" s="629">
        <v>1</v>
      </c>
      <c r="I99" s="629">
        <v>2265.7350293542072</v>
      </c>
      <c r="J99" s="629">
        <v>93.8</v>
      </c>
      <c r="K99" s="629">
        <v>101239.75</v>
      </c>
      <c r="L99" s="629">
        <v>0.43721096889195682</v>
      </c>
      <c r="M99" s="629">
        <v>1079.3150319829424</v>
      </c>
      <c r="N99" s="629">
        <v>55.199999999999996</v>
      </c>
      <c r="O99" s="629">
        <v>59578.32</v>
      </c>
      <c r="P99" s="642">
        <v>0.25729315819285459</v>
      </c>
      <c r="Q99" s="630">
        <v>1079.3173913043479</v>
      </c>
    </row>
    <row r="100" spans="1:17" ht="14.4" customHeight="1" x14ac:dyDescent="0.3">
      <c r="A100" s="625" t="s">
        <v>549</v>
      </c>
      <c r="B100" s="626" t="s">
        <v>7071</v>
      </c>
      <c r="C100" s="626" t="s">
        <v>6892</v>
      </c>
      <c r="D100" s="626" t="s">
        <v>7143</v>
      </c>
      <c r="E100" s="626" t="s">
        <v>7144</v>
      </c>
      <c r="F100" s="629"/>
      <c r="G100" s="629"/>
      <c r="H100" s="629"/>
      <c r="I100" s="629"/>
      <c r="J100" s="629">
        <v>72</v>
      </c>
      <c r="K100" s="629">
        <v>18804.239999999998</v>
      </c>
      <c r="L100" s="629"/>
      <c r="M100" s="629">
        <v>261.16999999999996</v>
      </c>
      <c r="N100" s="629">
        <v>21</v>
      </c>
      <c r="O100" s="629">
        <v>3872.82</v>
      </c>
      <c r="P100" s="642"/>
      <c r="Q100" s="630">
        <v>184.42000000000002</v>
      </c>
    </row>
    <row r="101" spans="1:17" ht="14.4" customHeight="1" x14ac:dyDescent="0.3">
      <c r="A101" s="625" t="s">
        <v>549</v>
      </c>
      <c r="B101" s="626" t="s">
        <v>7071</v>
      </c>
      <c r="C101" s="626" t="s">
        <v>6892</v>
      </c>
      <c r="D101" s="626" t="s">
        <v>7145</v>
      </c>
      <c r="E101" s="626" t="s">
        <v>7146</v>
      </c>
      <c r="F101" s="629">
        <v>3</v>
      </c>
      <c r="G101" s="629">
        <v>248.88</v>
      </c>
      <c r="H101" s="629">
        <v>1</v>
      </c>
      <c r="I101" s="629">
        <v>82.96</v>
      </c>
      <c r="J101" s="629"/>
      <c r="K101" s="629"/>
      <c r="L101" s="629"/>
      <c r="M101" s="629"/>
      <c r="N101" s="629"/>
      <c r="O101" s="629"/>
      <c r="P101" s="642"/>
      <c r="Q101" s="630"/>
    </row>
    <row r="102" spans="1:17" ht="14.4" customHeight="1" x14ac:dyDescent="0.3">
      <c r="A102" s="625" t="s">
        <v>549</v>
      </c>
      <c r="B102" s="626" t="s">
        <v>7071</v>
      </c>
      <c r="C102" s="626" t="s">
        <v>6892</v>
      </c>
      <c r="D102" s="626" t="s">
        <v>7147</v>
      </c>
      <c r="E102" s="626" t="s">
        <v>7148</v>
      </c>
      <c r="F102" s="629">
        <v>97</v>
      </c>
      <c r="G102" s="629">
        <v>6312.19</v>
      </c>
      <c r="H102" s="629">
        <v>1</v>
      </c>
      <c r="I102" s="629">
        <v>65.074123711340206</v>
      </c>
      <c r="J102" s="629"/>
      <c r="K102" s="629"/>
      <c r="L102" s="629"/>
      <c r="M102" s="629"/>
      <c r="N102" s="629"/>
      <c r="O102" s="629"/>
      <c r="P102" s="642"/>
      <c r="Q102" s="630"/>
    </row>
    <row r="103" spans="1:17" ht="14.4" customHeight="1" x14ac:dyDescent="0.3">
      <c r="A103" s="625" t="s">
        <v>549</v>
      </c>
      <c r="B103" s="626" t="s">
        <v>7071</v>
      </c>
      <c r="C103" s="626" t="s">
        <v>6892</v>
      </c>
      <c r="D103" s="626" t="s">
        <v>7149</v>
      </c>
      <c r="E103" s="626" t="s">
        <v>7150</v>
      </c>
      <c r="F103" s="629">
        <v>1284</v>
      </c>
      <c r="G103" s="629">
        <v>132149.27999999997</v>
      </c>
      <c r="H103" s="629">
        <v>1</v>
      </c>
      <c r="I103" s="629">
        <v>102.91999999999997</v>
      </c>
      <c r="J103" s="629">
        <v>1223.3</v>
      </c>
      <c r="K103" s="629">
        <v>95089.170000000013</v>
      </c>
      <c r="L103" s="629">
        <v>0.71955874447443102</v>
      </c>
      <c r="M103" s="629">
        <v>77.731684787051435</v>
      </c>
      <c r="N103" s="629">
        <v>1058</v>
      </c>
      <c r="O103" s="629">
        <v>67147.34</v>
      </c>
      <c r="P103" s="642">
        <v>0.50811733518336244</v>
      </c>
      <c r="Q103" s="630">
        <v>63.466294896030242</v>
      </c>
    </row>
    <row r="104" spans="1:17" ht="14.4" customHeight="1" x14ac:dyDescent="0.3">
      <c r="A104" s="625" t="s">
        <v>549</v>
      </c>
      <c r="B104" s="626" t="s">
        <v>7071</v>
      </c>
      <c r="C104" s="626" t="s">
        <v>6892</v>
      </c>
      <c r="D104" s="626" t="s">
        <v>7151</v>
      </c>
      <c r="E104" s="626" t="s">
        <v>7152</v>
      </c>
      <c r="F104" s="629"/>
      <c r="G104" s="629"/>
      <c r="H104" s="629"/>
      <c r="I104" s="629"/>
      <c r="J104" s="629">
        <v>0.1</v>
      </c>
      <c r="K104" s="629">
        <v>526.45000000000005</v>
      </c>
      <c r="L104" s="629"/>
      <c r="M104" s="629">
        <v>5264.5</v>
      </c>
      <c r="N104" s="629"/>
      <c r="O104" s="629"/>
      <c r="P104" s="642"/>
      <c r="Q104" s="630"/>
    </row>
    <row r="105" spans="1:17" ht="14.4" customHeight="1" x14ac:dyDescent="0.3">
      <c r="A105" s="625" t="s">
        <v>549</v>
      </c>
      <c r="B105" s="626" t="s">
        <v>7071</v>
      </c>
      <c r="C105" s="626" t="s">
        <v>6892</v>
      </c>
      <c r="D105" s="626" t="s">
        <v>7153</v>
      </c>
      <c r="E105" s="626" t="s">
        <v>7154</v>
      </c>
      <c r="F105" s="629">
        <v>159</v>
      </c>
      <c r="G105" s="629">
        <v>29437.11</v>
      </c>
      <c r="H105" s="629">
        <v>1</v>
      </c>
      <c r="I105" s="629">
        <v>185.13905660377358</v>
      </c>
      <c r="J105" s="629">
        <v>73</v>
      </c>
      <c r="K105" s="629">
        <v>13277.39</v>
      </c>
      <c r="L105" s="629">
        <v>0.45104257856834451</v>
      </c>
      <c r="M105" s="629">
        <v>181.88205479452054</v>
      </c>
      <c r="N105" s="629">
        <v>34</v>
      </c>
      <c r="O105" s="629">
        <v>4894.2999999999993</v>
      </c>
      <c r="P105" s="642">
        <v>0.16626292458736605</v>
      </c>
      <c r="Q105" s="630">
        <v>143.94999999999999</v>
      </c>
    </row>
    <row r="106" spans="1:17" ht="14.4" customHeight="1" x14ac:dyDescent="0.3">
      <c r="A106" s="625" t="s">
        <v>549</v>
      </c>
      <c r="B106" s="626" t="s">
        <v>7071</v>
      </c>
      <c r="C106" s="626" t="s">
        <v>6892</v>
      </c>
      <c r="D106" s="626" t="s">
        <v>7155</v>
      </c>
      <c r="E106" s="626" t="s">
        <v>7156</v>
      </c>
      <c r="F106" s="629">
        <v>1</v>
      </c>
      <c r="G106" s="629">
        <v>5775</v>
      </c>
      <c r="H106" s="629">
        <v>1</v>
      </c>
      <c r="I106" s="629">
        <v>5775</v>
      </c>
      <c r="J106" s="629"/>
      <c r="K106" s="629"/>
      <c r="L106" s="629"/>
      <c r="M106" s="629"/>
      <c r="N106" s="629"/>
      <c r="O106" s="629"/>
      <c r="P106" s="642"/>
      <c r="Q106" s="630"/>
    </row>
    <row r="107" spans="1:17" ht="14.4" customHeight="1" x14ac:dyDescent="0.3">
      <c r="A107" s="625" t="s">
        <v>549</v>
      </c>
      <c r="B107" s="626" t="s">
        <v>7071</v>
      </c>
      <c r="C107" s="626" t="s">
        <v>6892</v>
      </c>
      <c r="D107" s="626" t="s">
        <v>7157</v>
      </c>
      <c r="E107" s="626" t="s">
        <v>7158</v>
      </c>
      <c r="F107" s="629"/>
      <c r="G107" s="629"/>
      <c r="H107" s="629"/>
      <c r="I107" s="629"/>
      <c r="J107" s="629">
        <v>62.900000000000006</v>
      </c>
      <c r="K107" s="629">
        <v>228537.91999999998</v>
      </c>
      <c r="L107" s="629"/>
      <c r="M107" s="629">
        <v>3633.3532591414937</v>
      </c>
      <c r="N107" s="629"/>
      <c r="O107" s="629"/>
      <c r="P107" s="642"/>
      <c r="Q107" s="630"/>
    </row>
    <row r="108" spans="1:17" ht="14.4" customHeight="1" x14ac:dyDescent="0.3">
      <c r="A108" s="625" t="s">
        <v>549</v>
      </c>
      <c r="B108" s="626" t="s">
        <v>7071</v>
      </c>
      <c r="C108" s="626" t="s">
        <v>6892</v>
      </c>
      <c r="D108" s="626" t="s">
        <v>7159</v>
      </c>
      <c r="E108" s="626" t="s">
        <v>7160</v>
      </c>
      <c r="F108" s="629">
        <v>21.2</v>
      </c>
      <c r="G108" s="629">
        <v>20166.68</v>
      </c>
      <c r="H108" s="629">
        <v>1</v>
      </c>
      <c r="I108" s="629">
        <v>951.25849056603784</v>
      </c>
      <c r="J108" s="629">
        <v>7.4</v>
      </c>
      <c r="K108" s="629">
        <v>8626.18</v>
      </c>
      <c r="L108" s="629">
        <v>0.42774418000384795</v>
      </c>
      <c r="M108" s="629">
        <v>1165.7</v>
      </c>
      <c r="N108" s="629">
        <v>28.7</v>
      </c>
      <c r="O108" s="629">
        <v>23236.21</v>
      </c>
      <c r="P108" s="642">
        <v>1.1522079985401661</v>
      </c>
      <c r="Q108" s="630">
        <v>809.62404181184672</v>
      </c>
    </row>
    <row r="109" spans="1:17" ht="14.4" customHeight="1" x14ac:dyDescent="0.3">
      <c r="A109" s="625" t="s">
        <v>549</v>
      </c>
      <c r="B109" s="626" t="s">
        <v>7071</v>
      </c>
      <c r="C109" s="626" t="s">
        <v>6892</v>
      </c>
      <c r="D109" s="626" t="s">
        <v>7161</v>
      </c>
      <c r="E109" s="626" t="s">
        <v>7162</v>
      </c>
      <c r="F109" s="629"/>
      <c r="G109" s="629"/>
      <c r="H109" s="629"/>
      <c r="I109" s="629"/>
      <c r="J109" s="629">
        <v>23</v>
      </c>
      <c r="K109" s="629">
        <v>35504.199999999997</v>
      </c>
      <c r="L109" s="629"/>
      <c r="M109" s="629">
        <v>1543.6608695652174</v>
      </c>
      <c r="N109" s="629">
        <v>45</v>
      </c>
      <c r="O109" s="629">
        <v>55446.299999999988</v>
      </c>
      <c r="P109" s="642"/>
      <c r="Q109" s="630">
        <v>1232.1399999999996</v>
      </c>
    </row>
    <row r="110" spans="1:17" ht="14.4" customHeight="1" x14ac:dyDescent="0.3">
      <c r="A110" s="625" t="s">
        <v>549</v>
      </c>
      <c r="B110" s="626" t="s">
        <v>7071</v>
      </c>
      <c r="C110" s="626" t="s">
        <v>6892</v>
      </c>
      <c r="D110" s="626" t="s">
        <v>7163</v>
      </c>
      <c r="E110" s="626" t="s">
        <v>7164</v>
      </c>
      <c r="F110" s="629">
        <v>2</v>
      </c>
      <c r="G110" s="629">
        <v>2552.48</v>
      </c>
      <c r="H110" s="629">
        <v>1</v>
      </c>
      <c r="I110" s="629">
        <v>1276.24</v>
      </c>
      <c r="J110" s="629"/>
      <c r="K110" s="629"/>
      <c r="L110" s="629"/>
      <c r="M110" s="629"/>
      <c r="N110" s="629"/>
      <c r="O110" s="629"/>
      <c r="P110" s="642"/>
      <c r="Q110" s="630"/>
    </row>
    <row r="111" spans="1:17" ht="14.4" customHeight="1" x14ac:dyDescent="0.3">
      <c r="A111" s="625" t="s">
        <v>549</v>
      </c>
      <c r="B111" s="626" t="s">
        <v>7071</v>
      </c>
      <c r="C111" s="626" t="s">
        <v>6892</v>
      </c>
      <c r="D111" s="626" t="s">
        <v>7165</v>
      </c>
      <c r="E111" s="626" t="s">
        <v>7166</v>
      </c>
      <c r="F111" s="629">
        <v>7.3999999999999995</v>
      </c>
      <c r="G111" s="629">
        <v>104284.22</v>
      </c>
      <c r="H111" s="629">
        <v>1</v>
      </c>
      <c r="I111" s="629">
        <v>14092.462162162163</v>
      </c>
      <c r="J111" s="629">
        <v>24.7</v>
      </c>
      <c r="K111" s="629">
        <v>344484.49</v>
      </c>
      <c r="L111" s="629">
        <v>3.3033232640566328</v>
      </c>
      <c r="M111" s="629">
        <v>13946.74048582996</v>
      </c>
      <c r="N111" s="629">
        <v>7.8000000000000007</v>
      </c>
      <c r="O111" s="629">
        <v>106070.64</v>
      </c>
      <c r="P111" s="642">
        <v>1.0171303002506036</v>
      </c>
      <c r="Q111" s="630">
        <v>13598.8</v>
      </c>
    </row>
    <row r="112" spans="1:17" ht="14.4" customHeight="1" x14ac:dyDescent="0.3">
      <c r="A112" s="625" t="s">
        <v>549</v>
      </c>
      <c r="B112" s="626" t="s">
        <v>7071</v>
      </c>
      <c r="C112" s="626" t="s">
        <v>6892</v>
      </c>
      <c r="D112" s="626" t="s">
        <v>7167</v>
      </c>
      <c r="E112" s="626" t="s">
        <v>7168</v>
      </c>
      <c r="F112" s="629"/>
      <c r="G112" s="629"/>
      <c r="H112" s="629"/>
      <c r="I112" s="629"/>
      <c r="J112" s="629">
        <v>9</v>
      </c>
      <c r="K112" s="629">
        <v>33108.03</v>
      </c>
      <c r="L112" s="629"/>
      <c r="M112" s="629">
        <v>3678.67</v>
      </c>
      <c r="N112" s="629"/>
      <c r="O112" s="629"/>
      <c r="P112" s="642"/>
      <c r="Q112" s="630"/>
    </row>
    <row r="113" spans="1:17" ht="14.4" customHeight="1" x14ac:dyDescent="0.3">
      <c r="A113" s="625" t="s">
        <v>549</v>
      </c>
      <c r="B113" s="626" t="s">
        <v>7071</v>
      </c>
      <c r="C113" s="626" t="s">
        <v>6892</v>
      </c>
      <c r="D113" s="626" t="s">
        <v>7169</v>
      </c>
      <c r="E113" s="626" t="s">
        <v>7162</v>
      </c>
      <c r="F113" s="629"/>
      <c r="G113" s="629"/>
      <c r="H113" s="629"/>
      <c r="I113" s="629"/>
      <c r="J113" s="629">
        <v>0.1</v>
      </c>
      <c r="K113" s="629">
        <v>1299.05</v>
      </c>
      <c r="L113" s="629"/>
      <c r="M113" s="629">
        <v>12990.499999999998</v>
      </c>
      <c r="N113" s="629"/>
      <c r="O113" s="629"/>
      <c r="P113" s="642"/>
      <c r="Q113" s="630"/>
    </row>
    <row r="114" spans="1:17" ht="14.4" customHeight="1" x14ac:dyDescent="0.3">
      <c r="A114" s="625" t="s">
        <v>549</v>
      </c>
      <c r="B114" s="626" t="s">
        <v>7071</v>
      </c>
      <c r="C114" s="626" t="s">
        <v>6892</v>
      </c>
      <c r="D114" s="626" t="s">
        <v>7170</v>
      </c>
      <c r="E114" s="626" t="s">
        <v>7171</v>
      </c>
      <c r="F114" s="629"/>
      <c r="G114" s="629"/>
      <c r="H114" s="629"/>
      <c r="I114" s="629"/>
      <c r="J114" s="629">
        <v>2</v>
      </c>
      <c r="K114" s="629">
        <v>21540.52</v>
      </c>
      <c r="L114" s="629"/>
      <c r="M114" s="629">
        <v>10770.26</v>
      </c>
      <c r="N114" s="629"/>
      <c r="O114" s="629"/>
      <c r="P114" s="642"/>
      <c r="Q114" s="630"/>
    </row>
    <row r="115" spans="1:17" ht="14.4" customHeight="1" x14ac:dyDescent="0.3">
      <c r="A115" s="625" t="s">
        <v>549</v>
      </c>
      <c r="B115" s="626" t="s">
        <v>7071</v>
      </c>
      <c r="C115" s="626" t="s">
        <v>6892</v>
      </c>
      <c r="D115" s="626" t="s">
        <v>7172</v>
      </c>
      <c r="E115" s="626" t="s">
        <v>7173</v>
      </c>
      <c r="F115" s="629">
        <v>5</v>
      </c>
      <c r="G115" s="629">
        <v>19064.400000000001</v>
      </c>
      <c r="H115" s="629">
        <v>1</v>
      </c>
      <c r="I115" s="629">
        <v>3812.88</v>
      </c>
      <c r="J115" s="629">
        <v>18</v>
      </c>
      <c r="K115" s="629">
        <v>59497.56</v>
      </c>
      <c r="L115" s="629">
        <v>3.1208724114055513</v>
      </c>
      <c r="M115" s="629">
        <v>3305.42</v>
      </c>
      <c r="N115" s="629"/>
      <c r="O115" s="629"/>
      <c r="P115" s="642"/>
      <c r="Q115" s="630"/>
    </row>
    <row r="116" spans="1:17" ht="14.4" customHeight="1" x14ac:dyDescent="0.3">
      <c r="A116" s="625" t="s">
        <v>549</v>
      </c>
      <c r="B116" s="626" t="s">
        <v>7071</v>
      </c>
      <c r="C116" s="626" t="s">
        <v>6892</v>
      </c>
      <c r="D116" s="626" t="s">
        <v>7174</v>
      </c>
      <c r="E116" s="626" t="s">
        <v>7148</v>
      </c>
      <c r="F116" s="629"/>
      <c r="G116" s="629"/>
      <c r="H116" s="629"/>
      <c r="I116" s="629"/>
      <c r="J116" s="629">
        <v>7.1999999999999993</v>
      </c>
      <c r="K116" s="629">
        <v>5283.45</v>
      </c>
      <c r="L116" s="629"/>
      <c r="M116" s="629">
        <v>733.8125</v>
      </c>
      <c r="N116" s="629">
        <v>16.7</v>
      </c>
      <c r="O116" s="629">
        <v>7372.41</v>
      </c>
      <c r="P116" s="642"/>
      <c r="Q116" s="630">
        <v>441.46167664670662</v>
      </c>
    </row>
    <row r="117" spans="1:17" ht="14.4" customHeight="1" x14ac:dyDescent="0.3">
      <c r="A117" s="625" t="s">
        <v>549</v>
      </c>
      <c r="B117" s="626" t="s">
        <v>7071</v>
      </c>
      <c r="C117" s="626" t="s">
        <v>6892</v>
      </c>
      <c r="D117" s="626" t="s">
        <v>7175</v>
      </c>
      <c r="E117" s="626" t="s">
        <v>7176</v>
      </c>
      <c r="F117" s="629">
        <v>380</v>
      </c>
      <c r="G117" s="629">
        <v>30409.280000000002</v>
      </c>
      <c r="H117" s="629">
        <v>1</v>
      </c>
      <c r="I117" s="629">
        <v>80.024421052631581</v>
      </c>
      <c r="J117" s="629">
        <v>1069</v>
      </c>
      <c r="K117" s="629">
        <v>65722.590000000011</v>
      </c>
      <c r="L117" s="629">
        <v>2.1612675472750427</v>
      </c>
      <c r="M117" s="629">
        <v>61.48043966323668</v>
      </c>
      <c r="N117" s="629">
        <v>132</v>
      </c>
      <c r="O117" s="629">
        <v>7657.3200000000006</v>
      </c>
      <c r="P117" s="642">
        <v>0.25180865840953814</v>
      </c>
      <c r="Q117" s="630">
        <v>58.010000000000005</v>
      </c>
    </row>
    <row r="118" spans="1:17" ht="14.4" customHeight="1" x14ac:dyDescent="0.3">
      <c r="A118" s="625" t="s">
        <v>549</v>
      </c>
      <c r="B118" s="626" t="s">
        <v>7071</v>
      </c>
      <c r="C118" s="626" t="s">
        <v>6892</v>
      </c>
      <c r="D118" s="626" t="s">
        <v>7177</v>
      </c>
      <c r="E118" s="626" t="s">
        <v>7178</v>
      </c>
      <c r="F118" s="629">
        <v>7</v>
      </c>
      <c r="G118" s="629">
        <v>15554.129999999997</v>
      </c>
      <c r="H118" s="629">
        <v>1</v>
      </c>
      <c r="I118" s="629">
        <v>2222.0185714285712</v>
      </c>
      <c r="J118" s="629">
        <v>15</v>
      </c>
      <c r="K118" s="629">
        <v>34373.990000000005</v>
      </c>
      <c r="L118" s="629">
        <v>2.2099590269594001</v>
      </c>
      <c r="M118" s="629">
        <v>2291.5993333333336</v>
      </c>
      <c r="N118" s="629">
        <v>2</v>
      </c>
      <c r="O118" s="629">
        <v>4909.68</v>
      </c>
      <c r="P118" s="642">
        <v>0.31565121289329595</v>
      </c>
      <c r="Q118" s="630">
        <v>2454.84</v>
      </c>
    </row>
    <row r="119" spans="1:17" ht="14.4" customHeight="1" x14ac:dyDescent="0.3">
      <c r="A119" s="625" t="s">
        <v>549</v>
      </c>
      <c r="B119" s="626" t="s">
        <v>7071</v>
      </c>
      <c r="C119" s="626" t="s">
        <v>6892</v>
      </c>
      <c r="D119" s="626" t="s">
        <v>7179</v>
      </c>
      <c r="E119" s="626" t="s">
        <v>7180</v>
      </c>
      <c r="F119" s="629">
        <v>29</v>
      </c>
      <c r="G119" s="629">
        <v>9040.18</v>
      </c>
      <c r="H119" s="629">
        <v>1</v>
      </c>
      <c r="I119" s="629">
        <v>311.73034482758624</v>
      </c>
      <c r="J119" s="629">
        <v>7</v>
      </c>
      <c r="K119" s="629">
        <v>1903.23</v>
      </c>
      <c r="L119" s="629">
        <v>0.21053010006437925</v>
      </c>
      <c r="M119" s="629">
        <v>271.89</v>
      </c>
      <c r="N119" s="629"/>
      <c r="O119" s="629"/>
      <c r="P119" s="642"/>
      <c r="Q119" s="630"/>
    </row>
    <row r="120" spans="1:17" ht="14.4" customHeight="1" x14ac:dyDescent="0.3">
      <c r="A120" s="625" t="s">
        <v>549</v>
      </c>
      <c r="B120" s="626" t="s">
        <v>7071</v>
      </c>
      <c r="C120" s="626" t="s">
        <v>6892</v>
      </c>
      <c r="D120" s="626" t="s">
        <v>7181</v>
      </c>
      <c r="E120" s="626" t="s">
        <v>7182</v>
      </c>
      <c r="F120" s="629">
        <v>55.6</v>
      </c>
      <c r="G120" s="629">
        <v>19825.04</v>
      </c>
      <c r="H120" s="629">
        <v>1</v>
      </c>
      <c r="I120" s="629">
        <v>356.56546762589926</v>
      </c>
      <c r="J120" s="629">
        <v>50.800000000000004</v>
      </c>
      <c r="K120" s="629">
        <v>19898.080000000002</v>
      </c>
      <c r="L120" s="629">
        <v>1.0036842296408985</v>
      </c>
      <c r="M120" s="629">
        <v>391.69448818897638</v>
      </c>
      <c r="N120" s="629">
        <v>60.1</v>
      </c>
      <c r="O120" s="629">
        <v>24284.37</v>
      </c>
      <c r="P120" s="642">
        <v>1.2249342245967725</v>
      </c>
      <c r="Q120" s="630">
        <v>404.06605657237935</v>
      </c>
    </row>
    <row r="121" spans="1:17" ht="14.4" customHeight="1" x14ac:dyDescent="0.3">
      <c r="A121" s="625" t="s">
        <v>549</v>
      </c>
      <c r="B121" s="626" t="s">
        <v>7071</v>
      </c>
      <c r="C121" s="626" t="s">
        <v>6892</v>
      </c>
      <c r="D121" s="626" t="s">
        <v>7183</v>
      </c>
      <c r="E121" s="626" t="s">
        <v>7184</v>
      </c>
      <c r="F121" s="629">
        <v>216</v>
      </c>
      <c r="G121" s="629">
        <v>17396.46</v>
      </c>
      <c r="H121" s="629">
        <v>1</v>
      </c>
      <c r="I121" s="629">
        <v>80.539166666666659</v>
      </c>
      <c r="J121" s="629"/>
      <c r="K121" s="629"/>
      <c r="L121" s="629"/>
      <c r="M121" s="629"/>
      <c r="N121" s="629">
        <v>258</v>
      </c>
      <c r="O121" s="629">
        <v>14966.579999999998</v>
      </c>
      <c r="P121" s="642">
        <v>0.86032330715559369</v>
      </c>
      <c r="Q121" s="630">
        <v>58.009999999999991</v>
      </c>
    </row>
    <row r="122" spans="1:17" ht="14.4" customHeight="1" x14ac:dyDescent="0.3">
      <c r="A122" s="625" t="s">
        <v>549</v>
      </c>
      <c r="B122" s="626" t="s">
        <v>7071</v>
      </c>
      <c r="C122" s="626" t="s">
        <v>6892</v>
      </c>
      <c r="D122" s="626" t="s">
        <v>7185</v>
      </c>
      <c r="E122" s="626" t="s">
        <v>7186</v>
      </c>
      <c r="F122" s="629">
        <v>4.8</v>
      </c>
      <c r="G122" s="629">
        <v>6049.08</v>
      </c>
      <c r="H122" s="629">
        <v>1</v>
      </c>
      <c r="I122" s="629">
        <v>1260.2250000000001</v>
      </c>
      <c r="J122" s="629"/>
      <c r="K122" s="629"/>
      <c r="L122" s="629"/>
      <c r="M122" s="629"/>
      <c r="N122" s="629"/>
      <c r="O122" s="629"/>
      <c r="P122" s="642"/>
      <c r="Q122" s="630"/>
    </row>
    <row r="123" spans="1:17" ht="14.4" customHeight="1" x14ac:dyDescent="0.3">
      <c r="A123" s="625" t="s">
        <v>549</v>
      </c>
      <c r="B123" s="626" t="s">
        <v>7071</v>
      </c>
      <c r="C123" s="626" t="s">
        <v>6892</v>
      </c>
      <c r="D123" s="626" t="s">
        <v>7187</v>
      </c>
      <c r="E123" s="626" t="s">
        <v>7188</v>
      </c>
      <c r="F123" s="629">
        <v>447</v>
      </c>
      <c r="G123" s="629">
        <v>154846.05999999997</v>
      </c>
      <c r="H123" s="629">
        <v>1</v>
      </c>
      <c r="I123" s="629">
        <v>346.41176733780753</v>
      </c>
      <c r="J123" s="629">
        <v>560</v>
      </c>
      <c r="K123" s="629">
        <v>55730.82</v>
      </c>
      <c r="L123" s="629">
        <v>0.35991112721886503</v>
      </c>
      <c r="M123" s="629">
        <v>99.51932142857143</v>
      </c>
      <c r="N123" s="629">
        <v>466.2</v>
      </c>
      <c r="O123" s="629">
        <v>22144.5</v>
      </c>
      <c r="P123" s="642">
        <v>0.14300977370686735</v>
      </c>
      <c r="Q123" s="630">
        <v>47.5</v>
      </c>
    </row>
    <row r="124" spans="1:17" ht="14.4" customHeight="1" x14ac:dyDescent="0.3">
      <c r="A124" s="625" t="s">
        <v>549</v>
      </c>
      <c r="B124" s="626" t="s">
        <v>7071</v>
      </c>
      <c r="C124" s="626" t="s">
        <v>6892</v>
      </c>
      <c r="D124" s="626" t="s">
        <v>7189</v>
      </c>
      <c r="E124" s="626" t="s">
        <v>7190</v>
      </c>
      <c r="F124" s="629">
        <v>74</v>
      </c>
      <c r="G124" s="629">
        <v>7151.08</v>
      </c>
      <c r="H124" s="629">
        <v>1</v>
      </c>
      <c r="I124" s="629">
        <v>96.636216216216212</v>
      </c>
      <c r="J124" s="629">
        <v>35</v>
      </c>
      <c r="K124" s="629">
        <v>4025</v>
      </c>
      <c r="L124" s="629">
        <v>0.56285204472611128</v>
      </c>
      <c r="M124" s="629">
        <v>115</v>
      </c>
      <c r="N124" s="629">
        <v>107</v>
      </c>
      <c r="O124" s="629">
        <v>12412</v>
      </c>
      <c r="P124" s="642">
        <v>1.7356818830162717</v>
      </c>
      <c r="Q124" s="630">
        <v>116</v>
      </c>
    </row>
    <row r="125" spans="1:17" ht="14.4" customHeight="1" x14ac:dyDescent="0.3">
      <c r="A125" s="625" t="s">
        <v>549</v>
      </c>
      <c r="B125" s="626" t="s">
        <v>7071</v>
      </c>
      <c r="C125" s="626" t="s">
        <v>6892</v>
      </c>
      <c r="D125" s="626" t="s">
        <v>7191</v>
      </c>
      <c r="E125" s="626" t="s">
        <v>7192</v>
      </c>
      <c r="F125" s="629">
        <v>2.6</v>
      </c>
      <c r="G125" s="629">
        <v>390</v>
      </c>
      <c r="H125" s="629">
        <v>1</v>
      </c>
      <c r="I125" s="629">
        <v>150</v>
      </c>
      <c r="J125" s="629">
        <v>0.1</v>
      </c>
      <c r="K125" s="629">
        <v>15.61</v>
      </c>
      <c r="L125" s="629">
        <v>4.0025641025641025E-2</v>
      </c>
      <c r="M125" s="629">
        <v>156.1</v>
      </c>
      <c r="N125" s="629">
        <v>0.4</v>
      </c>
      <c r="O125" s="629">
        <v>63</v>
      </c>
      <c r="P125" s="642">
        <v>0.16153846153846155</v>
      </c>
      <c r="Q125" s="630">
        <v>157.5</v>
      </c>
    </row>
    <row r="126" spans="1:17" ht="14.4" customHeight="1" x14ac:dyDescent="0.3">
      <c r="A126" s="625" t="s">
        <v>549</v>
      </c>
      <c r="B126" s="626" t="s">
        <v>7071</v>
      </c>
      <c r="C126" s="626" t="s">
        <v>6892</v>
      </c>
      <c r="D126" s="626" t="s">
        <v>7193</v>
      </c>
      <c r="E126" s="626" t="s">
        <v>7194</v>
      </c>
      <c r="F126" s="629">
        <v>951.60000000000014</v>
      </c>
      <c r="G126" s="629">
        <v>519466.36</v>
      </c>
      <c r="H126" s="629">
        <v>1</v>
      </c>
      <c r="I126" s="629">
        <v>545.88730559058422</v>
      </c>
      <c r="J126" s="629">
        <v>1046.8000000000002</v>
      </c>
      <c r="K126" s="629">
        <v>580296.45000000007</v>
      </c>
      <c r="L126" s="629">
        <v>1.1171011150750938</v>
      </c>
      <c r="M126" s="629">
        <v>554.35274168895683</v>
      </c>
      <c r="N126" s="629">
        <v>828.4</v>
      </c>
      <c r="O126" s="629">
        <v>314536.05999999994</v>
      </c>
      <c r="P126" s="642">
        <v>0.60549841957042216</v>
      </c>
      <c r="Q126" s="630">
        <v>379.69104297440845</v>
      </c>
    </row>
    <row r="127" spans="1:17" ht="14.4" customHeight="1" x14ac:dyDescent="0.3">
      <c r="A127" s="625" t="s">
        <v>549</v>
      </c>
      <c r="B127" s="626" t="s">
        <v>7071</v>
      </c>
      <c r="C127" s="626" t="s">
        <v>6892</v>
      </c>
      <c r="D127" s="626" t="s">
        <v>7195</v>
      </c>
      <c r="E127" s="626" t="s">
        <v>7196</v>
      </c>
      <c r="F127" s="629"/>
      <c r="G127" s="629"/>
      <c r="H127" s="629"/>
      <c r="I127" s="629"/>
      <c r="J127" s="629">
        <v>1.4</v>
      </c>
      <c r="K127" s="629">
        <v>394.97</v>
      </c>
      <c r="L127" s="629"/>
      <c r="M127" s="629">
        <v>282.12142857142862</v>
      </c>
      <c r="N127" s="629"/>
      <c r="O127" s="629"/>
      <c r="P127" s="642"/>
      <c r="Q127" s="630"/>
    </row>
    <row r="128" spans="1:17" ht="14.4" customHeight="1" x14ac:dyDescent="0.3">
      <c r="A128" s="625" t="s">
        <v>549</v>
      </c>
      <c r="B128" s="626" t="s">
        <v>7071</v>
      </c>
      <c r="C128" s="626" t="s">
        <v>6892</v>
      </c>
      <c r="D128" s="626" t="s">
        <v>7197</v>
      </c>
      <c r="E128" s="626" t="s">
        <v>7198</v>
      </c>
      <c r="F128" s="629">
        <v>6</v>
      </c>
      <c r="G128" s="629">
        <v>23839.200000000001</v>
      </c>
      <c r="H128" s="629">
        <v>1</v>
      </c>
      <c r="I128" s="629">
        <v>3973.2000000000003</v>
      </c>
      <c r="J128" s="629">
        <v>11</v>
      </c>
      <c r="K128" s="629">
        <v>48083.289999999994</v>
      </c>
      <c r="L128" s="629">
        <v>2.0169842108795595</v>
      </c>
      <c r="M128" s="629">
        <v>4371.2081818181814</v>
      </c>
      <c r="N128" s="629">
        <v>1</v>
      </c>
      <c r="O128" s="629">
        <v>4427.7</v>
      </c>
      <c r="P128" s="642">
        <v>0.18573190375515955</v>
      </c>
      <c r="Q128" s="630">
        <v>4427.7</v>
      </c>
    </row>
    <row r="129" spans="1:17" ht="14.4" customHeight="1" x14ac:dyDescent="0.3">
      <c r="A129" s="625" t="s">
        <v>549</v>
      </c>
      <c r="B129" s="626" t="s">
        <v>7071</v>
      </c>
      <c r="C129" s="626" t="s">
        <v>6892</v>
      </c>
      <c r="D129" s="626" t="s">
        <v>7199</v>
      </c>
      <c r="E129" s="626" t="s">
        <v>7200</v>
      </c>
      <c r="F129" s="629"/>
      <c r="G129" s="629"/>
      <c r="H129" s="629"/>
      <c r="I129" s="629"/>
      <c r="J129" s="629">
        <v>6</v>
      </c>
      <c r="K129" s="629">
        <v>376.26</v>
      </c>
      <c r="L129" s="629"/>
      <c r="M129" s="629">
        <v>62.71</v>
      </c>
      <c r="N129" s="629">
        <v>55</v>
      </c>
      <c r="O129" s="629">
        <v>3569.6500000000005</v>
      </c>
      <c r="P129" s="642"/>
      <c r="Q129" s="630">
        <v>64.902727272727276</v>
      </c>
    </row>
    <row r="130" spans="1:17" ht="14.4" customHeight="1" x14ac:dyDescent="0.3">
      <c r="A130" s="625" t="s">
        <v>549</v>
      </c>
      <c r="B130" s="626" t="s">
        <v>7071</v>
      </c>
      <c r="C130" s="626" t="s">
        <v>6892</v>
      </c>
      <c r="D130" s="626" t="s">
        <v>7201</v>
      </c>
      <c r="E130" s="626" t="s">
        <v>7202</v>
      </c>
      <c r="F130" s="629">
        <v>43</v>
      </c>
      <c r="G130" s="629">
        <v>21011.09</v>
      </c>
      <c r="H130" s="629">
        <v>1</v>
      </c>
      <c r="I130" s="629">
        <v>488.63</v>
      </c>
      <c r="J130" s="629">
        <v>124</v>
      </c>
      <c r="K130" s="629">
        <v>28149.559999999998</v>
      </c>
      <c r="L130" s="629">
        <v>1.339747723702102</v>
      </c>
      <c r="M130" s="629">
        <v>227.01258064516128</v>
      </c>
      <c r="N130" s="629">
        <v>63</v>
      </c>
      <c r="O130" s="629">
        <v>7268.7</v>
      </c>
      <c r="P130" s="642">
        <v>0.34594587905720264</v>
      </c>
      <c r="Q130" s="630">
        <v>115.37619047619047</v>
      </c>
    </row>
    <row r="131" spans="1:17" ht="14.4" customHeight="1" x14ac:dyDescent="0.3">
      <c r="A131" s="625" t="s">
        <v>549</v>
      </c>
      <c r="B131" s="626" t="s">
        <v>7071</v>
      </c>
      <c r="C131" s="626" t="s">
        <v>6892</v>
      </c>
      <c r="D131" s="626" t="s">
        <v>7203</v>
      </c>
      <c r="E131" s="626" t="s">
        <v>7204</v>
      </c>
      <c r="F131" s="629">
        <v>632</v>
      </c>
      <c r="G131" s="629">
        <v>61203.790000000008</v>
      </c>
      <c r="H131" s="629">
        <v>1</v>
      </c>
      <c r="I131" s="629">
        <v>96.841439873417741</v>
      </c>
      <c r="J131" s="629">
        <v>415</v>
      </c>
      <c r="K131" s="629">
        <v>19297.169999999998</v>
      </c>
      <c r="L131" s="629">
        <v>0.31529370975228815</v>
      </c>
      <c r="M131" s="629">
        <v>46.499204819277104</v>
      </c>
      <c r="N131" s="629">
        <v>94</v>
      </c>
      <c r="O131" s="629">
        <v>3849.3</v>
      </c>
      <c r="P131" s="642">
        <v>6.2893163969094071E-2</v>
      </c>
      <c r="Q131" s="630">
        <v>40.950000000000003</v>
      </c>
    </row>
    <row r="132" spans="1:17" ht="14.4" customHeight="1" x14ac:dyDescent="0.3">
      <c r="A132" s="625" t="s">
        <v>549</v>
      </c>
      <c r="B132" s="626" t="s">
        <v>7071</v>
      </c>
      <c r="C132" s="626" t="s">
        <v>6892</v>
      </c>
      <c r="D132" s="626" t="s">
        <v>7205</v>
      </c>
      <c r="E132" s="626" t="s">
        <v>7206</v>
      </c>
      <c r="F132" s="629"/>
      <c r="G132" s="629"/>
      <c r="H132" s="629"/>
      <c r="I132" s="629"/>
      <c r="J132" s="629">
        <v>0.1</v>
      </c>
      <c r="K132" s="629">
        <v>541.33000000000004</v>
      </c>
      <c r="L132" s="629"/>
      <c r="M132" s="629">
        <v>5413.3</v>
      </c>
      <c r="N132" s="629"/>
      <c r="O132" s="629"/>
      <c r="P132" s="642"/>
      <c r="Q132" s="630"/>
    </row>
    <row r="133" spans="1:17" ht="14.4" customHeight="1" x14ac:dyDescent="0.3">
      <c r="A133" s="625" t="s">
        <v>549</v>
      </c>
      <c r="B133" s="626" t="s">
        <v>7071</v>
      </c>
      <c r="C133" s="626" t="s">
        <v>6892</v>
      </c>
      <c r="D133" s="626" t="s">
        <v>7207</v>
      </c>
      <c r="E133" s="626" t="s">
        <v>7208</v>
      </c>
      <c r="F133" s="629">
        <v>542</v>
      </c>
      <c r="G133" s="629">
        <v>27949.72</v>
      </c>
      <c r="H133" s="629">
        <v>1</v>
      </c>
      <c r="I133" s="629">
        <v>51.567749077490774</v>
      </c>
      <c r="J133" s="629">
        <v>206</v>
      </c>
      <c r="K133" s="629">
        <v>11565.080000000002</v>
      </c>
      <c r="L133" s="629">
        <v>0.41378160496777788</v>
      </c>
      <c r="M133" s="629">
        <v>56.141165048543698</v>
      </c>
      <c r="N133" s="629"/>
      <c r="O133" s="629"/>
      <c r="P133" s="642"/>
      <c r="Q133" s="630"/>
    </row>
    <row r="134" spans="1:17" ht="14.4" customHeight="1" x14ac:dyDescent="0.3">
      <c r="A134" s="625" t="s">
        <v>549</v>
      </c>
      <c r="B134" s="626" t="s">
        <v>7071</v>
      </c>
      <c r="C134" s="626" t="s">
        <v>6892</v>
      </c>
      <c r="D134" s="626" t="s">
        <v>7209</v>
      </c>
      <c r="E134" s="626" t="s">
        <v>7210</v>
      </c>
      <c r="F134" s="629"/>
      <c r="G134" s="629"/>
      <c r="H134" s="629"/>
      <c r="I134" s="629"/>
      <c r="J134" s="629"/>
      <c r="K134" s="629"/>
      <c r="L134" s="629"/>
      <c r="M134" s="629"/>
      <c r="N134" s="629">
        <v>20</v>
      </c>
      <c r="O134" s="629">
        <v>1461</v>
      </c>
      <c r="P134" s="642"/>
      <c r="Q134" s="630">
        <v>73.05</v>
      </c>
    </row>
    <row r="135" spans="1:17" ht="14.4" customHeight="1" x14ac:dyDescent="0.3">
      <c r="A135" s="625" t="s">
        <v>549</v>
      </c>
      <c r="B135" s="626" t="s">
        <v>7071</v>
      </c>
      <c r="C135" s="626" t="s">
        <v>6892</v>
      </c>
      <c r="D135" s="626" t="s">
        <v>7211</v>
      </c>
      <c r="E135" s="626" t="s">
        <v>7212</v>
      </c>
      <c r="F135" s="629">
        <v>34.4</v>
      </c>
      <c r="G135" s="629">
        <v>286953.98000000004</v>
      </c>
      <c r="H135" s="629">
        <v>1</v>
      </c>
      <c r="I135" s="629">
        <v>8341.6854651162812</v>
      </c>
      <c r="J135" s="629">
        <v>39.700000000000003</v>
      </c>
      <c r="K135" s="629">
        <v>233603.77000000002</v>
      </c>
      <c r="L135" s="629">
        <v>0.81408095472312314</v>
      </c>
      <c r="M135" s="629">
        <v>5884.2259445843829</v>
      </c>
      <c r="N135" s="629">
        <v>23.7</v>
      </c>
      <c r="O135" s="629">
        <v>93043.950000000012</v>
      </c>
      <c r="P135" s="642">
        <v>0.32424694022365536</v>
      </c>
      <c r="Q135" s="630">
        <v>3925.9050632911399</v>
      </c>
    </row>
    <row r="136" spans="1:17" ht="14.4" customHeight="1" x14ac:dyDescent="0.3">
      <c r="A136" s="625" t="s">
        <v>549</v>
      </c>
      <c r="B136" s="626" t="s">
        <v>7071</v>
      </c>
      <c r="C136" s="626" t="s">
        <v>6892</v>
      </c>
      <c r="D136" s="626" t="s">
        <v>7213</v>
      </c>
      <c r="E136" s="626" t="s">
        <v>7214</v>
      </c>
      <c r="F136" s="629">
        <v>3</v>
      </c>
      <c r="G136" s="629">
        <v>12922.310000000001</v>
      </c>
      <c r="H136" s="629">
        <v>1</v>
      </c>
      <c r="I136" s="629">
        <v>4307.4366666666674</v>
      </c>
      <c r="J136" s="629">
        <v>7</v>
      </c>
      <c r="K136" s="629">
        <v>31122</v>
      </c>
      <c r="L136" s="629">
        <v>2.4083929266516586</v>
      </c>
      <c r="M136" s="629">
        <v>4446</v>
      </c>
      <c r="N136" s="629">
        <v>9</v>
      </c>
      <c r="O136" s="629">
        <v>40013.910000000003</v>
      </c>
      <c r="P136" s="642">
        <v>3.0964982267102399</v>
      </c>
      <c r="Q136" s="630">
        <v>4445.9900000000007</v>
      </c>
    </row>
    <row r="137" spans="1:17" ht="14.4" customHeight="1" x14ac:dyDescent="0.3">
      <c r="A137" s="625" t="s">
        <v>549</v>
      </c>
      <c r="B137" s="626" t="s">
        <v>7071</v>
      </c>
      <c r="C137" s="626" t="s">
        <v>6892</v>
      </c>
      <c r="D137" s="626" t="s">
        <v>7215</v>
      </c>
      <c r="E137" s="626" t="s">
        <v>7216</v>
      </c>
      <c r="F137" s="629"/>
      <c r="G137" s="629"/>
      <c r="H137" s="629"/>
      <c r="I137" s="629"/>
      <c r="J137" s="629">
        <v>15.5</v>
      </c>
      <c r="K137" s="629">
        <v>130986</v>
      </c>
      <c r="L137" s="629"/>
      <c r="M137" s="629">
        <v>8450.7096774193542</v>
      </c>
      <c r="N137" s="629"/>
      <c r="O137" s="629"/>
      <c r="P137" s="642"/>
      <c r="Q137" s="630"/>
    </row>
    <row r="138" spans="1:17" ht="14.4" customHeight="1" x14ac:dyDescent="0.3">
      <c r="A138" s="625" t="s">
        <v>549</v>
      </c>
      <c r="B138" s="626" t="s">
        <v>7071</v>
      </c>
      <c r="C138" s="626" t="s">
        <v>6892</v>
      </c>
      <c r="D138" s="626" t="s">
        <v>7217</v>
      </c>
      <c r="E138" s="626" t="s">
        <v>7218</v>
      </c>
      <c r="F138" s="629">
        <v>1</v>
      </c>
      <c r="G138" s="629">
        <v>6198.52</v>
      </c>
      <c r="H138" s="629">
        <v>1</v>
      </c>
      <c r="I138" s="629">
        <v>6198.52</v>
      </c>
      <c r="J138" s="629"/>
      <c r="K138" s="629"/>
      <c r="L138" s="629"/>
      <c r="M138" s="629"/>
      <c r="N138" s="629"/>
      <c r="O138" s="629"/>
      <c r="P138" s="642"/>
      <c r="Q138" s="630"/>
    </row>
    <row r="139" spans="1:17" ht="14.4" customHeight="1" x14ac:dyDescent="0.3">
      <c r="A139" s="625" t="s">
        <v>549</v>
      </c>
      <c r="B139" s="626" t="s">
        <v>7071</v>
      </c>
      <c r="C139" s="626" t="s">
        <v>6892</v>
      </c>
      <c r="D139" s="626" t="s">
        <v>7219</v>
      </c>
      <c r="E139" s="626" t="s">
        <v>7220</v>
      </c>
      <c r="F139" s="629"/>
      <c r="G139" s="629"/>
      <c r="H139" s="629"/>
      <c r="I139" s="629"/>
      <c r="J139" s="629">
        <v>5</v>
      </c>
      <c r="K139" s="629">
        <v>1452.65</v>
      </c>
      <c r="L139" s="629"/>
      <c r="M139" s="629">
        <v>290.53000000000003</v>
      </c>
      <c r="N139" s="629"/>
      <c r="O139" s="629"/>
      <c r="P139" s="642"/>
      <c r="Q139" s="630"/>
    </row>
    <row r="140" spans="1:17" ht="14.4" customHeight="1" x14ac:dyDescent="0.3">
      <c r="A140" s="625" t="s">
        <v>549</v>
      </c>
      <c r="B140" s="626" t="s">
        <v>7071</v>
      </c>
      <c r="C140" s="626" t="s">
        <v>6892</v>
      </c>
      <c r="D140" s="626" t="s">
        <v>7221</v>
      </c>
      <c r="E140" s="626" t="s">
        <v>7222</v>
      </c>
      <c r="F140" s="629">
        <v>58</v>
      </c>
      <c r="G140" s="629">
        <v>35396</v>
      </c>
      <c r="H140" s="629">
        <v>1</v>
      </c>
      <c r="I140" s="629">
        <v>610.27586206896547</v>
      </c>
      <c r="J140" s="629">
        <v>192</v>
      </c>
      <c r="K140" s="629">
        <v>90250.94</v>
      </c>
      <c r="L140" s="629">
        <v>2.5497496892304214</v>
      </c>
      <c r="M140" s="629">
        <v>470.05697916666668</v>
      </c>
      <c r="N140" s="629">
        <v>100</v>
      </c>
      <c r="O140" s="629">
        <v>22916</v>
      </c>
      <c r="P140" s="642">
        <v>0.64741778732060118</v>
      </c>
      <c r="Q140" s="630">
        <v>229.16</v>
      </c>
    </row>
    <row r="141" spans="1:17" ht="14.4" customHeight="1" x14ac:dyDescent="0.3">
      <c r="A141" s="625" t="s">
        <v>549</v>
      </c>
      <c r="B141" s="626" t="s">
        <v>7071</v>
      </c>
      <c r="C141" s="626" t="s">
        <v>6892</v>
      </c>
      <c r="D141" s="626" t="s">
        <v>7223</v>
      </c>
      <c r="E141" s="626" t="s">
        <v>7224</v>
      </c>
      <c r="F141" s="629">
        <v>29.2</v>
      </c>
      <c r="G141" s="629">
        <v>12793.429999999998</v>
      </c>
      <c r="H141" s="629">
        <v>1</v>
      </c>
      <c r="I141" s="629">
        <v>438.13116438356161</v>
      </c>
      <c r="J141" s="629">
        <v>37.9</v>
      </c>
      <c r="K141" s="629">
        <v>18721.09</v>
      </c>
      <c r="L141" s="629">
        <v>1.4633362593143513</v>
      </c>
      <c r="M141" s="629">
        <v>493.96015831134565</v>
      </c>
      <c r="N141" s="629">
        <v>28.1</v>
      </c>
      <c r="O141" s="629">
        <v>6093.71</v>
      </c>
      <c r="P141" s="642">
        <v>0.47631557760506765</v>
      </c>
      <c r="Q141" s="630">
        <v>216.85800711743772</v>
      </c>
    </row>
    <row r="142" spans="1:17" ht="14.4" customHeight="1" x14ac:dyDescent="0.3">
      <c r="A142" s="625" t="s">
        <v>549</v>
      </c>
      <c r="B142" s="626" t="s">
        <v>7071</v>
      </c>
      <c r="C142" s="626" t="s">
        <v>6892</v>
      </c>
      <c r="D142" s="626" t="s">
        <v>7225</v>
      </c>
      <c r="E142" s="626" t="s">
        <v>7226</v>
      </c>
      <c r="F142" s="629"/>
      <c r="G142" s="629"/>
      <c r="H142" s="629"/>
      <c r="I142" s="629"/>
      <c r="J142" s="629"/>
      <c r="K142" s="629"/>
      <c r="L142" s="629"/>
      <c r="M142" s="629"/>
      <c r="N142" s="629">
        <v>22</v>
      </c>
      <c r="O142" s="629">
        <v>1628.88</v>
      </c>
      <c r="P142" s="642"/>
      <c r="Q142" s="630">
        <v>74.040000000000006</v>
      </c>
    </row>
    <row r="143" spans="1:17" ht="14.4" customHeight="1" x14ac:dyDescent="0.3">
      <c r="A143" s="625" t="s">
        <v>549</v>
      </c>
      <c r="B143" s="626" t="s">
        <v>7071</v>
      </c>
      <c r="C143" s="626" t="s">
        <v>6892</v>
      </c>
      <c r="D143" s="626" t="s">
        <v>7227</v>
      </c>
      <c r="E143" s="626" t="s">
        <v>7228</v>
      </c>
      <c r="F143" s="629">
        <v>257.60000000000002</v>
      </c>
      <c r="G143" s="629">
        <v>21055.41</v>
      </c>
      <c r="H143" s="629">
        <v>1</v>
      </c>
      <c r="I143" s="629">
        <v>81.736840062111796</v>
      </c>
      <c r="J143" s="629">
        <v>238.40000000000003</v>
      </c>
      <c r="K143" s="629">
        <v>22068.880000000001</v>
      </c>
      <c r="L143" s="629">
        <v>1.0481334725849556</v>
      </c>
      <c r="M143" s="629">
        <v>92.570805369127513</v>
      </c>
      <c r="N143" s="629">
        <v>152.4</v>
      </c>
      <c r="O143" s="629">
        <v>14773.210000000001</v>
      </c>
      <c r="P143" s="642">
        <v>0.70163487673714264</v>
      </c>
      <c r="Q143" s="630">
        <v>96.937073490813646</v>
      </c>
    </row>
    <row r="144" spans="1:17" ht="14.4" customHeight="1" x14ac:dyDescent="0.3">
      <c r="A144" s="625" t="s">
        <v>549</v>
      </c>
      <c r="B144" s="626" t="s">
        <v>7071</v>
      </c>
      <c r="C144" s="626" t="s">
        <v>6892</v>
      </c>
      <c r="D144" s="626" t="s">
        <v>7229</v>
      </c>
      <c r="E144" s="626" t="s">
        <v>7230</v>
      </c>
      <c r="F144" s="629"/>
      <c r="G144" s="629"/>
      <c r="H144" s="629"/>
      <c r="I144" s="629"/>
      <c r="J144" s="629">
        <v>390</v>
      </c>
      <c r="K144" s="629">
        <v>24278.780000000002</v>
      </c>
      <c r="L144" s="629"/>
      <c r="M144" s="629">
        <v>62.253282051282056</v>
      </c>
      <c r="N144" s="629">
        <v>684</v>
      </c>
      <c r="O144" s="629">
        <v>43743.68</v>
      </c>
      <c r="P144" s="642"/>
      <c r="Q144" s="630">
        <v>63.952748538011697</v>
      </c>
    </row>
    <row r="145" spans="1:17" ht="14.4" customHeight="1" x14ac:dyDescent="0.3">
      <c r="A145" s="625" t="s">
        <v>549</v>
      </c>
      <c r="B145" s="626" t="s">
        <v>7071</v>
      </c>
      <c r="C145" s="626" t="s">
        <v>6892</v>
      </c>
      <c r="D145" s="626" t="s">
        <v>7231</v>
      </c>
      <c r="E145" s="626" t="s">
        <v>7158</v>
      </c>
      <c r="F145" s="629">
        <v>1280</v>
      </c>
      <c r="G145" s="629">
        <v>647442.85000000009</v>
      </c>
      <c r="H145" s="629">
        <v>1</v>
      </c>
      <c r="I145" s="629">
        <v>505.81472656250008</v>
      </c>
      <c r="J145" s="629">
        <v>95</v>
      </c>
      <c r="K145" s="629">
        <v>44526.1</v>
      </c>
      <c r="L145" s="629">
        <v>6.877224762000228E-2</v>
      </c>
      <c r="M145" s="629">
        <v>468.69578947368421</v>
      </c>
      <c r="N145" s="629"/>
      <c r="O145" s="629"/>
      <c r="P145" s="642"/>
      <c r="Q145" s="630"/>
    </row>
    <row r="146" spans="1:17" ht="14.4" customHeight="1" x14ac:dyDescent="0.3">
      <c r="A146" s="625" t="s">
        <v>549</v>
      </c>
      <c r="B146" s="626" t="s">
        <v>7071</v>
      </c>
      <c r="C146" s="626" t="s">
        <v>6892</v>
      </c>
      <c r="D146" s="626" t="s">
        <v>7232</v>
      </c>
      <c r="E146" s="626" t="s">
        <v>7233</v>
      </c>
      <c r="F146" s="629"/>
      <c r="G146" s="629"/>
      <c r="H146" s="629"/>
      <c r="I146" s="629"/>
      <c r="J146" s="629">
        <v>27.2</v>
      </c>
      <c r="K146" s="629">
        <v>30963.66</v>
      </c>
      <c r="L146" s="629"/>
      <c r="M146" s="629">
        <v>1138.3698529411765</v>
      </c>
      <c r="N146" s="629">
        <v>4.4000000000000004</v>
      </c>
      <c r="O146" s="629">
        <v>5630.12</v>
      </c>
      <c r="P146" s="642"/>
      <c r="Q146" s="630">
        <v>1279.5727272727272</v>
      </c>
    </row>
    <row r="147" spans="1:17" ht="14.4" customHeight="1" x14ac:dyDescent="0.3">
      <c r="A147" s="625" t="s">
        <v>549</v>
      </c>
      <c r="B147" s="626" t="s">
        <v>7071</v>
      </c>
      <c r="C147" s="626" t="s">
        <v>6892</v>
      </c>
      <c r="D147" s="626" t="s">
        <v>7234</v>
      </c>
      <c r="E147" s="626" t="s">
        <v>7235</v>
      </c>
      <c r="F147" s="629"/>
      <c r="G147" s="629"/>
      <c r="H147" s="629"/>
      <c r="I147" s="629"/>
      <c r="J147" s="629">
        <v>4.8100000000000005</v>
      </c>
      <c r="K147" s="629">
        <v>43570.78</v>
      </c>
      <c r="L147" s="629"/>
      <c r="M147" s="629">
        <v>9058.3742203742186</v>
      </c>
      <c r="N147" s="629"/>
      <c r="O147" s="629"/>
      <c r="P147" s="642"/>
      <c r="Q147" s="630"/>
    </row>
    <row r="148" spans="1:17" ht="14.4" customHeight="1" x14ac:dyDescent="0.3">
      <c r="A148" s="625" t="s">
        <v>549</v>
      </c>
      <c r="B148" s="626" t="s">
        <v>7071</v>
      </c>
      <c r="C148" s="626" t="s">
        <v>6892</v>
      </c>
      <c r="D148" s="626" t="s">
        <v>7236</v>
      </c>
      <c r="E148" s="626" t="s">
        <v>7237</v>
      </c>
      <c r="F148" s="629">
        <v>19.3</v>
      </c>
      <c r="G148" s="629">
        <v>29064.170000000002</v>
      </c>
      <c r="H148" s="629">
        <v>1</v>
      </c>
      <c r="I148" s="629">
        <v>1505.9155440414509</v>
      </c>
      <c r="J148" s="629">
        <v>2.2999999999999998</v>
      </c>
      <c r="K148" s="629">
        <v>3969.34</v>
      </c>
      <c r="L148" s="629">
        <v>0.13657159313340103</v>
      </c>
      <c r="M148" s="629">
        <v>1725.8000000000002</v>
      </c>
      <c r="N148" s="629"/>
      <c r="O148" s="629"/>
      <c r="P148" s="642"/>
      <c r="Q148" s="630"/>
    </row>
    <row r="149" spans="1:17" ht="14.4" customHeight="1" x14ac:dyDescent="0.3">
      <c r="A149" s="625" t="s">
        <v>549</v>
      </c>
      <c r="B149" s="626" t="s">
        <v>7071</v>
      </c>
      <c r="C149" s="626" t="s">
        <v>6892</v>
      </c>
      <c r="D149" s="626" t="s">
        <v>7238</v>
      </c>
      <c r="E149" s="626" t="s">
        <v>7239</v>
      </c>
      <c r="F149" s="629"/>
      <c r="G149" s="629"/>
      <c r="H149" s="629"/>
      <c r="I149" s="629"/>
      <c r="J149" s="629"/>
      <c r="K149" s="629"/>
      <c r="L149" s="629"/>
      <c r="M149" s="629"/>
      <c r="N149" s="629">
        <v>14</v>
      </c>
      <c r="O149" s="629">
        <v>1046.78</v>
      </c>
      <c r="P149" s="642"/>
      <c r="Q149" s="630">
        <v>74.77</v>
      </c>
    </row>
    <row r="150" spans="1:17" ht="14.4" customHeight="1" x14ac:dyDescent="0.3">
      <c r="A150" s="625" t="s">
        <v>549</v>
      </c>
      <c r="B150" s="626" t="s">
        <v>7071</v>
      </c>
      <c r="C150" s="626" t="s">
        <v>6892</v>
      </c>
      <c r="D150" s="626" t="s">
        <v>7240</v>
      </c>
      <c r="E150" s="626" t="s">
        <v>7241</v>
      </c>
      <c r="F150" s="629"/>
      <c r="G150" s="629"/>
      <c r="H150" s="629"/>
      <c r="I150" s="629"/>
      <c r="J150" s="629">
        <v>2</v>
      </c>
      <c r="K150" s="629">
        <v>1804.8</v>
      </c>
      <c r="L150" s="629"/>
      <c r="M150" s="629">
        <v>902.4</v>
      </c>
      <c r="N150" s="629"/>
      <c r="O150" s="629"/>
      <c r="P150" s="642"/>
      <c r="Q150" s="630"/>
    </row>
    <row r="151" spans="1:17" ht="14.4" customHeight="1" x14ac:dyDescent="0.3">
      <c r="A151" s="625" t="s">
        <v>549</v>
      </c>
      <c r="B151" s="626" t="s">
        <v>7071</v>
      </c>
      <c r="C151" s="626" t="s">
        <v>6892</v>
      </c>
      <c r="D151" s="626" t="s">
        <v>7242</v>
      </c>
      <c r="E151" s="626" t="s">
        <v>7243</v>
      </c>
      <c r="F151" s="629"/>
      <c r="G151" s="629"/>
      <c r="H151" s="629"/>
      <c r="I151" s="629"/>
      <c r="J151" s="629"/>
      <c r="K151" s="629"/>
      <c r="L151" s="629"/>
      <c r="M151" s="629"/>
      <c r="N151" s="629">
        <v>0.1</v>
      </c>
      <c r="O151" s="629">
        <v>80.680000000000007</v>
      </c>
      <c r="P151" s="642"/>
      <c r="Q151" s="630">
        <v>806.80000000000007</v>
      </c>
    </row>
    <row r="152" spans="1:17" ht="14.4" customHeight="1" x14ac:dyDescent="0.3">
      <c r="A152" s="625" t="s">
        <v>549</v>
      </c>
      <c r="B152" s="626" t="s">
        <v>7071</v>
      </c>
      <c r="C152" s="626" t="s">
        <v>6892</v>
      </c>
      <c r="D152" s="626" t="s">
        <v>7244</v>
      </c>
      <c r="E152" s="626" t="s">
        <v>7180</v>
      </c>
      <c r="F152" s="629"/>
      <c r="G152" s="629"/>
      <c r="H152" s="629"/>
      <c r="I152" s="629"/>
      <c r="J152" s="629"/>
      <c r="K152" s="629"/>
      <c r="L152" s="629"/>
      <c r="M152" s="629"/>
      <c r="N152" s="629">
        <v>20</v>
      </c>
      <c r="O152" s="629">
        <v>5485.4</v>
      </c>
      <c r="P152" s="642"/>
      <c r="Q152" s="630">
        <v>274.27</v>
      </c>
    </row>
    <row r="153" spans="1:17" ht="14.4" customHeight="1" x14ac:dyDescent="0.3">
      <c r="A153" s="625" t="s">
        <v>549</v>
      </c>
      <c r="B153" s="626" t="s">
        <v>7071</v>
      </c>
      <c r="C153" s="626" t="s">
        <v>6892</v>
      </c>
      <c r="D153" s="626" t="s">
        <v>7245</v>
      </c>
      <c r="E153" s="626" t="s">
        <v>7246</v>
      </c>
      <c r="F153" s="629"/>
      <c r="G153" s="629"/>
      <c r="H153" s="629"/>
      <c r="I153" s="629"/>
      <c r="J153" s="629"/>
      <c r="K153" s="629"/>
      <c r="L153" s="629"/>
      <c r="M153" s="629"/>
      <c r="N153" s="629">
        <v>0.4</v>
      </c>
      <c r="O153" s="629">
        <v>229.98</v>
      </c>
      <c r="P153" s="642"/>
      <c r="Q153" s="630">
        <v>574.94999999999993</v>
      </c>
    </row>
    <row r="154" spans="1:17" ht="14.4" customHeight="1" x14ac:dyDescent="0.3">
      <c r="A154" s="625" t="s">
        <v>549</v>
      </c>
      <c r="B154" s="626" t="s">
        <v>7071</v>
      </c>
      <c r="C154" s="626" t="s">
        <v>6892</v>
      </c>
      <c r="D154" s="626" t="s">
        <v>7247</v>
      </c>
      <c r="E154" s="626" t="s">
        <v>7237</v>
      </c>
      <c r="F154" s="629"/>
      <c r="G154" s="629"/>
      <c r="H154" s="629"/>
      <c r="I154" s="629"/>
      <c r="J154" s="629">
        <v>0.2</v>
      </c>
      <c r="K154" s="629">
        <v>229.99</v>
      </c>
      <c r="L154" s="629"/>
      <c r="M154" s="629">
        <v>1149.95</v>
      </c>
      <c r="N154" s="629"/>
      <c r="O154" s="629"/>
      <c r="P154" s="642"/>
      <c r="Q154" s="630"/>
    </row>
    <row r="155" spans="1:17" ht="14.4" customHeight="1" x14ac:dyDescent="0.3">
      <c r="A155" s="625" t="s">
        <v>549</v>
      </c>
      <c r="B155" s="626" t="s">
        <v>7071</v>
      </c>
      <c r="C155" s="626" t="s">
        <v>6892</v>
      </c>
      <c r="D155" s="626" t="s">
        <v>7248</v>
      </c>
      <c r="E155" s="626" t="s">
        <v>7249</v>
      </c>
      <c r="F155" s="629"/>
      <c r="G155" s="629"/>
      <c r="H155" s="629"/>
      <c r="I155" s="629"/>
      <c r="J155" s="629"/>
      <c r="K155" s="629"/>
      <c r="L155" s="629"/>
      <c r="M155" s="629"/>
      <c r="N155" s="629">
        <v>83.91</v>
      </c>
      <c r="O155" s="629">
        <v>304778.09000000003</v>
      </c>
      <c r="P155" s="642"/>
      <c r="Q155" s="630">
        <v>3632.2022404957697</v>
      </c>
    </row>
    <row r="156" spans="1:17" ht="14.4" customHeight="1" x14ac:dyDescent="0.3">
      <c r="A156" s="625" t="s">
        <v>549</v>
      </c>
      <c r="B156" s="626" t="s">
        <v>7071</v>
      </c>
      <c r="C156" s="626" t="s">
        <v>6892</v>
      </c>
      <c r="D156" s="626" t="s">
        <v>7250</v>
      </c>
      <c r="E156" s="626" t="s">
        <v>7171</v>
      </c>
      <c r="F156" s="629"/>
      <c r="G156" s="629"/>
      <c r="H156" s="629"/>
      <c r="I156" s="629"/>
      <c r="J156" s="629">
        <v>13</v>
      </c>
      <c r="K156" s="629">
        <v>140013.38</v>
      </c>
      <c r="L156" s="629"/>
      <c r="M156" s="629">
        <v>10770.26</v>
      </c>
      <c r="N156" s="629">
        <v>4</v>
      </c>
      <c r="O156" s="629">
        <v>43458.92</v>
      </c>
      <c r="P156" s="642"/>
      <c r="Q156" s="630">
        <v>10864.73</v>
      </c>
    </row>
    <row r="157" spans="1:17" ht="14.4" customHeight="1" x14ac:dyDescent="0.3">
      <c r="A157" s="625" t="s">
        <v>549</v>
      </c>
      <c r="B157" s="626" t="s">
        <v>7071</v>
      </c>
      <c r="C157" s="626" t="s">
        <v>7251</v>
      </c>
      <c r="D157" s="626" t="s">
        <v>7252</v>
      </c>
      <c r="E157" s="626" t="s">
        <v>7253</v>
      </c>
      <c r="F157" s="629"/>
      <c r="G157" s="629"/>
      <c r="H157" s="629"/>
      <c r="I157" s="629"/>
      <c r="J157" s="629">
        <v>1</v>
      </c>
      <c r="K157" s="629">
        <v>1176.6600000000001</v>
      </c>
      <c r="L157" s="629"/>
      <c r="M157" s="629">
        <v>1176.6600000000001</v>
      </c>
      <c r="N157" s="629">
        <v>2</v>
      </c>
      <c r="O157" s="629">
        <v>2234</v>
      </c>
      <c r="P157" s="642"/>
      <c r="Q157" s="630">
        <v>1117</v>
      </c>
    </row>
    <row r="158" spans="1:17" ht="14.4" customHeight="1" x14ac:dyDescent="0.3">
      <c r="A158" s="625" t="s">
        <v>549</v>
      </c>
      <c r="B158" s="626" t="s">
        <v>7071</v>
      </c>
      <c r="C158" s="626" t="s">
        <v>7251</v>
      </c>
      <c r="D158" s="626" t="s">
        <v>7254</v>
      </c>
      <c r="E158" s="626" t="s">
        <v>7255</v>
      </c>
      <c r="F158" s="629">
        <v>2</v>
      </c>
      <c r="G158" s="629">
        <v>3108</v>
      </c>
      <c r="H158" s="629">
        <v>1</v>
      </c>
      <c r="I158" s="629">
        <v>1554</v>
      </c>
      <c r="J158" s="629"/>
      <c r="K158" s="629"/>
      <c r="L158" s="629"/>
      <c r="M158" s="629"/>
      <c r="N158" s="629"/>
      <c r="O158" s="629"/>
      <c r="P158" s="642"/>
      <c r="Q158" s="630"/>
    </row>
    <row r="159" spans="1:17" ht="14.4" customHeight="1" x14ac:dyDescent="0.3">
      <c r="A159" s="625" t="s">
        <v>549</v>
      </c>
      <c r="B159" s="626" t="s">
        <v>7071</v>
      </c>
      <c r="C159" s="626" t="s">
        <v>7251</v>
      </c>
      <c r="D159" s="626" t="s">
        <v>7256</v>
      </c>
      <c r="E159" s="626" t="s">
        <v>7257</v>
      </c>
      <c r="F159" s="629">
        <v>443</v>
      </c>
      <c r="G159" s="629">
        <v>788735.17</v>
      </c>
      <c r="H159" s="629">
        <v>1</v>
      </c>
      <c r="I159" s="629">
        <v>1780.4405643340858</v>
      </c>
      <c r="J159" s="629">
        <v>503</v>
      </c>
      <c r="K159" s="629">
        <v>855903</v>
      </c>
      <c r="L159" s="629">
        <v>1.085158913352374</v>
      </c>
      <c r="M159" s="629">
        <v>1701.596421471173</v>
      </c>
      <c r="N159" s="629">
        <v>389</v>
      </c>
      <c r="O159" s="629">
        <v>649635</v>
      </c>
      <c r="P159" s="642">
        <v>0.82364147651739683</v>
      </c>
      <c r="Q159" s="630">
        <v>1670.012853470437</v>
      </c>
    </row>
    <row r="160" spans="1:17" ht="14.4" customHeight="1" x14ac:dyDescent="0.3">
      <c r="A160" s="625" t="s">
        <v>549</v>
      </c>
      <c r="B160" s="626" t="s">
        <v>7071</v>
      </c>
      <c r="C160" s="626" t="s">
        <v>7251</v>
      </c>
      <c r="D160" s="626" t="s">
        <v>7258</v>
      </c>
      <c r="E160" s="626" t="s">
        <v>7259</v>
      </c>
      <c r="F160" s="629">
        <v>24</v>
      </c>
      <c r="G160" s="629">
        <v>61755.400000000009</v>
      </c>
      <c r="H160" s="629">
        <v>1</v>
      </c>
      <c r="I160" s="629">
        <v>2573.1416666666669</v>
      </c>
      <c r="J160" s="629">
        <v>15</v>
      </c>
      <c r="K160" s="629">
        <v>38544.199999999997</v>
      </c>
      <c r="L160" s="629">
        <v>0.62414298992476758</v>
      </c>
      <c r="M160" s="629">
        <v>2569.6133333333332</v>
      </c>
      <c r="N160" s="629">
        <v>6</v>
      </c>
      <c r="O160" s="629">
        <v>15118.71</v>
      </c>
      <c r="P160" s="642">
        <v>0.24481599989636529</v>
      </c>
      <c r="Q160" s="630">
        <v>2519.7849999999999</v>
      </c>
    </row>
    <row r="161" spans="1:17" ht="14.4" customHeight="1" x14ac:dyDescent="0.3">
      <c r="A161" s="625" t="s">
        <v>549</v>
      </c>
      <c r="B161" s="626" t="s">
        <v>7071</v>
      </c>
      <c r="C161" s="626" t="s">
        <v>7251</v>
      </c>
      <c r="D161" s="626" t="s">
        <v>7260</v>
      </c>
      <c r="E161" s="626" t="s">
        <v>7261</v>
      </c>
      <c r="F161" s="629">
        <v>11</v>
      </c>
      <c r="G161" s="629">
        <v>19569</v>
      </c>
      <c r="H161" s="629">
        <v>1</v>
      </c>
      <c r="I161" s="629">
        <v>1779</v>
      </c>
      <c r="J161" s="629">
        <v>19</v>
      </c>
      <c r="K161" s="629">
        <v>32229</v>
      </c>
      <c r="L161" s="629">
        <v>1.6469415912923502</v>
      </c>
      <c r="M161" s="629">
        <v>1696.2631578947369</v>
      </c>
      <c r="N161" s="629"/>
      <c r="O161" s="629"/>
      <c r="P161" s="642"/>
      <c r="Q161" s="630"/>
    </row>
    <row r="162" spans="1:17" ht="14.4" customHeight="1" x14ac:dyDescent="0.3">
      <c r="A162" s="625" t="s">
        <v>549</v>
      </c>
      <c r="B162" s="626" t="s">
        <v>7071</v>
      </c>
      <c r="C162" s="626" t="s">
        <v>7251</v>
      </c>
      <c r="D162" s="626" t="s">
        <v>7262</v>
      </c>
      <c r="E162" s="626" t="s">
        <v>7263</v>
      </c>
      <c r="F162" s="629">
        <v>1</v>
      </c>
      <c r="G162" s="629">
        <v>1822</v>
      </c>
      <c r="H162" s="629">
        <v>1</v>
      </c>
      <c r="I162" s="629">
        <v>1822</v>
      </c>
      <c r="J162" s="629"/>
      <c r="K162" s="629"/>
      <c r="L162" s="629"/>
      <c r="M162" s="629"/>
      <c r="N162" s="629"/>
      <c r="O162" s="629"/>
      <c r="P162" s="642"/>
      <c r="Q162" s="630"/>
    </row>
    <row r="163" spans="1:17" ht="14.4" customHeight="1" x14ac:dyDescent="0.3">
      <c r="A163" s="625" t="s">
        <v>549</v>
      </c>
      <c r="B163" s="626" t="s">
        <v>7071</v>
      </c>
      <c r="C163" s="626" t="s">
        <v>7251</v>
      </c>
      <c r="D163" s="626" t="s">
        <v>7264</v>
      </c>
      <c r="E163" s="626" t="s">
        <v>7265</v>
      </c>
      <c r="F163" s="629"/>
      <c r="G163" s="629"/>
      <c r="H163" s="629"/>
      <c r="I163" s="629"/>
      <c r="J163" s="629">
        <v>4</v>
      </c>
      <c r="K163" s="629">
        <v>27284</v>
      </c>
      <c r="L163" s="629"/>
      <c r="M163" s="629">
        <v>6821</v>
      </c>
      <c r="N163" s="629"/>
      <c r="O163" s="629"/>
      <c r="P163" s="642"/>
      <c r="Q163" s="630"/>
    </row>
    <row r="164" spans="1:17" ht="14.4" customHeight="1" x14ac:dyDescent="0.3">
      <c r="A164" s="625" t="s">
        <v>549</v>
      </c>
      <c r="B164" s="626" t="s">
        <v>7071</v>
      </c>
      <c r="C164" s="626" t="s">
        <v>7251</v>
      </c>
      <c r="D164" s="626" t="s">
        <v>7266</v>
      </c>
      <c r="E164" s="626" t="s">
        <v>7267</v>
      </c>
      <c r="F164" s="629">
        <v>6</v>
      </c>
      <c r="G164" s="629">
        <v>53994</v>
      </c>
      <c r="H164" s="629">
        <v>1</v>
      </c>
      <c r="I164" s="629">
        <v>8999</v>
      </c>
      <c r="J164" s="629">
        <v>4</v>
      </c>
      <c r="K164" s="629">
        <v>36251</v>
      </c>
      <c r="L164" s="629">
        <v>0.67138941363855242</v>
      </c>
      <c r="M164" s="629">
        <v>9062.75</v>
      </c>
      <c r="N164" s="629"/>
      <c r="O164" s="629"/>
      <c r="P164" s="642"/>
      <c r="Q164" s="630"/>
    </row>
    <row r="165" spans="1:17" ht="14.4" customHeight="1" x14ac:dyDescent="0.3">
      <c r="A165" s="625" t="s">
        <v>549</v>
      </c>
      <c r="B165" s="626" t="s">
        <v>7071</v>
      </c>
      <c r="C165" s="626" t="s">
        <v>7251</v>
      </c>
      <c r="D165" s="626" t="s">
        <v>7268</v>
      </c>
      <c r="E165" s="626" t="s">
        <v>7269</v>
      </c>
      <c r="F165" s="629">
        <v>297</v>
      </c>
      <c r="G165" s="629">
        <v>252584.04000000004</v>
      </c>
      <c r="H165" s="629">
        <v>1</v>
      </c>
      <c r="I165" s="629">
        <v>850.45131313131321</v>
      </c>
      <c r="J165" s="629">
        <v>445</v>
      </c>
      <c r="K165" s="629">
        <v>381822.07999999996</v>
      </c>
      <c r="L165" s="629">
        <v>1.5116635239502856</v>
      </c>
      <c r="M165" s="629">
        <v>858.02714606741563</v>
      </c>
      <c r="N165" s="629">
        <v>318</v>
      </c>
      <c r="O165" s="629">
        <v>258533.06</v>
      </c>
      <c r="P165" s="642">
        <v>1.0235526361839804</v>
      </c>
      <c r="Q165" s="630">
        <v>812.99704402515727</v>
      </c>
    </row>
    <row r="166" spans="1:17" ht="14.4" customHeight="1" x14ac:dyDescent="0.3">
      <c r="A166" s="625" t="s">
        <v>549</v>
      </c>
      <c r="B166" s="626" t="s">
        <v>7071</v>
      </c>
      <c r="C166" s="626" t="s">
        <v>7251</v>
      </c>
      <c r="D166" s="626" t="s">
        <v>7270</v>
      </c>
      <c r="E166" s="626" t="s">
        <v>7271</v>
      </c>
      <c r="F166" s="629">
        <v>2</v>
      </c>
      <c r="G166" s="629">
        <v>378.88</v>
      </c>
      <c r="H166" s="629">
        <v>1</v>
      </c>
      <c r="I166" s="629">
        <v>189.44</v>
      </c>
      <c r="J166" s="629"/>
      <c r="K166" s="629"/>
      <c r="L166" s="629"/>
      <c r="M166" s="629"/>
      <c r="N166" s="629">
        <v>5</v>
      </c>
      <c r="O166" s="629">
        <v>1175</v>
      </c>
      <c r="P166" s="642">
        <v>3.1012457770270272</v>
      </c>
      <c r="Q166" s="630">
        <v>235</v>
      </c>
    </row>
    <row r="167" spans="1:17" ht="14.4" customHeight="1" x14ac:dyDescent="0.3">
      <c r="A167" s="625" t="s">
        <v>549</v>
      </c>
      <c r="B167" s="626" t="s">
        <v>7071</v>
      </c>
      <c r="C167" s="626" t="s">
        <v>6916</v>
      </c>
      <c r="D167" s="626" t="s">
        <v>7272</v>
      </c>
      <c r="E167" s="626" t="s">
        <v>7273</v>
      </c>
      <c r="F167" s="629"/>
      <c r="G167" s="629"/>
      <c r="H167" s="629"/>
      <c r="I167" s="629"/>
      <c r="J167" s="629"/>
      <c r="K167" s="629"/>
      <c r="L167" s="629"/>
      <c r="M167" s="629"/>
      <c r="N167" s="629">
        <v>17</v>
      </c>
      <c r="O167" s="629">
        <v>7929.99</v>
      </c>
      <c r="P167" s="642"/>
      <c r="Q167" s="630">
        <v>466.46999999999997</v>
      </c>
    </row>
    <row r="168" spans="1:17" ht="14.4" customHeight="1" x14ac:dyDescent="0.3">
      <c r="A168" s="625" t="s">
        <v>549</v>
      </c>
      <c r="B168" s="626" t="s">
        <v>7071</v>
      </c>
      <c r="C168" s="626" t="s">
        <v>6916</v>
      </c>
      <c r="D168" s="626" t="s">
        <v>7274</v>
      </c>
      <c r="E168" s="626" t="s">
        <v>7275</v>
      </c>
      <c r="F168" s="629"/>
      <c r="G168" s="629"/>
      <c r="H168" s="629"/>
      <c r="I168" s="629"/>
      <c r="J168" s="629"/>
      <c r="K168" s="629"/>
      <c r="L168" s="629"/>
      <c r="M168" s="629"/>
      <c r="N168" s="629">
        <v>1</v>
      </c>
      <c r="O168" s="629">
        <v>4039.02</v>
      </c>
      <c r="P168" s="642"/>
      <c r="Q168" s="630">
        <v>4039.02</v>
      </c>
    </row>
    <row r="169" spans="1:17" ht="14.4" customHeight="1" x14ac:dyDescent="0.3">
      <c r="A169" s="625" t="s">
        <v>549</v>
      </c>
      <c r="B169" s="626" t="s">
        <v>7071</v>
      </c>
      <c r="C169" s="626" t="s">
        <v>6916</v>
      </c>
      <c r="D169" s="626" t="s">
        <v>7276</v>
      </c>
      <c r="E169" s="626" t="s">
        <v>7277</v>
      </c>
      <c r="F169" s="629"/>
      <c r="G169" s="629"/>
      <c r="H169" s="629"/>
      <c r="I169" s="629"/>
      <c r="J169" s="629"/>
      <c r="K169" s="629"/>
      <c r="L169" s="629"/>
      <c r="M169" s="629"/>
      <c r="N169" s="629">
        <v>2</v>
      </c>
      <c r="O169" s="629">
        <v>8872.94</v>
      </c>
      <c r="P169" s="642"/>
      <c r="Q169" s="630">
        <v>4436.47</v>
      </c>
    </row>
    <row r="170" spans="1:17" ht="14.4" customHeight="1" x14ac:dyDescent="0.3">
      <c r="A170" s="625" t="s">
        <v>549</v>
      </c>
      <c r="B170" s="626" t="s">
        <v>7071</v>
      </c>
      <c r="C170" s="626" t="s">
        <v>6916</v>
      </c>
      <c r="D170" s="626" t="s">
        <v>7278</v>
      </c>
      <c r="E170" s="626" t="s">
        <v>7279</v>
      </c>
      <c r="F170" s="629"/>
      <c r="G170" s="629"/>
      <c r="H170" s="629"/>
      <c r="I170" s="629"/>
      <c r="J170" s="629">
        <v>9</v>
      </c>
      <c r="K170" s="629">
        <v>2745</v>
      </c>
      <c r="L170" s="629"/>
      <c r="M170" s="629">
        <v>305</v>
      </c>
      <c r="N170" s="629"/>
      <c r="O170" s="629"/>
      <c r="P170" s="642"/>
      <c r="Q170" s="630"/>
    </row>
    <row r="171" spans="1:17" ht="14.4" customHeight="1" x14ac:dyDescent="0.3">
      <c r="A171" s="625" t="s">
        <v>549</v>
      </c>
      <c r="B171" s="626" t="s">
        <v>7071</v>
      </c>
      <c r="C171" s="626" t="s">
        <v>6916</v>
      </c>
      <c r="D171" s="626" t="s">
        <v>7280</v>
      </c>
      <c r="E171" s="626" t="s">
        <v>7281</v>
      </c>
      <c r="F171" s="629">
        <v>2</v>
      </c>
      <c r="G171" s="629">
        <v>6800</v>
      </c>
      <c r="H171" s="629">
        <v>1</v>
      </c>
      <c r="I171" s="629">
        <v>3400</v>
      </c>
      <c r="J171" s="629"/>
      <c r="K171" s="629"/>
      <c r="L171" s="629"/>
      <c r="M171" s="629"/>
      <c r="N171" s="629"/>
      <c r="O171" s="629"/>
      <c r="P171" s="642"/>
      <c r="Q171" s="630"/>
    </row>
    <row r="172" spans="1:17" ht="14.4" customHeight="1" x14ac:dyDescent="0.3">
      <c r="A172" s="625" t="s">
        <v>549</v>
      </c>
      <c r="B172" s="626" t="s">
        <v>7071</v>
      </c>
      <c r="C172" s="626" t="s">
        <v>6916</v>
      </c>
      <c r="D172" s="626" t="s">
        <v>7282</v>
      </c>
      <c r="E172" s="626" t="s">
        <v>7283</v>
      </c>
      <c r="F172" s="629">
        <v>3</v>
      </c>
      <c r="G172" s="629">
        <v>3123</v>
      </c>
      <c r="H172" s="629">
        <v>1</v>
      </c>
      <c r="I172" s="629">
        <v>1041</v>
      </c>
      <c r="J172" s="629">
        <v>2</v>
      </c>
      <c r="K172" s="629">
        <v>2157.6999999999998</v>
      </c>
      <c r="L172" s="629">
        <v>0.69090617995517123</v>
      </c>
      <c r="M172" s="629">
        <v>1078.8499999999999</v>
      </c>
      <c r="N172" s="629">
        <v>1</v>
      </c>
      <c r="O172" s="629">
        <v>1078.8499999999999</v>
      </c>
      <c r="P172" s="642">
        <v>0.34545308997758561</v>
      </c>
      <c r="Q172" s="630">
        <v>1078.8499999999999</v>
      </c>
    </row>
    <row r="173" spans="1:17" ht="14.4" customHeight="1" x14ac:dyDescent="0.3">
      <c r="A173" s="625" t="s">
        <v>549</v>
      </c>
      <c r="B173" s="626" t="s">
        <v>7071</v>
      </c>
      <c r="C173" s="626" t="s">
        <v>6916</v>
      </c>
      <c r="D173" s="626" t="s">
        <v>7284</v>
      </c>
      <c r="E173" s="626" t="s">
        <v>7285</v>
      </c>
      <c r="F173" s="629">
        <v>1</v>
      </c>
      <c r="G173" s="629">
        <v>14700</v>
      </c>
      <c r="H173" s="629">
        <v>1</v>
      </c>
      <c r="I173" s="629">
        <v>14700</v>
      </c>
      <c r="J173" s="629">
        <v>1</v>
      </c>
      <c r="K173" s="629">
        <v>14700</v>
      </c>
      <c r="L173" s="629">
        <v>1</v>
      </c>
      <c r="M173" s="629">
        <v>14700</v>
      </c>
      <c r="N173" s="629"/>
      <c r="O173" s="629"/>
      <c r="P173" s="642"/>
      <c r="Q173" s="630"/>
    </row>
    <row r="174" spans="1:17" ht="14.4" customHeight="1" x14ac:dyDescent="0.3">
      <c r="A174" s="625" t="s">
        <v>549</v>
      </c>
      <c r="B174" s="626" t="s">
        <v>7071</v>
      </c>
      <c r="C174" s="626" t="s">
        <v>6916</v>
      </c>
      <c r="D174" s="626" t="s">
        <v>7286</v>
      </c>
      <c r="E174" s="626" t="s">
        <v>7287</v>
      </c>
      <c r="F174" s="629">
        <v>54</v>
      </c>
      <c r="G174" s="629">
        <v>747468</v>
      </c>
      <c r="H174" s="629">
        <v>1</v>
      </c>
      <c r="I174" s="629">
        <v>13842</v>
      </c>
      <c r="J174" s="629">
        <v>59</v>
      </c>
      <c r="K174" s="629">
        <v>846375.64999999991</v>
      </c>
      <c r="L174" s="629">
        <v>1.1323235911102547</v>
      </c>
      <c r="M174" s="629">
        <v>14345.349999999999</v>
      </c>
      <c r="N174" s="629">
        <v>23</v>
      </c>
      <c r="O174" s="629">
        <v>329943.05000000005</v>
      </c>
      <c r="P174" s="642">
        <v>0.44141428128026894</v>
      </c>
      <c r="Q174" s="630">
        <v>14345.350000000002</v>
      </c>
    </row>
    <row r="175" spans="1:17" ht="14.4" customHeight="1" x14ac:dyDescent="0.3">
      <c r="A175" s="625" t="s">
        <v>549</v>
      </c>
      <c r="B175" s="626" t="s">
        <v>7071</v>
      </c>
      <c r="C175" s="626" t="s">
        <v>6916</v>
      </c>
      <c r="D175" s="626" t="s">
        <v>7288</v>
      </c>
      <c r="E175" s="626" t="s">
        <v>7289</v>
      </c>
      <c r="F175" s="629">
        <v>16</v>
      </c>
      <c r="G175" s="629">
        <v>101440</v>
      </c>
      <c r="H175" s="629">
        <v>1</v>
      </c>
      <c r="I175" s="629">
        <v>6340</v>
      </c>
      <c r="J175" s="629">
        <v>8</v>
      </c>
      <c r="K175" s="629">
        <v>50720</v>
      </c>
      <c r="L175" s="629">
        <v>0.5</v>
      </c>
      <c r="M175" s="629">
        <v>6340</v>
      </c>
      <c r="N175" s="629">
        <v>9</v>
      </c>
      <c r="O175" s="629">
        <v>57060</v>
      </c>
      <c r="P175" s="642">
        <v>0.5625</v>
      </c>
      <c r="Q175" s="630">
        <v>6340</v>
      </c>
    </row>
    <row r="176" spans="1:17" ht="14.4" customHeight="1" x14ac:dyDescent="0.3">
      <c r="A176" s="625" t="s">
        <v>549</v>
      </c>
      <c r="B176" s="626" t="s">
        <v>7071</v>
      </c>
      <c r="C176" s="626" t="s">
        <v>6916</v>
      </c>
      <c r="D176" s="626" t="s">
        <v>7290</v>
      </c>
      <c r="E176" s="626" t="s">
        <v>7291</v>
      </c>
      <c r="F176" s="629">
        <v>14</v>
      </c>
      <c r="G176" s="629">
        <v>58742.600000000013</v>
      </c>
      <c r="H176" s="629">
        <v>1</v>
      </c>
      <c r="I176" s="629">
        <v>4195.9000000000005</v>
      </c>
      <c r="J176" s="629">
        <v>10</v>
      </c>
      <c r="K176" s="629">
        <v>43484.799999999988</v>
      </c>
      <c r="L176" s="629">
        <v>0.74026004977648208</v>
      </c>
      <c r="M176" s="629">
        <v>4348.4799999999987</v>
      </c>
      <c r="N176" s="629">
        <v>13</v>
      </c>
      <c r="O176" s="629">
        <v>56530.240000000005</v>
      </c>
      <c r="P176" s="642">
        <v>0.96233806470942707</v>
      </c>
      <c r="Q176" s="630">
        <v>4348.4800000000005</v>
      </c>
    </row>
    <row r="177" spans="1:17" ht="14.4" customHeight="1" x14ac:dyDescent="0.3">
      <c r="A177" s="625" t="s">
        <v>549</v>
      </c>
      <c r="B177" s="626" t="s">
        <v>7071</v>
      </c>
      <c r="C177" s="626" t="s">
        <v>6916</v>
      </c>
      <c r="D177" s="626" t="s">
        <v>7292</v>
      </c>
      <c r="E177" s="626" t="s">
        <v>7293</v>
      </c>
      <c r="F177" s="629">
        <v>28</v>
      </c>
      <c r="G177" s="629">
        <v>147000</v>
      </c>
      <c r="H177" s="629">
        <v>1</v>
      </c>
      <c r="I177" s="629">
        <v>5250</v>
      </c>
      <c r="J177" s="629">
        <v>45</v>
      </c>
      <c r="K177" s="629">
        <v>244840.95</v>
      </c>
      <c r="L177" s="629">
        <v>1.6655846938775511</v>
      </c>
      <c r="M177" s="629">
        <v>5440.91</v>
      </c>
      <c r="N177" s="629">
        <v>31</v>
      </c>
      <c r="O177" s="629">
        <v>168668.21</v>
      </c>
      <c r="P177" s="642">
        <v>1.1474027891156462</v>
      </c>
      <c r="Q177" s="630">
        <v>5440.91</v>
      </c>
    </row>
    <row r="178" spans="1:17" ht="14.4" customHeight="1" x14ac:dyDescent="0.3">
      <c r="A178" s="625" t="s">
        <v>549</v>
      </c>
      <c r="B178" s="626" t="s">
        <v>7071</v>
      </c>
      <c r="C178" s="626" t="s">
        <v>6916</v>
      </c>
      <c r="D178" s="626" t="s">
        <v>7294</v>
      </c>
      <c r="E178" s="626" t="s">
        <v>7295</v>
      </c>
      <c r="F178" s="629"/>
      <c r="G178" s="629"/>
      <c r="H178" s="629"/>
      <c r="I178" s="629"/>
      <c r="J178" s="629">
        <v>1</v>
      </c>
      <c r="K178" s="629">
        <v>6847</v>
      </c>
      <c r="L178" s="629"/>
      <c r="M178" s="629">
        <v>6847</v>
      </c>
      <c r="N178" s="629"/>
      <c r="O178" s="629"/>
      <c r="P178" s="642"/>
      <c r="Q178" s="630"/>
    </row>
    <row r="179" spans="1:17" ht="14.4" customHeight="1" x14ac:dyDescent="0.3">
      <c r="A179" s="625" t="s">
        <v>549</v>
      </c>
      <c r="B179" s="626" t="s">
        <v>7071</v>
      </c>
      <c r="C179" s="626" t="s">
        <v>6916</v>
      </c>
      <c r="D179" s="626" t="s">
        <v>7296</v>
      </c>
      <c r="E179" s="626" t="s">
        <v>7297</v>
      </c>
      <c r="F179" s="629">
        <v>27</v>
      </c>
      <c r="G179" s="629">
        <v>178011</v>
      </c>
      <c r="H179" s="629">
        <v>1</v>
      </c>
      <c r="I179" s="629">
        <v>6593</v>
      </c>
      <c r="J179" s="629">
        <v>37</v>
      </c>
      <c r="K179" s="629">
        <v>252811.75</v>
      </c>
      <c r="L179" s="629">
        <v>1.4202029649853098</v>
      </c>
      <c r="M179" s="629">
        <v>6832.75</v>
      </c>
      <c r="N179" s="629">
        <v>33</v>
      </c>
      <c r="O179" s="629">
        <v>225480.75</v>
      </c>
      <c r="P179" s="642">
        <v>1.2666675093112223</v>
      </c>
      <c r="Q179" s="630">
        <v>6832.75</v>
      </c>
    </row>
    <row r="180" spans="1:17" ht="14.4" customHeight="1" x14ac:dyDescent="0.3">
      <c r="A180" s="625" t="s">
        <v>549</v>
      </c>
      <c r="B180" s="626" t="s">
        <v>7071</v>
      </c>
      <c r="C180" s="626" t="s">
        <v>6916</v>
      </c>
      <c r="D180" s="626" t="s">
        <v>7298</v>
      </c>
      <c r="E180" s="626" t="s">
        <v>7299</v>
      </c>
      <c r="F180" s="629">
        <v>3</v>
      </c>
      <c r="G180" s="629">
        <v>14715</v>
      </c>
      <c r="H180" s="629">
        <v>1</v>
      </c>
      <c r="I180" s="629">
        <v>4905</v>
      </c>
      <c r="J180" s="629">
        <v>7</v>
      </c>
      <c r="K180" s="629">
        <v>35583.519999999997</v>
      </c>
      <c r="L180" s="629">
        <v>2.4181800883452258</v>
      </c>
      <c r="M180" s="629">
        <v>5083.3599999999997</v>
      </c>
      <c r="N180" s="629">
        <v>16</v>
      </c>
      <c r="O180" s="629">
        <v>81333.759999999995</v>
      </c>
      <c r="P180" s="642">
        <v>5.5272687733605164</v>
      </c>
      <c r="Q180" s="630">
        <v>5083.3599999999997</v>
      </c>
    </row>
    <row r="181" spans="1:17" ht="14.4" customHeight="1" x14ac:dyDescent="0.3">
      <c r="A181" s="625" t="s">
        <v>549</v>
      </c>
      <c r="B181" s="626" t="s">
        <v>7071</v>
      </c>
      <c r="C181" s="626" t="s">
        <v>6916</v>
      </c>
      <c r="D181" s="626" t="s">
        <v>7300</v>
      </c>
      <c r="E181" s="626" t="s">
        <v>7301</v>
      </c>
      <c r="F181" s="629">
        <v>18</v>
      </c>
      <c r="G181" s="629">
        <v>114120</v>
      </c>
      <c r="H181" s="629">
        <v>1</v>
      </c>
      <c r="I181" s="629">
        <v>6340</v>
      </c>
      <c r="J181" s="629">
        <v>31</v>
      </c>
      <c r="K181" s="629">
        <v>203687.05000000002</v>
      </c>
      <c r="L181" s="629">
        <v>1.7848497195934105</v>
      </c>
      <c r="M181" s="629">
        <v>6570.55</v>
      </c>
      <c r="N181" s="629">
        <v>28</v>
      </c>
      <c r="O181" s="629">
        <v>183975.4</v>
      </c>
      <c r="P181" s="642">
        <v>1.6121223273746932</v>
      </c>
      <c r="Q181" s="630">
        <v>6570.55</v>
      </c>
    </row>
    <row r="182" spans="1:17" ht="14.4" customHeight="1" x14ac:dyDescent="0.3">
      <c r="A182" s="625" t="s">
        <v>549</v>
      </c>
      <c r="B182" s="626" t="s">
        <v>7071</v>
      </c>
      <c r="C182" s="626" t="s">
        <v>6916</v>
      </c>
      <c r="D182" s="626" t="s">
        <v>7302</v>
      </c>
      <c r="E182" s="626" t="s">
        <v>7303</v>
      </c>
      <c r="F182" s="629">
        <v>3</v>
      </c>
      <c r="G182" s="629">
        <v>37869</v>
      </c>
      <c r="H182" s="629">
        <v>1</v>
      </c>
      <c r="I182" s="629">
        <v>12623</v>
      </c>
      <c r="J182" s="629">
        <v>4</v>
      </c>
      <c r="K182" s="629">
        <v>52328.08</v>
      </c>
      <c r="L182" s="629">
        <v>1.3818183738678076</v>
      </c>
      <c r="M182" s="629">
        <v>13082.02</v>
      </c>
      <c r="N182" s="629">
        <v>4</v>
      </c>
      <c r="O182" s="629">
        <v>52328.08</v>
      </c>
      <c r="P182" s="642">
        <v>1.3818183738678076</v>
      </c>
      <c r="Q182" s="630">
        <v>13082.02</v>
      </c>
    </row>
    <row r="183" spans="1:17" ht="14.4" customHeight="1" x14ac:dyDescent="0.3">
      <c r="A183" s="625" t="s">
        <v>549</v>
      </c>
      <c r="B183" s="626" t="s">
        <v>7071</v>
      </c>
      <c r="C183" s="626" t="s">
        <v>6916</v>
      </c>
      <c r="D183" s="626" t="s">
        <v>7304</v>
      </c>
      <c r="E183" s="626" t="s">
        <v>7305</v>
      </c>
      <c r="F183" s="629">
        <v>4</v>
      </c>
      <c r="G183" s="629">
        <v>17182.8</v>
      </c>
      <c r="H183" s="629">
        <v>1</v>
      </c>
      <c r="I183" s="629">
        <v>4295.7</v>
      </c>
      <c r="J183" s="629">
        <v>2</v>
      </c>
      <c r="K183" s="629">
        <v>8904.1200000000008</v>
      </c>
      <c r="L183" s="629">
        <v>0.51819959494378109</v>
      </c>
      <c r="M183" s="629">
        <v>4452.0600000000004</v>
      </c>
      <c r="N183" s="629">
        <v>1</v>
      </c>
      <c r="O183" s="629">
        <v>4452.0600000000004</v>
      </c>
      <c r="P183" s="642">
        <v>0.25909979747189055</v>
      </c>
      <c r="Q183" s="630">
        <v>4452.0600000000004</v>
      </c>
    </row>
    <row r="184" spans="1:17" ht="14.4" customHeight="1" x14ac:dyDescent="0.3">
      <c r="A184" s="625" t="s">
        <v>549</v>
      </c>
      <c r="B184" s="626" t="s">
        <v>7071</v>
      </c>
      <c r="C184" s="626" t="s">
        <v>6916</v>
      </c>
      <c r="D184" s="626" t="s">
        <v>7306</v>
      </c>
      <c r="E184" s="626" t="s">
        <v>7307</v>
      </c>
      <c r="F184" s="629"/>
      <c r="G184" s="629"/>
      <c r="H184" s="629"/>
      <c r="I184" s="629"/>
      <c r="J184" s="629"/>
      <c r="K184" s="629"/>
      <c r="L184" s="629"/>
      <c r="M184" s="629"/>
      <c r="N184" s="629">
        <v>1</v>
      </c>
      <c r="O184" s="629">
        <v>3171</v>
      </c>
      <c r="P184" s="642"/>
      <c r="Q184" s="630">
        <v>3171</v>
      </c>
    </row>
    <row r="185" spans="1:17" ht="14.4" customHeight="1" x14ac:dyDescent="0.3">
      <c r="A185" s="625" t="s">
        <v>549</v>
      </c>
      <c r="B185" s="626" t="s">
        <v>7071</v>
      </c>
      <c r="C185" s="626" t="s">
        <v>6916</v>
      </c>
      <c r="D185" s="626" t="s">
        <v>7308</v>
      </c>
      <c r="E185" s="626" t="s">
        <v>7309</v>
      </c>
      <c r="F185" s="629">
        <v>1</v>
      </c>
      <c r="G185" s="629">
        <v>2310</v>
      </c>
      <c r="H185" s="629">
        <v>1</v>
      </c>
      <c r="I185" s="629">
        <v>2310</v>
      </c>
      <c r="J185" s="629"/>
      <c r="K185" s="629"/>
      <c r="L185" s="629"/>
      <c r="M185" s="629"/>
      <c r="N185" s="629"/>
      <c r="O185" s="629"/>
      <c r="P185" s="642"/>
      <c r="Q185" s="630"/>
    </row>
    <row r="186" spans="1:17" ht="14.4" customHeight="1" x14ac:dyDescent="0.3">
      <c r="A186" s="625" t="s">
        <v>549</v>
      </c>
      <c r="B186" s="626" t="s">
        <v>7071</v>
      </c>
      <c r="C186" s="626" t="s">
        <v>6916</v>
      </c>
      <c r="D186" s="626" t="s">
        <v>7310</v>
      </c>
      <c r="E186" s="626" t="s">
        <v>7311</v>
      </c>
      <c r="F186" s="629"/>
      <c r="G186" s="629"/>
      <c r="H186" s="629"/>
      <c r="I186" s="629"/>
      <c r="J186" s="629">
        <v>1</v>
      </c>
      <c r="K186" s="629">
        <v>724.42</v>
      </c>
      <c r="L186" s="629"/>
      <c r="M186" s="629">
        <v>724.42</v>
      </c>
      <c r="N186" s="629"/>
      <c r="O186" s="629"/>
      <c r="P186" s="642"/>
      <c r="Q186" s="630"/>
    </row>
    <row r="187" spans="1:17" ht="14.4" customHeight="1" x14ac:dyDescent="0.3">
      <c r="A187" s="625" t="s">
        <v>549</v>
      </c>
      <c r="B187" s="626" t="s">
        <v>7071</v>
      </c>
      <c r="C187" s="626" t="s">
        <v>6916</v>
      </c>
      <c r="D187" s="626" t="s">
        <v>7312</v>
      </c>
      <c r="E187" s="626" t="s">
        <v>7313</v>
      </c>
      <c r="F187" s="629"/>
      <c r="G187" s="629"/>
      <c r="H187" s="629"/>
      <c r="I187" s="629"/>
      <c r="J187" s="629">
        <v>3</v>
      </c>
      <c r="K187" s="629">
        <v>5658.54</v>
      </c>
      <c r="L187" s="629"/>
      <c r="M187" s="629">
        <v>1886.18</v>
      </c>
      <c r="N187" s="629"/>
      <c r="O187" s="629"/>
      <c r="P187" s="642"/>
      <c r="Q187" s="630"/>
    </row>
    <row r="188" spans="1:17" ht="14.4" customHeight="1" x14ac:dyDescent="0.3">
      <c r="A188" s="625" t="s">
        <v>549</v>
      </c>
      <c r="B188" s="626" t="s">
        <v>7071</v>
      </c>
      <c r="C188" s="626" t="s">
        <v>6916</v>
      </c>
      <c r="D188" s="626" t="s">
        <v>7314</v>
      </c>
      <c r="E188" s="626" t="s">
        <v>7313</v>
      </c>
      <c r="F188" s="629"/>
      <c r="G188" s="629"/>
      <c r="H188" s="629"/>
      <c r="I188" s="629"/>
      <c r="J188" s="629">
        <v>4</v>
      </c>
      <c r="K188" s="629">
        <v>8137.52</v>
      </c>
      <c r="L188" s="629"/>
      <c r="M188" s="629">
        <v>2034.38</v>
      </c>
      <c r="N188" s="629"/>
      <c r="O188" s="629"/>
      <c r="P188" s="642"/>
      <c r="Q188" s="630"/>
    </row>
    <row r="189" spans="1:17" ht="14.4" customHeight="1" x14ac:dyDescent="0.3">
      <c r="A189" s="625" t="s">
        <v>549</v>
      </c>
      <c r="B189" s="626" t="s">
        <v>7071</v>
      </c>
      <c r="C189" s="626" t="s">
        <v>6916</v>
      </c>
      <c r="D189" s="626" t="s">
        <v>7315</v>
      </c>
      <c r="E189" s="626" t="s">
        <v>7313</v>
      </c>
      <c r="F189" s="629"/>
      <c r="G189" s="629"/>
      <c r="H189" s="629"/>
      <c r="I189" s="629"/>
      <c r="J189" s="629">
        <v>2</v>
      </c>
      <c r="K189" s="629">
        <v>4456.3599999999997</v>
      </c>
      <c r="L189" s="629"/>
      <c r="M189" s="629">
        <v>2228.1799999999998</v>
      </c>
      <c r="N189" s="629"/>
      <c r="O189" s="629"/>
      <c r="P189" s="642"/>
      <c r="Q189" s="630"/>
    </row>
    <row r="190" spans="1:17" ht="14.4" customHeight="1" x14ac:dyDescent="0.3">
      <c r="A190" s="625" t="s">
        <v>549</v>
      </c>
      <c r="B190" s="626" t="s">
        <v>7071</v>
      </c>
      <c r="C190" s="626" t="s">
        <v>6916</v>
      </c>
      <c r="D190" s="626" t="s">
        <v>7316</v>
      </c>
      <c r="E190" s="626" t="s">
        <v>7317</v>
      </c>
      <c r="F190" s="629">
        <v>5</v>
      </c>
      <c r="G190" s="629">
        <v>22131</v>
      </c>
      <c r="H190" s="629">
        <v>1</v>
      </c>
      <c r="I190" s="629">
        <v>4426.2</v>
      </c>
      <c r="J190" s="629">
        <v>2</v>
      </c>
      <c r="K190" s="629">
        <v>9174.2999999999993</v>
      </c>
      <c r="L190" s="629">
        <v>0.41454520807916495</v>
      </c>
      <c r="M190" s="629">
        <v>4587.1499999999996</v>
      </c>
      <c r="N190" s="629">
        <v>2</v>
      </c>
      <c r="O190" s="629">
        <v>9174.2999999999993</v>
      </c>
      <c r="P190" s="642">
        <v>0.41454520807916495</v>
      </c>
      <c r="Q190" s="630">
        <v>4587.1499999999996</v>
      </c>
    </row>
    <row r="191" spans="1:17" ht="14.4" customHeight="1" x14ac:dyDescent="0.3">
      <c r="A191" s="625" t="s">
        <v>549</v>
      </c>
      <c r="B191" s="626" t="s">
        <v>7071</v>
      </c>
      <c r="C191" s="626" t="s">
        <v>6916</v>
      </c>
      <c r="D191" s="626" t="s">
        <v>7318</v>
      </c>
      <c r="E191" s="626" t="s">
        <v>7319</v>
      </c>
      <c r="F191" s="629">
        <v>1</v>
      </c>
      <c r="G191" s="629">
        <v>4665</v>
      </c>
      <c r="H191" s="629">
        <v>1</v>
      </c>
      <c r="I191" s="629">
        <v>4665</v>
      </c>
      <c r="J191" s="629"/>
      <c r="K191" s="629"/>
      <c r="L191" s="629"/>
      <c r="M191" s="629"/>
      <c r="N191" s="629"/>
      <c r="O191" s="629"/>
      <c r="P191" s="642"/>
      <c r="Q191" s="630"/>
    </row>
    <row r="192" spans="1:17" ht="14.4" customHeight="1" x14ac:dyDescent="0.3">
      <c r="A192" s="625" t="s">
        <v>549</v>
      </c>
      <c r="B192" s="626" t="s">
        <v>7071</v>
      </c>
      <c r="C192" s="626" t="s">
        <v>6916</v>
      </c>
      <c r="D192" s="626" t="s">
        <v>7320</v>
      </c>
      <c r="E192" s="626" t="s">
        <v>7321</v>
      </c>
      <c r="F192" s="629">
        <v>28</v>
      </c>
      <c r="G192" s="629">
        <v>130620</v>
      </c>
      <c r="H192" s="629">
        <v>1</v>
      </c>
      <c r="I192" s="629">
        <v>4665</v>
      </c>
      <c r="J192" s="629">
        <v>25</v>
      </c>
      <c r="K192" s="629">
        <v>120866</v>
      </c>
      <c r="L192" s="629">
        <v>0.92532537130607873</v>
      </c>
      <c r="M192" s="629">
        <v>4834.6400000000003</v>
      </c>
      <c r="N192" s="629">
        <v>24</v>
      </c>
      <c r="O192" s="629">
        <v>116031.36000000002</v>
      </c>
      <c r="P192" s="642">
        <v>0.88831235645383566</v>
      </c>
      <c r="Q192" s="630">
        <v>4834.6400000000003</v>
      </c>
    </row>
    <row r="193" spans="1:17" ht="14.4" customHeight="1" x14ac:dyDescent="0.3">
      <c r="A193" s="625" t="s">
        <v>549</v>
      </c>
      <c r="B193" s="626" t="s">
        <v>7071</v>
      </c>
      <c r="C193" s="626" t="s">
        <v>6916</v>
      </c>
      <c r="D193" s="626" t="s">
        <v>7322</v>
      </c>
      <c r="E193" s="626" t="s">
        <v>7323</v>
      </c>
      <c r="F193" s="629">
        <v>22</v>
      </c>
      <c r="G193" s="629">
        <v>107885.8</v>
      </c>
      <c r="H193" s="629">
        <v>1</v>
      </c>
      <c r="I193" s="629">
        <v>4903.9000000000005</v>
      </c>
      <c r="J193" s="629">
        <v>14</v>
      </c>
      <c r="K193" s="629">
        <v>71151.08</v>
      </c>
      <c r="L193" s="629">
        <v>0.65950366035196473</v>
      </c>
      <c r="M193" s="629">
        <v>5082.22</v>
      </c>
      <c r="N193" s="629">
        <v>7</v>
      </c>
      <c r="O193" s="629">
        <v>35575.54</v>
      </c>
      <c r="P193" s="642">
        <v>0.32975183017598236</v>
      </c>
      <c r="Q193" s="630">
        <v>5082.22</v>
      </c>
    </row>
    <row r="194" spans="1:17" ht="14.4" customHeight="1" x14ac:dyDescent="0.3">
      <c r="A194" s="625" t="s">
        <v>549</v>
      </c>
      <c r="B194" s="626" t="s">
        <v>7071</v>
      </c>
      <c r="C194" s="626" t="s">
        <v>6916</v>
      </c>
      <c r="D194" s="626" t="s">
        <v>7324</v>
      </c>
      <c r="E194" s="626" t="s">
        <v>7325</v>
      </c>
      <c r="F194" s="629"/>
      <c r="G194" s="629"/>
      <c r="H194" s="629"/>
      <c r="I194" s="629"/>
      <c r="J194" s="629">
        <v>2</v>
      </c>
      <c r="K194" s="629">
        <v>1578.58</v>
      </c>
      <c r="L194" s="629"/>
      <c r="M194" s="629">
        <v>789.29</v>
      </c>
      <c r="N194" s="629">
        <v>3</v>
      </c>
      <c r="O194" s="629">
        <v>2367.87</v>
      </c>
      <c r="P194" s="642"/>
      <c r="Q194" s="630">
        <v>789.29</v>
      </c>
    </row>
    <row r="195" spans="1:17" ht="14.4" customHeight="1" x14ac:dyDescent="0.3">
      <c r="A195" s="625" t="s">
        <v>549</v>
      </c>
      <c r="B195" s="626" t="s">
        <v>7071</v>
      </c>
      <c r="C195" s="626" t="s">
        <v>6916</v>
      </c>
      <c r="D195" s="626" t="s">
        <v>7326</v>
      </c>
      <c r="E195" s="626" t="s">
        <v>7327</v>
      </c>
      <c r="F195" s="629"/>
      <c r="G195" s="629"/>
      <c r="H195" s="629"/>
      <c r="I195" s="629"/>
      <c r="J195" s="629">
        <v>2</v>
      </c>
      <c r="K195" s="629">
        <v>15619.04</v>
      </c>
      <c r="L195" s="629"/>
      <c r="M195" s="629">
        <v>7809.52</v>
      </c>
      <c r="N195" s="629"/>
      <c r="O195" s="629"/>
      <c r="P195" s="642"/>
      <c r="Q195" s="630"/>
    </row>
    <row r="196" spans="1:17" ht="14.4" customHeight="1" x14ac:dyDescent="0.3">
      <c r="A196" s="625" t="s">
        <v>549</v>
      </c>
      <c r="B196" s="626" t="s">
        <v>7071</v>
      </c>
      <c r="C196" s="626" t="s">
        <v>6916</v>
      </c>
      <c r="D196" s="626" t="s">
        <v>7328</v>
      </c>
      <c r="E196" s="626" t="s">
        <v>7329</v>
      </c>
      <c r="F196" s="629">
        <v>1</v>
      </c>
      <c r="G196" s="629">
        <v>5502.1</v>
      </c>
      <c r="H196" s="629">
        <v>1</v>
      </c>
      <c r="I196" s="629">
        <v>5502.1</v>
      </c>
      <c r="J196" s="629">
        <v>3</v>
      </c>
      <c r="K196" s="629">
        <v>17106.54</v>
      </c>
      <c r="L196" s="629">
        <v>3.1090928918049472</v>
      </c>
      <c r="M196" s="629">
        <v>5702.18</v>
      </c>
      <c r="N196" s="629"/>
      <c r="O196" s="629"/>
      <c r="P196" s="642"/>
      <c r="Q196" s="630"/>
    </row>
    <row r="197" spans="1:17" ht="14.4" customHeight="1" x14ac:dyDescent="0.3">
      <c r="A197" s="625" t="s">
        <v>549</v>
      </c>
      <c r="B197" s="626" t="s">
        <v>7071</v>
      </c>
      <c r="C197" s="626" t="s">
        <v>6916</v>
      </c>
      <c r="D197" s="626" t="s">
        <v>7330</v>
      </c>
      <c r="E197" s="626" t="s">
        <v>7331</v>
      </c>
      <c r="F197" s="629">
        <v>1</v>
      </c>
      <c r="G197" s="629">
        <v>10926.6</v>
      </c>
      <c r="H197" s="629">
        <v>1</v>
      </c>
      <c r="I197" s="629">
        <v>10926.6</v>
      </c>
      <c r="J197" s="629">
        <v>2</v>
      </c>
      <c r="K197" s="629">
        <v>22647.86</v>
      </c>
      <c r="L197" s="629">
        <v>2.0727271063276773</v>
      </c>
      <c r="M197" s="629">
        <v>11323.93</v>
      </c>
      <c r="N197" s="629"/>
      <c r="O197" s="629"/>
      <c r="P197" s="642"/>
      <c r="Q197" s="630"/>
    </row>
    <row r="198" spans="1:17" ht="14.4" customHeight="1" x14ac:dyDescent="0.3">
      <c r="A198" s="625" t="s">
        <v>549</v>
      </c>
      <c r="B198" s="626" t="s">
        <v>7071</v>
      </c>
      <c r="C198" s="626" t="s">
        <v>6916</v>
      </c>
      <c r="D198" s="626" t="s">
        <v>7332</v>
      </c>
      <c r="E198" s="626" t="s">
        <v>7333</v>
      </c>
      <c r="F198" s="629">
        <v>80</v>
      </c>
      <c r="G198" s="629">
        <v>200975.99999999997</v>
      </c>
      <c r="H198" s="629">
        <v>1</v>
      </c>
      <c r="I198" s="629">
        <v>2512.1999999999998</v>
      </c>
      <c r="J198" s="629">
        <v>74</v>
      </c>
      <c r="K198" s="629">
        <v>192662.69999999998</v>
      </c>
      <c r="L198" s="629">
        <v>0.95863535944590406</v>
      </c>
      <c r="M198" s="629">
        <v>2603.5499999999997</v>
      </c>
      <c r="N198" s="629">
        <v>73</v>
      </c>
      <c r="O198" s="629">
        <v>190059.15</v>
      </c>
      <c r="P198" s="642">
        <v>0.94568082756149996</v>
      </c>
      <c r="Q198" s="630">
        <v>2603.5499999999997</v>
      </c>
    </row>
    <row r="199" spans="1:17" ht="14.4" customHeight="1" x14ac:dyDescent="0.3">
      <c r="A199" s="625" t="s">
        <v>549</v>
      </c>
      <c r="B199" s="626" t="s">
        <v>7071</v>
      </c>
      <c r="C199" s="626" t="s">
        <v>6916</v>
      </c>
      <c r="D199" s="626" t="s">
        <v>7334</v>
      </c>
      <c r="E199" s="626" t="s">
        <v>7333</v>
      </c>
      <c r="F199" s="629">
        <v>18</v>
      </c>
      <c r="G199" s="629">
        <v>144898.19999999998</v>
      </c>
      <c r="H199" s="629">
        <v>1</v>
      </c>
      <c r="I199" s="629">
        <v>8049.8999999999987</v>
      </c>
      <c r="J199" s="629">
        <v>13</v>
      </c>
      <c r="K199" s="629">
        <v>108454.06000000001</v>
      </c>
      <c r="L199" s="629">
        <v>0.74848452223699136</v>
      </c>
      <c r="M199" s="629">
        <v>8342.6200000000008</v>
      </c>
      <c r="N199" s="629">
        <v>19</v>
      </c>
      <c r="O199" s="629">
        <v>158509.78000000003</v>
      </c>
      <c r="P199" s="642">
        <v>1.0939389171156029</v>
      </c>
      <c r="Q199" s="630">
        <v>8342.6200000000008</v>
      </c>
    </row>
    <row r="200" spans="1:17" ht="14.4" customHeight="1" x14ac:dyDescent="0.3">
      <c r="A200" s="625" t="s">
        <v>549</v>
      </c>
      <c r="B200" s="626" t="s">
        <v>7071</v>
      </c>
      <c r="C200" s="626" t="s">
        <v>6916</v>
      </c>
      <c r="D200" s="626" t="s">
        <v>7335</v>
      </c>
      <c r="E200" s="626" t="s">
        <v>7336</v>
      </c>
      <c r="F200" s="629"/>
      <c r="G200" s="629"/>
      <c r="H200" s="629"/>
      <c r="I200" s="629"/>
      <c r="J200" s="629"/>
      <c r="K200" s="629"/>
      <c r="L200" s="629"/>
      <c r="M200" s="629"/>
      <c r="N200" s="629">
        <v>1</v>
      </c>
      <c r="O200" s="629">
        <v>28950</v>
      </c>
      <c r="P200" s="642"/>
      <c r="Q200" s="630">
        <v>28950</v>
      </c>
    </row>
    <row r="201" spans="1:17" ht="14.4" customHeight="1" x14ac:dyDescent="0.3">
      <c r="A201" s="625" t="s">
        <v>549</v>
      </c>
      <c r="B201" s="626" t="s">
        <v>7071</v>
      </c>
      <c r="C201" s="626" t="s">
        <v>6916</v>
      </c>
      <c r="D201" s="626" t="s">
        <v>7337</v>
      </c>
      <c r="E201" s="626" t="s">
        <v>7338</v>
      </c>
      <c r="F201" s="629">
        <v>2</v>
      </c>
      <c r="G201" s="629">
        <v>31099.599999999999</v>
      </c>
      <c r="H201" s="629">
        <v>1</v>
      </c>
      <c r="I201" s="629">
        <v>15549.8</v>
      </c>
      <c r="J201" s="629">
        <v>1</v>
      </c>
      <c r="K201" s="629">
        <v>16115.25</v>
      </c>
      <c r="L201" s="629">
        <v>0.51818190587660296</v>
      </c>
      <c r="M201" s="629">
        <v>16115.25</v>
      </c>
      <c r="N201" s="629"/>
      <c r="O201" s="629"/>
      <c r="P201" s="642"/>
      <c r="Q201" s="630"/>
    </row>
    <row r="202" spans="1:17" ht="14.4" customHeight="1" x14ac:dyDescent="0.3">
      <c r="A202" s="625" t="s">
        <v>549</v>
      </c>
      <c r="B202" s="626" t="s">
        <v>7071</v>
      </c>
      <c r="C202" s="626" t="s">
        <v>6916</v>
      </c>
      <c r="D202" s="626" t="s">
        <v>7339</v>
      </c>
      <c r="E202" s="626" t="s">
        <v>7340</v>
      </c>
      <c r="F202" s="629"/>
      <c r="G202" s="629"/>
      <c r="H202" s="629"/>
      <c r="I202" s="629"/>
      <c r="J202" s="629"/>
      <c r="K202" s="629"/>
      <c r="L202" s="629"/>
      <c r="M202" s="629"/>
      <c r="N202" s="629">
        <v>3</v>
      </c>
      <c r="O202" s="629">
        <v>13478.07</v>
      </c>
      <c r="P202" s="642"/>
      <c r="Q202" s="630">
        <v>4492.6899999999996</v>
      </c>
    </row>
    <row r="203" spans="1:17" ht="14.4" customHeight="1" x14ac:dyDescent="0.3">
      <c r="A203" s="625" t="s">
        <v>549</v>
      </c>
      <c r="B203" s="626" t="s">
        <v>7071</v>
      </c>
      <c r="C203" s="626" t="s">
        <v>6916</v>
      </c>
      <c r="D203" s="626" t="s">
        <v>7341</v>
      </c>
      <c r="E203" s="626" t="s">
        <v>7342</v>
      </c>
      <c r="F203" s="629"/>
      <c r="G203" s="629"/>
      <c r="H203" s="629"/>
      <c r="I203" s="629"/>
      <c r="J203" s="629"/>
      <c r="K203" s="629"/>
      <c r="L203" s="629"/>
      <c r="M203" s="629"/>
      <c r="N203" s="629">
        <v>533</v>
      </c>
      <c r="O203" s="629">
        <v>43706</v>
      </c>
      <c r="P203" s="642"/>
      <c r="Q203" s="630">
        <v>82</v>
      </c>
    </row>
    <row r="204" spans="1:17" ht="14.4" customHeight="1" x14ac:dyDescent="0.3">
      <c r="A204" s="625" t="s">
        <v>549</v>
      </c>
      <c r="B204" s="626" t="s">
        <v>7071</v>
      </c>
      <c r="C204" s="626" t="s">
        <v>6916</v>
      </c>
      <c r="D204" s="626" t="s">
        <v>7343</v>
      </c>
      <c r="E204" s="626" t="s">
        <v>7344</v>
      </c>
      <c r="F204" s="629">
        <v>1</v>
      </c>
      <c r="G204" s="629">
        <v>7081.9</v>
      </c>
      <c r="H204" s="629">
        <v>1</v>
      </c>
      <c r="I204" s="629">
        <v>7081.9</v>
      </c>
      <c r="J204" s="629"/>
      <c r="K204" s="629"/>
      <c r="L204" s="629"/>
      <c r="M204" s="629"/>
      <c r="N204" s="629"/>
      <c r="O204" s="629"/>
      <c r="P204" s="642"/>
      <c r="Q204" s="630"/>
    </row>
    <row r="205" spans="1:17" ht="14.4" customHeight="1" x14ac:dyDescent="0.3">
      <c r="A205" s="625" t="s">
        <v>549</v>
      </c>
      <c r="B205" s="626" t="s">
        <v>7071</v>
      </c>
      <c r="C205" s="626" t="s">
        <v>6916</v>
      </c>
      <c r="D205" s="626" t="s">
        <v>7345</v>
      </c>
      <c r="E205" s="626" t="s">
        <v>7346</v>
      </c>
      <c r="F205" s="629">
        <v>1</v>
      </c>
      <c r="G205" s="629">
        <v>216</v>
      </c>
      <c r="H205" s="629">
        <v>1</v>
      </c>
      <c r="I205" s="629">
        <v>216</v>
      </c>
      <c r="J205" s="629"/>
      <c r="K205" s="629"/>
      <c r="L205" s="629"/>
      <c r="M205" s="629"/>
      <c r="N205" s="629"/>
      <c r="O205" s="629"/>
      <c r="P205" s="642"/>
      <c r="Q205" s="630"/>
    </row>
    <row r="206" spans="1:17" ht="14.4" customHeight="1" x14ac:dyDescent="0.3">
      <c r="A206" s="625" t="s">
        <v>549</v>
      </c>
      <c r="B206" s="626" t="s">
        <v>7071</v>
      </c>
      <c r="C206" s="626" t="s">
        <v>6916</v>
      </c>
      <c r="D206" s="626" t="s">
        <v>7347</v>
      </c>
      <c r="E206" s="626" t="s">
        <v>7348</v>
      </c>
      <c r="F206" s="629">
        <v>18</v>
      </c>
      <c r="G206" s="629">
        <v>162846</v>
      </c>
      <c r="H206" s="629">
        <v>1</v>
      </c>
      <c r="I206" s="629">
        <v>9047</v>
      </c>
      <c r="J206" s="629">
        <v>20</v>
      </c>
      <c r="K206" s="629">
        <v>187519.59999999998</v>
      </c>
      <c r="L206" s="629">
        <v>1.1515149282143864</v>
      </c>
      <c r="M206" s="629">
        <v>9375.98</v>
      </c>
      <c r="N206" s="629">
        <v>20</v>
      </c>
      <c r="O206" s="629">
        <v>187519.59999999998</v>
      </c>
      <c r="P206" s="642">
        <v>1.1515149282143864</v>
      </c>
      <c r="Q206" s="630">
        <v>9375.98</v>
      </c>
    </row>
    <row r="207" spans="1:17" ht="14.4" customHeight="1" x14ac:dyDescent="0.3">
      <c r="A207" s="625" t="s">
        <v>549</v>
      </c>
      <c r="B207" s="626" t="s">
        <v>7071</v>
      </c>
      <c r="C207" s="626" t="s">
        <v>6916</v>
      </c>
      <c r="D207" s="626" t="s">
        <v>7349</v>
      </c>
      <c r="E207" s="626" t="s">
        <v>7350</v>
      </c>
      <c r="F207" s="629">
        <v>28</v>
      </c>
      <c r="G207" s="629">
        <v>178236.80000000002</v>
      </c>
      <c r="H207" s="629">
        <v>1</v>
      </c>
      <c r="I207" s="629">
        <v>6365.6</v>
      </c>
      <c r="J207" s="629">
        <v>35</v>
      </c>
      <c r="K207" s="629">
        <v>230897.8</v>
      </c>
      <c r="L207" s="629">
        <v>1.2954552595199194</v>
      </c>
      <c r="M207" s="629">
        <v>6597.08</v>
      </c>
      <c r="N207" s="629">
        <v>31</v>
      </c>
      <c r="O207" s="629">
        <v>204509.48000000004</v>
      </c>
      <c r="P207" s="642">
        <v>1.1474032298605004</v>
      </c>
      <c r="Q207" s="630">
        <v>6597.0800000000008</v>
      </c>
    </row>
    <row r="208" spans="1:17" ht="14.4" customHeight="1" x14ac:dyDescent="0.3">
      <c r="A208" s="625" t="s">
        <v>549</v>
      </c>
      <c r="B208" s="626" t="s">
        <v>7071</v>
      </c>
      <c r="C208" s="626" t="s">
        <v>6916</v>
      </c>
      <c r="D208" s="626" t="s">
        <v>7351</v>
      </c>
      <c r="E208" s="626" t="s">
        <v>7352</v>
      </c>
      <c r="F208" s="629">
        <v>9</v>
      </c>
      <c r="G208" s="629">
        <v>1449</v>
      </c>
      <c r="H208" s="629">
        <v>1</v>
      </c>
      <c r="I208" s="629">
        <v>161</v>
      </c>
      <c r="J208" s="629">
        <v>6</v>
      </c>
      <c r="K208" s="629">
        <v>1001.1</v>
      </c>
      <c r="L208" s="629">
        <v>0.69089026915113871</v>
      </c>
      <c r="M208" s="629">
        <v>166.85</v>
      </c>
      <c r="N208" s="629">
        <v>3</v>
      </c>
      <c r="O208" s="629">
        <v>500.55</v>
      </c>
      <c r="P208" s="642">
        <v>0.34544513457556936</v>
      </c>
      <c r="Q208" s="630">
        <v>166.85</v>
      </c>
    </row>
    <row r="209" spans="1:17" ht="14.4" customHeight="1" x14ac:dyDescent="0.3">
      <c r="A209" s="625" t="s">
        <v>549</v>
      </c>
      <c r="B209" s="626" t="s">
        <v>7071</v>
      </c>
      <c r="C209" s="626" t="s">
        <v>6916</v>
      </c>
      <c r="D209" s="626" t="s">
        <v>7353</v>
      </c>
      <c r="E209" s="626" t="s">
        <v>7354</v>
      </c>
      <c r="F209" s="629">
        <v>15</v>
      </c>
      <c r="G209" s="629">
        <v>3495</v>
      </c>
      <c r="H209" s="629">
        <v>1</v>
      </c>
      <c r="I209" s="629">
        <v>233</v>
      </c>
      <c r="J209" s="629">
        <v>10</v>
      </c>
      <c r="K209" s="629">
        <v>2414.6999999999998</v>
      </c>
      <c r="L209" s="629">
        <v>0.69090128755364799</v>
      </c>
      <c r="M209" s="629">
        <v>241.46999999999997</v>
      </c>
      <c r="N209" s="629">
        <v>5</v>
      </c>
      <c r="O209" s="629">
        <v>1207.3499999999999</v>
      </c>
      <c r="P209" s="642">
        <v>0.345450643776824</v>
      </c>
      <c r="Q209" s="630">
        <v>241.46999999999997</v>
      </c>
    </row>
    <row r="210" spans="1:17" ht="14.4" customHeight="1" x14ac:dyDescent="0.3">
      <c r="A210" s="625" t="s">
        <v>549</v>
      </c>
      <c r="B210" s="626" t="s">
        <v>7071</v>
      </c>
      <c r="C210" s="626" t="s">
        <v>6916</v>
      </c>
      <c r="D210" s="626" t="s">
        <v>7355</v>
      </c>
      <c r="E210" s="626" t="s">
        <v>7356</v>
      </c>
      <c r="F210" s="629"/>
      <c r="G210" s="629"/>
      <c r="H210" s="629"/>
      <c r="I210" s="629"/>
      <c r="J210" s="629">
        <v>3</v>
      </c>
      <c r="K210" s="629">
        <v>21298.53</v>
      </c>
      <c r="L210" s="629"/>
      <c r="M210" s="629">
        <v>7099.5099999999993</v>
      </c>
      <c r="N210" s="629">
        <v>2</v>
      </c>
      <c r="O210" s="629">
        <v>14199.02</v>
      </c>
      <c r="P210" s="642"/>
      <c r="Q210" s="630">
        <v>7099.51</v>
      </c>
    </row>
    <row r="211" spans="1:17" ht="14.4" customHeight="1" x14ac:dyDescent="0.3">
      <c r="A211" s="625" t="s">
        <v>549</v>
      </c>
      <c r="B211" s="626" t="s">
        <v>7071</v>
      </c>
      <c r="C211" s="626" t="s">
        <v>6916</v>
      </c>
      <c r="D211" s="626" t="s">
        <v>7357</v>
      </c>
      <c r="E211" s="626" t="s">
        <v>7356</v>
      </c>
      <c r="F211" s="629">
        <v>4</v>
      </c>
      <c r="G211" s="629">
        <v>27401.599999999999</v>
      </c>
      <c r="H211" s="629">
        <v>1</v>
      </c>
      <c r="I211" s="629">
        <v>6850.4</v>
      </c>
      <c r="J211" s="629">
        <v>2</v>
      </c>
      <c r="K211" s="629">
        <v>14199.02</v>
      </c>
      <c r="L211" s="629">
        <v>0.51818214994744838</v>
      </c>
      <c r="M211" s="629">
        <v>7099.51</v>
      </c>
      <c r="N211" s="629">
        <v>2</v>
      </c>
      <c r="O211" s="629">
        <v>14199.02</v>
      </c>
      <c r="P211" s="642">
        <v>0.51818214994744838</v>
      </c>
      <c r="Q211" s="630">
        <v>7099.51</v>
      </c>
    </row>
    <row r="212" spans="1:17" ht="14.4" customHeight="1" x14ac:dyDescent="0.3">
      <c r="A212" s="625" t="s">
        <v>549</v>
      </c>
      <c r="B212" s="626" t="s">
        <v>7071</v>
      </c>
      <c r="C212" s="626" t="s">
        <v>6916</v>
      </c>
      <c r="D212" s="626" t="s">
        <v>7358</v>
      </c>
      <c r="E212" s="626" t="s">
        <v>7359</v>
      </c>
      <c r="F212" s="629">
        <v>1</v>
      </c>
      <c r="G212" s="629">
        <v>6502.6</v>
      </c>
      <c r="H212" s="629">
        <v>1</v>
      </c>
      <c r="I212" s="629">
        <v>6502.6</v>
      </c>
      <c r="J212" s="629"/>
      <c r="K212" s="629"/>
      <c r="L212" s="629"/>
      <c r="M212" s="629"/>
      <c r="N212" s="629"/>
      <c r="O212" s="629"/>
      <c r="P212" s="642"/>
      <c r="Q212" s="630"/>
    </row>
    <row r="213" spans="1:17" ht="14.4" customHeight="1" x14ac:dyDescent="0.3">
      <c r="A213" s="625" t="s">
        <v>549</v>
      </c>
      <c r="B213" s="626" t="s">
        <v>7071</v>
      </c>
      <c r="C213" s="626" t="s">
        <v>6916</v>
      </c>
      <c r="D213" s="626" t="s">
        <v>7360</v>
      </c>
      <c r="E213" s="626" t="s">
        <v>7361</v>
      </c>
      <c r="F213" s="629">
        <v>3</v>
      </c>
      <c r="G213" s="629">
        <v>23684.699999999997</v>
      </c>
      <c r="H213" s="629">
        <v>1</v>
      </c>
      <c r="I213" s="629">
        <v>7894.8999999999987</v>
      </c>
      <c r="J213" s="629">
        <v>2</v>
      </c>
      <c r="K213" s="629">
        <v>16363.98</v>
      </c>
      <c r="L213" s="629">
        <v>0.69090932120736182</v>
      </c>
      <c r="M213" s="629">
        <v>8181.99</v>
      </c>
      <c r="N213" s="629">
        <v>1</v>
      </c>
      <c r="O213" s="629">
        <v>8181.99</v>
      </c>
      <c r="P213" s="642">
        <v>0.34545466060368091</v>
      </c>
      <c r="Q213" s="630">
        <v>8181.99</v>
      </c>
    </row>
    <row r="214" spans="1:17" ht="14.4" customHeight="1" x14ac:dyDescent="0.3">
      <c r="A214" s="625" t="s">
        <v>549</v>
      </c>
      <c r="B214" s="626" t="s">
        <v>7071</v>
      </c>
      <c r="C214" s="626" t="s">
        <v>6916</v>
      </c>
      <c r="D214" s="626" t="s">
        <v>7362</v>
      </c>
      <c r="E214" s="626" t="s">
        <v>7363</v>
      </c>
      <c r="F214" s="629">
        <v>34</v>
      </c>
      <c r="G214" s="629">
        <v>149600</v>
      </c>
      <c r="H214" s="629">
        <v>1</v>
      </c>
      <c r="I214" s="629">
        <v>4400</v>
      </c>
      <c r="J214" s="629">
        <v>30</v>
      </c>
      <c r="K214" s="629">
        <v>136800</v>
      </c>
      <c r="L214" s="629">
        <v>0.91443850267379678</v>
      </c>
      <c r="M214" s="629">
        <v>4560</v>
      </c>
      <c r="N214" s="629">
        <v>27</v>
      </c>
      <c r="O214" s="629">
        <v>123120</v>
      </c>
      <c r="P214" s="642">
        <v>0.82299465240641712</v>
      </c>
      <c r="Q214" s="630">
        <v>4560</v>
      </c>
    </row>
    <row r="215" spans="1:17" ht="14.4" customHeight="1" x14ac:dyDescent="0.3">
      <c r="A215" s="625" t="s">
        <v>549</v>
      </c>
      <c r="B215" s="626" t="s">
        <v>7071</v>
      </c>
      <c r="C215" s="626" t="s">
        <v>6916</v>
      </c>
      <c r="D215" s="626" t="s">
        <v>7364</v>
      </c>
      <c r="E215" s="626" t="s">
        <v>7333</v>
      </c>
      <c r="F215" s="629">
        <v>16</v>
      </c>
      <c r="G215" s="629">
        <v>63326.400000000016</v>
      </c>
      <c r="H215" s="629">
        <v>1</v>
      </c>
      <c r="I215" s="629">
        <v>3957.900000000001</v>
      </c>
      <c r="J215" s="629">
        <v>27</v>
      </c>
      <c r="K215" s="629">
        <v>110749.13999999998</v>
      </c>
      <c r="L215" s="629">
        <v>1.7488620859546722</v>
      </c>
      <c r="M215" s="629">
        <v>4101.82</v>
      </c>
      <c r="N215" s="629">
        <v>23</v>
      </c>
      <c r="O215" s="629">
        <v>94341.86</v>
      </c>
      <c r="P215" s="642">
        <v>1.4897714065539802</v>
      </c>
      <c r="Q215" s="630">
        <v>4101.82</v>
      </c>
    </row>
    <row r="216" spans="1:17" ht="14.4" customHeight="1" x14ac:dyDescent="0.3">
      <c r="A216" s="625" t="s">
        <v>549</v>
      </c>
      <c r="B216" s="626" t="s">
        <v>7071</v>
      </c>
      <c r="C216" s="626" t="s">
        <v>6916</v>
      </c>
      <c r="D216" s="626" t="s">
        <v>7365</v>
      </c>
      <c r="E216" s="626" t="s">
        <v>7366</v>
      </c>
      <c r="F216" s="629">
        <v>32</v>
      </c>
      <c r="G216" s="629">
        <v>312608</v>
      </c>
      <c r="H216" s="629">
        <v>1</v>
      </c>
      <c r="I216" s="629">
        <v>9769</v>
      </c>
      <c r="J216" s="629">
        <v>38</v>
      </c>
      <c r="K216" s="629">
        <v>384721.12</v>
      </c>
      <c r="L216" s="629">
        <v>1.2306822602108711</v>
      </c>
      <c r="M216" s="629">
        <v>10124.24</v>
      </c>
      <c r="N216" s="629">
        <v>44</v>
      </c>
      <c r="O216" s="629">
        <v>445466.55999999994</v>
      </c>
      <c r="P216" s="642">
        <v>1.4250005118231137</v>
      </c>
      <c r="Q216" s="630">
        <v>10124.239999999998</v>
      </c>
    </row>
    <row r="217" spans="1:17" ht="14.4" customHeight="1" x14ac:dyDescent="0.3">
      <c r="A217" s="625" t="s">
        <v>549</v>
      </c>
      <c r="B217" s="626" t="s">
        <v>7071</v>
      </c>
      <c r="C217" s="626" t="s">
        <v>6916</v>
      </c>
      <c r="D217" s="626" t="s">
        <v>7367</v>
      </c>
      <c r="E217" s="626" t="s">
        <v>7368</v>
      </c>
      <c r="F217" s="629">
        <v>11</v>
      </c>
      <c r="G217" s="629">
        <v>70728.899999999994</v>
      </c>
      <c r="H217" s="629">
        <v>1</v>
      </c>
      <c r="I217" s="629">
        <v>6429.9</v>
      </c>
      <c r="J217" s="629">
        <v>15</v>
      </c>
      <c r="K217" s="629">
        <v>99955.650000000009</v>
      </c>
      <c r="L217" s="629">
        <v>1.4132221765077644</v>
      </c>
      <c r="M217" s="629">
        <v>6663.7100000000009</v>
      </c>
      <c r="N217" s="629">
        <v>31</v>
      </c>
      <c r="O217" s="629">
        <v>206575.01</v>
      </c>
      <c r="P217" s="642">
        <v>2.9206591647827129</v>
      </c>
      <c r="Q217" s="630">
        <v>6663.71</v>
      </c>
    </row>
    <row r="218" spans="1:17" ht="14.4" customHeight="1" x14ac:dyDescent="0.3">
      <c r="A218" s="625" t="s">
        <v>549</v>
      </c>
      <c r="B218" s="626" t="s">
        <v>7071</v>
      </c>
      <c r="C218" s="626" t="s">
        <v>6916</v>
      </c>
      <c r="D218" s="626" t="s">
        <v>7369</v>
      </c>
      <c r="E218" s="626" t="s">
        <v>7370</v>
      </c>
      <c r="F218" s="629">
        <v>1</v>
      </c>
      <c r="G218" s="629">
        <v>1796</v>
      </c>
      <c r="H218" s="629">
        <v>1</v>
      </c>
      <c r="I218" s="629">
        <v>1796</v>
      </c>
      <c r="J218" s="629"/>
      <c r="K218" s="629"/>
      <c r="L218" s="629"/>
      <c r="M218" s="629"/>
      <c r="N218" s="629"/>
      <c r="O218" s="629"/>
      <c r="P218" s="642"/>
      <c r="Q218" s="630"/>
    </row>
    <row r="219" spans="1:17" ht="14.4" customHeight="1" x14ac:dyDescent="0.3">
      <c r="A219" s="625" t="s">
        <v>549</v>
      </c>
      <c r="B219" s="626" t="s">
        <v>7071</v>
      </c>
      <c r="C219" s="626" t="s">
        <v>6916</v>
      </c>
      <c r="D219" s="626" t="s">
        <v>7371</v>
      </c>
      <c r="E219" s="626" t="s">
        <v>7372</v>
      </c>
      <c r="F219" s="629">
        <v>1</v>
      </c>
      <c r="G219" s="629">
        <v>1796</v>
      </c>
      <c r="H219" s="629">
        <v>1</v>
      </c>
      <c r="I219" s="629">
        <v>1796</v>
      </c>
      <c r="J219" s="629"/>
      <c r="K219" s="629"/>
      <c r="L219" s="629"/>
      <c r="M219" s="629"/>
      <c r="N219" s="629"/>
      <c r="O219" s="629"/>
      <c r="P219" s="642"/>
      <c r="Q219" s="630"/>
    </row>
    <row r="220" spans="1:17" ht="14.4" customHeight="1" x14ac:dyDescent="0.3">
      <c r="A220" s="625" t="s">
        <v>549</v>
      </c>
      <c r="B220" s="626" t="s">
        <v>7071</v>
      </c>
      <c r="C220" s="626" t="s">
        <v>6916</v>
      </c>
      <c r="D220" s="626" t="s">
        <v>7373</v>
      </c>
      <c r="E220" s="626" t="s">
        <v>7374</v>
      </c>
      <c r="F220" s="629"/>
      <c r="G220" s="629"/>
      <c r="H220" s="629"/>
      <c r="I220" s="629"/>
      <c r="J220" s="629"/>
      <c r="K220" s="629"/>
      <c r="L220" s="629"/>
      <c r="M220" s="629"/>
      <c r="N220" s="629">
        <v>1</v>
      </c>
      <c r="O220" s="629">
        <v>1796</v>
      </c>
      <c r="P220" s="642"/>
      <c r="Q220" s="630">
        <v>1796</v>
      </c>
    </row>
    <row r="221" spans="1:17" ht="14.4" customHeight="1" x14ac:dyDescent="0.3">
      <c r="A221" s="625" t="s">
        <v>549</v>
      </c>
      <c r="B221" s="626" t="s">
        <v>7071</v>
      </c>
      <c r="C221" s="626" t="s">
        <v>6916</v>
      </c>
      <c r="D221" s="626" t="s">
        <v>7375</v>
      </c>
      <c r="E221" s="626" t="s">
        <v>7376</v>
      </c>
      <c r="F221" s="629"/>
      <c r="G221" s="629"/>
      <c r="H221" s="629"/>
      <c r="I221" s="629"/>
      <c r="J221" s="629"/>
      <c r="K221" s="629"/>
      <c r="L221" s="629"/>
      <c r="M221" s="629"/>
      <c r="N221" s="629">
        <v>1</v>
      </c>
      <c r="O221" s="629">
        <v>1796</v>
      </c>
      <c r="P221" s="642"/>
      <c r="Q221" s="630">
        <v>1796</v>
      </c>
    </row>
    <row r="222" spans="1:17" ht="14.4" customHeight="1" x14ac:dyDescent="0.3">
      <c r="A222" s="625" t="s">
        <v>549</v>
      </c>
      <c r="B222" s="626" t="s">
        <v>7071</v>
      </c>
      <c r="C222" s="626" t="s">
        <v>6916</v>
      </c>
      <c r="D222" s="626" t="s">
        <v>7377</v>
      </c>
      <c r="E222" s="626" t="s">
        <v>7378</v>
      </c>
      <c r="F222" s="629"/>
      <c r="G222" s="629"/>
      <c r="H222" s="629"/>
      <c r="I222" s="629"/>
      <c r="J222" s="629">
        <v>1</v>
      </c>
      <c r="K222" s="629">
        <v>1796</v>
      </c>
      <c r="L222" s="629"/>
      <c r="M222" s="629">
        <v>1796</v>
      </c>
      <c r="N222" s="629"/>
      <c r="O222" s="629"/>
      <c r="P222" s="642"/>
      <c r="Q222" s="630"/>
    </row>
    <row r="223" spans="1:17" ht="14.4" customHeight="1" x14ac:dyDescent="0.3">
      <c r="A223" s="625" t="s">
        <v>549</v>
      </c>
      <c r="B223" s="626" t="s">
        <v>7071</v>
      </c>
      <c r="C223" s="626" t="s">
        <v>6916</v>
      </c>
      <c r="D223" s="626" t="s">
        <v>7379</v>
      </c>
      <c r="E223" s="626" t="s">
        <v>7380</v>
      </c>
      <c r="F223" s="629"/>
      <c r="G223" s="629"/>
      <c r="H223" s="629"/>
      <c r="I223" s="629"/>
      <c r="J223" s="629">
        <v>1</v>
      </c>
      <c r="K223" s="629">
        <v>9403</v>
      </c>
      <c r="L223" s="629"/>
      <c r="M223" s="629">
        <v>9403</v>
      </c>
      <c r="N223" s="629"/>
      <c r="O223" s="629"/>
      <c r="P223" s="642"/>
      <c r="Q223" s="630"/>
    </row>
    <row r="224" spans="1:17" ht="14.4" customHeight="1" x14ac:dyDescent="0.3">
      <c r="A224" s="625" t="s">
        <v>549</v>
      </c>
      <c r="B224" s="626" t="s">
        <v>7071</v>
      </c>
      <c r="C224" s="626" t="s">
        <v>6916</v>
      </c>
      <c r="D224" s="626" t="s">
        <v>7381</v>
      </c>
      <c r="E224" s="626" t="s">
        <v>7382</v>
      </c>
      <c r="F224" s="629">
        <v>33</v>
      </c>
      <c r="G224" s="629">
        <v>468270</v>
      </c>
      <c r="H224" s="629">
        <v>1</v>
      </c>
      <c r="I224" s="629">
        <v>14190</v>
      </c>
      <c r="J224" s="629">
        <v>50</v>
      </c>
      <c r="K224" s="629">
        <v>735300</v>
      </c>
      <c r="L224" s="629">
        <v>1.5702479338842976</v>
      </c>
      <c r="M224" s="629">
        <v>14706</v>
      </c>
      <c r="N224" s="629">
        <v>62</v>
      </c>
      <c r="O224" s="629">
        <v>911772</v>
      </c>
      <c r="P224" s="642">
        <v>1.947107438016529</v>
      </c>
      <c r="Q224" s="630">
        <v>14706</v>
      </c>
    </row>
    <row r="225" spans="1:17" ht="14.4" customHeight="1" x14ac:dyDescent="0.3">
      <c r="A225" s="625" t="s">
        <v>549</v>
      </c>
      <c r="B225" s="626" t="s">
        <v>7071</v>
      </c>
      <c r="C225" s="626" t="s">
        <v>6916</v>
      </c>
      <c r="D225" s="626" t="s">
        <v>7383</v>
      </c>
      <c r="E225" s="626" t="s">
        <v>7384</v>
      </c>
      <c r="F225" s="629">
        <v>1</v>
      </c>
      <c r="G225" s="629">
        <v>15290</v>
      </c>
      <c r="H225" s="629">
        <v>1</v>
      </c>
      <c r="I225" s="629">
        <v>15290</v>
      </c>
      <c r="J225" s="629">
        <v>3</v>
      </c>
      <c r="K225" s="629">
        <v>47538</v>
      </c>
      <c r="L225" s="629">
        <v>3.1090909090909089</v>
      </c>
      <c r="M225" s="629">
        <v>15846</v>
      </c>
      <c r="N225" s="629">
        <v>1</v>
      </c>
      <c r="O225" s="629">
        <v>15846</v>
      </c>
      <c r="P225" s="642">
        <v>1.0363636363636364</v>
      </c>
      <c r="Q225" s="630">
        <v>15846</v>
      </c>
    </row>
    <row r="226" spans="1:17" ht="14.4" customHeight="1" x14ac:dyDescent="0.3">
      <c r="A226" s="625" t="s">
        <v>549</v>
      </c>
      <c r="B226" s="626" t="s">
        <v>7071</v>
      </c>
      <c r="C226" s="626" t="s">
        <v>6916</v>
      </c>
      <c r="D226" s="626" t="s">
        <v>7385</v>
      </c>
      <c r="E226" s="626" t="s">
        <v>7386</v>
      </c>
      <c r="F226" s="629">
        <v>3</v>
      </c>
      <c r="G226" s="629">
        <v>15678</v>
      </c>
      <c r="H226" s="629">
        <v>1</v>
      </c>
      <c r="I226" s="629">
        <v>5226</v>
      </c>
      <c r="J226" s="629">
        <v>2</v>
      </c>
      <c r="K226" s="629">
        <v>10832.08</v>
      </c>
      <c r="L226" s="629">
        <v>0.69090955479015181</v>
      </c>
      <c r="M226" s="629">
        <v>5416.04</v>
      </c>
      <c r="N226" s="629">
        <v>1</v>
      </c>
      <c r="O226" s="629">
        <v>5416.04</v>
      </c>
      <c r="P226" s="642">
        <v>0.34545477739507591</v>
      </c>
      <c r="Q226" s="630">
        <v>5416.04</v>
      </c>
    </row>
    <row r="227" spans="1:17" ht="14.4" customHeight="1" x14ac:dyDescent="0.3">
      <c r="A227" s="625" t="s">
        <v>549</v>
      </c>
      <c r="B227" s="626" t="s">
        <v>7071</v>
      </c>
      <c r="C227" s="626" t="s">
        <v>6916</v>
      </c>
      <c r="D227" s="626" t="s">
        <v>7387</v>
      </c>
      <c r="E227" s="626" t="s">
        <v>7388</v>
      </c>
      <c r="F227" s="629">
        <v>4</v>
      </c>
      <c r="G227" s="629">
        <v>22512</v>
      </c>
      <c r="H227" s="629">
        <v>1</v>
      </c>
      <c r="I227" s="629">
        <v>5628</v>
      </c>
      <c r="J227" s="629">
        <v>2</v>
      </c>
      <c r="K227" s="629">
        <v>11256</v>
      </c>
      <c r="L227" s="629">
        <v>0.5</v>
      </c>
      <c r="M227" s="629">
        <v>5628</v>
      </c>
      <c r="N227" s="629">
        <v>5</v>
      </c>
      <c r="O227" s="629">
        <v>28140</v>
      </c>
      <c r="P227" s="642">
        <v>1.25</v>
      </c>
      <c r="Q227" s="630">
        <v>5628</v>
      </c>
    </row>
    <row r="228" spans="1:17" ht="14.4" customHeight="1" x14ac:dyDescent="0.3">
      <c r="A228" s="625" t="s">
        <v>549</v>
      </c>
      <c r="B228" s="626" t="s">
        <v>7071</v>
      </c>
      <c r="C228" s="626" t="s">
        <v>6916</v>
      </c>
      <c r="D228" s="626" t="s">
        <v>7389</v>
      </c>
      <c r="E228" s="626" t="s">
        <v>7390</v>
      </c>
      <c r="F228" s="629">
        <v>1</v>
      </c>
      <c r="G228" s="629">
        <v>5705.8</v>
      </c>
      <c r="H228" s="629">
        <v>1</v>
      </c>
      <c r="I228" s="629">
        <v>5705.8</v>
      </c>
      <c r="J228" s="629"/>
      <c r="K228" s="629"/>
      <c r="L228" s="629"/>
      <c r="M228" s="629"/>
      <c r="N228" s="629">
        <v>1</v>
      </c>
      <c r="O228" s="629">
        <v>5705.8</v>
      </c>
      <c r="P228" s="642">
        <v>1</v>
      </c>
      <c r="Q228" s="630">
        <v>5705.8</v>
      </c>
    </row>
    <row r="229" spans="1:17" ht="14.4" customHeight="1" x14ac:dyDescent="0.3">
      <c r="A229" s="625" t="s">
        <v>549</v>
      </c>
      <c r="B229" s="626" t="s">
        <v>7071</v>
      </c>
      <c r="C229" s="626" t="s">
        <v>6916</v>
      </c>
      <c r="D229" s="626" t="s">
        <v>7391</v>
      </c>
      <c r="E229" s="626" t="s">
        <v>7392</v>
      </c>
      <c r="F229" s="629">
        <v>2</v>
      </c>
      <c r="G229" s="629">
        <v>18713.400000000001</v>
      </c>
      <c r="H229" s="629">
        <v>1</v>
      </c>
      <c r="I229" s="629">
        <v>9356.7000000000007</v>
      </c>
      <c r="J229" s="629">
        <v>1</v>
      </c>
      <c r="K229" s="629">
        <v>9356.7000000000007</v>
      </c>
      <c r="L229" s="629">
        <v>0.5</v>
      </c>
      <c r="M229" s="629">
        <v>9356.7000000000007</v>
      </c>
      <c r="N229" s="629">
        <v>1</v>
      </c>
      <c r="O229" s="629">
        <v>9356.7000000000007</v>
      </c>
      <c r="P229" s="642">
        <v>0.5</v>
      </c>
      <c r="Q229" s="630">
        <v>9356.7000000000007</v>
      </c>
    </row>
    <row r="230" spans="1:17" ht="14.4" customHeight="1" x14ac:dyDescent="0.3">
      <c r="A230" s="625" t="s">
        <v>549</v>
      </c>
      <c r="B230" s="626" t="s">
        <v>7071</v>
      </c>
      <c r="C230" s="626" t="s">
        <v>6916</v>
      </c>
      <c r="D230" s="626" t="s">
        <v>7393</v>
      </c>
      <c r="E230" s="626" t="s">
        <v>7394</v>
      </c>
      <c r="F230" s="629">
        <v>13</v>
      </c>
      <c r="G230" s="629">
        <v>113493.9</v>
      </c>
      <c r="H230" s="629">
        <v>1</v>
      </c>
      <c r="I230" s="629">
        <v>8730.2999999999993</v>
      </c>
      <c r="J230" s="629">
        <v>10</v>
      </c>
      <c r="K230" s="629">
        <v>87303</v>
      </c>
      <c r="L230" s="629">
        <v>0.76923076923076927</v>
      </c>
      <c r="M230" s="629">
        <v>8730.2999999999993</v>
      </c>
      <c r="N230" s="629">
        <v>8</v>
      </c>
      <c r="O230" s="629">
        <v>69842.399999999994</v>
      </c>
      <c r="P230" s="642">
        <v>0.61538461538461542</v>
      </c>
      <c r="Q230" s="630">
        <v>8730.2999999999993</v>
      </c>
    </row>
    <row r="231" spans="1:17" ht="14.4" customHeight="1" x14ac:dyDescent="0.3">
      <c r="A231" s="625" t="s">
        <v>549</v>
      </c>
      <c r="B231" s="626" t="s">
        <v>7071</v>
      </c>
      <c r="C231" s="626" t="s">
        <v>6916</v>
      </c>
      <c r="D231" s="626" t="s">
        <v>7395</v>
      </c>
      <c r="E231" s="626" t="s">
        <v>7396</v>
      </c>
      <c r="F231" s="629">
        <v>6</v>
      </c>
      <c r="G231" s="629">
        <v>118578</v>
      </c>
      <c r="H231" s="629">
        <v>1</v>
      </c>
      <c r="I231" s="629">
        <v>19763</v>
      </c>
      <c r="J231" s="629">
        <v>8</v>
      </c>
      <c r="K231" s="629">
        <v>158104</v>
      </c>
      <c r="L231" s="629">
        <v>1.3333333333333333</v>
      </c>
      <c r="M231" s="629">
        <v>19763</v>
      </c>
      <c r="N231" s="629">
        <v>3</v>
      </c>
      <c r="O231" s="629">
        <v>59289</v>
      </c>
      <c r="P231" s="642">
        <v>0.5</v>
      </c>
      <c r="Q231" s="630">
        <v>19763</v>
      </c>
    </row>
    <row r="232" spans="1:17" ht="14.4" customHeight="1" x14ac:dyDescent="0.3">
      <c r="A232" s="625" t="s">
        <v>549</v>
      </c>
      <c r="B232" s="626" t="s">
        <v>7071</v>
      </c>
      <c r="C232" s="626" t="s">
        <v>6916</v>
      </c>
      <c r="D232" s="626" t="s">
        <v>7397</v>
      </c>
      <c r="E232" s="626" t="s">
        <v>7398</v>
      </c>
      <c r="F232" s="629"/>
      <c r="G232" s="629"/>
      <c r="H232" s="629"/>
      <c r="I232" s="629"/>
      <c r="J232" s="629">
        <v>4</v>
      </c>
      <c r="K232" s="629">
        <v>32960</v>
      </c>
      <c r="L232" s="629"/>
      <c r="M232" s="629">
        <v>8240</v>
      </c>
      <c r="N232" s="629">
        <v>2</v>
      </c>
      <c r="O232" s="629">
        <v>16480</v>
      </c>
      <c r="P232" s="642"/>
      <c r="Q232" s="630">
        <v>8240</v>
      </c>
    </row>
    <row r="233" spans="1:17" ht="14.4" customHeight="1" x14ac:dyDescent="0.3">
      <c r="A233" s="625" t="s">
        <v>549</v>
      </c>
      <c r="B233" s="626" t="s">
        <v>7071</v>
      </c>
      <c r="C233" s="626" t="s">
        <v>6916</v>
      </c>
      <c r="D233" s="626" t="s">
        <v>7399</v>
      </c>
      <c r="E233" s="626" t="s">
        <v>7400</v>
      </c>
      <c r="F233" s="629">
        <v>4</v>
      </c>
      <c r="G233" s="629">
        <v>32640</v>
      </c>
      <c r="H233" s="629">
        <v>1</v>
      </c>
      <c r="I233" s="629">
        <v>8160</v>
      </c>
      <c r="J233" s="629">
        <v>1</v>
      </c>
      <c r="K233" s="629">
        <v>8160</v>
      </c>
      <c r="L233" s="629">
        <v>0.25</v>
      </c>
      <c r="M233" s="629">
        <v>8160</v>
      </c>
      <c r="N233" s="629">
        <v>1</v>
      </c>
      <c r="O233" s="629">
        <v>8160</v>
      </c>
      <c r="P233" s="642">
        <v>0.25</v>
      </c>
      <c r="Q233" s="630">
        <v>8160</v>
      </c>
    </row>
    <row r="234" spans="1:17" ht="14.4" customHeight="1" x14ac:dyDescent="0.3">
      <c r="A234" s="625" t="s">
        <v>549</v>
      </c>
      <c r="B234" s="626" t="s">
        <v>7071</v>
      </c>
      <c r="C234" s="626" t="s">
        <v>6916</v>
      </c>
      <c r="D234" s="626" t="s">
        <v>7401</v>
      </c>
      <c r="E234" s="626" t="s">
        <v>7402</v>
      </c>
      <c r="F234" s="629">
        <v>182</v>
      </c>
      <c r="G234" s="629">
        <v>2187494.4000000004</v>
      </c>
      <c r="H234" s="629">
        <v>1</v>
      </c>
      <c r="I234" s="629">
        <v>12019.200000000003</v>
      </c>
      <c r="J234" s="629">
        <v>194</v>
      </c>
      <c r="K234" s="629">
        <v>2331724.8000000003</v>
      </c>
      <c r="L234" s="629">
        <v>1.0659340659340659</v>
      </c>
      <c r="M234" s="629">
        <v>12019.2</v>
      </c>
      <c r="N234" s="629">
        <v>163</v>
      </c>
      <c r="O234" s="629">
        <v>1959129.5999999996</v>
      </c>
      <c r="P234" s="642">
        <v>0.89560439560439531</v>
      </c>
      <c r="Q234" s="630">
        <v>12019.199999999997</v>
      </c>
    </row>
    <row r="235" spans="1:17" ht="14.4" customHeight="1" x14ac:dyDescent="0.3">
      <c r="A235" s="625" t="s">
        <v>549</v>
      </c>
      <c r="B235" s="626" t="s">
        <v>7071</v>
      </c>
      <c r="C235" s="626" t="s">
        <v>6916</v>
      </c>
      <c r="D235" s="626" t="s">
        <v>7403</v>
      </c>
      <c r="E235" s="626" t="s">
        <v>7404</v>
      </c>
      <c r="F235" s="629">
        <v>6</v>
      </c>
      <c r="G235" s="629">
        <v>82770</v>
      </c>
      <c r="H235" s="629">
        <v>1</v>
      </c>
      <c r="I235" s="629">
        <v>13795</v>
      </c>
      <c r="J235" s="629">
        <v>2</v>
      </c>
      <c r="K235" s="629">
        <v>27590</v>
      </c>
      <c r="L235" s="629">
        <v>0.33333333333333331</v>
      </c>
      <c r="M235" s="629">
        <v>13795</v>
      </c>
      <c r="N235" s="629"/>
      <c r="O235" s="629"/>
      <c r="P235" s="642"/>
      <c r="Q235" s="630"/>
    </row>
    <row r="236" spans="1:17" ht="14.4" customHeight="1" x14ac:dyDescent="0.3">
      <c r="A236" s="625" t="s">
        <v>549</v>
      </c>
      <c r="B236" s="626" t="s">
        <v>7071</v>
      </c>
      <c r="C236" s="626" t="s">
        <v>6916</v>
      </c>
      <c r="D236" s="626" t="s">
        <v>7405</v>
      </c>
      <c r="E236" s="626" t="s">
        <v>7406</v>
      </c>
      <c r="F236" s="629">
        <v>35</v>
      </c>
      <c r="G236" s="629">
        <v>744821</v>
      </c>
      <c r="H236" s="629">
        <v>1</v>
      </c>
      <c r="I236" s="629">
        <v>21280.6</v>
      </c>
      <c r="J236" s="629">
        <v>23</v>
      </c>
      <c r="K236" s="629">
        <v>489453.8</v>
      </c>
      <c r="L236" s="629">
        <v>0.65714285714285714</v>
      </c>
      <c r="M236" s="629">
        <v>21280.6</v>
      </c>
      <c r="N236" s="629">
        <v>28</v>
      </c>
      <c r="O236" s="629">
        <v>595856.80000000005</v>
      </c>
      <c r="P236" s="642">
        <v>0.8</v>
      </c>
      <c r="Q236" s="630">
        <v>21280.600000000002</v>
      </c>
    </row>
    <row r="237" spans="1:17" ht="14.4" customHeight="1" x14ac:dyDescent="0.3">
      <c r="A237" s="625" t="s">
        <v>549</v>
      </c>
      <c r="B237" s="626" t="s">
        <v>7071</v>
      </c>
      <c r="C237" s="626" t="s">
        <v>6916</v>
      </c>
      <c r="D237" s="626" t="s">
        <v>7407</v>
      </c>
      <c r="E237" s="626" t="s">
        <v>7408</v>
      </c>
      <c r="F237" s="629"/>
      <c r="G237" s="629"/>
      <c r="H237" s="629"/>
      <c r="I237" s="629"/>
      <c r="J237" s="629">
        <v>1</v>
      </c>
      <c r="K237" s="629">
        <v>12161.4</v>
      </c>
      <c r="L237" s="629"/>
      <c r="M237" s="629">
        <v>12161.4</v>
      </c>
      <c r="N237" s="629"/>
      <c r="O237" s="629"/>
      <c r="P237" s="642"/>
      <c r="Q237" s="630"/>
    </row>
    <row r="238" spans="1:17" ht="14.4" customHeight="1" x14ac:dyDescent="0.3">
      <c r="A238" s="625" t="s">
        <v>549</v>
      </c>
      <c r="B238" s="626" t="s">
        <v>7071</v>
      </c>
      <c r="C238" s="626" t="s">
        <v>6916</v>
      </c>
      <c r="D238" s="626" t="s">
        <v>7409</v>
      </c>
      <c r="E238" s="626" t="s">
        <v>7410</v>
      </c>
      <c r="F238" s="629"/>
      <c r="G238" s="629"/>
      <c r="H238" s="629"/>
      <c r="I238" s="629"/>
      <c r="J238" s="629">
        <v>1</v>
      </c>
      <c r="K238" s="629">
        <v>15411.5</v>
      </c>
      <c r="L238" s="629"/>
      <c r="M238" s="629">
        <v>15411.5</v>
      </c>
      <c r="N238" s="629">
        <v>1</v>
      </c>
      <c r="O238" s="629">
        <v>15411.5</v>
      </c>
      <c r="P238" s="642"/>
      <c r="Q238" s="630">
        <v>15411.5</v>
      </c>
    </row>
    <row r="239" spans="1:17" ht="14.4" customHeight="1" x14ac:dyDescent="0.3">
      <c r="A239" s="625" t="s">
        <v>549</v>
      </c>
      <c r="B239" s="626" t="s">
        <v>7071</v>
      </c>
      <c r="C239" s="626" t="s">
        <v>6916</v>
      </c>
      <c r="D239" s="626" t="s">
        <v>7411</v>
      </c>
      <c r="E239" s="626" t="s">
        <v>7412</v>
      </c>
      <c r="F239" s="629">
        <v>1</v>
      </c>
      <c r="G239" s="629">
        <v>13765</v>
      </c>
      <c r="H239" s="629">
        <v>1</v>
      </c>
      <c r="I239" s="629">
        <v>13765</v>
      </c>
      <c r="J239" s="629"/>
      <c r="K239" s="629"/>
      <c r="L239" s="629"/>
      <c r="M239" s="629"/>
      <c r="N239" s="629"/>
      <c r="O239" s="629"/>
      <c r="P239" s="642"/>
      <c r="Q239" s="630"/>
    </row>
    <row r="240" spans="1:17" ht="14.4" customHeight="1" x14ac:dyDescent="0.3">
      <c r="A240" s="625" t="s">
        <v>549</v>
      </c>
      <c r="B240" s="626" t="s">
        <v>7071</v>
      </c>
      <c r="C240" s="626" t="s">
        <v>6916</v>
      </c>
      <c r="D240" s="626" t="s">
        <v>7413</v>
      </c>
      <c r="E240" s="626" t="s">
        <v>7414</v>
      </c>
      <c r="F240" s="629">
        <v>9</v>
      </c>
      <c r="G240" s="629">
        <v>98826.299999999988</v>
      </c>
      <c r="H240" s="629">
        <v>1</v>
      </c>
      <c r="I240" s="629">
        <v>10980.699999999999</v>
      </c>
      <c r="J240" s="629">
        <v>5</v>
      </c>
      <c r="K240" s="629">
        <v>54903.5</v>
      </c>
      <c r="L240" s="629">
        <v>0.55555555555555558</v>
      </c>
      <c r="M240" s="629">
        <v>10980.7</v>
      </c>
      <c r="N240" s="629">
        <v>5</v>
      </c>
      <c r="O240" s="629">
        <v>54903.500000000007</v>
      </c>
      <c r="P240" s="642">
        <v>0.55555555555555569</v>
      </c>
      <c r="Q240" s="630">
        <v>10980.7</v>
      </c>
    </row>
    <row r="241" spans="1:17" ht="14.4" customHeight="1" x14ac:dyDescent="0.3">
      <c r="A241" s="625" t="s">
        <v>549</v>
      </c>
      <c r="B241" s="626" t="s">
        <v>7071</v>
      </c>
      <c r="C241" s="626" t="s">
        <v>6916</v>
      </c>
      <c r="D241" s="626" t="s">
        <v>7415</v>
      </c>
      <c r="E241" s="626" t="s">
        <v>7416</v>
      </c>
      <c r="F241" s="629">
        <v>2</v>
      </c>
      <c r="G241" s="629">
        <v>21961.4</v>
      </c>
      <c r="H241" s="629">
        <v>1</v>
      </c>
      <c r="I241" s="629">
        <v>10980.7</v>
      </c>
      <c r="J241" s="629">
        <v>1</v>
      </c>
      <c r="K241" s="629">
        <v>10980.7</v>
      </c>
      <c r="L241" s="629">
        <v>0.5</v>
      </c>
      <c r="M241" s="629">
        <v>10980.7</v>
      </c>
      <c r="N241" s="629">
        <v>2</v>
      </c>
      <c r="O241" s="629">
        <v>21961.4</v>
      </c>
      <c r="P241" s="642">
        <v>1</v>
      </c>
      <c r="Q241" s="630">
        <v>10980.7</v>
      </c>
    </row>
    <row r="242" spans="1:17" ht="14.4" customHeight="1" x14ac:dyDescent="0.3">
      <c r="A242" s="625" t="s">
        <v>549</v>
      </c>
      <c r="B242" s="626" t="s">
        <v>7071</v>
      </c>
      <c r="C242" s="626" t="s">
        <v>6916</v>
      </c>
      <c r="D242" s="626" t="s">
        <v>7417</v>
      </c>
      <c r="E242" s="626" t="s">
        <v>7418</v>
      </c>
      <c r="F242" s="629">
        <v>4</v>
      </c>
      <c r="G242" s="629">
        <v>43922.8</v>
      </c>
      <c r="H242" s="629">
        <v>1</v>
      </c>
      <c r="I242" s="629">
        <v>10980.7</v>
      </c>
      <c r="J242" s="629">
        <v>8</v>
      </c>
      <c r="K242" s="629">
        <v>87845.6</v>
      </c>
      <c r="L242" s="629">
        <v>2</v>
      </c>
      <c r="M242" s="629">
        <v>10980.7</v>
      </c>
      <c r="N242" s="629">
        <v>7</v>
      </c>
      <c r="O242" s="629">
        <v>76864.900000000009</v>
      </c>
      <c r="P242" s="642">
        <v>1.75</v>
      </c>
      <c r="Q242" s="630">
        <v>10980.7</v>
      </c>
    </row>
    <row r="243" spans="1:17" ht="14.4" customHeight="1" x14ac:dyDescent="0.3">
      <c r="A243" s="625" t="s">
        <v>549</v>
      </c>
      <c r="B243" s="626" t="s">
        <v>7071</v>
      </c>
      <c r="C243" s="626" t="s">
        <v>6916</v>
      </c>
      <c r="D243" s="626" t="s">
        <v>7419</v>
      </c>
      <c r="E243" s="626" t="s">
        <v>7420</v>
      </c>
      <c r="F243" s="629">
        <v>16</v>
      </c>
      <c r="G243" s="629">
        <v>340486.40000000002</v>
      </c>
      <c r="H243" s="629">
        <v>1</v>
      </c>
      <c r="I243" s="629">
        <v>21280.400000000001</v>
      </c>
      <c r="J243" s="629">
        <v>8</v>
      </c>
      <c r="K243" s="629">
        <v>170243.19999999998</v>
      </c>
      <c r="L243" s="629">
        <v>0.49999999999999989</v>
      </c>
      <c r="M243" s="629">
        <v>21280.399999999998</v>
      </c>
      <c r="N243" s="629">
        <v>9</v>
      </c>
      <c r="O243" s="629">
        <v>191523.6</v>
      </c>
      <c r="P243" s="642">
        <v>0.5625</v>
      </c>
      <c r="Q243" s="630">
        <v>21280.400000000001</v>
      </c>
    </row>
    <row r="244" spans="1:17" ht="14.4" customHeight="1" x14ac:dyDescent="0.3">
      <c r="A244" s="625" t="s">
        <v>549</v>
      </c>
      <c r="B244" s="626" t="s">
        <v>7071</v>
      </c>
      <c r="C244" s="626" t="s">
        <v>6916</v>
      </c>
      <c r="D244" s="626" t="s">
        <v>7421</v>
      </c>
      <c r="E244" s="626" t="s">
        <v>7422</v>
      </c>
      <c r="F244" s="629">
        <v>3</v>
      </c>
      <c r="G244" s="629">
        <v>42300</v>
      </c>
      <c r="H244" s="629">
        <v>1</v>
      </c>
      <c r="I244" s="629">
        <v>14100</v>
      </c>
      <c r="J244" s="629">
        <v>4</v>
      </c>
      <c r="K244" s="629">
        <v>56400</v>
      </c>
      <c r="L244" s="629">
        <v>1.3333333333333333</v>
      </c>
      <c r="M244" s="629">
        <v>14100</v>
      </c>
      <c r="N244" s="629">
        <v>6</v>
      </c>
      <c r="O244" s="629">
        <v>84600</v>
      </c>
      <c r="P244" s="642">
        <v>2</v>
      </c>
      <c r="Q244" s="630">
        <v>14100</v>
      </c>
    </row>
    <row r="245" spans="1:17" ht="14.4" customHeight="1" x14ac:dyDescent="0.3">
      <c r="A245" s="625" t="s">
        <v>549</v>
      </c>
      <c r="B245" s="626" t="s">
        <v>7071</v>
      </c>
      <c r="C245" s="626" t="s">
        <v>6916</v>
      </c>
      <c r="D245" s="626" t="s">
        <v>7423</v>
      </c>
      <c r="E245" s="626" t="s">
        <v>7424</v>
      </c>
      <c r="F245" s="629">
        <v>3</v>
      </c>
      <c r="G245" s="629">
        <v>63841.799999999996</v>
      </c>
      <c r="H245" s="629">
        <v>1</v>
      </c>
      <c r="I245" s="629">
        <v>21280.6</v>
      </c>
      <c r="J245" s="629">
        <v>2</v>
      </c>
      <c r="K245" s="629">
        <v>42561.2</v>
      </c>
      <c r="L245" s="629">
        <v>0.66666666666666663</v>
      </c>
      <c r="M245" s="629">
        <v>21280.6</v>
      </c>
      <c r="N245" s="629">
        <v>3</v>
      </c>
      <c r="O245" s="629">
        <v>63841.799999999996</v>
      </c>
      <c r="P245" s="642">
        <v>1</v>
      </c>
      <c r="Q245" s="630">
        <v>21280.6</v>
      </c>
    </row>
    <row r="246" spans="1:17" ht="14.4" customHeight="1" x14ac:dyDescent="0.3">
      <c r="A246" s="625" t="s">
        <v>549</v>
      </c>
      <c r="B246" s="626" t="s">
        <v>7071</v>
      </c>
      <c r="C246" s="626" t="s">
        <v>6916</v>
      </c>
      <c r="D246" s="626" t="s">
        <v>7425</v>
      </c>
      <c r="E246" s="626" t="s">
        <v>7426</v>
      </c>
      <c r="F246" s="629">
        <v>6</v>
      </c>
      <c r="G246" s="629">
        <v>63750</v>
      </c>
      <c r="H246" s="629">
        <v>1</v>
      </c>
      <c r="I246" s="629">
        <v>10625</v>
      </c>
      <c r="J246" s="629">
        <v>2</v>
      </c>
      <c r="K246" s="629">
        <v>21250</v>
      </c>
      <c r="L246" s="629">
        <v>0.33333333333333331</v>
      </c>
      <c r="M246" s="629">
        <v>10625</v>
      </c>
      <c r="N246" s="629">
        <v>3</v>
      </c>
      <c r="O246" s="629">
        <v>31875</v>
      </c>
      <c r="P246" s="642">
        <v>0.5</v>
      </c>
      <c r="Q246" s="630">
        <v>10625</v>
      </c>
    </row>
    <row r="247" spans="1:17" ht="14.4" customHeight="1" x14ac:dyDescent="0.3">
      <c r="A247" s="625" t="s">
        <v>549</v>
      </c>
      <c r="B247" s="626" t="s">
        <v>7071</v>
      </c>
      <c r="C247" s="626" t="s">
        <v>6916</v>
      </c>
      <c r="D247" s="626" t="s">
        <v>7427</v>
      </c>
      <c r="E247" s="626" t="s">
        <v>7428</v>
      </c>
      <c r="F247" s="629">
        <v>1</v>
      </c>
      <c r="G247" s="629">
        <v>9310</v>
      </c>
      <c r="H247" s="629">
        <v>1</v>
      </c>
      <c r="I247" s="629">
        <v>9310</v>
      </c>
      <c r="J247" s="629">
        <v>1</v>
      </c>
      <c r="K247" s="629">
        <v>9310</v>
      </c>
      <c r="L247" s="629">
        <v>1</v>
      </c>
      <c r="M247" s="629">
        <v>9310</v>
      </c>
      <c r="N247" s="629"/>
      <c r="O247" s="629"/>
      <c r="P247" s="642"/>
      <c r="Q247" s="630"/>
    </row>
    <row r="248" spans="1:17" ht="14.4" customHeight="1" x14ac:dyDescent="0.3">
      <c r="A248" s="625" t="s">
        <v>549</v>
      </c>
      <c r="B248" s="626" t="s">
        <v>7071</v>
      </c>
      <c r="C248" s="626" t="s">
        <v>6916</v>
      </c>
      <c r="D248" s="626" t="s">
        <v>7429</v>
      </c>
      <c r="E248" s="626" t="s">
        <v>7430</v>
      </c>
      <c r="F248" s="629"/>
      <c r="G248" s="629"/>
      <c r="H248" s="629"/>
      <c r="I248" s="629"/>
      <c r="J248" s="629">
        <v>1</v>
      </c>
      <c r="K248" s="629">
        <v>14876.4</v>
      </c>
      <c r="L248" s="629"/>
      <c r="M248" s="629">
        <v>14876.4</v>
      </c>
      <c r="N248" s="629"/>
      <c r="O248" s="629"/>
      <c r="P248" s="642"/>
      <c r="Q248" s="630"/>
    </row>
    <row r="249" spans="1:17" ht="14.4" customHeight="1" x14ac:dyDescent="0.3">
      <c r="A249" s="625" t="s">
        <v>549</v>
      </c>
      <c r="B249" s="626" t="s">
        <v>7071</v>
      </c>
      <c r="C249" s="626" t="s">
        <v>6916</v>
      </c>
      <c r="D249" s="626" t="s">
        <v>7431</v>
      </c>
      <c r="E249" s="626" t="s">
        <v>7432</v>
      </c>
      <c r="F249" s="629">
        <v>2</v>
      </c>
      <c r="G249" s="629">
        <v>29752.799999999999</v>
      </c>
      <c r="H249" s="629">
        <v>1</v>
      </c>
      <c r="I249" s="629">
        <v>14876.4</v>
      </c>
      <c r="J249" s="629">
        <v>5</v>
      </c>
      <c r="K249" s="629">
        <v>74382</v>
      </c>
      <c r="L249" s="629">
        <v>2.5</v>
      </c>
      <c r="M249" s="629">
        <v>14876.4</v>
      </c>
      <c r="N249" s="629">
        <v>1</v>
      </c>
      <c r="O249" s="629">
        <v>14876.4</v>
      </c>
      <c r="P249" s="642">
        <v>0.5</v>
      </c>
      <c r="Q249" s="630">
        <v>14876.4</v>
      </c>
    </row>
    <row r="250" spans="1:17" ht="14.4" customHeight="1" x14ac:dyDescent="0.3">
      <c r="A250" s="625" t="s">
        <v>549</v>
      </c>
      <c r="B250" s="626" t="s">
        <v>7071</v>
      </c>
      <c r="C250" s="626" t="s">
        <v>6916</v>
      </c>
      <c r="D250" s="626" t="s">
        <v>7433</v>
      </c>
      <c r="E250" s="626" t="s">
        <v>7434</v>
      </c>
      <c r="F250" s="629">
        <v>1</v>
      </c>
      <c r="G250" s="629">
        <v>9261.7000000000007</v>
      </c>
      <c r="H250" s="629">
        <v>1</v>
      </c>
      <c r="I250" s="629">
        <v>9261.7000000000007</v>
      </c>
      <c r="J250" s="629"/>
      <c r="K250" s="629"/>
      <c r="L250" s="629"/>
      <c r="M250" s="629"/>
      <c r="N250" s="629"/>
      <c r="O250" s="629"/>
      <c r="P250" s="642"/>
      <c r="Q250" s="630"/>
    </row>
    <row r="251" spans="1:17" ht="14.4" customHeight="1" x14ac:dyDescent="0.3">
      <c r="A251" s="625" t="s">
        <v>549</v>
      </c>
      <c r="B251" s="626" t="s">
        <v>7071</v>
      </c>
      <c r="C251" s="626" t="s">
        <v>6916</v>
      </c>
      <c r="D251" s="626" t="s">
        <v>7435</v>
      </c>
      <c r="E251" s="626" t="s">
        <v>7436</v>
      </c>
      <c r="F251" s="629">
        <v>1</v>
      </c>
      <c r="G251" s="629">
        <v>9261.7000000000007</v>
      </c>
      <c r="H251" s="629">
        <v>1</v>
      </c>
      <c r="I251" s="629">
        <v>9261.7000000000007</v>
      </c>
      <c r="J251" s="629"/>
      <c r="K251" s="629"/>
      <c r="L251" s="629"/>
      <c r="M251" s="629"/>
      <c r="N251" s="629"/>
      <c r="O251" s="629"/>
      <c r="P251" s="642"/>
      <c r="Q251" s="630"/>
    </row>
    <row r="252" spans="1:17" ht="14.4" customHeight="1" x14ac:dyDescent="0.3">
      <c r="A252" s="625" t="s">
        <v>549</v>
      </c>
      <c r="B252" s="626" t="s">
        <v>7071</v>
      </c>
      <c r="C252" s="626" t="s">
        <v>6916</v>
      </c>
      <c r="D252" s="626" t="s">
        <v>7437</v>
      </c>
      <c r="E252" s="626" t="s">
        <v>7438</v>
      </c>
      <c r="F252" s="629">
        <v>1</v>
      </c>
      <c r="G252" s="629">
        <v>8498.2999999999993</v>
      </c>
      <c r="H252" s="629">
        <v>1</v>
      </c>
      <c r="I252" s="629">
        <v>8498.2999999999993</v>
      </c>
      <c r="J252" s="629">
        <v>1</v>
      </c>
      <c r="K252" s="629">
        <v>8498.2999999999993</v>
      </c>
      <c r="L252" s="629">
        <v>1</v>
      </c>
      <c r="M252" s="629">
        <v>8498.2999999999993</v>
      </c>
      <c r="N252" s="629"/>
      <c r="O252" s="629"/>
      <c r="P252" s="642"/>
      <c r="Q252" s="630"/>
    </row>
    <row r="253" spans="1:17" ht="14.4" customHeight="1" x14ac:dyDescent="0.3">
      <c r="A253" s="625" t="s">
        <v>549</v>
      </c>
      <c r="B253" s="626" t="s">
        <v>7071</v>
      </c>
      <c r="C253" s="626" t="s">
        <v>6916</v>
      </c>
      <c r="D253" s="626" t="s">
        <v>7439</v>
      </c>
      <c r="E253" s="626" t="s">
        <v>7440</v>
      </c>
      <c r="F253" s="629"/>
      <c r="G253" s="629"/>
      <c r="H253" s="629"/>
      <c r="I253" s="629"/>
      <c r="J253" s="629">
        <v>1</v>
      </c>
      <c r="K253" s="629">
        <v>9261.7000000000007</v>
      </c>
      <c r="L253" s="629"/>
      <c r="M253" s="629">
        <v>9261.7000000000007</v>
      </c>
      <c r="N253" s="629">
        <v>3</v>
      </c>
      <c r="O253" s="629">
        <v>27785.100000000002</v>
      </c>
      <c r="P253" s="642"/>
      <c r="Q253" s="630">
        <v>9261.7000000000007</v>
      </c>
    </row>
    <row r="254" spans="1:17" ht="14.4" customHeight="1" x14ac:dyDescent="0.3">
      <c r="A254" s="625" t="s">
        <v>549</v>
      </c>
      <c r="B254" s="626" t="s">
        <v>7071</v>
      </c>
      <c r="C254" s="626" t="s">
        <v>6916</v>
      </c>
      <c r="D254" s="626" t="s">
        <v>7441</v>
      </c>
      <c r="E254" s="626" t="s">
        <v>7442</v>
      </c>
      <c r="F254" s="629"/>
      <c r="G254" s="629"/>
      <c r="H254" s="629"/>
      <c r="I254" s="629"/>
      <c r="J254" s="629"/>
      <c r="K254" s="629"/>
      <c r="L254" s="629"/>
      <c r="M254" s="629"/>
      <c r="N254" s="629">
        <v>1</v>
      </c>
      <c r="O254" s="629">
        <v>9261.7000000000007</v>
      </c>
      <c r="P254" s="642"/>
      <c r="Q254" s="630">
        <v>9261.7000000000007</v>
      </c>
    </row>
    <row r="255" spans="1:17" ht="14.4" customHeight="1" x14ac:dyDescent="0.3">
      <c r="A255" s="625" t="s">
        <v>549</v>
      </c>
      <c r="B255" s="626" t="s">
        <v>7071</v>
      </c>
      <c r="C255" s="626" t="s">
        <v>6916</v>
      </c>
      <c r="D255" s="626" t="s">
        <v>7443</v>
      </c>
      <c r="E255" s="626" t="s">
        <v>7444</v>
      </c>
      <c r="F255" s="629">
        <v>7</v>
      </c>
      <c r="G255" s="629">
        <v>54840.3</v>
      </c>
      <c r="H255" s="629">
        <v>1</v>
      </c>
      <c r="I255" s="629">
        <v>7834.3285714285721</v>
      </c>
      <c r="J255" s="629">
        <v>1</v>
      </c>
      <c r="K255" s="629">
        <v>7944.66</v>
      </c>
      <c r="L255" s="629">
        <v>0.14486901056339954</v>
      </c>
      <c r="M255" s="629">
        <v>7944.66</v>
      </c>
      <c r="N255" s="629">
        <v>3</v>
      </c>
      <c r="O255" s="629">
        <v>23833.98</v>
      </c>
      <c r="P255" s="642">
        <v>0.4346070316901986</v>
      </c>
      <c r="Q255" s="630">
        <v>7944.66</v>
      </c>
    </row>
    <row r="256" spans="1:17" ht="14.4" customHeight="1" x14ac:dyDescent="0.3">
      <c r="A256" s="625" t="s">
        <v>549</v>
      </c>
      <c r="B256" s="626" t="s">
        <v>7071</v>
      </c>
      <c r="C256" s="626" t="s">
        <v>6916</v>
      </c>
      <c r="D256" s="626" t="s">
        <v>7445</v>
      </c>
      <c r="E256" s="626" t="s">
        <v>7446</v>
      </c>
      <c r="F256" s="629">
        <v>6</v>
      </c>
      <c r="G256" s="629">
        <v>50241.600000000006</v>
      </c>
      <c r="H256" s="629">
        <v>1</v>
      </c>
      <c r="I256" s="629">
        <v>8373.6</v>
      </c>
      <c r="J256" s="629">
        <v>6</v>
      </c>
      <c r="K256" s="629">
        <v>50767.08</v>
      </c>
      <c r="L256" s="629">
        <v>1.010459061813318</v>
      </c>
      <c r="M256" s="629">
        <v>8461.18</v>
      </c>
      <c r="N256" s="629">
        <v>3</v>
      </c>
      <c r="O256" s="629">
        <v>25383.54</v>
      </c>
      <c r="P256" s="642">
        <v>0.50522953090665901</v>
      </c>
      <c r="Q256" s="630">
        <v>8461.18</v>
      </c>
    </row>
    <row r="257" spans="1:17" ht="14.4" customHeight="1" x14ac:dyDescent="0.3">
      <c r="A257" s="625" t="s">
        <v>549</v>
      </c>
      <c r="B257" s="626" t="s">
        <v>7071</v>
      </c>
      <c r="C257" s="626" t="s">
        <v>6916</v>
      </c>
      <c r="D257" s="626" t="s">
        <v>7447</v>
      </c>
      <c r="E257" s="626" t="s">
        <v>7448</v>
      </c>
      <c r="F257" s="629"/>
      <c r="G257" s="629"/>
      <c r="H257" s="629"/>
      <c r="I257" s="629"/>
      <c r="J257" s="629">
        <v>5</v>
      </c>
      <c r="K257" s="629">
        <v>29303.200000000004</v>
      </c>
      <c r="L257" s="629"/>
      <c r="M257" s="629">
        <v>5860.6400000000012</v>
      </c>
      <c r="N257" s="629">
        <v>1</v>
      </c>
      <c r="O257" s="629">
        <v>5860.64</v>
      </c>
      <c r="P257" s="642"/>
      <c r="Q257" s="630">
        <v>5860.64</v>
      </c>
    </row>
    <row r="258" spans="1:17" ht="14.4" customHeight="1" x14ac:dyDescent="0.3">
      <c r="A258" s="625" t="s">
        <v>549</v>
      </c>
      <c r="B258" s="626" t="s">
        <v>7071</v>
      </c>
      <c r="C258" s="626" t="s">
        <v>6916</v>
      </c>
      <c r="D258" s="626" t="s">
        <v>6919</v>
      </c>
      <c r="E258" s="626" t="s">
        <v>6920</v>
      </c>
      <c r="F258" s="629"/>
      <c r="G258" s="629"/>
      <c r="H258" s="629"/>
      <c r="I258" s="629"/>
      <c r="J258" s="629">
        <v>1</v>
      </c>
      <c r="K258" s="629">
        <v>891.27</v>
      </c>
      <c r="L258" s="629"/>
      <c r="M258" s="629">
        <v>891.27</v>
      </c>
      <c r="N258" s="629"/>
      <c r="O258" s="629"/>
      <c r="P258" s="642"/>
      <c r="Q258" s="630"/>
    </row>
    <row r="259" spans="1:17" ht="14.4" customHeight="1" x14ac:dyDescent="0.3">
      <c r="A259" s="625" t="s">
        <v>549</v>
      </c>
      <c r="B259" s="626" t="s">
        <v>7071</v>
      </c>
      <c r="C259" s="626" t="s">
        <v>6916</v>
      </c>
      <c r="D259" s="626" t="s">
        <v>7449</v>
      </c>
      <c r="E259" s="626" t="s">
        <v>7450</v>
      </c>
      <c r="F259" s="629">
        <v>2</v>
      </c>
      <c r="G259" s="629">
        <v>6832</v>
      </c>
      <c r="H259" s="629">
        <v>1</v>
      </c>
      <c r="I259" s="629">
        <v>3416</v>
      </c>
      <c r="J259" s="629">
        <v>2</v>
      </c>
      <c r="K259" s="629">
        <v>6832</v>
      </c>
      <c r="L259" s="629">
        <v>1</v>
      </c>
      <c r="M259" s="629">
        <v>3416</v>
      </c>
      <c r="N259" s="629">
        <v>1</v>
      </c>
      <c r="O259" s="629">
        <v>3416</v>
      </c>
      <c r="P259" s="642">
        <v>0.5</v>
      </c>
      <c r="Q259" s="630">
        <v>3416</v>
      </c>
    </row>
    <row r="260" spans="1:17" ht="14.4" customHeight="1" x14ac:dyDescent="0.3">
      <c r="A260" s="625" t="s">
        <v>549</v>
      </c>
      <c r="B260" s="626" t="s">
        <v>7071</v>
      </c>
      <c r="C260" s="626" t="s">
        <v>6916</v>
      </c>
      <c r="D260" s="626" t="s">
        <v>7451</v>
      </c>
      <c r="E260" s="626" t="s">
        <v>7452</v>
      </c>
      <c r="F260" s="629"/>
      <c r="G260" s="629"/>
      <c r="H260" s="629"/>
      <c r="I260" s="629"/>
      <c r="J260" s="629"/>
      <c r="K260" s="629"/>
      <c r="L260" s="629"/>
      <c r="M260" s="629"/>
      <c r="N260" s="629">
        <v>3</v>
      </c>
      <c r="O260" s="629">
        <v>23487</v>
      </c>
      <c r="P260" s="642"/>
      <c r="Q260" s="630">
        <v>7829</v>
      </c>
    </row>
    <row r="261" spans="1:17" ht="14.4" customHeight="1" x14ac:dyDescent="0.3">
      <c r="A261" s="625" t="s">
        <v>549</v>
      </c>
      <c r="B261" s="626" t="s">
        <v>7071</v>
      </c>
      <c r="C261" s="626" t="s">
        <v>6916</v>
      </c>
      <c r="D261" s="626" t="s">
        <v>7453</v>
      </c>
      <c r="E261" s="626" t="s">
        <v>7454</v>
      </c>
      <c r="F261" s="629">
        <v>1</v>
      </c>
      <c r="G261" s="629">
        <v>47459</v>
      </c>
      <c r="H261" s="629">
        <v>1</v>
      </c>
      <c r="I261" s="629">
        <v>47459</v>
      </c>
      <c r="J261" s="629"/>
      <c r="K261" s="629"/>
      <c r="L261" s="629"/>
      <c r="M261" s="629"/>
      <c r="N261" s="629"/>
      <c r="O261" s="629"/>
      <c r="P261" s="642"/>
      <c r="Q261" s="630"/>
    </row>
    <row r="262" spans="1:17" ht="14.4" customHeight="1" x14ac:dyDescent="0.3">
      <c r="A262" s="625" t="s">
        <v>549</v>
      </c>
      <c r="B262" s="626" t="s">
        <v>7071</v>
      </c>
      <c r="C262" s="626" t="s">
        <v>6916</v>
      </c>
      <c r="D262" s="626" t="s">
        <v>7455</v>
      </c>
      <c r="E262" s="626" t="s">
        <v>7456</v>
      </c>
      <c r="F262" s="629"/>
      <c r="G262" s="629"/>
      <c r="H262" s="629"/>
      <c r="I262" s="629"/>
      <c r="J262" s="629">
        <v>2</v>
      </c>
      <c r="K262" s="629">
        <v>237</v>
      </c>
      <c r="L262" s="629"/>
      <c r="M262" s="629">
        <v>118.5</v>
      </c>
      <c r="N262" s="629"/>
      <c r="O262" s="629"/>
      <c r="P262" s="642"/>
      <c r="Q262" s="630"/>
    </row>
    <row r="263" spans="1:17" ht="14.4" customHeight="1" x14ac:dyDescent="0.3">
      <c r="A263" s="625" t="s">
        <v>549</v>
      </c>
      <c r="B263" s="626" t="s">
        <v>7071</v>
      </c>
      <c r="C263" s="626" t="s">
        <v>6916</v>
      </c>
      <c r="D263" s="626" t="s">
        <v>7457</v>
      </c>
      <c r="E263" s="626" t="s">
        <v>7458</v>
      </c>
      <c r="F263" s="629"/>
      <c r="G263" s="629"/>
      <c r="H263" s="629"/>
      <c r="I263" s="629"/>
      <c r="J263" s="629">
        <v>10</v>
      </c>
      <c r="K263" s="629">
        <v>13800</v>
      </c>
      <c r="L263" s="629"/>
      <c r="M263" s="629">
        <v>1380</v>
      </c>
      <c r="N263" s="629">
        <v>2</v>
      </c>
      <c r="O263" s="629">
        <v>2760</v>
      </c>
      <c r="P263" s="642"/>
      <c r="Q263" s="630">
        <v>1380</v>
      </c>
    </row>
    <row r="264" spans="1:17" ht="14.4" customHeight="1" x14ac:dyDescent="0.3">
      <c r="A264" s="625" t="s">
        <v>549</v>
      </c>
      <c r="B264" s="626" t="s">
        <v>7071</v>
      </c>
      <c r="C264" s="626" t="s">
        <v>6916</v>
      </c>
      <c r="D264" s="626" t="s">
        <v>7459</v>
      </c>
      <c r="E264" s="626" t="s">
        <v>7460</v>
      </c>
      <c r="F264" s="629"/>
      <c r="G264" s="629"/>
      <c r="H264" s="629"/>
      <c r="I264" s="629"/>
      <c r="J264" s="629">
        <v>1</v>
      </c>
      <c r="K264" s="629">
        <v>1404</v>
      </c>
      <c r="L264" s="629"/>
      <c r="M264" s="629">
        <v>1404</v>
      </c>
      <c r="N264" s="629"/>
      <c r="O264" s="629"/>
      <c r="P264" s="642"/>
      <c r="Q264" s="630"/>
    </row>
    <row r="265" spans="1:17" ht="14.4" customHeight="1" x14ac:dyDescent="0.3">
      <c r="A265" s="625" t="s">
        <v>549</v>
      </c>
      <c r="B265" s="626" t="s">
        <v>7071</v>
      </c>
      <c r="C265" s="626" t="s">
        <v>6916</v>
      </c>
      <c r="D265" s="626" t="s">
        <v>7461</v>
      </c>
      <c r="E265" s="626" t="s">
        <v>7462</v>
      </c>
      <c r="F265" s="629"/>
      <c r="G265" s="629"/>
      <c r="H265" s="629"/>
      <c r="I265" s="629"/>
      <c r="J265" s="629"/>
      <c r="K265" s="629"/>
      <c r="L265" s="629"/>
      <c r="M265" s="629"/>
      <c r="N265" s="629">
        <v>2</v>
      </c>
      <c r="O265" s="629">
        <v>2076</v>
      </c>
      <c r="P265" s="642"/>
      <c r="Q265" s="630">
        <v>1038</v>
      </c>
    </row>
    <row r="266" spans="1:17" ht="14.4" customHeight="1" x14ac:dyDescent="0.3">
      <c r="A266" s="625" t="s">
        <v>549</v>
      </c>
      <c r="B266" s="626" t="s">
        <v>7071</v>
      </c>
      <c r="C266" s="626" t="s">
        <v>6916</v>
      </c>
      <c r="D266" s="626" t="s">
        <v>7463</v>
      </c>
      <c r="E266" s="626" t="s">
        <v>7464</v>
      </c>
      <c r="F266" s="629"/>
      <c r="G266" s="629"/>
      <c r="H266" s="629"/>
      <c r="I266" s="629"/>
      <c r="J266" s="629">
        <v>10</v>
      </c>
      <c r="K266" s="629">
        <v>13120</v>
      </c>
      <c r="L266" s="629"/>
      <c r="M266" s="629">
        <v>1312</v>
      </c>
      <c r="N266" s="629">
        <v>2</v>
      </c>
      <c r="O266" s="629">
        <v>2624</v>
      </c>
      <c r="P266" s="642"/>
      <c r="Q266" s="630">
        <v>1312</v>
      </c>
    </row>
    <row r="267" spans="1:17" ht="14.4" customHeight="1" x14ac:dyDescent="0.3">
      <c r="A267" s="625" t="s">
        <v>549</v>
      </c>
      <c r="B267" s="626" t="s">
        <v>7071</v>
      </c>
      <c r="C267" s="626" t="s">
        <v>6916</v>
      </c>
      <c r="D267" s="626" t="s">
        <v>7465</v>
      </c>
      <c r="E267" s="626" t="s">
        <v>7466</v>
      </c>
      <c r="F267" s="629"/>
      <c r="G267" s="629"/>
      <c r="H267" s="629"/>
      <c r="I267" s="629"/>
      <c r="J267" s="629">
        <v>1</v>
      </c>
      <c r="K267" s="629">
        <v>1560</v>
      </c>
      <c r="L267" s="629"/>
      <c r="M267" s="629">
        <v>1560</v>
      </c>
      <c r="N267" s="629"/>
      <c r="O267" s="629"/>
      <c r="P267" s="642"/>
      <c r="Q267" s="630"/>
    </row>
    <row r="268" spans="1:17" ht="14.4" customHeight="1" x14ac:dyDescent="0.3">
      <c r="A268" s="625" t="s">
        <v>549</v>
      </c>
      <c r="B268" s="626" t="s">
        <v>7071</v>
      </c>
      <c r="C268" s="626" t="s">
        <v>6916</v>
      </c>
      <c r="D268" s="626" t="s">
        <v>7467</v>
      </c>
      <c r="E268" s="626" t="s">
        <v>7468</v>
      </c>
      <c r="F268" s="629"/>
      <c r="G268" s="629"/>
      <c r="H268" s="629"/>
      <c r="I268" s="629"/>
      <c r="J268" s="629">
        <v>1</v>
      </c>
      <c r="K268" s="629">
        <v>940.19</v>
      </c>
      <c r="L268" s="629"/>
      <c r="M268" s="629">
        <v>940.19</v>
      </c>
      <c r="N268" s="629"/>
      <c r="O268" s="629"/>
      <c r="P268" s="642"/>
      <c r="Q268" s="630"/>
    </row>
    <row r="269" spans="1:17" ht="14.4" customHeight="1" x14ac:dyDescent="0.3">
      <c r="A269" s="625" t="s">
        <v>549</v>
      </c>
      <c r="B269" s="626" t="s">
        <v>7071</v>
      </c>
      <c r="C269" s="626" t="s">
        <v>6916</v>
      </c>
      <c r="D269" s="626" t="s">
        <v>7469</v>
      </c>
      <c r="E269" s="626" t="s">
        <v>7470</v>
      </c>
      <c r="F269" s="629"/>
      <c r="G269" s="629"/>
      <c r="H269" s="629"/>
      <c r="I269" s="629"/>
      <c r="J269" s="629"/>
      <c r="K269" s="629"/>
      <c r="L269" s="629"/>
      <c r="M269" s="629"/>
      <c r="N269" s="629">
        <v>2</v>
      </c>
      <c r="O269" s="629">
        <v>117.2</v>
      </c>
      <c r="P269" s="642"/>
      <c r="Q269" s="630">
        <v>58.6</v>
      </c>
    </row>
    <row r="270" spans="1:17" ht="14.4" customHeight="1" x14ac:dyDescent="0.3">
      <c r="A270" s="625" t="s">
        <v>549</v>
      </c>
      <c r="B270" s="626" t="s">
        <v>7071</v>
      </c>
      <c r="C270" s="626" t="s">
        <v>6916</v>
      </c>
      <c r="D270" s="626" t="s">
        <v>7471</v>
      </c>
      <c r="E270" s="626" t="s">
        <v>7470</v>
      </c>
      <c r="F270" s="629"/>
      <c r="G270" s="629"/>
      <c r="H270" s="629"/>
      <c r="I270" s="629"/>
      <c r="J270" s="629">
        <v>2</v>
      </c>
      <c r="K270" s="629">
        <v>193.2</v>
      </c>
      <c r="L270" s="629"/>
      <c r="M270" s="629">
        <v>96.6</v>
      </c>
      <c r="N270" s="629">
        <v>1</v>
      </c>
      <c r="O270" s="629">
        <v>96.6</v>
      </c>
      <c r="P270" s="642"/>
      <c r="Q270" s="630">
        <v>96.6</v>
      </c>
    </row>
    <row r="271" spans="1:17" ht="14.4" customHeight="1" x14ac:dyDescent="0.3">
      <c r="A271" s="625" t="s">
        <v>549</v>
      </c>
      <c r="B271" s="626" t="s">
        <v>7071</v>
      </c>
      <c r="C271" s="626" t="s">
        <v>6916</v>
      </c>
      <c r="D271" s="626" t="s">
        <v>7472</v>
      </c>
      <c r="E271" s="626" t="s">
        <v>7473</v>
      </c>
      <c r="F271" s="629"/>
      <c r="G271" s="629"/>
      <c r="H271" s="629"/>
      <c r="I271" s="629"/>
      <c r="J271" s="629"/>
      <c r="K271" s="629"/>
      <c r="L271" s="629"/>
      <c r="M271" s="629"/>
      <c r="N271" s="629">
        <v>1</v>
      </c>
      <c r="O271" s="629">
        <v>1362.5</v>
      </c>
      <c r="P271" s="642"/>
      <c r="Q271" s="630">
        <v>1362.5</v>
      </c>
    </row>
    <row r="272" spans="1:17" ht="14.4" customHeight="1" x14ac:dyDescent="0.3">
      <c r="A272" s="625" t="s">
        <v>549</v>
      </c>
      <c r="B272" s="626" t="s">
        <v>7071</v>
      </c>
      <c r="C272" s="626" t="s">
        <v>6916</v>
      </c>
      <c r="D272" s="626" t="s">
        <v>7474</v>
      </c>
      <c r="E272" s="626" t="s">
        <v>7475</v>
      </c>
      <c r="F272" s="629"/>
      <c r="G272" s="629"/>
      <c r="H272" s="629"/>
      <c r="I272" s="629"/>
      <c r="J272" s="629"/>
      <c r="K272" s="629"/>
      <c r="L272" s="629"/>
      <c r="M272" s="629"/>
      <c r="N272" s="629">
        <v>3</v>
      </c>
      <c r="O272" s="629">
        <v>27478.14</v>
      </c>
      <c r="P272" s="642"/>
      <c r="Q272" s="630">
        <v>9159.3799999999992</v>
      </c>
    </row>
    <row r="273" spans="1:17" ht="14.4" customHeight="1" x14ac:dyDescent="0.3">
      <c r="A273" s="625" t="s">
        <v>549</v>
      </c>
      <c r="B273" s="626" t="s">
        <v>7071</v>
      </c>
      <c r="C273" s="626" t="s">
        <v>6916</v>
      </c>
      <c r="D273" s="626" t="s">
        <v>7476</v>
      </c>
      <c r="E273" s="626" t="s">
        <v>7475</v>
      </c>
      <c r="F273" s="629"/>
      <c r="G273" s="629"/>
      <c r="H273" s="629"/>
      <c r="I273" s="629"/>
      <c r="J273" s="629"/>
      <c r="K273" s="629"/>
      <c r="L273" s="629"/>
      <c r="M273" s="629"/>
      <c r="N273" s="629">
        <v>2</v>
      </c>
      <c r="O273" s="629">
        <v>27532.04</v>
      </c>
      <c r="P273" s="642"/>
      <c r="Q273" s="630">
        <v>13766.02</v>
      </c>
    </row>
    <row r="274" spans="1:17" ht="14.4" customHeight="1" x14ac:dyDescent="0.3">
      <c r="A274" s="625" t="s">
        <v>549</v>
      </c>
      <c r="B274" s="626" t="s">
        <v>7071</v>
      </c>
      <c r="C274" s="626" t="s">
        <v>6916</v>
      </c>
      <c r="D274" s="626" t="s">
        <v>7477</v>
      </c>
      <c r="E274" s="626" t="s">
        <v>7478</v>
      </c>
      <c r="F274" s="629">
        <v>4</v>
      </c>
      <c r="G274" s="629">
        <v>22868</v>
      </c>
      <c r="H274" s="629">
        <v>1</v>
      </c>
      <c r="I274" s="629">
        <v>5717</v>
      </c>
      <c r="J274" s="629">
        <v>3</v>
      </c>
      <c r="K274" s="629">
        <v>17774.670000000002</v>
      </c>
      <c r="L274" s="629">
        <v>0.7772726080111948</v>
      </c>
      <c r="M274" s="629">
        <v>5924.89</v>
      </c>
      <c r="N274" s="629">
        <v>6</v>
      </c>
      <c r="O274" s="629">
        <v>35549.340000000004</v>
      </c>
      <c r="P274" s="642">
        <v>1.5545452160223896</v>
      </c>
      <c r="Q274" s="630">
        <v>5924.89</v>
      </c>
    </row>
    <row r="275" spans="1:17" ht="14.4" customHeight="1" x14ac:dyDescent="0.3">
      <c r="A275" s="625" t="s">
        <v>549</v>
      </c>
      <c r="B275" s="626" t="s">
        <v>7071</v>
      </c>
      <c r="C275" s="626" t="s">
        <v>6916</v>
      </c>
      <c r="D275" s="626" t="s">
        <v>7479</v>
      </c>
      <c r="E275" s="626" t="s">
        <v>7480</v>
      </c>
      <c r="F275" s="629">
        <v>40</v>
      </c>
      <c r="G275" s="629">
        <v>527476</v>
      </c>
      <c r="H275" s="629">
        <v>1</v>
      </c>
      <c r="I275" s="629">
        <v>13186.9</v>
      </c>
      <c r="J275" s="629">
        <v>31</v>
      </c>
      <c r="K275" s="629">
        <v>423659.01999999996</v>
      </c>
      <c r="L275" s="629">
        <v>0.80318160447110387</v>
      </c>
      <c r="M275" s="629">
        <v>13666.419999999998</v>
      </c>
      <c r="N275" s="629">
        <v>30</v>
      </c>
      <c r="O275" s="629">
        <v>409992.60000000003</v>
      </c>
      <c r="P275" s="642">
        <v>0.77727252045590711</v>
      </c>
      <c r="Q275" s="630">
        <v>13666.420000000002</v>
      </c>
    </row>
    <row r="276" spans="1:17" ht="14.4" customHeight="1" x14ac:dyDescent="0.3">
      <c r="A276" s="625" t="s">
        <v>549</v>
      </c>
      <c r="B276" s="626" t="s">
        <v>7071</v>
      </c>
      <c r="C276" s="626" t="s">
        <v>6916</v>
      </c>
      <c r="D276" s="626" t="s">
        <v>7481</v>
      </c>
      <c r="E276" s="626" t="s">
        <v>7482</v>
      </c>
      <c r="F276" s="629">
        <v>18</v>
      </c>
      <c r="G276" s="629">
        <v>117327.59999999998</v>
      </c>
      <c r="H276" s="629">
        <v>1</v>
      </c>
      <c r="I276" s="629">
        <v>6518.1999999999989</v>
      </c>
      <c r="J276" s="629">
        <v>11</v>
      </c>
      <c r="K276" s="629">
        <v>74307.529999999984</v>
      </c>
      <c r="L276" s="629">
        <v>0.63333375949052051</v>
      </c>
      <c r="M276" s="629">
        <v>6755.2299999999987</v>
      </c>
      <c r="N276" s="629">
        <v>4</v>
      </c>
      <c r="O276" s="629">
        <v>27020.92</v>
      </c>
      <c r="P276" s="642">
        <v>0.23030318526928023</v>
      </c>
      <c r="Q276" s="630">
        <v>6755.23</v>
      </c>
    </row>
    <row r="277" spans="1:17" ht="14.4" customHeight="1" x14ac:dyDescent="0.3">
      <c r="A277" s="625" t="s">
        <v>549</v>
      </c>
      <c r="B277" s="626" t="s">
        <v>7071</v>
      </c>
      <c r="C277" s="626" t="s">
        <v>6916</v>
      </c>
      <c r="D277" s="626" t="s">
        <v>7483</v>
      </c>
      <c r="E277" s="626" t="s">
        <v>7484</v>
      </c>
      <c r="F277" s="629">
        <v>2</v>
      </c>
      <c r="G277" s="629">
        <v>12114</v>
      </c>
      <c r="H277" s="629">
        <v>1</v>
      </c>
      <c r="I277" s="629">
        <v>6057</v>
      </c>
      <c r="J277" s="629"/>
      <c r="K277" s="629"/>
      <c r="L277" s="629"/>
      <c r="M277" s="629"/>
      <c r="N277" s="629"/>
      <c r="O277" s="629"/>
      <c r="P277" s="642"/>
      <c r="Q277" s="630"/>
    </row>
    <row r="278" spans="1:17" ht="14.4" customHeight="1" x14ac:dyDescent="0.3">
      <c r="A278" s="625" t="s">
        <v>549</v>
      </c>
      <c r="B278" s="626" t="s">
        <v>7071</v>
      </c>
      <c r="C278" s="626" t="s">
        <v>6916</v>
      </c>
      <c r="D278" s="626" t="s">
        <v>7485</v>
      </c>
      <c r="E278" s="626" t="s">
        <v>7486</v>
      </c>
      <c r="F278" s="629"/>
      <c r="G278" s="629"/>
      <c r="H278" s="629"/>
      <c r="I278" s="629"/>
      <c r="J278" s="629">
        <v>1</v>
      </c>
      <c r="K278" s="629">
        <v>12455.33</v>
      </c>
      <c r="L278" s="629"/>
      <c r="M278" s="629">
        <v>12455.33</v>
      </c>
      <c r="N278" s="629"/>
      <c r="O278" s="629"/>
      <c r="P278" s="642"/>
      <c r="Q278" s="630"/>
    </row>
    <row r="279" spans="1:17" ht="14.4" customHeight="1" x14ac:dyDescent="0.3">
      <c r="A279" s="625" t="s">
        <v>549</v>
      </c>
      <c r="B279" s="626" t="s">
        <v>7071</v>
      </c>
      <c r="C279" s="626" t="s">
        <v>6916</v>
      </c>
      <c r="D279" s="626" t="s">
        <v>7487</v>
      </c>
      <c r="E279" s="626" t="s">
        <v>7488</v>
      </c>
      <c r="F279" s="629">
        <v>2</v>
      </c>
      <c r="G279" s="629">
        <v>12839.6</v>
      </c>
      <c r="H279" s="629">
        <v>1</v>
      </c>
      <c r="I279" s="629">
        <v>6419.8</v>
      </c>
      <c r="J279" s="629">
        <v>1</v>
      </c>
      <c r="K279" s="629">
        <v>6653.25</v>
      </c>
      <c r="L279" s="629">
        <v>0.51818203059285339</v>
      </c>
      <c r="M279" s="629">
        <v>6653.25</v>
      </c>
      <c r="N279" s="629">
        <v>4</v>
      </c>
      <c r="O279" s="629">
        <v>26613</v>
      </c>
      <c r="P279" s="642">
        <v>2.0727281223714136</v>
      </c>
      <c r="Q279" s="630">
        <v>6653.25</v>
      </c>
    </row>
    <row r="280" spans="1:17" ht="14.4" customHeight="1" x14ac:dyDescent="0.3">
      <c r="A280" s="625" t="s">
        <v>549</v>
      </c>
      <c r="B280" s="626" t="s">
        <v>7071</v>
      </c>
      <c r="C280" s="626" t="s">
        <v>6916</v>
      </c>
      <c r="D280" s="626" t="s">
        <v>7489</v>
      </c>
      <c r="E280" s="626" t="s">
        <v>7490</v>
      </c>
      <c r="F280" s="629">
        <v>2</v>
      </c>
      <c r="G280" s="629">
        <v>17317.2</v>
      </c>
      <c r="H280" s="629">
        <v>1</v>
      </c>
      <c r="I280" s="629">
        <v>8658.6</v>
      </c>
      <c r="J280" s="629">
        <v>4</v>
      </c>
      <c r="K280" s="629">
        <v>35893.839999999997</v>
      </c>
      <c r="L280" s="629">
        <v>2.0727276926985883</v>
      </c>
      <c r="M280" s="629">
        <v>8973.4599999999991</v>
      </c>
      <c r="N280" s="629"/>
      <c r="O280" s="629"/>
      <c r="P280" s="642"/>
      <c r="Q280" s="630"/>
    </row>
    <row r="281" spans="1:17" ht="14.4" customHeight="1" x14ac:dyDescent="0.3">
      <c r="A281" s="625" t="s">
        <v>549</v>
      </c>
      <c r="B281" s="626" t="s">
        <v>7071</v>
      </c>
      <c r="C281" s="626" t="s">
        <v>6916</v>
      </c>
      <c r="D281" s="626" t="s">
        <v>7491</v>
      </c>
      <c r="E281" s="626" t="s">
        <v>7492</v>
      </c>
      <c r="F281" s="629">
        <v>15</v>
      </c>
      <c r="G281" s="629">
        <v>157881</v>
      </c>
      <c r="H281" s="629">
        <v>1</v>
      </c>
      <c r="I281" s="629">
        <v>10525.4</v>
      </c>
      <c r="J281" s="629">
        <v>15</v>
      </c>
      <c r="K281" s="629">
        <v>163622.09999999998</v>
      </c>
      <c r="L281" s="629">
        <v>1.0363634636213348</v>
      </c>
      <c r="M281" s="629">
        <v>10908.139999999998</v>
      </c>
      <c r="N281" s="629">
        <v>14</v>
      </c>
      <c r="O281" s="629">
        <v>152713.96</v>
      </c>
      <c r="P281" s="642">
        <v>0.9672725660465793</v>
      </c>
      <c r="Q281" s="630">
        <v>10908.14</v>
      </c>
    </row>
    <row r="282" spans="1:17" ht="14.4" customHeight="1" x14ac:dyDescent="0.3">
      <c r="A282" s="625" t="s">
        <v>549</v>
      </c>
      <c r="B282" s="626" t="s">
        <v>7071</v>
      </c>
      <c r="C282" s="626" t="s">
        <v>6916</v>
      </c>
      <c r="D282" s="626" t="s">
        <v>7493</v>
      </c>
      <c r="E282" s="626" t="s">
        <v>7494</v>
      </c>
      <c r="F282" s="629"/>
      <c r="G282" s="629"/>
      <c r="H282" s="629"/>
      <c r="I282" s="629"/>
      <c r="J282" s="629"/>
      <c r="K282" s="629"/>
      <c r="L282" s="629"/>
      <c r="M282" s="629"/>
      <c r="N282" s="629">
        <v>1</v>
      </c>
      <c r="O282" s="629">
        <v>2706.67</v>
      </c>
      <c r="P282" s="642"/>
      <c r="Q282" s="630">
        <v>2706.67</v>
      </c>
    </row>
    <row r="283" spans="1:17" ht="14.4" customHeight="1" x14ac:dyDescent="0.3">
      <c r="A283" s="625" t="s">
        <v>549</v>
      </c>
      <c r="B283" s="626" t="s">
        <v>7071</v>
      </c>
      <c r="C283" s="626" t="s">
        <v>6916</v>
      </c>
      <c r="D283" s="626" t="s">
        <v>7495</v>
      </c>
      <c r="E283" s="626" t="s">
        <v>7496</v>
      </c>
      <c r="F283" s="629"/>
      <c r="G283" s="629"/>
      <c r="H283" s="629"/>
      <c r="I283" s="629"/>
      <c r="J283" s="629">
        <v>3</v>
      </c>
      <c r="K283" s="629">
        <v>9396.93</v>
      </c>
      <c r="L283" s="629"/>
      <c r="M283" s="629">
        <v>3132.31</v>
      </c>
      <c r="N283" s="629"/>
      <c r="O283" s="629"/>
      <c r="P283" s="642"/>
      <c r="Q283" s="630"/>
    </row>
    <row r="284" spans="1:17" ht="14.4" customHeight="1" x14ac:dyDescent="0.3">
      <c r="A284" s="625" t="s">
        <v>549</v>
      </c>
      <c r="B284" s="626" t="s">
        <v>7071</v>
      </c>
      <c r="C284" s="626" t="s">
        <v>6916</v>
      </c>
      <c r="D284" s="626" t="s">
        <v>7497</v>
      </c>
      <c r="E284" s="626" t="s">
        <v>7498</v>
      </c>
      <c r="F284" s="629">
        <v>7</v>
      </c>
      <c r="G284" s="629">
        <v>22469.3</v>
      </c>
      <c r="H284" s="629">
        <v>1</v>
      </c>
      <c r="I284" s="629">
        <v>3209.9</v>
      </c>
      <c r="J284" s="629">
        <v>11</v>
      </c>
      <c r="K284" s="629">
        <v>36592.82</v>
      </c>
      <c r="L284" s="629">
        <v>1.6285696483646577</v>
      </c>
      <c r="M284" s="629">
        <v>3326.62</v>
      </c>
      <c r="N284" s="629">
        <v>6</v>
      </c>
      <c r="O284" s="629">
        <v>19959.72</v>
      </c>
      <c r="P284" s="642">
        <v>0.88831071728981326</v>
      </c>
      <c r="Q284" s="630">
        <v>3326.6200000000003</v>
      </c>
    </row>
    <row r="285" spans="1:17" ht="14.4" customHeight="1" x14ac:dyDescent="0.3">
      <c r="A285" s="625" t="s">
        <v>549</v>
      </c>
      <c r="B285" s="626" t="s">
        <v>7071</v>
      </c>
      <c r="C285" s="626" t="s">
        <v>6916</v>
      </c>
      <c r="D285" s="626" t="s">
        <v>7499</v>
      </c>
      <c r="E285" s="626" t="s">
        <v>7500</v>
      </c>
      <c r="F285" s="629">
        <v>1</v>
      </c>
      <c r="G285" s="629">
        <v>12006</v>
      </c>
      <c r="H285" s="629">
        <v>1</v>
      </c>
      <c r="I285" s="629">
        <v>12006</v>
      </c>
      <c r="J285" s="629">
        <v>1</v>
      </c>
      <c r="K285" s="629">
        <v>12442.58</v>
      </c>
      <c r="L285" s="629">
        <v>1.0363634849242045</v>
      </c>
      <c r="M285" s="629">
        <v>12442.58</v>
      </c>
      <c r="N285" s="629">
        <v>1</v>
      </c>
      <c r="O285" s="629">
        <v>12442.58</v>
      </c>
      <c r="P285" s="642">
        <v>1.0363634849242045</v>
      </c>
      <c r="Q285" s="630">
        <v>12442.58</v>
      </c>
    </row>
    <row r="286" spans="1:17" ht="14.4" customHeight="1" x14ac:dyDescent="0.3">
      <c r="A286" s="625" t="s">
        <v>549</v>
      </c>
      <c r="B286" s="626" t="s">
        <v>7071</v>
      </c>
      <c r="C286" s="626" t="s">
        <v>6916</v>
      </c>
      <c r="D286" s="626" t="s">
        <v>7501</v>
      </c>
      <c r="E286" s="626" t="s">
        <v>7502</v>
      </c>
      <c r="F286" s="629"/>
      <c r="G286" s="629"/>
      <c r="H286" s="629"/>
      <c r="I286" s="629"/>
      <c r="J286" s="629"/>
      <c r="K286" s="629"/>
      <c r="L286" s="629"/>
      <c r="M286" s="629"/>
      <c r="N286" s="629">
        <v>13</v>
      </c>
      <c r="O286" s="629">
        <v>18554.64</v>
      </c>
      <c r="P286" s="642"/>
      <c r="Q286" s="630">
        <v>1427.28</v>
      </c>
    </row>
    <row r="287" spans="1:17" ht="14.4" customHeight="1" x14ac:dyDescent="0.3">
      <c r="A287" s="625" t="s">
        <v>549</v>
      </c>
      <c r="B287" s="626" t="s">
        <v>7071</v>
      </c>
      <c r="C287" s="626" t="s">
        <v>6916</v>
      </c>
      <c r="D287" s="626" t="s">
        <v>6923</v>
      </c>
      <c r="E287" s="626" t="s">
        <v>6924</v>
      </c>
      <c r="F287" s="629"/>
      <c r="G287" s="629"/>
      <c r="H287" s="629"/>
      <c r="I287" s="629"/>
      <c r="J287" s="629"/>
      <c r="K287" s="629"/>
      <c r="L287" s="629"/>
      <c r="M287" s="629"/>
      <c r="N287" s="629">
        <v>1</v>
      </c>
      <c r="O287" s="629">
        <v>162.80000000000001</v>
      </c>
      <c r="P287" s="642"/>
      <c r="Q287" s="630">
        <v>162.80000000000001</v>
      </c>
    </row>
    <row r="288" spans="1:17" ht="14.4" customHeight="1" x14ac:dyDescent="0.3">
      <c r="A288" s="625" t="s">
        <v>549</v>
      </c>
      <c r="B288" s="626" t="s">
        <v>7071</v>
      </c>
      <c r="C288" s="626" t="s">
        <v>6916</v>
      </c>
      <c r="D288" s="626" t="s">
        <v>7503</v>
      </c>
      <c r="E288" s="626" t="s">
        <v>7504</v>
      </c>
      <c r="F288" s="629"/>
      <c r="G288" s="629"/>
      <c r="H288" s="629"/>
      <c r="I288" s="629"/>
      <c r="J288" s="629">
        <v>2</v>
      </c>
      <c r="K288" s="629">
        <v>18391.3</v>
      </c>
      <c r="L288" s="629"/>
      <c r="M288" s="629">
        <v>9195.65</v>
      </c>
      <c r="N288" s="629"/>
      <c r="O288" s="629"/>
      <c r="P288" s="642"/>
      <c r="Q288" s="630"/>
    </row>
    <row r="289" spans="1:17" ht="14.4" customHeight="1" x14ac:dyDescent="0.3">
      <c r="A289" s="625" t="s">
        <v>549</v>
      </c>
      <c r="B289" s="626" t="s">
        <v>7071</v>
      </c>
      <c r="C289" s="626" t="s">
        <v>6916</v>
      </c>
      <c r="D289" s="626" t="s">
        <v>7505</v>
      </c>
      <c r="E289" s="626" t="s">
        <v>7506</v>
      </c>
      <c r="F289" s="629"/>
      <c r="G289" s="629"/>
      <c r="H289" s="629"/>
      <c r="I289" s="629"/>
      <c r="J289" s="629">
        <v>12</v>
      </c>
      <c r="K289" s="629">
        <v>10036.200000000001</v>
      </c>
      <c r="L289" s="629"/>
      <c r="M289" s="629">
        <v>836.35</v>
      </c>
      <c r="N289" s="629"/>
      <c r="O289" s="629"/>
      <c r="P289" s="642"/>
      <c r="Q289" s="630"/>
    </row>
    <row r="290" spans="1:17" ht="14.4" customHeight="1" x14ac:dyDescent="0.3">
      <c r="A290" s="625" t="s">
        <v>549</v>
      </c>
      <c r="B290" s="626" t="s">
        <v>7071</v>
      </c>
      <c r="C290" s="626" t="s">
        <v>6916</v>
      </c>
      <c r="D290" s="626" t="s">
        <v>7507</v>
      </c>
      <c r="E290" s="626" t="s">
        <v>7508</v>
      </c>
      <c r="F290" s="629"/>
      <c r="G290" s="629"/>
      <c r="H290" s="629"/>
      <c r="I290" s="629"/>
      <c r="J290" s="629"/>
      <c r="K290" s="629"/>
      <c r="L290" s="629"/>
      <c r="M290" s="629"/>
      <c r="N290" s="629">
        <v>3</v>
      </c>
      <c r="O290" s="629">
        <v>25348.41</v>
      </c>
      <c r="P290" s="642"/>
      <c r="Q290" s="630">
        <v>8449.4699999999993</v>
      </c>
    </row>
    <row r="291" spans="1:17" ht="14.4" customHeight="1" x14ac:dyDescent="0.3">
      <c r="A291" s="625" t="s">
        <v>549</v>
      </c>
      <c r="B291" s="626" t="s">
        <v>7071</v>
      </c>
      <c r="C291" s="626" t="s">
        <v>6916</v>
      </c>
      <c r="D291" s="626" t="s">
        <v>7509</v>
      </c>
      <c r="E291" s="626" t="s">
        <v>7510</v>
      </c>
      <c r="F291" s="629"/>
      <c r="G291" s="629"/>
      <c r="H291" s="629"/>
      <c r="I291" s="629"/>
      <c r="J291" s="629"/>
      <c r="K291" s="629"/>
      <c r="L291" s="629"/>
      <c r="M291" s="629"/>
      <c r="N291" s="629">
        <v>49</v>
      </c>
      <c r="O291" s="629">
        <v>54996.62</v>
      </c>
      <c r="P291" s="642"/>
      <c r="Q291" s="630">
        <v>1122.3800000000001</v>
      </c>
    </row>
    <row r="292" spans="1:17" ht="14.4" customHeight="1" x14ac:dyDescent="0.3">
      <c r="A292" s="625" t="s">
        <v>549</v>
      </c>
      <c r="B292" s="626" t="s">
        <v>7071</v>
      </c>
      <c r="C292" s="626" t="s">
        <v>6916</v>
      </c>
      <c r="D292" s="626" t="s">
        <v>7511</v>
      </c>
      <c r="E292" s="626" t="s">
        <v>7512</v>
      </c>
      <c r="F292" s="629">
        <v>1</v>
      </c>
      <c r="G292" s="629">
        <v>12386.07</v>
      </c>
      <c r="H292" s="629">
        <v>1</v>
      </c>
      <c r="I292" s="629">
        <v>12386.07</v>
      </c>
      <c r="J292" s="629"/>
      <c r="K292" s="629"/>
      <c r="L292" s="629"/>
      <c r="M292" s="629"/>
      <c r="N292" s="629"/>
      <c r="O292" s="629"/>
      <c r="P292" s="642"/>
      <c r="Q292" s="630"/>
    </row>
    <row r="293" spans="1:17" ht="14.4" customHeight="1" x14ac:dyDescent="0.3">
      <c r="A293" s="625" t="s">
        <v>549</v>
      </c>
      <c r="B293" s="626" t="s">
        <v>7071</v>
      </c>
      <c r="C293" s="626" t="s">
        <v>6916</v>
      </c>
      <c r="D293" s="626" t="s">
        <v>7108</v>
      </c>
      <c r="E293" s="626" t="s">
        <v>7109</v>
      </c>
      <c r="F293" s="629">
        <v>3</v>
      </c>
      <c r="G293" s="629">
        <v>50688.81</v>
      </c>
      <c r="H293" s="629">
        <v>1</v>
      </c>
      <c r="I293" s="629">
        <v>16896.27</v>
      </c>
      <c r="J293" s="629">
        <v>6</v>
      </c>
      <c r="K293" s="629">
        <v>104449.67000000001</v>
      </c>
      <c r="L293" s="629">
        <v>2.0606060785408067</v>
      </c>
      <c r="M293" s="629">
        <v>17408.278333333335</v>
      </c>
      <c r="N293" s="629">
        <v>1</v>
      </c>
      <c r="O293" s="629">
        <v>17510.68</v>
      </c>
      <c r="P293" s="642">
        <v>0.34545454904149459</v>
      </c>
      <c r="Q293" s="630">
        <v>17510.68</v>
      </c>
    </row>
    <row r="294" spans="1:17" ht="14.4" customHeight="1" x14ac:dyDescent="0.3">
      <c r="A294" s="625" t="s">
        <v>549</v>
      </c>
      <c r="B294" s="626" t="s">
        <v>7071</v>
      </c>
      <c r="C294" s="626" t="s">
        <v>6916</v>
      </c>
      <c r="D294" s="626" t="s">
        <v>7110</v>
      </c>
      <c r="E294" s="626" t="s">
        <v>7111</v>
      </c>
      <c r="F294" s="629">
        <v>3</v>
      </c>
      <c r="G294" s="629">
        <v>42768.12</v>
      </c>
      <c r="H294" s="629">
        <v>1</v>
      </c>
      <c r="I294" s="629">
        <v>14256.04</v>
      </c>
      <c r="J294" s="629">
        <v>4</v>
      </c>
      <c r="K294" s="629">
        <v>58579.360000000001</v>
      </c>
      <c r="L294" s="629">
        <v>1.3696968676668508</v>
      </c>
      <c r="M294" s="629">
        <v>14644.84</v>
      </c>
      <c r="N294" s="629">
        <v>1</v>
      </c>
      <c r="O294" s="629">
        <v>14774.44</v>
      </c>
      <c r="P294" s="642">
        <v>0.34545451144450584</v>
      </c>
      <c r="Q294" s="630">
        <v>14774.44</v>
      </c>
    </row>
    <row r="295" spans="1:17" ht="14.4" customHeight="1" x14ac:dyDescent="0.3">
      <c r="A295" s="625" t="s">
        <v>549</v>
      </c>
      <c r="B295" s="626" t="s">
        <v>7071</v>
      </c>
      <c r="C295" s="626" t="s">
        <v>6916</v>
      </c>
      <c r="D295" s="626" t="s">
        <v>7513</v>
      </c>
      <c r="E295" s="626" t="s">
        <v>7514</v>
      </c>
      <c r="F295" s="629">
        <v>2</v>
      </c>
      <c r="G295" s="629">
        <v>28512.080000000002</v>
      </c>
      <c r="H295" s="629">
        <v>1</v>
      </c>
      <c r="I295" s="629">
        <v>14256.04</v>
      </c>
      <c r="J295" s="629"/>
      <c r="K295" s="629"/>
      <c r="L295" s="629"/>
      <c r="M295" s="629"/>
      <c r="N295" s="629"/>
      <c r="O295" s="629"/>
      <c r="P295" s="642"/>
      <c r="Q295" s="630"/>
    </row>
    <row r="296" spans="1:17" ht="14.4" customHeight="1" x14ac:dyDescent="0.3">
      <c r="A296" s="625" t="s">
        <v>549</v>
      </c>
      <c r="B296" s="626" t="s">
        <v>7071</v>
      </c>
      <c r="C296" s="626" t="s">
        <v>6916</v>
      </c>
      <c r="D296" s="626" t="s">
        <v>7112</v>
      </c>
      <c r="E296" s="626" t="s">
        <v>7113</v>
      </c>
      <c r="F296" s="629">
        <v>3</v>
      </c>
      <c r="G296" s="629">
        <v>34848.300000000003</v>
      </c>
      <c r="H296" s="629">
        <v>1</v>
      </c>
      <c r="I296" s="629">
        <v>11616.1</v>
      </c>
      <c r="J296" s="629">
        <v>4</v>
      </c>
      <c r="K296" s="629">
        <v>47731.6</v>
      </c>
      <c r="L296" s="629">
        <v>1.3696966566518307</v>
      </c>
      <c r="M296" s="629">
        <v>11932.9</v>
      </c>
      <c r="N296" s="629">
        <v>1</v>
      </c>
      <c r="O296" s="629">
        <v>12038.5</v>
      </c>
      <c r="P296" s="642">
        <v>0.34545444110616585</v>
      </c>
      <c r="Q296" s="630">
        <v>12038.5</v>
      </c>
    </row>
    <row r="297" spans="1:17" ht="14.4" customHeight="1" x14ac:dyDescent="0.3">
      <c r="A297" s="625" t="s">
        <v>549</v>
      </c>
      <c r="B297" s="626" t="s">
        <v>7071</v>
      </c>
      <c r="C297" s="626" t="s">
        <v>6916</v>
      </c>
      <c r="D297" s="626" t="s">
        <v>7114</v>
      </c>
      <c r="E297" s="626" t="s">
        <v>7115</v>
      </c>
      <c r="F297" s="629">
        <v>3</v>
      </c>
      <c r="G297" s="629">
        <v>3168.12</v>
      </c>
      <c r="H297" s="629">
        <v>1</v>
      </c>
      <c r="I297" s="629">
        <v>1056.04</v>
      </c>
      <c r="J297" s="629">
        <v>4</v>
      </c>
      <c r="K297" s="629">
        <v>4339.3600000000006</v>
      </c>
      <c r="L297" s="629">
        <v>1.3696955923386742</v>
      </c>
      <c r="M297" s="629">
        <v>1084.8400000000001</v>
      </c>
      <c r="N297" s="629">
        <v>1</v>
      </c>
      <c r="O297" s="629">
        <v>1094.44</v>
      </c>
      <c r="P297" s="642">
        <v>0.3454540863351136</v>
      </c>
      <c r="Q297" s="630">
        <v>1094.44</v>
      </c>
    </row>
    <row r="298" spans="1:17" ht="14.4" customHeight="1" x14ac:dyDescent="0.3">
      <c r="A298" s="625" t="s">
        <v>549</v>
      </c>
      <c r="B298" s="626" t="s">
        <v>7071</v>
      </c>
      <c r="C298" s="626" t="s">
        <v>6916</v>
      </c>
      <c r="D298" s="626" t="s">
        <v>7116</v>
      </c>
      <c r="E298" s="626" t="s">
        <v>7117</v>
      </c>
      <c r="F298" s="629">
        <v>9</v>
      </c>
      <c r="G298" s="629">
        <v>21384</v>
      </c>
      <c r="H298" s="629">
        <v>1</v>
      </c>
      <c r="I298" s="629">
        <v>2376</v>
      </c>
      <c r="J298" s="629">
        <v>12</v>
      </c>
      <c r="K298" s="629">
        <v>29289.600000000002</v>
      </c>
      <c r="L298" s="629">
        <v>1.3696969696969699</v>
      </c>
      <c r="M298" s="629">
        <v>2440.8000000000002</v>
      </c>
      <c r="N298" s="629">
        <v>3</v>
      </c>
      <c r="O298" s="629">
        <v>7387.2</v>
      </c>
      <c r="P298" s="642">
        <v>0.34545454545454546</v>
      </c>
      <c r="Q298" s="630">
        <v>2462.4</v>
      </c>
    </row>
    <row r="299" spans="1:17" ht="14.4" customHeight="1" x14ac:dyDescent="0.3">
      <c r="A299" s="625" t="s">
        <v>549</v>
      </c>
      <c r="B299" s="626" t="s">
        <v>7071</v>
      </c>
      <c r="C299" s="626" t="s">
        <v>6916</v>
      </c>
      <c r="D299" s="626" t="s">
        <v>7118</v>
      </c>
      <c r="E299" s="626" t="s">
        <v>7119</v>
      </c>
      <c r="F299" s="629">
        <v>3</v>
      </c>
      <c r="G299" s="629">
        <v>4673.6400000000003</v>
      </c>
      <c r="H299" s="629">
        <v>1</v>
      </c>
      <c r="I299" s="629">
        <v>1557.88</v>
      </c>
      <c r="J299" s="629">
        <v>4</v>
      </c>
      <c r="K299" s="629">
        <v>6401.47</v>
      </c>
      <c r="L299" s="629">
        <v>1.3696968529882489</v>
      </c>
      <c r="M299" s="629">
        <v>1600.3675000000001</v>
      </c>
      <c r="N299" s="629">
        <v>1</v>
      </c>
      <c r="O299" s="629">
        <v>1614.53</v>
      </c>
      <c r="P299" s="642">
        <v>0.34545450655163851</v>
      </c>
      <c r="Q299" s="630">
        <v>1614.53</v>
      </c>
    </row>
    <row r="300" spans="1:17" ht="14.4" customHeight="1" x14ac:dyDescent="0.3">
      <c r="A300" s="625" t="s">
        <v>549</v>
      </c>
      <c r="B300" s="626" t="s">
        <v>7071</v>
      </c>
      <c r="C300" s="626" t="s">
        <v>6916</v>
      </c>
      <c r="D300" s="626" t="s">
        <v>7120</v>
      </c>
      <c r="E300" s="626" t="s">
        <v>7121</v>
      </c>
      <c r="F300" s="629">
        <v>3</v>
      </c>
      <c r="G300" s="629">
        <v>3960.81</v>
      </c>
      <c r="H300" s="629">
        <v>1</v>
      </c>
      <c r="I300" s="629">
        <v>1320.27</v>
      </c>
      <c r="J300" s="629">
        <v>4</v>
      </c>
      <c r="K300" s="629">
        <v>5425.11</v>
      </c>
      <c r="L300" s="629">
        <v>1.3696971074098478</v>
      </c>
      <c r="M300" s="629">
        <v>1356.2774999999999</v>
      </c>
      <c r="N300" s="629">
        <v>1</v>
      </c>
      <c r="O300" s="629">
        <v>1368.28</v>
      </c>
      <c r="P300" s="642">
        <v>0.34545459135883821</v>
      </c>
      <c r="Q300" s="630">
        <v>1368.28</v>
      </c>
    </row>
    <row r="301" spans="1:17" ht="14.4" customHeight="1" x14ac:dyDescent="0.3">
      <c r="A301" s="625" t="s">
        <v>549</v>
      </c>
      <c r="B301" s="626" t="s">
        <v>7071</v>
      </c>
      <c r="C301" s="626" t="s">
        <v>6916</v>
      </c>
      <c r="D301" s="626" t="s">
        <v>7515</v>
      </c>
      <c r="E301" s="626" t="s">
        <v>7516</v>
      </c>
      <c r="F301" s="629">
        <v>8</v>
      </c>
      <c r="G301" s="629">
        <v>64282.400000000001</v>
      </c>
      <c r="H301" s="629">
        <v>1</v>
      </c>
      <c r="I301" s="629">
        <v>8035.3</v>
      </c>
      <c r="J301" s="629">
        <v>11</v>
      </c>
      <c r="K301" s="629">
        <v>88388.3</v>
      </c>
      <c r="L301" s="629">
        <v>1.375</v>
      </c>
      <c r="M301" s="629">
        <v>8035.3</v>
      </c>
      <c r="N301" s="629">
        <v>15</v>
      </c>
      <c r="O301" s="629">
        <v>120529.5</v>
      </c>
      <c r="P301" s="642">
        <v>1.875</v>
      </c>
      <c r="Q301" s="630">
        <v>8035.3</v>
      </c>
    </row>
    <row r="302" spans="1:17" ht="14.4" customHeight="1" x14ac:dyDescent="0.3">
      <c r="A302" s="625" t="s">
        <v>549</v>
      </c>
      <c r="B302" s="626" t="s">
        <v>7071</v>
      </c>
      <c r="C302" s="626" t="s">
        <v>6916</v>
      </c>
      <c r="D302" s="626" t="s">
        <v>7517</v>
      </c>
      <c r="E302" s="626" t="s">
        <v>7518</v>
      </c>
      <c r="F302" s="629"/>
      <c r="G302" s="629"/>
      <c r="H302" s="629"/>
      <c r="I302" s="629"/>
      <c r="J302" s="629">
        <v>2</v>
      </c>
      <c r="K302" s="629">
        <v>1958</v>
      </c>
      <c r="L302" s="629"/>
      <c r="M302" s="629">
        <v>979</v>
      </c>
      <c r="N302" s="629">
        <v>1</v>
      </c>
      <c r="O302" s="629">
        <v>979</v>
      </c>
      <c r="P302" s="642"/>
      <c r="Q302" s="630">
        <v>979</v>
      </c>
    </row>
    <row r="303" spans="1:17" ht="14.4" customHeight="1" x14ac:dyDescent="0.3">
      <c r="A303" s="625" t="s">
        <v>549</v>
      </c>
      <c r="B303" s="626" t="s">
        <v>7071</v>
      </c>
      <c r="C303" s="626" t="s">
        <v>6916</v>
      </c>
      <c r="D303" s="626" t="s">
        <v>7519</v>
      </c>
      <c r="E303" s="626" t="s">
        <v>7520</v>
      </c>
      <c r="F303" s="629"/>
      <c r="G303" s="629"/>
      <c r="H303" s="629"/>
      <c r="I303" s="629"/>
      <c r="J303" s="629">
        <v>1</v>
      </c>
      <c r="K303" s="629">
        <v>68970</v>
      </c>
      <c r="L303" s="629"/>
      <c r="M303" s="629">
        <v>68970</v>
      </c>
      <c r="N303" s="629"/>
      <c r="O303" s="629"/>
      <c r="P303" s="642"/>
      <c r="Q303" s="630"/>
    </row>
    <row r="304" spans="1:17" ht="14.4" customHeight="1" x14ac:dyDescent="0.3">
      <c r="A304" s="625" t="s">
        <v>549</v>
      </c>
      <c r="B304" s="626" t="s">
        <v>7071</v>
      </c>
      <c r="C304" s="626" t="s">
        <v>6916</v>
      </c>
      <c r="D304" s="626" t="s">
        <v>7521</v>
      </c>
      <c r="E304" s="626" t="s">
        <v>7522</v>
      </c>
      <c r="F304" s="629">
        <v>1</v>
      </c>
      <c r="G304" s="629">
        <v>13448</v>
      </c>
      <c r="H304" s="629">
        <v>1</v>
      </c>
      <c r="I304" s="629">
        <v>13448</v>
      </c>
      <c r="J304" s="629"/>
      <c r="K304" s="629"/>
      <c r="L304" s="629"/>
      <c r="M304" s="629"/>
      <c r="N304" s="629">
        <v>1</v>
      </c>
      <c r="O304" s="629">
        <v>13448</v>
      </c>
      <c r="P304" s="642">
        <v>1</v>
      </c>
      <c r="Q304" s="630">
        <v>13448</v>
      </c>
    </row>
    <row r="305" spans="1:17" ht="14.4" customHeight="1" x14ac:dyDescent="0.3">
      <c r="A305" s="625" t="s">
        <v>549</v>
      </c>
      <c r="B305" s="626" t="s">
        <v>7071</v>
      </c>
      <c r="C305" s="626" t="s">
        <v>6916</v>
      </c>
      <c r="D305" s="626" t="s">
        <v>7523</v>
      </c>
      <c r="E305" s="626" t="s">
        <v>7524</v>
      </c>
      <c r="F305" s="629">
        <v>1</v>
      </c>
      <c r="G305" s="629">
        <v>2223</v>
      </c>
      <c r="H305" s="629">
        <v>1</v>
      </c>
      <c r="I305" s="629">
        <v>2223</v>
      </c>
      <c r="J305" s="629"/>
      <c r="K305" s="629"/>
      <c r="L305" s="629"/>
      <c r="M305" s="629"/>
      <c r="N305" s="629"/>
      <c r="O305" s="629"/>
      <c r="P305" s="642"/>
      <c r="Q305" s="630"/>
    </row>
    <row r="306" spans="1:17" ht="14.4" customHeight="1" x14ac:dyDescent="0.3">
      <c r="A306" s="625" t="s">
        <v>549</v>
      </c>
      <c r="B306" s="626" t="s">
        <v>7071</v>
      </c>
      <c r="C306" s="626" t="s">
        <v>6916</v>
      </c>
      <c r="D306" s="626" t="s">
        <v>7525</v>
      </c>
      <c r="E306" s="626" t="s">
        <v>7526</v>
      </c>
      <c r="F306" s="629">
        <v>1</v>
      </c>
      <c r="G306" s="629">
        <v>735</v>
      </c>
      <c r="H306" s="629">
        <v>1</v>
      </c>
      <c r="I306" s="629">
        <v>735</v>
      </c>
      <c r="J306" s="629"/>
      <c r="K306" s="629"/>
      <c r="L306" s="629"/>
      <c r="M306" s="629"/>
      <c r="N306" s="629"/>
      <c r="O306" s="629"/>
      <c r="P306" s="642"/>
      <c r="Q306" s="630"/>
    </row>
    <row r="307" spans="1:17" ht="14.4" customHeight="1" x14ac:dyDescent="0.3">
      <c r="A307" s="625" t="s">
        <v>549</v>
      </c>
      <c r="B307" s="626" t="s">
        <v>7071</v>
      </c>
      <c r="C307" s="626" t="s">
        <v>6916</v>
      </c>
      <c r="D307" s="626" t="s">
        <v>7527</v>
      </c>
      <c r="E307" s="626" t="s">
        <v>7528</v>
      </c>
      <c r="F307" s="629">
        <v>1</v>
      </c>
      <c r="G307" s="629">
        <v>2611.6999999999998</v>
      </c>
      <c r="H307" s="629">
        <v>1</v>
      </c>
      <c r="I307" s="629">
        <v>2611.6999999999998</v>
      </c>
      <c r="J307" s="629"/>
      <c r="K307" s="629"/>
      <c r="L307" s="629"/>
      <c r="M307" s="629"/>
      <c r="N307" s="629"/>
      <c r="O307" s="629"/>
      <c r="P307" s="642"/>
      <c r="Q307" s="630"/>
    </row>
    <row r="308" spans="1:17" ht="14.4" customHeight="1" x14ac:dyDescent="0.3">
      <c r="A308" s="625" t="s">
        <v>549</v>
      </c>
      <c r="B308" s="626" t="s">
        <v>7071</v>
      </c>
      <c r="C308" s="626" t="s">
        <v>6916</v>
      </c>
      <c r="D308" s="626" t="s">
        <v>7529</v>
      </c>
      <c r="E308" s="626" t="s">
        <v>7524</v>
      </c>
      <c r="F308" s="629">
        <v>1</v>
      </c>
      <c r="G308" s="629">
        <v>2431</v>
      </c>
      <c r="H308" s="629">
        <v>1</v>
      </c>
      <c r="I308" s="629">
        <v>2431</v>
      </c>
      <c r="J308" s="629"/>
      <c r="K308" s="629"/>
      <c r="L308" s="629"/>
      <c r="M308" s="629"/>
      <c r="N308" s="629"/>
      <c r="O308" s="629"/>
      <c r="P308" s="642"/>
      <c r="Q308" s="630"/>
    </row>
    <row r="309" spans="1:17" ht="14.4" customHeight="1" x14ac:dyDescent="0.3">
      <c r="A309" s="625" t="s">
        <v>549</v>
      </c>
      <c r="B309" s="626" t="s">
        <v>7071</v>
      </c>
      <c r="C309" s="626" t="s">
        <v>6916</v>
      </c>
      <c r="D309" s="626" t="s">
        <v>7530</v>
      </c>
      <c r="E309" s="626" t="s">
        <v>7531</v>
      </c>
      <c r="F309" s="629"/>
      <c r="G309" s="629"/>
      <c r="H309" s="629"/>
      <c r="I309" s="629"/>
      <c r="J309" s="629">
        <v>1</v>
      </c>
      <c r="K309" s="629">
        <v>17515.580000000002</v>
      </c>
      <c r="L309" s="629"/>
      <c r="M309" s="629">
        <v>17515.580000000002</v>
      </c>
      <c r="N309" s="629"/>
      <c r="O309" s="629"/>
      <c r="P309" s="642"/>
      <c r="Q309" s="630"/>
    </row>
    <row r="310" spans="1:17" ht="14.4" customHeight="1" x14ac:dyDescent="0.3">
      <c r="A310" s="625" t="s">
        <v>549</v>
      </c>
      <c r="B310" s="626" t="s">
        <v>7071</v>
      </c>
      <c r="C310" s="626" t="s">
        <v>6916</v>
      </c>
      <c r="D310" s="626" t="s">
        <v>7532</v>
      </c>
      <c r="E310" s="626" t="s">
        <v>7533</v>
      </c>
      <c r="F310" s="629"/>
      <c r="G310" s="629"/>
      <c r="H310" s="629"/>
      <c r="I310" s="629"/>
      <c r="J310" s="629"/>
      <c r="K310" s="629"/>
      <c r="L310" s="629"/>
      <c r="M310" s="629"/>
      <c r="N310" s="629">
        <v>1</v>
      </c>
      <c r="O310" s="629">
        <v>2833.42</v>
      </c>
      <c r="P310" s="642"/>
      <c r="Q310" s="630">
        <v>2833.42</v>
      </c>
    </row>
    <row r="311" spans="1:17" ht="14.4" customHeight="1" x14ac:dyDescent="0.3">
      <c r="A311" s="625" t="s">
        <v>549</v>
      </c>
      <c r="B311" s="626" t="s">
        <v>7071</v>
      </c>
      <c r="C311" s="626" t="s">
        <v>6916</v>
      </c>
      <c r="D311" s="626" t="s">
        <v>7534</v>
      </c>
      <c r="E311" s="626" t="s">
        <v>7535</v>
      </c>
      <c r="F311" s="629">
        <v>1</v>
      </c>
      <c r="G311" s="629">
        <v>2713.4</v>
      </c>
      <c r="H311" s="629">
        <v>1</v>
      </c>
      <c r="I311" s="629">
        <v>2713.4</v>
      </c>
      <c r="J311" s="629"/>
      <c r="K311" s="629"/>
      <c r="L311" s="629"/>
      <c r="M311" s="629"/>
      <c r="N311" s="629"/>
      <c r="O311" s="629"/>
      <c r="P311" s="642"/>
      <c r="Q311" s="630"/>
    </row>
    <row r="312" spans="1:17" ht="14.4" customHeight="1" x14ac:dyDescent="0.3">
      <c r="A312" s="625" t="s">
        <v>549</v>
      </c>
      <c r="B312" s="626" t="s">
        <v>7071</v>
      </c>
      <c r="C312" s="626" t="s">
        <v>6916</v>
      </c>
      <c r="D312" s="626" t="s">
        <v>7536</v>
      </c>
      <c r="E312" s="626" t="s">
        <v>7537</v>
      </c>
      <c r="F312" s="629">
        <v>1</v>
      </c>
      <c r="G312" s="629">
        <v>37127</v>
      </c>
      <c r="H312" s="629">
        <v>1</v>
      </c>
      <c r="I312" s="629">
        <v>37127</v>
      </c>
      <c r="J312" s="629"/>
      <c r="K312" s="629"/>
      <c r="L312" s="629"/>
      <c r="M312" s="629"/>
      <c r="N312" s="629"/>
      <c r="O312" s="629"/>
      <c r="P312" s="642"/>
      <c r="Q312" s="630"/>
    </row>
    <row r="313" spans="1:17" ht="14.4" customHeight="1" x14ac:dyDescent="0.3">
      <c r="A313" s="625" t="s">
        <v>549</v>
      </c>
      <c r="B313" s="626" t="s">
        <v>7071</v>
      </c>
      <c r="C313" s="626" t="s">
        <v>6916</v>
      </c>
      <c r="D313" s="626" t="s">
        <v>7538</v>
      </c>
      <c r="E313" s="626" t="s">
        <v>7539</v>
      </c>
      <c r="F313" s="629">
        <v>1</v>
      </c>
      <c r="G313" s="629">
        <v>9449.5</v>
      </c>
      <c r="H313" s="629">
        <v>1</v>
      </c>
      <c r="I313" s="629">
        <v>9449.5</v>
      </c>
      <c r="J313" s="629"/>
      <c r="K313" s="629"/>
      <c r="L313" s="629"/>
      <c r="M313" s="629"/>
      <c r="N313" s="629"/>
      <c r="O313" s="629"/>
      <c r="P313" s="642"/>
      <c r="Q313" s="630"/>
    </row>
    <row r="314" spans="1:17" ht="14.4" customHeight="1" x14ac:dyDescent="0.3">
      <c r="A314" s="625" t="s">
        <v>549</v>
      </c>
      <c r="B314" s="626" t="s">
        <v>7071</v>
      </c>
      <c r="C314" s="626" t="s">
        <v>6916</v>
      </c>
      <c r="D314" s="626" t="s">
        <v>7540</v>
      </c>
      <c r="E314" s="626" t="s">
        <v>7541</v>
      </c>
      <c r="F314" s="629"/>
      <c r="G314" s="629"/>
      <c r="H314" s="629"/>
      <c r="I314" s="629"/>
      <c r="J314" s="629"/>
      <c r="K314" s="629"/>
      <c r="L314" s="629"/>
      <c r="M314" s="629"/>
      <c r="N314" s="629">
        <v>1</v>
      </c>
      <c r="O314" s="629">
        <v>5900.6</v>
      </c>
      <c r="P314" s="642"/>
      <c r="Q314" s="630">
        <v>5900.6</v>
      </c>
    </row>
    <row r="315" spans="1:17" ht="14.4" customHeight="1" x14ac:dyDescent="0.3">
      <c r="A315" s="625" t="s">
        <v>549</v>
      </c>
      <c r="B315" s="626" t="s">
        <v>7071</v>
      </c>
      <c r="C315" s="626" t="s">
        <v>6916</v>
      </c>
      <c r="D315" s="626" t="s">
        <v>7542</v>
      </c>
      <c r="E315" s="626" t="s">
        <v>7543</v>
      </c>
      <c r="F315" s="629"/>
      <c r="G315" s="629"/>
      <c r="H315" s="629"/>
      <c r="I315" s="629"/>
      <c r="J315" s="629">
        <v>1</v>
      </c>
      <c r="K315" s="629">
        <v>13764.4</v>
      </c>
      <c r="L315" s="629"/>
      <c r="M315" s="629">
        <v>13764.4</v>
      </c>
      <c r="N315" s="629"/>
      <c r="O315" s="629"/>
      <c r="P315" s="642"/>
      <c r="Q315" s="630"/>
    </row>
    <row r="316" spans="1:17" ht="14.4" customHeight="1" x14ac:dyDescent="0.3">
      <c r="A316" s="625" t="s">
        <v>549</v>
      </c>
      <c r="B316" s="626" t="s">
        <v>7071</v>
      </c>
      <c r="C316" s="626" t="s">
        <v>6929</v>
      </c>
      <c r="D316" s="626" t="s">
        <v>7544</v>
      </c>
      <c r="E316" s="626" t="s">
        <v>7545</v>
      </c>
      <c r="F316" s="629">
        <v>15656</v>
      </c>
      <c r="G316" s="629">
        <v>15970085</v>
      </c>
      <c r="H316" s="629">
        <v>1</v>
      </c>
      <c r="I316" s="629">
        <v>1020.0616377107818</v>
      </c>
      <c r="J316" s="629">
        <v>15728</v>
      </c>
      <c r="K316" s="629">
        <v>16209843</v>
      </c>
      <c r="L316" s="629">
        <v>1.0150129445146974</v>
      </c>
      <c r="M316" s="629">
        <v>1030.635999491353</v>
      </c>
      <c r="N316" s="629">
        <v>12774</v>
      </c>
      <c r="O316" s="629">
        <v>13600412</v>
      </c>
      <c r="P316" s="642">
        <v>0.85161800954722533</v>
      </c>
      <c r="Q316" s="630">
        <v>1064.6948489118522</v>
      </c>
    </row>
    <row r="317" spans="1:17" ht="14.4" customHeight="1" x14ac:dyDescent="0.3">
      <c r="A317" s="625" t="s">
        <v>549</v>
      </c>
      <c r="B317" s="626" t="s">
        <v>7071</v>
      </c>
      <c r="C317" s="626" t="s">
        <v>6929</v>
      </c>
      <c r="D317" s="626" t="s">
        <v>7546</v>
      </c>
      <c r="E317" s="626" t="s">
        <v>7547</v>
      </c>
      <c r="F317" s="629">
        <v>3</v>
      </c>
      <c r="G317" s="629">
        <v>306</v>
      </c>
      <c r="H317" s="629">
        <v>1</v>
      </c>
      <c r="I317" s="629">
        <v>102</v>
      </c>
      <c r="J317" s="629">
        <v>5</v>
      </c>
      <c r="K317" s="629">
        <v>510</v>
      </c>
      <c r="L317" s="629">
        <v>1.6666666666666667</v>
      </c>
      <c r="M317" s="629">
        <v>102</v>
      </c>
      <c r="N317" s="629">
        <v>3</v>
      </c>
      <c r="O317" s="629">
        <v>309</v>
      </c>
      <c r="P317" s="642">
        <v>1.0098039215686274</v>
      </c>
      <c r="Q317" s="630">
        <v>103</v>
      </c>
    </row>
    <row r="318" spans="1:17" ht="14.4" customHeight="1" x14ac:dyDescent="0.3">
      <c r="A318" s="625" t="s">
        <v>549</v>
      </c>
      <c r="B318" s="626" t="s">
        <v>7071</v>
      </c>
      <c r="C318" s="626" t="s">
        <v>6929</v>
      </c>
      <c r="D318" s="626" t="s">
        <v>7548</v>
      </c>
      <c r="E318" s="626" t="s">
        <v>7549</v>
      </c>
      <c r="F318" s="629">
        <v>15</v>
      </c>
      <c r="G318" s="629">
        <v>12750</v>
      </c>
      <c r="H318" s="629">
        <v>1</v>
      </c>
      <c r="I318" s="629">
        <v>850</v>
      </c>
      <c r="J318" s="629">
        <v>27</v>
      </c>
      <c r="K318" s="629">
        <v>23004</v>
      </c>
      <c r="L318" s="629">
        <v>1.8042352941176472</v>
      </c>
      <c r="M318" s="629">
        <v>852</v>
      </c>
      <c r="N318" s="629">
        <v>6</v>
      </c>
      <c r="O318" s="629">
        <v>4367</v>
      </c>
      <c r="P318" s="642">
        <v>0.3425098039215686</v>
      </c>
      <c r="Q318" s="630">
        <v>727.83333333333337</v>
      </c>
    </row>
    <row r="319" spans="1:17" ht="14.4" customHeight="1" x14ac:dyDescent="0.3">
      <c r="A319" s="625" t="s">
        <v>549</v>
      </c>
      <c r="B319" s="626" t="s">
        <v>7071</v>
      </c>
      <c r="C319" s="626" t="s">
        <v>6929</v>
      </c>
      <c r="D319" s="626" t="s">
        <v>7550</v>
      </c>
      <c r="E319" s="626" t="s">
        <v>7551</v>
      </c>
      <c r="F319" s="629">
        <v>212</v>
      </c>
      <c r="G319" s="629">
        <v>38796</v>
      </c>
      <c r="H319" s="629">
        <v>1</v>
      </c>
      <c r="I319" s="629">
        <v>183</v>
      </c>
      <c r="J319" s="629">
        <v>222</v>
      </c>
      <c r="K319" s="629">
        <v>41054</v>
      </c>
      <c r="L319" s="629">
        <v>1.0582018764821115</v>
      </c>
      <c r="M319" s="629">
        <v>184.92792792792793</v>
      </c>
      <c r="N319" s="629">
        <v>154</v>
      </c>
      <c r="O319" s="629">
        <v>28490</v>
      </c>
      <c r="P319" s="642">
        <v>0.73435405711929069</v>
      </c>
      <c r="Q319" s="630">
        <v>185</v>
      </c>
    </row>
    <row r="320" spans="1:17" ht="14.4" customHeight="1" x14ac:dyDescent="0.3">
      <c r="A320" s="625" t="s">
        <v>549</v>
      </c>
      <c r="B320" s="626" t="s">
        <v>7071</v>
      </c>
      <c r="C320" s="626" t="s">
        <v>6929</v>
      </c>
      <c r="D320" s="626" t="s">
        <v>6944</v>
      </c>
      <c r="E320" s="626" t="s">
        <v>6945</v>
      </c>
      <c r="F320" s="629"/>
      <c r="G320" s="629"/>
      <c r="H320" s="629"/>
      <c r="I320" s="629"/>
      <c r="J320" s="629">
        <v>35</v>
      </c>
      <c r="K320" s="629">
        <v>2625</v>
      </c>
      <c r="L320" s="629"/>
      <c r="M320" s="629">
        <v>75</v>
      </c>
      <c r="N320" s="629"/>
      <c r="O320" s="629"/>
      <c r="P320" s="642"/>
      <c r="Q320" s="630"/>
    </row>
    <row r="321" spans="1:17" ht="14.4" customHeight="1" x14ac:dyDescent="0.3">
      <c r="A321" s="625" t="s">
        <v>549</v>
      </c>
      <c r="B321" s="626" t="s">
        <v>7071</v>
      </c>
      <c r="C321" s="626" t="s">
        <v>6929</v>
      </c>
      <c r="D321" s="626" t="s">
        <v>7552</v>
      </c>
      <c r="E321" s="626" t="s">
        <v>7553</v>
      </c>
      <c r="F321" s="629">
        <v>2</v>
      </c>
      <c r="G321" s="629">
        <v>116</v>
      </c>
      <c r="H321" s="629">
        <v>1</v>
      </c>
      <c r="I321" s="629">
        <v>58</v>
      </c>
      <c r="J321" s="629">
        <v>1</v>
      </c>
      <c r="K321" s="629">
        <v>58</v>
      </c>
      <c r="L321" s="629">
        <v>0.5</v>
      </c>
      <c r="M321" s="629">
        <v>58</v>
      </c>
      <c r="N321" s="629"/>
      <c r="O321" s="629"/>
      <c r="P321" s="642"/>
      <c r="Q321" s="630"/>
    </row>
    <row r="322" spans="1:17" ht="14.4" customHeight="1" x14ac:dyDescent="0.3">
      <c r="A322" s="625" t="s">
        <v>549</v>
      </c>
      <c r="B322" s="626" t="s">
        <v>7071</v>
      </c>
      <c r="C322" s="626" t="s">
        <v>6929</v>
      </c>
      <c r="D322" s="626" t="s">
        <v>7554</v>
      </c>
      <c r="E322" s="626" t="s">
        <v>7555</v>
      </c>
      <c r="F322" s="629">
        <v>231</v>
      </c>
      <c r="G322" s="629">
        <v>52206</v>
      </c>
      <c r="H322" s="629">
        <v>1</v>
      </c>
      <c r="I322" s="629">
        <v>226</v>
      </c>
      <c r="J322" s="629">
        <v>201</v>
      </c>
      <c r="K322" s="629">
        <v>45426</v>
      </c>
      <c r="L322" s="629">
        <v>0.87012987012987009</v>
      </c>
      <c r="M322" s="629">
        <v>226</v>
      </c>
      <c r="N322" s="629">
        <v>119</v>
      </c>
      <c r="O322" s="629">
        <v>27013</v>
      </c>
      <c r="P322" s="642">
        <v>0.51743094663448641</v>
      </c>
      <c r="Q322" s="630">
        <v>227</v>
      </c>
    </row>
    <row r="323" spans="1:17" ht="14.4" customHeight="1" x14ac:dyDescent="0.3">
      <c r="A323" s="625" t="s">
        <v>549</v>
      </c>
      <c r="B323" s="626" t="s">
        <v>7071</v>
      </c>
      <c r="C323" s="626" t="s">
        <v>6929</v>
      </c>
      <c r="D323" s="626" t="s">
        <v>7556</v>
      </c>
      <c r="E323" s="626" t="s">
        <v>7557</v>
      </c>
      <c r="F323" s="629">
        <v>1053</v>
      </c>
      <c r="G323" s="629">
        <v>401193</v>
      </c>
      <c r="H323" s="629">
        <v>1</v>
      </c>
      <c r="I323" s="629">
        <v>381</v>
      </c>
      <c r="J323" s="629">
        <v>1410</v>
      </c>
      <c r="K323" s="629">
        <v>537210</v>
      </c>
      <c r="L323" s="629">
        <v>1.3390313390313391</v>
      </c>
      <c r="M323" s="629">
        <v>381</v>
      </c>
      <c r="N323" s="629">
        <v>992</v>
      </c>
      <c r="O323" s="629">
        <v>378937</v>
      </c>
      <c r="P323" s="642">
        <v>0.94452545283691391</v>
      </c>
      <c r="Q323" s="630">
        <v>381.99294354838707</v>
      </c>
    </row>
    <row r="324" spans="1:17" ht="14.4" customHeight="1" x14ac:dyDescent="0.3">
      <c r="A324" s="625" t="s">
        <v>549</v>
      </c>
      <c r="B324" s="626" t="s">
        <v>7071</v>
      </c>
      <c r="C324" s="626" t="s">
        <v>6929</v>
      </c>
      <c r="D324" s="626" t="s">
        <v>7558</v>
      </c>
      <c r="E324" s="626" t="s">
        <v>7559</v>
      </c>
      <c r="F324" s="629">
        <v>1</v>
      </c>
      <c r="G324" s="629">
        <v>133</v>
      </c>
      <c r="H324" s="629">
        <v>1</v>
      </c>
      <c r="I324" s="629">
        <v>133</v>
      </c>
      <c r="J324" s="629"/>
      <c r="K324" s="629"/>
      <c r="L324" s="629"/>
      <c r="M324" s="629"/>
      <c r="N324" s="629"/>
      <c r="O324" s="629"/>
      <c r="P324" s="642"/>
      <c r="Q324" s="630"/>
    </row>
    <row r="325" spans="1:17" ht="14.4" customHeight="1" x14ac:dyDescent="0.3">
      <c r="A325" s="625" t="s">
        <v>549</v>
      </c>
      <c r="B325" s="626" t="s">
        <v>7071</v>
      </c>
      <c r="C325" s="626" t="s">
        <v>6929</v>
      </c>
      <c r="D325" s="626" t="s">
        <v>6978</v>
      </c>
      <c r="E325" s="626" t="s">
        <v>6979</v>
      </c>
      <c r="F325" s="629">
        <v>12</v>
      </c>
      <c r="G325" s="629">
        <v>7284</v>
      </c>
      <c r="H325" s="629">
        <v>1</v>
      </c>
      <c r="I325" s="629">
        <v>607</v>
      </c>
      <c r="J325" s="629">
        <v>5</v>
      </c>
      <c r="K325" s="629">
        <v>3045</v>
      </c>
      <c r="L325" s="629">
        <v>0.41803953871499178</v>
      </c>
      <c r="M325" s="629">
        <v>609</v>
      </c>
      <c r="N325" s="629">
        <v>2</v>
      </c>
      <c r="O325" s="629">
        <v>1222</v>
      </c>
      <c r="P325" s="642">
        <v>0.16776496430532675</v>
      </c>
      <c r="Q325" s="630">
        <v>611</v>
      </c>
    </row>
    <row r="326" spans="1:17" ht="14.4" customHeight="1" x14ac:dyDescent="0.3">
      <c r="A326" s="625" t="s">
        <v>549</v>
      </c>
      <c r="B326" s="626" t="s">
        <v>7071</v>
      </c>
      <c r="C326" s="626" t="s">
        <v>6929</v>
      </c>
      <c r="D326" s="626" t="s">
        <v>6980</v>
      </c>
      <c r="E326" s="626" t="s">
        <v>6981</v>
      </c>
      <c r="F326" s="629">
        <v>3</v>
      </c>
      <c r="G326" s="629">
        <v>486</v>
      </c>
      <c r="H326" s="629">
        <v>1</v>
      </c>
      <c r="I326" s="629">
        <v>162</v>
      </c>
      <c r="J326" s="629">
        <v>2</v>
      </c>
      <c r="K326" s="629">
        <v>328</v>
      </c>
      <c r="L326" s="629">
        <v>0.67489711934156382</v>
      </c>
      <c r="M326" s="629">
        <v>164</v>
      </c>
      <c r="N326" s="629">
        <v>3</v>
      </c>
      <c r="O326" s="629">
        <v>495</v>
      </c>
      <c r="P326" s="642">
        <v>1.0185185185185186</v>
      </c>
      <c r="Q326" s="630">
        <v>165</v>
      </c>
    </row>
    <row r="327" spans="1:17" ht="14.4" customHeight="1" x14ac:dyDescent="0.3">
      <c r="A327" s="625" t="s">
        <v>549</v>
      </c>
      <c r="B327" s="626" t="s">
        <v>7071</v>
      </c>
      <c r="C327" s="626" t="s">
        <v>6929</v>
      </c>
      <c r="D327" s="626" t="s">
        <v>6984</v>
      </c>
      <c r="E327" s="626" t="s">
        <v>6985</v>
      </c>
      <c r="F327" s="629"/>
      <c r="G327" s="629"/>
      <c r="H327" s="629"/>
      <c r="I327" s="629"/>
      <c r="J327" s="629">
        <v>1</v>
      </c>
      <c r="K327" s="629">
        <v>943</v>
      </c>
      <c r="L327" s="629"/>
      <c r="M327" s="629">
        <v>943</v>
      </c>
      <c r="N327" s="629"/>
      <c r="O327" s="629"/>
      <c r="P327" s="642"/>
      <c r="Q327" s="630"/>
    </row>
    <row r="328" spans="1:17" ht="14.4" customHeight="1" x14ac:dyDescent="0.3">
      <c r="A328" s="625" t="s">
        <v>549</v>
      </c>
      <c r="B328" s="626" t="s">
        <v>7071</v>
      </c>
      <c r="C328" s="626" t="s">
        <v>6929</v>
      </c>
      <c r="D328" s="626" t="s">
        <v>6988</v>
      </c>
      <c r="E328" s="626" t="s">
        <v>6989</v>
      </c>
      <c r="F328" s="629">
        <v>12</v>
      </c>
      <c r="G328" s="629">
        <v>4620</v>
      </c>
      <c r="H328" s="629">
        <v>1</v>
      </c>
      <c r="I328" s="629">
        <v>385</v>
      </c>
      <c r="J328" s="629">
        <v>12</v>
      </c>
      <c r="K328" s="629">
        <v>4620</v>
      </c>
      <c r="L328" s="629">
        <v>1</v>
      </c>
      <c r="M328" s="629">
        <v>385</v>
      </c>
      <c r="N328" s="629">
        <v>15</v>
      </c>
      <c r="O328" s="629">
        <v>5790</v>
      </c>
      <c r="P328" s="642">
        <v>1.2532467532467533</v>
      </c>
      <c r="Q328" s="630">
        <v>386</v>
      </c>
    </row>
    <row r="329" spans="1:17" ht="14.4" customHeight="1" x14ac:dyDescent="0.3">
      <c r="A329" s="625" t="s">
        <v>549</v>
      </c>
      <c r="B329" s="626" t="s">
        <v>7071</v>
      </c>
      <c r="C329" s="626" t="s">
        <v>6929</v>
      </c>
      <c r="D329" s="626" t="s">
        <v>6992</v>
      </c>
      <c r="E329" s="626" t="s">
        <v>6993</v>
      </c>
      <c r="F329" s="629">
        <v>2</v>
      </c>
      <c r="G329" s="629">
        <v>35262</v>
      </c>
      <c r="H329" s="629">
        <v>1</v>
      </c>
      <c r="I329" s="629">
        <v>17631</v>
      </c>
      <c r="J329" s="629">
        <v>1</v>
      </c>
      <c r="K329" s="629">
        <v>17635</v>
      </c>
      <c r="L329" s="629">
        <v>0.50011343656060347</v>
      </c>
      <c r="M329" s="629">
        <v>17635</v>
      </c>
      <c r="N329" s="629"/>
      <c r="O329" s="629"/>
      <c r="P329" s="642"/>
      <c r="Q329" s="630"/>
    </row>
    <row r="330" spans="1:17" ht="14.4" customHeight="1" x14ac:dyDescent="0.3">
      <c r="A330" s="625" t="s">
        <v>549</v>
      </c>
      <c r="B330" s="626" t="s">
        <v>7071</v>
      </c>
      <c r="C330" s="626" t="s">
        <v>6929</v>
      </c>
      <c r="D330" s="626" t="s">
        <v>6999</v>
      </c>
      <c r="E330" s="626" t="s">
        <v>7000</v>
      </c>
      <c r="F330" s="629">
        <v>1</v>
      </c>
      <c r="G330" s="629">
        <v>4422</v>
      </c>
      <c r="H330" s="629">
        <v>1</v>
      </c>
      <c r="I330" s="629">
        <v>4422</v>
      </c>
      <c r="J330" s="629">
        <v>1</v>
      </c>
      <c r="K330" s="629">
        <v>4424</v>
      </c>
      <c r="L330" s="629">
        <v>1.0004522840343737</v>
      </c>
      <c r="M330" s="629">
        <v>4424</v>
      </c>
      <c r="N330" s="629"/>
      <c r="O330" s="629"/>
      <c r="P330" s="642"/>
      <c r="Q330" s="630"/>
    </row>
    <row r="331" spans="1:17" ht="14.4" customHeight="1" x14ac:dyDescent="0.3">
      <c r="A331" s="625" t="s">
        <v>549</v>
      </c>
      <c r="B331" s="626" t="s">
        <v>7071</v>
      </c>
      <c r="C331" s="626" t="s">
        <v>6929</v>
      </c>
      <c r="D331" s="626" t="s">
        <v>7560</v>
      </c>
      <c r="E331" s="626" t="s">
        <v>7561</v>
      </c>
      <c r="F331" s="629">
        <v>1</v>
      </c>
      <c r="G331" s="629">
        <v>630</v>
      </c>
      <c r="H331" s="629">
        <v>1</v>
      </c>
      <c r="I331" s="629">
        <v>630</v>
      </c>
      <c r="J331" s="629"/>
      <c r="K331" s="629"/>
      <c r="L331" s="629"/>
      <c r="M331" s="629"/>
      <c r="N331" s="629"/>
      <c r="O331" s="629"/>
      <c r="P331" s="642"/>
      <c r="Q331" s="630"/>
    </row>
    <row r="332" spans="1:17" ht="14.4" customHeight="1" x14ac:dyDescent="0.3">
      <c r="A332" s="625" t="s">
        <v>549</v>
      </c>
      <c r="B332" s="626" t="s">
        <v>7071</v>
      </c>
      <c r="C332" s="626" t="s">
        <v>6929</v>
      </c>
      <c r="D332" s="626" t="s">
        <v>7562</v>
      </c>
      <c r="E332" s="626" t="s">
        <v>7563</v>
      </c>
      <c r="F332" s="629">
        <v>142</v>
      </c>
      <c r="G332" s="629">
        <v>43452</v>
      </c>
      <c r="H332" s="629">
        <v>1</v>
      </c>
      <c r="I332" s="629">
        <v>306</v>
      </c>
      <c r="J332" s="629">
        <v>170</v>
      </c>
      <c r="K332" s="629">
        <v>52020</v>
      </c>
      <c r="L332" s="629">
        <v>1.1971830985915493</v>
      </c>
      <c r="M332" s="629">
        <v>306</v>
      </c>
      <c r="N332" s="629">
        <v>223</v>
      </c>
      <c r="O332" s="629">
        <v>68461</v>
      </c>
      <c r="P332" s="642">
        <v>1.5755546349995397</v>
      </c>
      <c r="Q332" s="630">
        <v>307</v>
      </c>
    </row>
    <row r="333" spans="1:17" ht="14.4" customHeight="1" x14ac:dyDescent="0.3">
      <c r="A333" s="625" t="s">
        <v>549</v>
      </c>
      <c r="B333" s="626" t="s">
        <v>7071</v>
      </c>
      <c r="C333" s="626" t="s">
        <v>6929</v>
      </c>
      <c r="D333" s="626" t="s">
        <v>7005</v>
      </c>
      <c r="E333" s="626" t="s">
        <v>7006</v>
      </c>
      <c r="F333" s="629">
        <v>1891</v>
      </c>
      <c r="G333" s="629">
        <v>678869</v>
      </c>
      <c r="H333" s="629">
        <v>1</v>
      </c>
      <c r="I333" s="629">
        <v>359</v>
      </c>
      <c r="J333" s="629">
        <v>1933</v>
      </c>
      <c r="K333" s="629">
        <v>695875</v>
      </c>
      <c r="L333" s="629">
        <v>1.02505048838583</v>
      </c>
      <c r="M333" s="629">
        <v>359.99741334712883</v>
      </c>
      <c r="N333" s="629">
        <v>1841</v>
      </c>
      <c r="O333" s="629">
        <v>633320</v>
      </c>
      <c r="P333" s="642">
        <v>0.93290458100163653</v>
      </c>
      <c r="Q333" s="630">
        <v>344.00869092884301</v>
      </c>
    </row>
    <row r="334" spans="1:17" ht="14.4" customHeight="1" x14ac:dyDescent="0.3">
      <c r="A334" s="625" t="s">
        <v>549</v>
      </c>
      <c r="B334" s="626" t="s">
        <v>7071</v>
      </c>
      <c r="C334" s="626" t="s">
        <v>6929</v>
      </c>
      <c r="D334" s="626" t="s">
        <v>7007</v>
      </c>
      <c r="E334" s="626" t="s">
        <v>7008</v>
      </c>
      <c r="F334" s="629">
        <v>2950</v>
      </c>
      <c r="G334" s="629">
        <v>731600</v>
      </c>
      <c r="H334" s="629">
        <v>1</v>
      </c>
      <c r="I334" s="629">
        <v>248</v>
      </c>
      <c r="J334" s="629">
        <v>2987</v>
      </c>
      <c r="K334" s="629">
        <v>743758</v>
      </c>
      <c r="L334" s="629">
        <v>1.0166183706943686</v>
      </c>
      <c r="M334" s="629">
        <v>248.99832607967861</v>
      </c>
      <c r="N334" s="629">
        <v>2768</v>
      </c>
      <c r="O334" s="629">
        <v>642176</v>
      </c>
      <c r="P334" s="642">
        <v>0.87776927282668127</v>
      </c>
      <c r="Q334" s="630">
        <v>232</v>
      </c>
    </row>
    <row r="335" spans="1:17" ht="14.4" customHeight="1" x14ac:dyDescent="0.3">
      <c r="A335" s="625" t="s">
        <v>549</v>
      </c>
      <c r="B335" s="626" t="s">
        <v>7071</v>
      </c>
      <c r="C335" s="626" t="s">
        <v>6929</v>
      </c>
      <c r="D335" s="626" t="s">
        <v>7011</v>
      </c>
      <c r="E335" s="626" t="s">
        <v>7012</v>
      </c>
      <c r="F335" s="629">
        <v>11</v>
      </c>
      <c r="G335" s="629">
        <v>11418</v>
      </c>
      <c r="H335" s="629">
        <v>1</v>
      </c>
      <c r="I335" s="629">
        <v>1038</v>
      </c>
      <c r="J335" s="629">
        <v>22</v>
      </c>
      <c r="K335" s="629">
        <v>22880</v>
      </c>
      <c r="L335" s="629">
        <v>2.0038535645472062</v>
      </c>
      <c r="M335" s="629">
        <v>1040</v>
      </c>
      <c r="N335" s="629">
        <v>15</v>
      </c>
      <c r="O335" s="629">
        <v>15645</v>
      </c>
      <c r="P335" s="642">
        <v>1.3702049395691014</v>
      </c>
      <c r="Q335" s="630">
        <v>1043</v>
      </c>
    </row>
    <row r="336" spans="1:17" ht="14.4" customHeight="1" x14ac:dyDescent="0.3">
      <c r="A336" s="625" t="s">
        <v>549</v>
      </c>
      <c r="B336" s="626" t="s">
        <v>7071</v>
      </c>
      <c r="C336" s="626" t="s">
        <v>6929</v>
      </c>
      <c r="D336" s="626" t="s">
        <v>7564</v>
      </c>
      <c r="E336" s="626" t="s">
        <v>7565</v>
      </c>
      <c r="F336" s="629">
        <v>2</v>
      </c>
      <c r="G336" s="629">
        <v>3138</v>
      </c>
      <c r="H336" s="629">
        <v>1</v>
      </c>
      <c r="I336" s="629">
        <v>1569</v>
      </c>
      <c r="J336" s="629">
        <v>1</v>
      </c>
      <c r="K336" s="629">
        <v>1574</v>
      </c>
      <c r="L336" s="629">
        <v>0.5015933715742511</v>
      </c>
      <c r="M336" s="629">
        <v>1574</v>
      </c>
      <c r="N336" s="629">
        <v>1</v>
      </c>
      <c r="O336" s="629">
        <v>1581</v>
      </c>
      <c r="P336" s="642">
        <v>0.50382409177820264</v>
      </c>
      <c r="Q336" s="630">
        <v>1581</v>
      </c>
    </row>
    <row r="337" spans="1:17" ht="14.4" customHeight="1" x14ac:dyDescent="0.3">
      <c r="A337" s="625" t="s">
        <v>549</v>
      </c>
      <c r="B337" s="626" t="s">
        <v>7071</v>
      </c>
      <c r="C337" s="626" t="s">
        <v>6929</v>
      </c>
      <c r="D337" s="626" t="s">
        <v>7566</v>
      </c>
      <c r="E337" s="626" t="s">
        <v>7567</v>
      </c>
      <c r="F337" s="629">
        <v>3</v>
      </c>
      <c r="G337" s="629">
        <v>7998</v>
      </c>
      <c r="H337" s="629">
        <v>1</v>
      </c>
      <c r="I337" s="629">
        <v>2666</v>
      </c>
      <c r="J337" s="629"/>
      <c r="K337" s="629"/>
      <c r="L337" s="629"/>
      <c r="M337" s="629"/>
      <c r="N337" s="629">
        <v>3</v>
      </c>
      <c r="O337" s="629">
        <v>8061</v>
      </c>
      <c r="P337" s="642">
        <v>1.0078769692423106</v>
      </c>
      <c r="Q337" s="630">
        <v>2687</v>
      </c>
    </row>
    <row r="338" spans="1:17" ht="14.4" customHeight="1" x14ac:dyDescent="0.3">
      <c r="A338" s="625" t="s">
        <v>549</v>
      </c>
      <c r="B338" s="626" t="s">
        <v>7071</v>
      </c>
      <c r="C338" s="626" t="s">
        <v>6929</v>
      </c>
      <c r="D338" s="626" t="s">
        <v>7568</v>
      </c>
      <c r="E338" s="626" t="s">
        <v>7569</v>
      </c>
      <c r="F338" s="629"/>
      <c r="G338" s="629"/>
      <c r="H338" s="629"/>
      <c r="I338" s="629"/>
      <c r="J338" s="629">
        <v>1</v>
      </c>
      <c r="K338" s="629">
        <v>1703</v>
      </c>
      <c r="L338" s="629"/>
      <c r="M338" s="629">
        <v>1703</v>
      </c>
      <c r="N338" s="629"/>
      <c r="O338" s="629"/>
      <c r="P338" s="642"/>
      <c r="Q338" s="630"/>
    </row>
    <row r="339" spans="1:17" ht="14.4" customHeight="1" x14ac:dyDescent="0.3">
      <c r="A339" s="625" t="s">
        <v>549</v>
      </c>
      <c r="B339" s="626" t="s">
        <v>7071</v>
      </c>
      <c r="C339" s="626" t="s">
        <v>6929</v>
      </c>
      <c r="D339" s="626" t="s">
        <v>7570</v>
      </c>
      <c r="E339" s="626" t="s">
        <v>7571</v>
      </c>
      <c r="F339" s="629">
        <v>1</v>
      </c>
      <c r="G339" s="629">
        <v>3566</v>
      </c>
      <c r="H339" s="629">
        <v>1</v>
      </c>
      <c r="I339" s="629">
        <v>3566</v>
      </c>
      <c r="J339" s="629"/>
      <c r="K339" s="629"/>
      <c r="L339" s="629"/>
      <c r="M339" s="629"/>
      <c r="N339" s="629"/>
      <c r="O339" s="629"/>
      <c r="P339" s="642"/>
      <c r="Q339" s="630"/>
    </row>
    <row r="340" spans="1:17" ht="14.4" customHeight="1" x14ac:dyDescent="0.3">
      <c r="A340" s="625" t="s">
        <v>549</v>
      </c>
      <c r="B340" s="626" t="s">
        <v>7071</v>
      </c>
      <c r="C340" s="626" t="s">
        <v>6929</v>
      </c>
      <c r="D340" s="626" t="s">
        <v>7572</v>
      </c>
      <c r="E340" s="626" t="s">
        <v>7573</v>
      </c>
      <c r="F340" s="629">
        <v>1</v>
      </c>
      <c r="G340" s="629">
        <v>3458</v>
      </c>
      <c r="H340" s="629">
        <v>1</v>
      </c>
      <c r="I340" s="629">
        <v>3458</v>
      </c>
      <c r="J340" s="629"/>
      <c r="K340" s="629"/>
      <c r="L340" s="629"/>
      <c r="M340" s="629"/>
      <c r="N340" s="629"/>
      <c r="O340" s="629"/>
      <c r="P340" s="642"/>
      <c r="Q340" s="630"/>
    </row>
    <row r="341" spans="1:17" ht="14.4" customHeight="1" x14ac:dyDescent="0.3">
      <c r="A341" s="625" t="s">
        <v>549</v>
      </c>
      <c r="B341" s="626" t="s">
        <v>7071</v>
      </c>
      <c r="C341" s="626" t="s">
        <v>6929</v>
      </c>
      <c r="D341" s="626" t="s">
        <v>7574</v>
      </c>
      <c r="E341" s="626" t="s">
        <v>7575</v>
      </c>
      <c r="F341" s="629">
        <v>1</v>
      </c>
      <c r="G341" s="629">
        <v>6067</v>
      </c>
      <c r="H341" s="629">
        <v>1</v>
      </c>
      <c r="I341" s="629">
        <v>6067</v>
      </c>
      <c r="J341" s="629"/>
      <c r="K341" s="629"/>
      <c r="L341" s="629"/>
      <c r="M341" s="629"/>
      <c r="N341" s="629">
        <v>1</v>
      </c>
      <c r="O341" s="629">
        <v>6103</v>
      </c>
      <c r="P341" s="642">
        <v>1.0059337399044008</v>
      </c>
      <c r="Q341" s="630">
        <v>6103</v>
      </c>
    </row>
    <row r="342" spans="1:17" ht="14.4" customHeight="1" x14ac:dyDescent="0.3">
      <c r="A342" s="625" t="s">
        <v>549</v>
      </c>
      <c r="B342" s="626" t="s">
        <v>7071</v>
      </c>
      <c r="C342" s="626" t="s">
        <v>6929</v>
      </c>
      <c r="D342" s="626" t="s">
        <v>7576</v>
      </c>
      <c r="E342" s="626" t="s">
        <v>7577</v>
      </c>
      <c r="F342" s="629">
        <v>1</v>
      </c>
      <c r="G342" s="629">
        <v>7018</v>
      </c>
      <c r="H342" s="629">
        <v>1</v>
      </c>
      <c r="I342" s="629">
        <v>7018</v>
      </c>
      <c r="J342" s="629">
        <v>2</v>
      </c>
      <c r="K342" s="629">
        <v>14090</v>
      </c>
      <c r="L342" s="629">
        <v>2.0076944998575095</v>
      </c>
      <c r="M342" s="629">
        <v>7045</v>
      </c>
      <c r="N342" s="629"/>
      <c r="O342" s="629"/>
      <c r="P342" s="642"/>
      <c r="Q342" s="630"/>
    </row>
    <row r="343" spans="1:17" ht="14.4" customHeight="1" x14ac:dyDescent="0.3">
      <c r="A343" s="625" t="s">
        <v>549</v>
      </c>
      <c r="B343" s="626" t="s">
        <v>7071</v>
      </c>
      <c r="C343" s="626" t="s">
        <v>6929</v>
      </c>
      <c r="D343" s="626" t="s">
        <v>7578</v>
      </c>
      <c r="E343" s="626" t="s">
        <v>7579</v>
      </c>
      <c r="F343" s="629">
        <v>1</v>
      </c>
      <c r="G343" s="629">
        <v>11709</v>
      </c>
      <c r="H343" s="629">
        <v>1</v>
      </c>
      <c r="I343" s="629">
        <v>11709</v>
      </c>
      <c r="J343" s="629">
        <v>11</v>
      </c>
      <c r="K343" s="629">
        <v>129294</v>
      </c>
      <c r="L343" s="629">
        <v>11.042275172943889</v>
      </c>
      <c r="M343" s="629">
        <v>11754</v>
      </c>
      <c r="N343" s="629">
        <v>7</v>
      </c>
      <c r="O343" s="629">
        <v>82677</v>
      </c>
      <c r="P343" s="642">
        <v>7.0609787343069437</v>
      </c>
      <c r="Q343" s="630">
        <v>11811</v>
      </c>
    </row>
    <row r="344" spans="1:17" ht="14.4" customHeight="1" x14ac:dyDescent="0.3">
      <c r="A344" s="625" t="s">
        <v>549</v>
      </c>
      <c r="B344" s="626" t="s">
        <v>7071</v>
      </c>
      <c r="C344" s="626" t="s">
        <v>6929</v>
      </c>
      <c r="D344" s="626" t="s">
        <v>7580</v>
      </c>
      <c r="E344" s="626" t="s">
        <v>7581</v>
      </c>
      <c r="F344" s="629">
        <v>15</v>
      </c>
      <c r="G344" s="629">
        <v>151845</v>
      </c>
      <c r="H344" s="629">
        <v>1</v>
      </c>
      <c r="I344" s="629">
        <v>10123</v>
      </c>
      <c r="J344" s="629">
        <v>9</v>
      </c>
      <c r="K344" s="629">
        <v>91431</v>
      </c>
      <c r="L344" s="629">
        <v>0.60213375481576603</v>
      </c>
      <c r="M344" s="629">
        <v>10159</v>
      </c>
      <c r="N344" s="629">
        <v>16</v>
      </c>
      <c r="O344" s="629">
        <v>163264</v>
      </c>
      <c r="P344" s="642">
        <v>1.0752016859297309</v>
      </c>
      <c r="Q344" s="630">
        <v>10204</v>
      </c>
    </row>
    <row r="345" spans="1:17" ht="14.4" customHeight="1" x14ac:dyDescent="0.3">
      <c r="A345" s="625" t="s">
        <v>549</v>
      </c>
      <c r="B345" s="626" t="s">
        <v>7071</v>
      </c>
      <c r="C345" s="626" t="s">
        <v>6929</v>
      </c>
      <c r="D345" s="626" t="s">
        <v>7582</v>
      </c>
      <c r="E345" s="626" t="s">
        <v>7583</v>
      </c>
      <c r="F345" s="629">
        <v>1</v>
      </c>
      <c r="G345" s="629">
        <v>15639</v>
      </c>
      <c r="H345" s="629">
        <v>1</v>
      </c>
      <c r="I345" s="629">
        <v>15639</v>
      </c>
      <c r="J345" s="629">
        <v>10</v>
      </c>
      <c r="K345" s="629">
        <v>157110</v>
      </c>
      <c r="L345" s="629">
        <v>10.046038749280644</v>
      </c>
      <c r="M345" s="629">
        <v>15711</v>
      </c>
      <c r="N345" s="629">
        <v>6</v>
      </c>
      <c r="O345" s="629">
        <v>94812</v>
      </c>
      <c r="P345" s="642">
        <v>6.0625359677728756</v>
      </c>
      <c r="Q345" s="630">
        <v>15802</v>
      </c>
    </row>
    <row r="346" spans="1:17" ht="14.4" customHeight="1" x14ac:dyDescent="0.3">
      <c r="A346" s="625" t="s">
        <v>549</v>
      </c>
      <c r="B346" s="626" t="s">
        <v>7071</v>
      </c>
      <c r="C346" s="626" t="s">
        <v>6929</v>
      </c>
      <c r="D346" s="626" t="s">
        <v>7584</v>
      </c>
      <c r="E346" s="626" t="s">
        <v>7585</v>
      </c>
      <c r="F346" s="629">
        <v>1</v>
      </c>
      <c r="G346" s="629">
        <v>6356</v>
      </c>
      <c r="H346" s="629">
        <v>1</v>
      </c>
      <c r="I346" s="629">
        <v>6356</v>
      </c>
      <c r="J346" s="629">
        <v>2</v>
      </c>
      <c r="K346" s="629">
        <v>12748</v>
      </c>
      <c r="L346" s="629">
        <v>2.0056639395846445</v>
      </c>
      <c r="M346" s="629">
        <v>6374</v>
      </c>
      <c r="N346" s="629"/>
      <c r="O346" s="629"/>
      <c r="P346" s="642"/>
      <c r="Q346" s="630"/>
    </row>
    <row r="347" spans="1:17" ht="14.4" customHeight="1" x14ac:dyDescent="0.3">
      <c r="A347" s="625" t="s">
        <v>549</v>
      </c>
      <c r="B347" s="626" t="s">
        <v>7071</v>
      </c>
      <c r="C347" s="626" t="s">
        <v>6929</v>
      </c>
      <c r="D347" s="626" t="s">
        <v>7013</v>
      </c>
      <c r="E347" s="626" t="s">
        <v>7014</v>
      </c>
      <c r="F347" s="629">
        <v>53</v>
      </c>
      <c r="G347" s="629">
        <v>30793</v>
      </c>
      <c r="H347" s="629">
        <v>1</v>
      </c>
      <c r="I347" s="629">
        <v>581</v>
      </c>
      <c r="J347" s="629">
        <v>46</v>
      </c>
      <c r="K347" s="629">
        <v>26818</v>
      </c>
      <c r="L347" s="629">
        <v>0.87091222030981064</v>
      </c>
      <c r="M347" s="629">
        <v>583</v>
      </c>
      <c r="N347" s="629">
        <v>53</v>
      </c>
      <c r="O347" s="629">
        <v>31111</v>
      </c>
      <c r="P347" s="642">
        <v>1.0103270223752152</v>
      </c>
      <c r="Q347" s="630">
        <v>587</v>
      </c>
    </row>
    <row r="348" spans="1:17" ht="14.4" customHeight="1" x14ac:dyDescent="0.3">
      <c r="A348" s="625" t="s">
        <v>549</v>
      </c>
      <c r="B348" s="626" t="s">
        <v>7071</v>
      </c>
      <c r="C348" s="626" t="s">
        <v>6929</v>
      </c>
      <c r="D348" s="626" t="s">
        <v>7586</v>
      </c>
      <c r="E348" s="626" t="s">
        <v>7587</v>
      </c>
      <c r="F348" s="629">
        <v>2</v>
      </c>
      <c r="G348" s="629">
        <v>3770</v>
      </c>
      <c r="H348" s="629">
        <v>1</v>
      </c>
      <c r="I348" s="629">
        <v>1885</v>
      </c>
      <c r="J348" s="629">
        <v>66</v>
      </c>
      <c r="K348" s="629">
        <v>124740</v>
      </c>
      <c r="L348" s="629">
        <v>33.087533156498672</v>
      </c>
      <c r="M348" s="629">
        <v>1890</v>
      </c>
      <c r="N348" s="629">
        <v>19</v>
      </c>
      <c r="O348" s="629">
        <v>36024</v>
      </c>
      <c r="P348" s="642">
        <v>9.5554376657824935</v>
      </c>
      <c r="Q348" s="630">
        <v>1896</v>
      </c>
    </row>
    <row r="349" spans="1:17" ht="14.4" customHeight="1" x14ac:dyDescent="0.3">
      <c r="A349" s="625" t="s">
        <v>549</v>
      </c>
      <c r="B349" s="626" t="s">
        <v>7071</v>
      </c>
      <c r="C349" s="626" t="s">
        <v>6929</v>
      </c>
      <c r="D349" s="626" t="s">
        <v>7588</v>
      </c>
      <c r="E349" s="626" t="s">
        <v>7589</v>
      </c>
      <c r="F349" s="629">
        <v>186</v>
      </c>
      <c r="G349" s="629">
        <v>619938</v>
      </c>
      <c r="H349" s="629">
        <v>1</v>
      </c>
      <c r="I349" s="629">
        <v>3333</v>
      </c>
      <c r="J349" s="629">
        <v>169</v>
      </c>
      <c r="K349" s="629">
        <v>565305</v>
      </c>
      <c r="L349" s="629">
        <v>0.91187344540905702</v>
      </c>
      <c r="M349" s="629">
        <v>3345</v>
      </c>
      <c r="N349" s="629">
        <v>205</v>
      </c>
      <c r="O349" s="629">
        <v>689005</v>
      </c>
      <c r="P349" s="642">
        <v>1.111409528049579</v>
      </c>
      <c r="Q349" s="630">
        <v>3361</v>
      </c>
    </row>
    <row r="350" spans="1:17" ht="14.4" customHeight="1" x14ac:dyDescent="0.3">
      <c r="A350" s="625" t="s">
        <v>549</v>
      </c>
      <c r="B350" s="626" t="s">
        <v>7071</v>
      </c>
      <c r="C350" s="626" t="s">
        <v>6929</v>
      </c>
      <c r="D350" s="626" t="s">
        <v>7590</v>
      </c>
      <c r="E350" s="626" t="s">
        <v>7591</v>
      </c>
      <c r="F350" s="629">
        <v>76</v>
      </c>
      <c r="G350" s="629">
        <v>223440</v>
      </c>
      <c r="H350" s="629">
        <v>1</v>
      </c>
      <c r="I350" s="629">
        <v>2940</v>
      </c>
      <c r="J350" s="629">
        <v>86</v>
      </c>
      <c r="K350" s="629">
        <v>253614</v>
      </c>
      <c r="L350" s="629">
        <v>1.1350429645542428</v>
      </c>
      <c r="M350" s="629">
        <v>2949</v>
      </c>
      <c r="N350" s="629">
        <v>68</v>
      </c>
      <c r="O350" s="629">
        <v>201348</v>
      </c>
      <c r="P350" s="642">
        <v>0.90112781954887222</v>
      </c>
      <c r="Q350" s="630">
        <v>2961</v>
      </c>
    </row>
    <row r="351" spans="1:17" ht="14.4" customHeight="1" x14ac:dyDescent="0.3">
      <c r="A351" s="625" t="s">
        <v>549</v>
      </c>
      <c r="B351" s="626" t="s">
        <v>7071</v>
      </c>
      <c r="C351" s="626" t="s">
        <v>6929</v>
      </c>
      <c r="D351" s="626" t="s">
        <v>7592</v>
      </c>
      <c r="E351" s="626" t="s">
        <v>7593</v>
      </c>
      <c r="F351" s="629">
        <v>25</v>
      </c>
      <c r="G351" s="629">
        <v>88425</v>
      </c>
      <c r="H351" s="629">
        <v>1</v>
      </c>
      <c r="I351" s="629">
        <v>3537</v>
      </c>
      <c r="J351" s="629">
        <v>26</v>
      </c>
      <c r="K351" s="629">
        <v>92352</v>
      </c>
      <c r="L351" s="629">
        <v>1.0444105173876166</v>
      </c>
      <c r="M351" s="629">
        <v>3552</v>
      </c>
      <c r="N351" s="629">
        <v>24</v>
      </c>
      <c r="O351" s="629">
        <v>85704</v>
      </c>
      <c r="P351" s="642">
        <v>0.96922815945716712</v>
      </c>
      <c r="Q351" s="630">
        <v>3571</v>
      </c>
    </row>
    <row r="352" spans="1:17" ht="14.4" customHeight="1" x14ac:dyDescent="0.3">
      <c r="A352" s="625" t="s">
        <v>549</v>
      </c>
      <c r="B352" s="626" t="s">
        <v>7071</v>
      </c>
      <c r="C352" s="626" t="s">
        <v>6929</v>
      </c>
      <c r="D352" s="626" t="s">
        <v>7594</v>
      </c>
      <c r="E352" s="626" t="s">
        <v>7595</v>
      </c>
      <c r="F352" s="629"/>
      <c r="G352" s="629"/>
      <c r="H352" s="629"/>
      <c r="I352" s="629"/>
      <c r="J352" s="629">
        <v>4</v>
      </c>
      <c r="K352" s="629">
        <v>14992</v>
      </c>
      <c r="L352" s="629"/>
      <c r="M352" s="629">
        <v>3748</v>
      </c>
      <c r="N352" s="629"/>
      <c r="O352" s="629"/>
      <c r="P352" s="642"/>
      <c r="Q352" s="630"/>
    </row>
    <row r="353" spans="1:17" ht="14.4" customHeight="1" x14ac:dyDescent="0.3">
      <c r="A353" s="625" t="s">
        <v>549</v>
      </c>
      <c r="B353" s="626" t="s">
        <v>7071</v>
      </c>
      <c r="C353" s="626" t="s">
        <v>6929</v>
      </c>
      <c r="D353" s="626" t="s">
        <v>7596</v>
      </c>
      <c r="E353" s="626" t="s">
        <v>7597</v>
      </c>
      <c r="F353" s="629">
        <v>10</v>
      </c>
      <c r="G353" s="629">
        <v>87500</v>
      </c>
      <c r="H353" s="629">
        <v>1</v>
      </c>
      <c r="I353" s="629">
        <v>8750</v>
      </c>
      <c r="J353" s="629">
        <v>13</v>
      </c>
      <c r="K353" s="629">
        <v>114153</v>
      </c>
      <c r="L353" s="629">
        <v>1.3046057142857144</v>
      </c>
      <c r="M353" s="629">
        <v>8781</v>
      </c>
      <c r="N353" s="629">
        <v>17</v>
      </c>
      <c r="O353" s="629">
        <v>149957</v>
      </c>
      <c r="P353" s="642">
        <v>1.7137942857142856</v>
      </c>
      <c r="Q353" s="630">
        <v>8821</v>
      </c>
    </row>
    <row r="354" spans="1:17" ht="14.4" customHeight="1" x14ac:dyDescent="0.3">
      <c r="A354" s="625" t="s">
        <v>549</v>
      </c>
      <c r="B354" s="626" t="s">
        <v>7071</v>
      </c>
      <c r="C354" s="626" t="s">
        <v>6929</v>
      </c>
      <c r="D354" s="626" t="s">
        <v>7598</v>
      </c>
      <c r="E354" s="626" t="s">
        <v>7599</v>
      </c>
      <c r="F354" s="629">
        <v>36</v>
      </c>
      <c r="G354" s="629">
        <v>502344</v>
      </c>
      <c r="H354" s="629">
        <v>1</v>
      </c>
      <c r="I354" s="629">
        <v>13954</v>
      </c>
      <c r="J354" s="629">
        <v>38</v>
      </c>
      <c r="K354" s="629">
        <v>532304</v>
      </c>
      <c r="L354" s="629">
        <v>1.059640405777714</v>
      </c>
      <c r="M354" s="629">
        <v>14008</v>
      </c>
      <c r="N354" s="629">
        <v>25</v>
      </c>
      <c r="O354" s="629">
        <v>351925</v>
      </c>
      <c r="P354" s="642">
        <v>0.70056574777443348</v>
      </c>
      <c r="Q354" s="630">
        <v>14077</v>
      </c>
    </row>
    <row r="355" spans="1:17" ht="14.4" customHeight="1" x14ac:dyDescent="0.3">
      <c r="A355" s="625" t="s">
        <v>549</v>
      </c>
      <c r="B355" s="626" t="s">
        <v>7071</v>
      </c>
      <c r="C355" s="626" t="s">
        <v>6929</v>
      </c>
      <c r="D355" s="626" t="s">
        <v>7600</v>
      </c>
      <c r="E355" s="626" t="s">
        <v>7601</v>
      </c>
      <c r="F355" s="629">
        <v>1</v>
      </c>
      <c r="G355" s="629">
        <v>3954</v>
      </c>
      <c r="H355" s="629">
        <v>1</v>
      </c>
      <c r="I355" s="629">
        <v>3954</v>
      </c>
      <c r="J355" s="629">
        <v>2</v>
      </c>
      <c r="K355" s="629">
        <v>7926</v>
      </c>
      <c r="L355" s="629">
        <v>2.0045523520485586</v>
      </c>
      <c r="M355" s="629">
        <v>3963</v>
      </c>
      <c r="N355" s="629">
        <v>2</v>
      </c>
      <c r="O355" s="629">
        <v>7950</v>
      </c>
      <c r="P355" s="642">
        <v>2.0106221547799699</v>
      </c>
      <c r="Q355" s="630">
        <v>3975</v>
      </c>
    </row>
    <row r="356" spans="1:17" ht="14.4" customHeight="1" x14ac:dyDescent="0.3">
      <c r="A356" s="625" t="s">
        <v>549</v>
      </c>
      <c r="B356" s="626" t="s">
        <v>7071</v>
      </c>
      <c r="C356" s="626" t="s">
        <v>6929</v>
      </c>
      <c r="D356" s="626" t="s">
        <v>7602</v>
      </c>
      <c r="E356" s="626" t="s">
        <v>7603</v>
      </c>
      <c r="F356" s="629"/>
      <c r="G356" s="629"/>
      <c r="H356" s="629"/>
      <c r="I356" s="629"/>
      <c r="J356" s="629">
        <v>1</v>
      </c>
      <c r="K356" s="629">
        <v>11367</v>
      </c>
      <c r="L356" s="629"/>
      <c r="M356" s="629">
        <v>11367</v>
      </c>
      <c r="N356" s="629"/>
      <c r="O356" s="629"/>
      <c r="P356" s="642"/>
      <c r="Q356" s="630"/>
    </row>
    <row r="357" spans="1:17" ht="14.4" customHeight="1" x14ac:dyDescent="0.3">
      <c r="A357" s="625" t="s">
        <v>549</v>
      </c>
      <c r="B357" s="626" t="s">
        <v>7071</v>
      </c>
      <c r="C357" s="626" t="s">
        <v>6929</v>
      </c>
      <c r="D357" s="626" t="s">
        <v>7604</v>
      </c>
      <c r="E357" s="626" t="s">
        <v>7605</v>
      </c>
      <c r="F357" s="629">
        <v>5</v>
      </c>
      <c r="G357" s="629">
        <v>29875</v>
      </c>
      <c r="H357" s="629">
        <v>1</v>
      </c>
      <c r="I357" s="629">
        <v>5975</v>
      </c>
      <c r="J357" s="629">
        <v>4</v>
      </c>
      <c r="K357" s="629">
        <v>23968</v>
      </c>
      <c r="L357" s="629">
        <v>0.80227615062761504</v>
      </c>
      <c r="M357" s="629">
        <v>5992</v>
      </c>
      <c r="N357" s="629">
        <v>2</v>
      </c>
      <c r="O357" s="629">
        <v>12028</v>
      </c>
      <c r="P357" s="642">
        <v>0.40261087866108786</v>
      </c>
      <c r="Q357" s="630">
        <v>6014</v>
      </c>
    </row>
    <row r="358" spans="1:17" ht="14.4" customHeight="1" x14ac:dyDescent="0.3">
      <c r="A358" s="625" t="s">
        <v>549</v>
      </c>
      <c r="B358" s="626" t="s">
        <v>7071</v>
      </c>
      <c r="C358" s="626" t="s">
        <v>6929</v>
      </c>
      <c r="D358" s="626" t="s">
        <v>7606</v>
      </c>
      <c r="E358" s="626" t="s">
        <v>7607</v>
      </c>
      <c r="F358" s="629">
        <v>2</v>
      </c>
      <c r="G358" s="629">
        <v>9442</v>
      </c>
      <c r="H358" s="629">
        <v>1</v>
      </c>
      <c r="I358" s="629">
        <v>4721</v>
      </c>
      <c r="J358" s="629">
        <v>1</v>
      </c>
      <c r="K358" s="629">
        <v>4735</v>
      </c>
      <c r="L358" s="629">
        <v>0.50148273670832455</v>
      </c>
      <c r="M358" s="629">
        <v>4735</v>
      </c>
      <c r="N358" s="629">
        <v>2</v>
      </c>
      <c r="O358" s="629">
        <v>9508</v>
      </c>
      <c r="P358" s="642">
        <v>1.0069900444821012</v>
      </c>
      <c r="Q358" s="630">
        <v>4754</v>
      </c>
    </row>
    <row r="359" spans="1:17" ht="14.4" customHeight="1" x14ac:dyDescent="0.3">
      <c r="A359" s="625" t="s">
        <v>549</v>
      </c>
      <c r="B359" s="626" t="s">
        <v>7071</v>
      </c>
      <c r="C359" s="626" t="s">
        <v>6929</v>
      </c>
      <c r="D359" s="626" t="s">
        <v>7608</v>
      </c>
      <c r="E359" s="626" t="s">
        <v>7609</v>
      </c>
      <c r="F359" s="629">
        <v>3</v>
      </c>
      <c r="G359" s="629">
        <v>29355</v>
      </c>
      <c r="H359" s="629">
        <v>1</v>
      </c>
      <c r="I359" s="629">
        <v>9785</v>
      </c>
      <c r="J359" s="629">
        <v>4</v>
      </c>
      <c r="K359" s="629">
        <v>39284</v>
      </c>
      <c r="L359" s="629">
        <v>1.3382388008857093</v>
      </c>
      <c r="M359" s="629">
        <v>9821</v>
      </c>
      <c r="N359" s="629">
        <v>5</v>
      </c>
      <c r="O359" s="629">
        <v>49330</v>
      </c>
      <c r="P359" s="642">
        <v>1.6804632941577244</v>
      </c>
      <c r="Q359" s="630">
        <v>9866</v>
      </c>
    </row>
    <row r="360" spans="1:17" ht="14.4" customHeight="1" x14ac:dyDescent="0.3">
      <c r="A360" s="625" t="s">
        <v>549</v>
      </c>
      <c r="B360" s="626" t="s">
        <v>7071</v>
      </c>
      <c r="C360" s="626" t="s">
        <v>6929</v>
      </c>
      <c r="D360" s="626" t="s">
        <v>7610</v>
      </c>
      <c r="E360" s="626" t="s">
        <v>7611</v>
      </c>
      <c r="F360" s="629">
        <v>40</v>
      </c>
      <c r="G360" s="629">
        <v>96680</v>
      </c>
      <c r="H360" s="629">
        <v>1</v>
      </c>
      <c r="I360" s="629">
        <v>2417</v>
      </c>
      <c r="J360" s="629">
        <v>33</v>
      </c>
      <c r="K360" s="629">
        <v>79959</v>
      </c>
      <c r="L360" s="629">
        <v>0.82704799338022339</v>
      </c>
      <c r="M360" s="629">
        <v>2423</v>
      </c>
      <c r="N360" s="629">
        <v>27</v>
      </c>
      <c r="O360" s="629">
        <v>65610</v>
      </c>
      <c r="P360" s="642">
        <v>0.67863053371948701</v>
      </c>
      <c r="Q360" s="630">
        <v>2430</v>
      </c>
    </row>
    <row r="361" spans="1:17" ht="14.4" customHeight="1" x14ac:dyDescent="0.3">
      <c r="A361" s="625" t="s">
        <v>549</v>
      </c>
      <c r="B361" s="626" t="s">
        <v>7071</v>
      </c>
      <c r="C361" s="626" t="s">
        <v>6929</v>
      </c>
      <c r="D361" s="626" t="s">
        <v>7612</v>
      </c>
      <c r="E361" s="626" t="s">
        <v>7613</v>
      </c>
      <c r="F361" s="629">
        <v>18</v>
      </c>
      <c r="G361" s="629">
        <v>126648</v>
      </c>
      <c r="H361" s="629">
        <v>1</v>
      </c>
      <c r="I361" s="629">
        <v>7036</v>
      </c>
      <c r="J361" s="629">
        <v>24</v>
      </c>
      <c r="K361" s="629">
        <v>169512</v>
      </c>
      <c r="L361" s="629">
        <v>1.338449876823953</v>
      </c>
      <c r="M361" s="629">
        <v>7063</v>
      </c>
      <c r="N361" s="629">
        <v>19</v>
      </c>
      <c r="O361" s="629">
        <v>134843</v>
      </c>
      <c r="P361" s="642">
        <v>1.0647069041753521</v>
      </c>
      <c r="Q361" s="630">
        <v>7097</v>
      </c>
    </row>
    <row r="362" spans="1:17" ht="14.4" customHeight="1" x14ac:dyDescent="0.3">
      <c r="A362" s="625" t="s">
        <v>549</v>
      </c>
      <c r="B362" s="626" t="s">
        <v>7071</v>
      </c>
      <c r="C362" s="626" t="s">
        <v>6929</v>
      </c>
      <c r="D362" s="626" t="s">
        <v>7614</v>
      </c>
      <c r="E362" s="626" t="s">
        <v>7615</v>
      </c>
      <c r="F362" s="629">
        <v>5</v>
      </c>
      <c r="G362" s="629">
        <v>70600</v>
      </c>
      <c r="H362" s="629">
        <v>1</v>
      </c>
      <c r="I362" s="629">
        <v>14120</v>
      </c>
      <c r="J362" s="629">
        <v>7</v>
      </c>
      <c r="K362" s="629">
        <v>99200</v>
      </c>
      <c r="L362" s="629">
        <v>1.405099150141643</v>
      </c>
      <c r="M362" s="629">
        <v>14171.428571428571</v>
      </c>
      <c r="N362" s="629">
        <v>10</v>
      </c>
      <c r="O362" s="629">
        <v>142560</v>
      </c>
      <c r="P362" s="642">
        <v>2.0192634560906515</v>
      </c>
      <c r="Q362" s="630">
        <v>14256</v>
      </c>
    </row>
    <row r="363" spans="1:17" ht="14.4" customHeight="1" x14ac:dyDescent="0.3">
      <c r="A363" s="625" t="s">
        <v>549</v>
      </c>
      <c r="B363" s="626" t="s">
        <v>7071</v>
      </c>
      <c r="C363" s="626" t="s">
        <v>6929</v>
      </c>
      <c r="D363" s="626" t="s">
        <v>7616</v>
      </c>
      <c r="E363" s="626" t="s">
        <v>7617</v>
      </c>
      <c r="F363" s="629">
        <v>1</v>
      </c>
      <c r="G363" s="629">
        <v>3429</v>
      </c>
      <c r="H363" s="629">
        <v>1</v>
      </c>
      <c r="I363" s="629">
        <v>3429</v>
      </c>
      <c r="J363" s="629">
        <v>4</v>
      </c>
      <c r="K363" s="629">
        <v>13749</v>
      </c>
      <c r="L363" s="629">
        <v>4.0096237970253714</v>
      </c>
      <c r="M363" s="629">
        <v>3437.25</v>
      </c>
      <c r="N363" s="629">
        <v>3</v>
      </c>
      <c r="O363" s="629">
        <v>10359</v>
      </c>
      <c r="P363" s="642">
        <v>3.0209973753280841</v>
      </c>
      <c r="Q363" s="630">
        <v>3453</v>
      </c>
    </row>
    <row r="364" spans="1:17" ht="14.4" customHeight="1" x14ac:dyDescent="0.3">
      <c r="A364" s="625" t="s">
        <v>549</v>
      </c>
      <c r="B364" s="626" t="s">
        <v>7071</v>
      </c>
      <c r="C364" s="626" t="s">
        <v>6929</v>
      </c>
      <c r="D364" s="626" t="s">
        <v>7618</v>
      </c>
      <c r="E364" s="626" t="s">
        <v>7619</v>
      </c>
      <c r="F364" s="629">
        <v>1</v>
      </c>
      <c r="G364" s="629">
        <v>5694</v>
      </c>
      <c r="H364" s="629">
        <v>1</v>
      </c>
      <c r="I364" s="629">
        <v>5694</v>
      </c>
      <c r="J364" s="629">
        <v>4</v>
      </c>
      <c r="K364" s="629">
        <v>22824</v>
      </c>
      <c r="L364" s="629">
        <v>4.0084299262381453</v>
      </c>
      <c r="M364" s="629">
        <v>5706</v>
      </c>
      <c r="N364" s="629">
        <v>2</v>
      </c>
      <c r="O364" s="629">
        <v>11444</v>
      </c>
      <c r="P364" s="642">
        <v>2.0098349139445029</v>
      </c>
      <c r="Q364" s="630">
        <v>5722</v>
      </c>
    </row>
    <row r="365" spans="1:17" ht="14.4" customHeight="1" x14ac:dyDescent="0.3">
      <c r="A365" s="625" t="s">
        <v>549</v>
      </c>
      <c r="B365" s="626" t="s">
        <v>7071</v>
      </c>
      <c r="C365" s="626" t="s">
        <v>6929</v>
      </c>
      <c r="D365" s="626" t="s">
        <v>7620</v>
      </c>
      <c r="E365" s="626" t="s">
        <v>7621</v>
      </c>
      <c r="F365" s="629">
        <v>326</v>
      </c>
      <c r="G365" s="629">
        <v>868790</v>
      </c>
      <c r="H365" s="629">
        <v>1</v>
      </c>
      <c r="I365" s="629">
        <v>2665</v>
      </c>
      <c r="J365" s="629">
        <v>260</v>
      </c>
      <c r="K365" s="629">
        <v>694460</v>
      </c>
      <c r="L365" s="629">
        <v>0.79934161304803231</v>
      </c>
      <c r="M365" s="629">
        <v>2671</v>
      </c>
      <c r="N365" s="629">
        <v>299</v>
      </c>
      <c r="O365" s="629">
        <v>800722</v>
      </c>
      <c r="P365" s="642">
        <v>0.92165195271584621</v>
      </c>
      <c r="Q365" s="630">
        <v>2678</v>
      </c>
    </row>
    <row r="366" spans="1:17" ht="14.4" customHeight="1" x14ac:dyDescent="0.3">
      <c r="A366" s="625" t="s">
        <v>549</v>
      </c>
      <c r="B366" s="626" t="s">
        <v>7071</v>
      </c>
      <c r="C366" s="626" t="s">
        <v>6929</v>
      </c>
      <c r="D366" s="626" t="s">
        <v>7622</v>
      </c>
      <c r="E366" s="626" t="s">
        <v>7623</v>
      </c>
      <c r="F366" s="629">
        <v>56</v>
      </c>
      <c r="G366" s="629">
        <v>283920</v>
      </c>
      <c r="H366" s="629">
        <v>1</v>
      </c>
      <c r="I366" s="629">
        <v>5070</v>
      </c>
      <c r="J366" s="629">
        <v>48</v>
      </c>
      <c r="K366" s="629">
        <v>243936</v>
      </c>
      <c r="L366" s="629">
        <v>0.85917159763313611</v>
      </c>
      <c r="M366" s="629">
        <v>5082</v>
      </c>
      <c r="N366" s="629">
        <v>46</v>
      </c>
      <c r="O366" s="629">
        <v>234508</v>
      </c>
      <c r="P366" s="642">
        <v>0.82596506058044517</v>
      </c>
      <c r="Q366" s="630">
        <v>5098</v>
      </c>
    </row>
    <row r="367" spans="1:17" ht="14.4" customHeight="1" x14ac:dyDescent="0.3">
      <c r="A367" s="625" t="s">
        <v>549</v>
      </c>
      <c r="B367" s="626" t="s">
        <v>7071</v>
      </c>
      <c r="C367" s="626" t="s">
        <v>6929</v>
      </c>
      <c r="D367" s="626" t="s">
        <v>7624</v>
      </c>
      <c r="E367" s="626" t="s">
        <v>7625</v>
      </c>
      <c r="F367" s="629">
        <v>112</v>
      </c>
      <c r="G367" s="629">
        <v>357504</v>
      </c>
      <c r="H367" s="629">
        <v>1</v>
      </c>
      <c r="I367" s="629">
        <v>3192</v>
      </c>
      <c r="J367" s="629">
        <v>103</v>
      </c>
      <c r="K367" s="629">
        <v>329394</v>
      </c>
      <c r="L367" s="629">
        <v>0.92137150912996779</v>
      </c>
      <c r="M367" s="629">
        <v>3198</v>
      </c>
      <c r="N367" s="629">
        <v>106</v>
      </c>
      <c r="O367" s="629">
        <v>339730</v>
      </c>
      <c r="P367" s="642">
        <v>0.95028307375581811</v>
      </c>
      <c r="Q367" s="630">
        <v>3205</v>
      </c>
    </row>
    <row r="368" spans="1:17" ht="14.4" customHeight="1" x14ac:dyDescent="0.3">
      <c r="A368" s="625" t="s">
        <v>549</v>
      </c>
      <c r="B368" s="626" t="s">
        <v>7071</v>
      </c>
      <c r="C368" s="626" t="s">
        <v>6929</v>
      </c>
      <c r="D368" s="626" t="s">
        <v>7626</v>
      </c>
      <c r="E368" s="626" t="s">
        <v>7627</v>
      </c>
      <c r="F368" s="629">
        <v>168</v>
      </c>
      <c r="G368" s="629">
        <v>992040</v>
      </c>
      <c r="H368" s="629">
        <v>1</v>
      </c>
      <c r="I368" s="629">
        <v>5905</v>
      </c>
      <c r="J368" s="629">
        <v>146</v>
      </c>
      <c r="K368" s="629">
        <v>864320</v>
      </c>
      <c r="L368" s="629">
        <v>0.8712551913229305</v>
      </c>
      <c r="M368" s="629">
        <v>5920</v>
      </c>
      <c r="N368" s="629">
        <v>167</v>
      </c>
      <c r="O368" s="629">
        <v>991980</v>
      </c>
      <c r="P368" s="642">
        <v>0.99993951856779972</v>
      </c>
      <c r="Q368" s="630">
        <v>5940</v>
      </c>
    </row>
    <row r="369" spans="1:17" ht="14.4" customHeight="1" x14ac:dyDescent="0.3">
      <c r="A369" s="625" t="s">
        <v>549</v>
      </c>
      <c r="B369" s="626" t="s">
        <v>7071</v>
      </c>
      <c r="C369" s="626" t="s">
        <v>6929</v>
      </c>
      <c r="D369" s="626" t="s">
        <v>7628</v>
      </c>
      <c r="E369" s="626" t="s">
        <v>7629</v>
      </c>
      <c r="F369" s="629">
        <v>7</v>
      </c>
      <c r="G369" s="629">
        <v>55720</v>
      </c>
      <c r="H369" s="629">
        <v>1</v>
      </c>
      <c r="I369" s="629">
        <v>7960</v>
      </c>
      <c r="J369" s="629">
        <v>4</v>
      </c>
      <c r="K369" s="629">
        <v>31960</v>
      </c>
      <c r="L369" s="629">
        <v>0.57358219669777455</v>
      </c>
      <c r="M369" s="629">
        <v>7990</v>
      </c>
      <c r="N369" s="629">
        <v>2</v>
      </c>
      <c r="O369" s="629">
        <v>16056</v>
      </c>
      <c r="P369" s="642">
        <v>0.28815506101938265</v>
      </c>
      <c r="Q369" s="630">
        <v>8028</v>
      </c>
    </row>
    <row r="370" spans="1:17" ht="14.4" customHeight="1" x14ac:dyDescent="0.3">
      <c r="A370" s="625" t="s">
        <v>549</v>
      </c>
      <c r="B370" s="626" t="s">
        <v>7071</v>
      </c>
      <c r="C370" s="626" t="s">
        <v>6929</v>
      </c>
      <c r="D370" s="626" t="s">
        <v>7630</v>
      </c>
      <c r="E370" s="626" t="s">
        <v>7631</v>
      </c>
      <c r="F370" s="629">
        <v>3</v>
      </c>
      <c r="G370" s="629">
        <v>31980</v>
      </c>
      <c r="H370" s="629">
        <v>1</v>
      </c>
      <c r="I370" s="629">
        <v>10660</v>
      </c>
      <c r="J370" s="629">
        <v>6</v>
      </c>
      <c r="K370" s="629">
        <v>64230</v>
      </c>
      <c r="L370" s="629">
        <v>2.0084427767354596</v>
      </c>
      <c r="M370" s="629">
        <v>10705</v>
      </c>
      <c r="N370" s="629">
        <v>7</v>
      </c>
      <c r="O370" s="629">
        <v>75334</v>
      </c>
      <c r="P370" s="642">
        <v>2.3556597873671046</v>
      </c>
      <c r="Q370" s="630">
        <v>10762</v>
      </c>
    </row>
    <row r="371" spans="1:17" ht="14.4" customHeight="1" x14ac:dyDescent="0.3">
      <c r="A371" s="625" t="s">
        <v>549</v>
      </c>
      <c r="B371" s="626" t="s">
        <v>7071</v>
      </c>
      <c r="C371" s="626" t="s">
        <v>6929</v>
      </c>
      <c r="D371" s="626" t="s">
        <v>810</v>
      </c>
      <c r="E371" s="626" t="s">
        <v>7632</v>
      </c>
      <c r="F371" s="629">
        <v>37</v>
      </c>
      <c r="G371" s="629">
        <v>85766</v>
      </c>
      <c r="H371" s="629">
        <v>1</v>
      </c>
      <c r="I371" s="629">
        <v>2318</v>
      </c>
      <c r="J371" s="629">
        <v>29</v>
      </c>
      <c r="K371" s="629">
        <v>67396</v>
      </c>
      <c r="L371" s="629">
        <v>0.78581255975561415</v>
      </c>
      <c r="M371" s="629">
        <v>2324</v>
      </c>
      <c r="N371" s="629">
        <v>21</v>
      </c>
      <c r="O371" s="629">
        <v>48951</v>
      </c>
      <c r="P371" s="642">
        <v>0.57075064710957724</v>
      </c>
      <c r="Q371" s="630">
        <v>2331</v>
      </c>
    </row>
    <row r="372" spans="1:17" ht="14.4" customHeight="1" x14ac:dyDescent="0.3">
      <c r="A372" s="625" t="s">
        <v>549</v>
      </c>
      <c r="B372" s="626" t="s">
        <v>7071</v>
      </c>
      <c r="C372" s="626" t="s">
        <v>6929</v>
      </c>
      <c r="D372" s="626" t="s">
        <v>630</v>
      </c>
      <c r="E372" s="626" t="s">
        <v>7633</v>
      </c>
      <c r="F372" s="629">
        <v>97</v>
      </c>
      <c r="G372" s="629">
        <v>182263</v>
      </c>
      <c r="H372" s="629">
        <v>1</v>
      </c>
      <c r="I372" s="629">
        <v>1879</v>
      </c>
      <c r="J372" s="629">
        <v>85</v>
      </c>
      <c r="K372" s="629">
        <v>160225</v>
      </c>
      <c r="L372" s="629">
        <v>0.87908681410928169</v>
      </c>
      <c r="M372" s="629">
        <v>1885</v>
      </c>
      <c r="N372" s="629">
        <v>136</v>
      </c>
      <c r="O372" s="629">
        <v>257305</v>
      </c>
      <c r="P372" s="642">
        <v>1.4117237179240987</v>
      </c>
      <c r="Q372" s="630">
        <v>1891.9485294117646</v>
      </c>
    </row>
    <row r="373" spans="1:17" ht="14.4" customHeight="1" x14ac:dyDescent="0.3">
      <c r="A373" s="625" t="s">
        <v>549</v>
      </c>
      <c r="B373" s="626" t="s">
        <v>7071</v>
      </c>
      <c r="C373" s="626" t="s">
        <v>6929</v>
      </c>
      <c r="D373" s="626" t="s">
        <v>7634</v>
      </c>
      <c r="E373" s="626" t="s">
        <v>7635</v>
      </c>
      <c r="F373" s="629">
        <v>5</v>
      </c>
      <c r="G373" s="629">
        <v>11770</v>
      </c>
      <c r="H373" s="629">
        <v>1</v>
      </c>
      <c r="I373" s="629">
        <v>2354</v>
      </c>
      <c r="J373" s="629">
        <v>15</v>
      </c>
      <c r="K373" s="629">
        <v>35400</v>
      </c>
      <c r="L373" s="629">
        <v>3.0076465590484283</v>
      </c>
      <c r="M373" s="629">
        <v>2360</v>
      </c>
      <c r="N373" s="629">
        <v>10</v>
      </c>
      <c r="O373" s="629">
        <v>23670</v>
      </c>
      <c r="P373" s="642">
        <v>2.0110450297366187</v>
      </c>
      <c r="Q373" s="630">
        <v>2367</v>
      </c>
    </row>
    <row r="374" spans="1:17" ht="14.4" customHeight="1" x14ac:dyDescent="0.3">
      <c r="A374" s="625" t="s">
        <v>549</v>
      </c>
      <c r="B374" s="626" t="s">
        <v>7071</v>
      </c>
      <c r="C374" s="626" t="s">
        <v>6929</v>
      </c>
      <c r="D374" s="626" t="s">
        <v>7636</v>
      </c>
      <c r="E374" s="626" t="s">
        <v>7637</v>
      </c>
      <c r="F374" s="629">
        <v>102</v>
      </c>
      <c r="G374" s="629">
        <v>273972</v>
      </c>
      <c r="H374" s="629">
        <v>1</v>
      </c>
      <c r="I374" s="629">
        <v>2686</v>
      </c>
      <c r="J374" s="629">
        <v>119</v>
      </c>
      <c r="K374" s="629">
        <v>320453</v>
      </c>
      <c r="L374" s="629">
        <v>1.1696560232432511</v>
      </c>
      <c r="M374" s="629">
        <v>2692.8823529411766</v>
      </c>
      <c r="N374" s="629">
        <v>103</v>
      </c>
      <c r="O374" s="629">
        <v>278306</v>
      </c>
      <c r="P374" s="642">
        <v>1.0158191348020966</v>
      </c>
      <c r="Q374" s="630">
        <v>2702</v>
      </c>
    </row>
    <row r="375" spans="1:17" ht="14.4" customHeight="1" x14ac:dyDescent="0.3">
      <c r="A375" s="625" t="s">
        <v>549</v>
      </c>
      <c r="B375" s="626" t="s">
        <v>7071</v>
      </c>
      <c r="C375" s="626" t="s">
        <v>6929</v>
      </c>
      <c r="D375" s="626" t="s">
        <v>7638</v>
      </c>
      <c r="E375" s="626" t="s">
        <v>7639</v>
      </c>
      <c r="F375" s="629"/>
      <c r="G375" s="629"/>
      <c r="H375" s="629"/>
      <c r="I375" s="629"/>
      <c r="J375" s="629">
        <v>1</v>
      </c>
      <c r="K375" s="629">
        <v>2436</v>
      </c>
      <c r="L375" s="629"/>
      <c r="M375" s="629">
        <v>2436</v>
      </c>
      <c r="N375" s="629">
        <v>1</v>
      </c>
      <c r="O375" s="629">
        <v>2445</v>
      </c>
      <c r="P375" s="642"/>
      <c r="Q375" s="630">
        <v>2445</v>
      </c>
    </row>
    <row r="376" spans="1:17" ht="14.4" customHeight="1" x14ac:dyDescent="0.3">
      <c r="A376" s="625" t="s">
        <v>549</v>
      </c>
      <c r="B376" s="626" t="s">
        <v>7071</v>
      </c>
      <c r="C376" s="626" t="s">
        <v>6929</v>
      </c>
      <c r="D376" s="626" t="s">
        <v>7640</v>
      </c>
      <c r="E376" s="626" t="s">
        <v>7641</v>
      </c>
      <c r="F376" s="629">
        <v>4</v>
      </c>
      <c r="G376" s="629">
        <v>16908</v>
      </c>
      <c r="H376" s="629">
        <v>1</v>
      </c>
      <c r="I376" s="629">
        <v>4227</v>
      </c>
      <c r="J376" s="629">
        <v>2</v>
      </c>
      <c r="K376" s="629">
        <v>8472</v>
      </c>
      <c r="L376" s="629">
        <v>0.5010645848119234</v>
      </c>
      <c r="M376" s="629">
        <v>4236</v>
      </c>
      <c r="N376" s="629">
        <v>5</v>
      </c>
      <c r="O376" s="629">
        <v>21240</v>
      </c>
      <c r="P376" s="642">
        <v>1.2562100780695529</v>
      </c>
      <c r="Q376" s="630">
        <v>4248</v>
      </c>
    </row>
    <row r="377" spans="1:17" ht="14.4" customHeight="1" x14ac:dyDescent="0.3">
      <c r="A377" s="625" t="s">
        <v>549</v>
      </c>
      <c r="B377" s="626" t="s">
        <v>7071</v>
      </c>
      <c r="C377" s="626" t="s">
        <v>6929</v>
      </c>
      <c r="D377" s="626" t="s">
        <v>7642</v>
      </c>
      <c r="E377" s="626" t="s">
        <v>7643</v>
      </c>
      <c r="F377" s="629">
        <v>19</v>
      </c>
      <c r="G377" s="629">
        <v>59850</v>
      </c>
      <c r="H377" s="629">
        <v>1</v>
      </c>
      <c r="I377" s="629">
        <v>3150</v>
      </c>
      <c r="J377" s="629">
        <v>14</v>
      </c>
      <c r="K377" s="629">
        <v>44226</v>
      </c>
      <c r="L377" s="629">
        <v>0.73894736842105269</v>
      </c>
      <c r="M377" s="629">
        <v>3159</v>
      </c>
      <c r="N377" s="629">
        <v>15</v>
      </c>
      <c r="O377" s="629">
        <v>47565</v>
      </c>
      <c r="P377" s="642">
        <v>0.79473684210526319</v>
      </c>
      <c r="Q377" s="630">
        <v>3171</v>
      </c>
    </row>
    <row r="378" spans="1:17" ht="14.4" customHeight="1" x14ac:dyDescent="0.3">
      <c r="A378" s="625" t="s">
        <v>549</v>
      </c>
      <c r="B378" s="626" t="s">
        <v>7071</v>
      </c>
      <c r="C378" s="626" t="s">
        <v>6929</v>
      </c>
      <c r="D378" s="626" t="s">
        <v>7644</v>
      </c>
      <c r="E378" s="626" t="s">
        <v>7645</v>
      </c>
      <c r="F378" s="629">
        <v>15</v>
      </c>
      <c r="G378" s="629">
        <v>46080</v>
      </c>
      <c r="H378" s="629">
        <v>1</v>
      </c>
      <c r="I378" s="629">
        <v>3072</v>
      </c>
      <c r="J378" s="629">
        <v>13</v>
      </c>
      <c r="K378" s="629">
        <v>40053</v>
      </c>
      <c r="L378" s="629">
        <v>0.86920572916666672</v>
      </c>
      <c r="M378" s="629">
        <v>3081</v>
      </c>
      <c r="N378" s="629">
        <v>2</v>
      </c>
      <c r="O378" s="629">
        <v>6186</v>
      </c>
      <c r="P378" s="642">
        <v>0.13424479166666667</v>
      </c>
      <c r="Q378" s="630">
        <v>3093</v>
      </c>
    </row>
    <row r="379" spans="1:17" ht="14.4" customHeight="1" x14ac:dyDescent="0.3">
      <c r="A379" s="625" t="s">
        <v>549</v>
      </c>
      <c r="B379" s="626" t="s">
        <v>7071</v>
      </c>
      <c r="C379" s="626" t="s">
        <v>6929</v>
      </c>
      <c r="D379" s="626" t="s">
        <v>7646</v>
      </c>
      <c r="E379" s="626" t="s">
        <v>7647</v>
      </c>
      <c r="F379" s="629">
        <v>13</v>
      </c>
      <c r="G379" s="629">
        <v>112788</v>
      </c>
      <c r="H379" s="629">
        <v>1</v>
      </c>
      <c r="I379" s="629">
        <v>8676</v>
      </c>
      <c r="J379" s="629">
        <v>10</v>
      </c>
      <c r="K379" s="629">
        <v>87120</v>
      </c>
      <c r="L379" s="629">
        <v>0.77242259814873926</v>
      </c>
      <c r="M379" s="629">
        <v>8712</v>
      </c>
      <c r="N379" s="629">
        <v>5</v>
      </c>
      <c r="O379" s="629">
        <v>43785</v>
      </c>
      <c r="P379" s="642">
        <v>0.38820619214810087</v>
      </c>
      <c r="Q379" s="630">
        <v>8757</v>
      </c>
    </row>
    <row r="380" spans="1:17" ht="14.4" customHeight="1" x14ac:dyDescent="0.3">
      <c r="A380" s="625" t="s">
        <v>549</v>
      </c>
      <c r="B380" s="626" t="s">
        <v>7071</v>
      </c>
      <c r="C380" s="626" t="s">
        <v>6929</v>
      </c>
      <c r="D380" s="626" t="s">
        <v>632</v>
      </c>
      <c r="E380" s="626" t="s">
        <v>7648</v>
      </c>
      <c r="F380" s="629">
        <v>30</v>
      </c>
      <c r="G380" s="629">
        <v>70710</v>
      </c>
      <c r="H380" s="629">
        <v>1</v>
      </c>
      <c r="I380" s="629">
        <v>2357</v>
      </c>
      <c r="J380" s="629">
        <v>31</v>
      </c>
      <c r="K380" s="629">
        <v>73253</v>
      </c>
      <c r="L380" s="629">
        <v>1.0359637957856032</v>
      </c>
      <c r="M380" s="629">
        <v>2363</v>
      </c>
      <c r="N380" s="629">
        <v>33</v>
      </c>
      <c r="O380" s="629">
        <v>78210</v>
      </c>
      <c r="P380" s="642">
        <v>1.1060670343657191</v>
      </c>
      <c r="Q380" s="630">
        <v>2370</v>
      </c>
    </row>
    <row r="381" spans="1:17" ht="14.4" customHeight="1" x14ac:dyDescent="0.3">
      <c r="A381" s="625" t="s">
        <v>549</v>
      </c>
      <c r="B381" s="626" t="s">
        <v>7071</v>
      </c>
      <c r="C381" s="626" t="s">
        <v>6929</v>
      </c>
      <c r="D381" s="626" t="s">
        <v>7649</v>
      </c>
      <c r="E381" s="626" t="s">
        <v>7650</v>
      </c>
      <c r="F381" s="629">
        <v>12</v>
      </c>
      <c r="G381" s="629">
        <v>62004</v>
      </c>
      <c r="H381" s="629">
        <v>1</v>
      </c>
      <c r="I381" s="629">
        <v>5167</v>
      </c>
      <c r="J381" s="629">
        <v>10</v>
      </c>
      <c r="K381" s="629">
        <v>51820</v>
      </c>
      <c r="L381" s="629">
        <v>0.83575253209470357</v>
      </c>
      <c r="M381" s="629">
        <v>5182</v>
      </c>
      <c r="N381" s="629">
        <v>5</v>
      </c>
      <c r="O381" s="629">
        <v>26010</v>
      </c>
      <c r="P381" s="642">
        <v>0.41948906522159862</v>
      </c>
      <c r="Q381" s="630">
        <v>5202</v>
      </c>
    </row>
    <row r="382" spans="1:17" ht="14.4" customHeight="1" x14ac:dyDescent="0.3">
      <c r="A382" s="625" t="s">
        <v>549</v>
      </c>
      <c r="B382" s="626" t="s">
        <v>7071</v>
      </c>
      <c r="C382" s="626" t="s">
        <v>6929</v>
      </c>
      <c r="D382" s="626" t="s">
        <v>7651</v>
      </c>
      <c r="E382" s="626" t="s">
        <v>7652</v>
      </c>
      <c r="F382" s="629">
        <v>31</v>
      </c>
      <c r="G382" s="629">
        <v>106516</v>
      </c>
      <c r="H382" s="629">
        <v>1</v>
      </c>
      <c r="I382" s="629">
        <v>3436</v>
      </c>
      <c r="J382" s="629">
        <v>45</v>
      </c>
      <c r="K382" s="629">
        <v>155070</v>
      </c>
      <c r="L382" s="629">
        <v>1.4558376206391528</v>
      </c>
      <c r="M382" s="629">
        <v>3446</v>
      </c>
      <c r="N382" s="629">
        <v>31</v>
      </c>
      <c r="O382" s="629">
        <v>107229</v>
      </c>
      <c r="P382" s="642">
        <v>1.0066938300349244</v>
      </c>
      <c r="Q382" s="630">
        <v>3459</v>
      </c>
    </row>
    <row r="383" spans="1:17" ht="14.4" customHeight="1" x14ac:dyDescent="0.3">
      <c r="A383" s="625" t="s">
        <v>549</v>
      </c>
      <c r="B383" s="626" t="s">
        <v>7071</v>
      </c>
      <c r="C383" s="626" t="s">
        <v>6929</v>
      </c>
      <c r="D383" s="626" t="s">
        <v>7653</v>
      </c>
      <c r="E383" s="626" t="s">
        <v>7654</v>
      </c>
      <c r="F383" s="629">
        <v>34</v>
      </c>
      <c r="G383" s="629">
        <v>329392</v>
      </c>
      <c r="H383" s="629">
        <v>1</v>
      </c>
      <c r="I383" s="629">
        <v>9688</v>
      </c>
      <c r="J383" s="629">
        <v>33</v>
      </c>
      <c r="K383" s="629">
        <v>320892</v>
      </c>
      <c r="L383" s="629">
        <v>0.97419488026424439</v>
      </c>
      <c r="M383" s="629">
        <v>9724</v>
      </c>
      <c r="N383" s="629">
        <v>34</v>
      </c>
      <c r="O383" s="629">
        <v>332146</v>
      </c>
      <c r="P383" s="642">
        <v>1.0083608587943849</v>
      </c>
      <c r="Q383" s="630">
        <v>9769</v>
      </c>
    </row>
    <row r="384" spans="1:17" ht="14.4" customHeight="1" x14ac:dyDescent="0.3">
      <c r="A384" s="625" t="s">
        <v>549</v>
      </c>
      <c r="B384" s="626" t="s">
        <v>7071</v>
      </c>
      <c r="C384" s="626" t="s">
        <v>6929</v>
      </c>
      <c r="D384" s="626" t="s">
        <v>7655</v>
      </c>
      <c r="E384" s="626" t="s">
        <v>7656</v>
      </c>
      <c r="F384" s="629">
        <v>42</v>
      </c>
      <c r="G384" s="629">
        <v>139398</v>
      </c>
      <c r="H384" s="629">
        <v>1</v>
      </c>
      <c r="I384" s="629">
        <v>3319</v>
      </c>
      <c r="J384" s="629">
        <v>42</v>
      </c>
      <c r="K384" s="629">
        <v>139776</v>
      </c>
      <c r="L384" s="629">
        <v>1.0027116601385959</v>
      </c>
      <c r="M384" s="629">
        <v>3328</v>
      </c>
      <c r="N384" s="629">
        <v>44</v>
      </c>
      <c r="O384" s="629">
        <v>146960</v>
      </c>
      <c r="P384" s="642">
        <v>1.0542475501800599</v>
      </c>
      <c r="Q384" s="630">
        <v>3340</v>
      </c>
    </row>
    <row r="385" spans="1:17" ht="14.4" customHeight="1" x14ac:dyDescent="0.3">
      <c r="A385" s="625" t="s">
        <v>549</v>
      </c>
      <c r="B385" s="626" t="s">
        <v>7071</v>
      </c>
      <c r="C385" s="626" t="s">
        <v>6929</v>
      </c>
      <c r="D385" s="626" t="s">
        <v>7657</v>
      </c>
      <c r="E385" s="626" t="s">
        <v>7658</v>
      </c>
      <c r="F385" s="629">
        <v>5</v>
      </c>
      <c r="G385" s="629">
        <v>20950</v>
      </c>
      <c r="H385" s="629">
        <v>1</v>
      </c>
      <c r="I385" s="629">
        <v>4190</v>
      </c>
      <c r="J385" s="629">
        <v>3</v>
      </c>
      <c r="K385" s="629">
        <v>12606</v>
      </c>
      <c r="L385" s="629">
        <v>0.60171837708830544</v>
      </c>
      <c r="M385" s="629">
        <v>4202</v>
      </c>
      <c r="N385" s="629">
        <v>5</v>
      </c>
      <c r="O385" s="629">
        <v>21090</v>
      </c>
      <c r="P385" s="642">
        <v>1.0066825775656325</v>
      </c>
      <c r="Q385" s="630">
        <v>4218</v>
      </c>
    </row>
    <row r="386" spans="1:17" ht="14.4" customHeight="1" x14ac:dyDescent="0.3">
      <c r="A386" s="625" t="s">
        <v>549</v>
      </c>
      <c r="B386" s="626" t="s">
        <v>7071</v>
      </c>
      <c r="C386" s="626" t="s">
        <v>6929</v>
      </c>
      <c r="D386" s="626" t="s">
        <v>7659</v>
      </c>
      <c r="E386" s="626" t="s">
        <v>7660</v>
      </c>
      <c r="F386" s="629"/>
      <c r="G386" s="629"/>
      <c r="H386" s="629"/>
      <c r="I386" s="629"/>
      <c r="J386" s="629">
        <v>2</v>
      </c>
      <c r="K386" s="629">
        <v>11058</v>
      </c>
      <c r="L386" s="629"/>
      <c r="M386" s="629">
        <v>5529</v>
      </c>
      <c r="N386" s="629">
        <v>1</v>
      </c>
      <c r="O386" s="629">
        <v>5546</v>
      </c>
      <c r="P386" s="642"/>
      <c r="Q386" s="630">
        <v>5546</v>
      </c>
    </row>
    <row r="387" spans="1:17" ht="14.4" customHeight="1" x14ac:dyDescent="0.3">
      <c r="A387" s="625" t="s">
        <v>549</v>
      </c>
      <c r="B387" s="626" t="s">
        <v>7071</v>
      </c>
      <c r="C387" s="626" t="s">
        <v>6929</v>
      </c>
      <c r="D387" s="626" t="s">
        <v>7661</v>
      </c>
      <c r="E387" s="626" t="s">
        <v>7662</v>
      </c>
      <c r="F387" s="629">
        <v>36</v>
      </c>
      <c r="G387" s="629">
        <v>73440</v>
      </c>
      <c r="H387" s="629">
        <v>1</v>
      </c>
      <c r="I387" s="629">
        <v>2040</v>
      </c>
      <c r="J387" s="629">
        <v>48</v>
      </c>
      <c r="K387" s="629">
        <v>98208</v>
      </c>
      <c r="L387" s="629">
        <v>1.3372549019607842</v>
      </c>
      <c r="M387" s="629">
        <v>2046</v>
      </c>
      <c r="N387" s="629">
        <v>42</v>
      </c>
      <c r="O387" s="629">
        <v>86226</v>
      </c>
      <c r="P387" s="642">
        <v>1.1741013071895425</v>
      </c>
      <c r="Q387" s="630">
        <v>2053</v>
      </c>
    </row>
    <row r="388" spans="1:17" ht="14.4" customHeight="1" x14ac:dyDescent="0.3">
      <c r="A388" s="625" t="s">
        <v>549</v>
      </c>
      <c r="B388" s="626" t="s">
        <v>7071</v>
      </c>
      <c r="C388" s="626" t="s">
        <v>6929</v>
      </c>
      <c r="D388" s="626" t="s">
        <v>7663</v>
      </c>
      <c r="E388" s="626" t="s">
        <v>7664</v>
      </c>
      <c r="F388" s="629">
        <v>13</v>
      </c>
      <c r="G388" s="629">
        <v>20891</v>
      </c>
      <c r="H388" s="629">
        <v>1</v>
      </c>
      <c r="I388" s="629">
        <v>1607</v>
      </c>
      <c r="J388" s="629">
        <v>14</v>
      </c>
      <c r="K388" s="629">
        <v>22554</v>
      </c>
      <c r="L388" s="629">
        <v>1.0796036570772103</v>
      </c>
      <c r="M388" s="629">
        <v>1611</v>
      </c>
      <c r="N388" s="629">
        <v>11</v>
      </c>
      <c r="O388" s="629">
        <v>17787</v>
      </c>
      <c r="P388" s="642">
        <v>0.85141927145660812</v>
      </c>
      <c r="Q388" s="630">
        <v>1617</v>
      </c>
    </row>
    <row r="389" spans="1:17" ht="14.4" customHeight="1" x14ac:dyDescent="0.3">
      <c r="A389" s="625" t="s">
        <v>549</v>
      </c>
      <c r="B389" s="626" t="s">
        <v>7071</v>
      </c>
      <c r="C389" s="626" t="s">
        <v>6929</v>
      </c>
      <c r="D389" s="626" t="s">
        <v>7665</v>
      </c>
      <c r="E389" s="626" t="s">
        <v>7666</v>
      </c>
      <c r="F389" s="629">
        <v>6</v>
      </c>
      <c r="G389" s="629">
        <v>13254</v>
      </c>
      <c r="H389" s="629">
        <v>1</v>
      </c>
      <c r="I389" s="629">
        <v>2209</v>
      </c>
      <c r="J389" s="629">
        <v>10</v>
      </c>
      <c r="K389" s="629">
        <v>22144</v>
      </c>
      <c r="L389" s="629">
        <v>1.6707409084050098</v>
      </c>
      <c r="M389" s="629">
        <v>2214.4</v>
      </c>
      <c r="N389" s="629">
        <v>7</v>
      </c>
      <c r="O389" s="629">
        <v>15554</v>
      </c>
      <c r="P389" s="642">
        <v>1.1735325184849856</v>
      </c>
      <c r="Q389" s="630">
        <v>2222</v>
      </c>
    </row>
    <row r="390" spans="1:17" ht="14.4" customHeight="1" x14ac:dyDescent="0.3">
      <c r="A390" s="625" t="s">
        <v>549</v>
      </c>
      <c r="B390" s="626" t="s">
        <v>7071</v>
      </c>
      <c r="C390" s="626" t="s">
        <v>6929</v>
      </c>
      <c r="D390" s="626" t="s">
        <v>7667</v>
      </c>
      <c r="E390" s="626" t="s">
        <v>7668</v>
      </c>
      <c r="F390" s="629"/>
      <c r="G390" s="629"/>
      <c r="H390" s="629"/>
      <c r="I390" s="629"/>
      <c r="J390" s="629"/>
      <c r="K390" s="629"/>
      <c r="L390" s="629"/>
      <c r="M390" s="629"/>
      <c r="N390" s="629">
        <v>1</v>
      </c>
      <c r="O390" s="629">
        <v>204</v>
      </c>
      <c r="P390" s="642"/>
      <c r="Q390" s="630">
        <v>204</v>
      </c>
    </row>
    <row r="391" spans="1:17" ht="14.4" customHeight="1" x14ac:dyDescent="0.3">
      <c r="A391" s="625" t="s">
        <v>549</v>
      </c>
      <c r="B391" s="626" t="s">
        <v>7071</v>
      </c>
      <c r="C391" s="626" t="s">
        <v>6929</v>
      </c>
      <c r="D391" s="626" t="s">
        <v>7669</v>
      </c>
      <c r="E391" s="626" t="s">
        <v>7670</v>
      </c>
      <c r="F391" s="629">
        <v>8</v>
      </c>
      <c r="G391" s="629">
        <v>5904</v>
      </c>
      <c r="H391" s="629">
        <v>1</v>
      </c>
      <c r="I391" s="629">
        <v>738</v>
      </c>
      <c r="J391" s="629">
        <v>11</v>
      </c>
      <c r="K391" s="629">
        <v>8151</v>
      </c>
      <c r="L391" s="629">
        <v>1.380589430894309</v>
      </c>
      <c r="M391" s="629">
        <v>741</v>
      </c>
      <c r="N391" s="629">
        <v>4</v>
      </c>
      <c r="O391" s="629">
        <v>2980</v>
      </c>
      <c r="P391" s="642">
        <v>0.50474254742547431</v>
      </c>
      <c r="Q391" s="630">
        <v>745</v>
      </c>
    </row>
    <row r="392" spans="1:17" ht="14.4" customHeight="1" x14ac:dyDescent="0.3">
      <c r="A392" s="625" t="s">
        <v>549</v>
      </c>
      <c r="B392" s="626" t="s">
        <v>7071</v>
      </c>
      <c r="C392" s="626" t="s">
        <v>6929</v>
      </c>
      <c r="D392" s="626" t="s">
        <v>7671</v>
      </c>
      <c r="E392" s="626" t="s">
        <v>7672</v>
      </c>
      <c r="F392" s="629">
        <v>7</v>
      </c>
      <c r="G392" s="629">
        <v>18648</v>
      </c>
      <c r="H392" s="629">
        <v>1</v>
      </c>
      <c r="I392" s="629">
        <v>2664</v>
      </c>
      <c r="J392" s="629">
        <v>12</v>
      </c>
      <c r="K392" s="629">
        <v>32040</v>
      </c>
      <c r="L392" s="629">
        <v>1.718146718146718</v>
      </c>
      <c r="M392" s="629">
        <v>2670</v>
      </c>
      <c r="N392" s="629">
        <v>2</v>
      </c>
      <c r="O392" s="629">
        <v>5354</v>
      </c>
      <c r="P392" s="642">
        <v>0.28710853710853712</v>
      </c>
      <c r="Q392" s="630">
        <v>2677</v>
      </c>
    </row>
    <row r="393" spans="1:17" ht="14.4" customHeight="1" x14ac:dyDescent="0.3">
      <c r="A393" s="625" t="s">
        <v>549</v>
      </c>
      <c r="B393" s="626" t="s">
        <v>7071</v>
      </c>
      <c r="C393" s="626" t="s">
        <v>6929</v>
      </c>
      <c r="D393" s="626" t="s">
        <v>7673</v>
      </c>
      <c r="E393" s="626" t="s">
        <v>7674</v>
      </c>
      <c r="F393" s="629">
        <v>30</v>
      </c>
      <c r="G393" s="629">
        <v>82740</v>
      </c>
      <c r="H393" s="629">
        <v>1</v>
      </c>
      <c r="I393" s="629">
        <v>2758</v>
      </c>
      <c r="J393" s="629">
        <v>26</v>
      </c>
      <c r="K393" s="629">
        <v>72046</v>
      </c>
      <c r="L393" s="629">
        <v>0.87075175247764081</v>
      </c>
      <c r="M393" s="629">
        <v>2771</v>
      </c>
      <c r="N393" s="629">
        <v>21</v>
      </c>
      <c r="O393" s="629">
        <v>58548</v>
      </c>
      <c r="P393" s="642">
        <v>0.70761421319796958</v>
      </c>
      <c r="Q393" s="630">
        <v>2788</v>
      </c>
    </row>
    <row r="394" spans="1:17" ht="14.4" customHeight="1" x14ac:dyDescent="0.3">
      <c r="A394" s="625" t="s">
        <v>549</v>
      </c>
      <c r="B394" s="626" t="s">
        <v>7071</v>
      </c>
      <c r="C394" s="626" t="s">
        <v>6929</v>
      </c>
      <c r="D394" s="626" t="s">
        <v>7675</v>
      </c>
      <c r="E394" s="626" t="s">
        <v>7676</v>
      </c>
      <c r="F394" s="629">
        <v>12</v>
      </c>
      <c r="G394" s="629">
        <v>97332</v>
      </c>
      <c r="H394" s="629">
        <v>1</v>
      </c>
      <c r="I394" s="629">
        <v>8111</v>
      </c>
      <c r="J394" s="629">
        <v>15</v>
      </c>
      <c r="K394" s="629">
        <v>122205</v>
      </c>
      <c r="L394" s="629">
        <v>1.2555480212057699</v>
      </c>
      <c r="M394" s="629">
        <v>8147</v>
      </c>
      <c r="N394" s="629">
        <v>10</v>
      </c>
      <c r="O394" s="629">
        <v>81920</v>
      </c>
      <c r="P394" s="642">
        <v>0.84165536514198824</v>
      </c>
      <c r="Q394" s="630">
        <v>8192</v>
      </c>
    </row>
    <row r="395" spans="1:17" ht="14.4" customHeight="1" x14ac:dyDescent="0.3">
      <c r="A395" s="625" t="s">
        <v>549</v>
      </c>
      <c r="B395" s="626" t="s">
        <v>7071</v>
      </c>
      <c r="C395" s="626" t="s">
        <v>6929</v>
      </c>
      <c r="D395" s="626" t="s">
        <v>7677</v>
      </c>
      <c r="E395" s="626" t="s">
        <v>7678</v>
      </c>
      <c r="F395" s="629">
        <v>31</v>
      </c>
      <c r="G395" s="629">
        <v>97960</v>
      </c>
      <c r="H395" s="629">
        <v>1</v>
      </c>
      <c r="I395" s="629">
        <v>3160</v>
      </c>
      <c r="J395" s="629">
        <v>47</v>
      </c>
      <c r="K395" s="629">
        <v>148934</v>
      </c>
      <c r="L395" s="629">
        <v>1.520355247039608</v>
      </c>
      <c r="M395" s="629">
        <v>3168.8085106382978</v>
      </c>
      <c r="N395" s="629">
        <v>37</v>
      </c>
      <c r="O395" s="629">
        <v>117697</v>
      </c>
      <c r="P395" s="642">
        <v>1.2014801959983668</v>
      </c>
      <c r="Q395" s="630">
        <v>3181</v>
      </c>
    </row>
    <row r="396" spans="1:17" ht="14.4" customHeight="1" x14ac:dyDescent="0.3">
      <c r="A396" s="625" t="s">
        <v>549</v>
      </c>
      <c r="B396" s="626" t="s">
        <v>7071</v>
      </c>
      <c r="C396" s="626" t="s">
        <v>6929</v>
      </c>
      <c r="D396" s="626" t="s">
        <v>7679</v>
      </c>
      <c r="E396" s="626" t="s">
        <v>7680</v>
      </c>
      <c r="F396" s="629">
        <v>4</v>
      </c>
      <c r="G396" s="629">
        <v>32616</v>
      </c>
      <c r="H396" s="629">
        <v>1</v>
      </c>
      <c r="I396" s="629">
        <v>8154</v>
      </c>
      <c r="J396" s="629">
        <v>3</v>
      </c>
      <c r="K396" s="629">
        <v>24570</v>
      </c>
      <c r="L396" s="629">
        <v>0.75331125827814571</v>
      </c>
      <c r="M396" s="629">
        <v>8190</v>
      </c>
      <c r="N396" s="629">
        <v>7</v>
      </c>
      <c r="O396" s="629">
        <v>57645</v>
      </c>
      <c r="P396" s="642">
        <v>1.7673841059602649</v>
      </c>
      <c r="Q396" s="630">
        <v>8235</v>
      </c>
    </row>
    <row r="397" spans="1:17" ht="14.4" customHeight="1" x14ac:dyDescent="0.3">
      <c r="A397" s="625" t="s">
        <v>549</v>
      </c>
      <c r="B397" s="626" t="s">
        <v>7071</v>
      </c>
      <c r="C397" s="626" t="s">
        <v>6929</v>
      </c>
      <c r="D397" s="626" t="s">
        <v>7124</v>
      </c>
      <c r="E397" s="626" t="s">
        <v>7125</v>
      </c>
      <c r="F397" s="629">
        <v>30</v>
      </c>
      <c r="G397" s="629">
        <v>2670</v>
      </c>
      <c r="H397" s="629">
        <v>1</v>
      </c>
      <c r="I397" s="629">
        <v>89</v>
      </c>
      <c r="J397" s="629">
        <v>23</v>
      </c>
      <c r="K397" s="629">
        <v>2070</v>
      </c>
      <c r="L397" s="629">
        <v>0.7752808988764045</v>
      </c>
      <c r="M397" s="629">
        <v>90</v>
      </c>
      <c r="N397" s="629">
        <v>21</v>
      </c>
      <c r="O397" s="629">
        <v>1890</v>
      </c>
      <c r="P397" s="642">
        <v>0.7078651685393258</v>
      </c>
      <c r="Q397" s="630">
        <v>90</v>
      </c>
    </row>
    <row r="398" spans="1:17" ht="14.4" customHeight="1" x14ac:dyDescent="0.3">
      <c r="A398" s="625" t="s">
        <v>549</v>
      </c>
      <c r="B398" s="626" t="s">
        <v>7071</v>
      </c>
      <c r="C398" s="626" t="s">
        <v>6929</v>
      </c>
      <c r="D398" s="626" t="s">
        <v>7681</v>
      </c>
      <c r="E398" s="626" t="s">
        <v>7682</v>
      </c>
      <c r="F398" s="629">
        <v>31</v>
      </c>
      <c r="G398" s="629">
        <v>20646</v>
      </c>
      <c r="H398" s="629">
        <v>1</v>
      </c>
      <c r="I398" s="629">
        <v>666</v>
      </c>
      <c r="J398" s="629">
        <v>46</v>
      </c>
      <c r="K398" s="629">
        <v>30728</v>
      </c>
      <c r="L398" s="629">
        <v>1.4883270367141335</v>
      </c>
      <c r="M398" s="629">
        <v>668</v>
      </c>
      <c r="N398" s="629">
        <v>34</v>
      </c>
      <c r="O398" s="629">
        <v>22848</v>
      </c>
      <c r="P398" s="642">
        <v>1.1066550421389132</v>
      </c>
      <c r="Q398" s="630">
        <v>672</v>
      </c>
    </row>
    <row r="399" spans="1:17" ht="14.4" customHeight="1" x14ac:dyDescent="0.3">
      <c r="A399" s="625" t="s">
        <v>549</v>
      </c>
      <c r="B399" s="626" t="s">
        <v>7071</v>
      </c>
      <c r="C399" s="626" t="s">
        <v>6929</v>
      </c>
      <c r="D399" s="626" t="s">
        <v>7683</v>
      </c>
      <c r="E399" s="626" t="s">
        <v>7684</v>
      </c>
      <c r="F399" s="629">
        <v>12</v>
      </c>
      <c r="G399" s="629">
        <v>38316</v>
      </c>
      <c r="H399" s="629">
        <v>1</v>
      </c>
      <c r="I399" s="629">
        <v>3193</v>
      </c>
      <c r="J399" s="629">
        <v>12</v>
      </c>
      <c r="K399" s="629">
        <v>38364</v>
      </c>
      <c r="L399" s="629">
        <v>1.0012527403695584</v>
      </c>
      <c r="M399" s="629">
        <v>3197</v>
      </c>
      <c r="N399" s="629">
        <v>16</v>
      </c>
      <c r="O399" s="629">
        <v>51216</v>
      </c>
      <c r="P399" s="642">
        <v>1.3366739743188225</v>
      </c>
      <c r="Q399" s="630">
        <v>3201</v>
      </c>
    </row>
    <row r="400" spans="1:17" ht="14.4" customHeight="1" x14ac:dyDescent="0.3">
      <c r="A400" s="625" t="s">
        <v>549</v>
      </c>
      <c r="B400" s="626" t="s">
        <v>7071</v>
      </c>
      <c r="C400" s="626" t="s">
        <v>6929</v>
      </c>
      <c r="D400" s="626" t="s">
        <v>7685</v>
      </c>
      <c r="E400" s="626" t="s">
        <v>7686</v>
      </c>
      <c r="F400" s="629">
        <v>52</v>
      </c>
      <c r="G400" s="629">
        <v>110760</v>
      </c>
      <c r="H400" s="629">
        <v>1</v>
      </c>
      <c r="I400" s="629">
        <v>2130</v>
      </c>
      <c r="J400" s="629">
        <v>48</v>
      </c>
      <c r="K400" s="629">
        <v>102480</v>
      </c>
      <c r="L400" s="629">
        <v>0.9252437703141928</v>
      </c>
      <c r="M400" s="629">
        <v>2135</v>
      </c>
      <c r="N400" s="629">
        <v>51</v>
      </c>
      <c r="O400" s="629">
        <v>109191</v>
      </c>
      <c r="P400" s="642">
        <v>0.98583423618634891</v>
      </c>
      <c r="Q400" s="630">
        <v>2141</v>
      </c>
    </row>
    <row r="401" spans="1:17" ht="14.4" customHeight="1" x14ac:dyDescent="0.3">
      <c r="A401" s="625" t="s">
        <v>549</v>
      </c>
      <c r="B401" s="626" t="s">
        <v>7071</v>
      </c>
      <c r="C401" s="626" t="s">
        <v>6929</v>
      </c>
      <c r="D401" s="626" t="s">
        <v>7687</v>
      </c>
      <c r="E401" s="626" t="s">
        <v>7688</v>
      </c>
      <c r="F401" s="629">
        <v>2</v>
      </c>
      <c r="G401" s="629">
        <v>6930</v>
      </c>
      <c r="H401" s="629">
        <v>1</v>
      </c>
      <c r="I401" s="629">
        <v>3465</v>
      </c>
      <c r="J401" s="629">
        <v>3</v>
      </c>
      <c r="K401" s="629">
        <v>10422</v>
      </c>
      <c r="L401" s="629">
        <v>1.5038961038961038</v>
      </c>
      <c r="M401" s="629">
        <v>3474</v>
      </c>
      <c r="N401" s="629">
        <v>6</v>
      </c>
      <c r="O401" s="629">
        <v>20916</v>
      </c>
      <c r="P401" s="642">
        <v>3.0181818181818181</v>
      </c>
      <c r="Q401" s="630">
        <v>3486</v>
      </c>
    </row>
    <row r="402" spans="1:17" ht="14.4" customHeight="1" x14ac:dyDescent="0.3">
      <c r="A402" s="625" t="s">
        <v>549</v>
      </c>
      <c r="B402" s="626" t="s">
        <v>7071</v>
      </c>
      <c r="C402" s="626" t="s">
        <v>6929</v>
      </c>
      <c r="D402" s="626" t="s">
        <v>7689</v>
      </c>
      <c r="E402" s="626" t="s">
        <v>7690</v>
      </c>
      <c r="F402" s="629">
        <v>137</v>
      </c>
      <c r="G402" s="629">
        <v>333184</v>
      </c>
      <c r="H402" s="629">
        <v>1</v>
      </c>
      <c r="I402" s="629">
        <v>2432</v>
      </c>
      <c r="J402" s="629">
        <v>125</v>
      </c>
      <c r="K402" s="629">
        <v>304744</v>
      </c>
      <c r="L402" s="629">
        <v>0.91464175950825966</v>
      </c>
      <c r="M402" s="629">
        <v>2437.9520000000002</v>
      </c>
      <c r="N402" s="629">
        <v>116</v>
      </c>
      <c r="O402" s="629">
        <v>283620</v>
      </c>
      <c r="P402" s="642">
        <v>0.85124135612754515</v>
      </c>
      <c r="Q402" s="630">
        <v>2445</v>
      </c>
    </row>
    <row r="403" spans="1:17" ht="14.4" customHeight="1" x14ac:dyDescent="0.3">
      <c r="A403" s="625" t="s">
        <v>549</v>
      </c>
      <c r="B403" s="626" t="s">
        <v>7071</v>
      </c>
      <c r="C403" s="626" t="s">
        <v>6929</v>
      </c>
      <c r="D403" s="626" t="s">
        <v>7691</v>
      </c>
      <c r="E403" s="626" t="s">
        <v>7692</v>
      </c>
      <c r="F403" s="629">
        <v>114</v>
      </c>
      <c r="G403" s="629">
        <v>396378</v>
      </c>
      <c r="H403" s="629">
        <v>1</v>
      </c>
      <c r="I403" s="629">
        <v>3477</v>
      </c>
      <c r="J403" s="629">
        <v>117</v>
      </c>
      <c r="K403" s="629">
        <v>407862</v>
      </c>
      <c r="L403" s="629">
        <v>1.0289723445801735</v>
      </c>
      <c r="M403" s="629">
        <v>3486</v>
      </c>
      <c r="N403" s="629">
        <v>127</v>
      </c>
      <c r="O403" s="629">
        <v>444246</v>
      </c>
      <c r="P403" s="642">
        <v>1.120763513615791</v>
      </c>
      <c r="Q403" s="630">
        <v>3498</v>
      </c>
    </row>
    <row r="404" spans="1:17" ht="14.4" customHeight="1" x14ac:dyDescent="0.3">
      <c r="A404" s="625" t="s">
        <v>549</v>
      </c>
      <c r="B404" s="626" t="s">
        <v>7071</v>
      </c>
      <c r="C404" s="626" t="s">
        <v>6929</v>
      </c>
      <c r="D404" s="626" t="s">
        <v>7693</v>
      </c>
      <c r="E404" s="626" t="s">
        <v>7694</v>
      </c>
      <c r="F404" s="629">
        <v>3</v>
      </c>
      <c r="G404" s="629">
        <v>7080</v>
      </c>
      <c r="H404" s="629">
        <v>1</v>
      </c>
      <c r="I404" s="629">
        <v>2360</v>
      </c>
      <c r="J404" s="629">
        <v>1</v>
      </c>
      <c r="K404" s="629">
        <v>2366</v>
      </c>
      <c r="L404" s="629">
        <v>0.334180790960452</v>
      </c>
      <c r="M404" s="629">
        <v>2366</v>
      </c>
      <c r="N404" s="629">
        <v>1</v>
      </c>
      <c r="O404" s="629">
        <v>2373</v>
      </c>
      <c r="P404" s="642">
        <v>0.33516949152542375</v>
      </c>
      <c r="Q404" s="630">
        <v>2373</v>
      </c>
    </row>
    <row r="405" spans="1:17" ht="14.4" customHeight="1" x14ac:dyDescent="0.3">
      <c r="A405" s="625" t="s">
        <v>549</v>
      </c>
      <c r="B405" s="626" t="s">
        <v>7071</v>
      </c>
      <c r="C405" s="626" t="s">
        <v>6929</v>
      </c>
      <c r="D405" s="626" t="s">
        <v>7695</v>
      </c>
      <c r="E405" s="626" t="s">
        <v>7696</v>
      </c>
      <c r="F405" s="629">
        <v>21</v>
      </c>
      <c r="G405" s="629">
        <v>59766</v>
      </c>
      <c r="H405" s="629">
        <v>1</v>
      </c>
      <c r="I405" s="629">
        <v>2846</v>
      </c>
      <c r="J405" s="629">
        <v>11</v>
      </c>
      <c r="K405" s="629">
        <v>31405</v>
      </c>
      <c r="L405" s="629">
        <v>0.52546598400428335</v>
      </c>
      <c r="M405" s="629">
        <v>2855</v>
      </c>
      <c r="N405" s="629">
        <v>12</v>
      </c>
      <c r="O405" s="629">
        <v>34404</v>
      </c>
      <c r="P405" s="642">
        <v>0.5756450155606867</v>
      </c>
      <c r="Q405" s="630">
        <v>2867</v>
      </c>
    </row>
    <row r="406" spans="1:17" ht="14.4" customHeight="1" x14ac:dyDescent="0.3">
      <c r="A406" s="625" t="s">
        <v>549</v>
      </c>
      <c r="B406" s="626" t="s">
        <v>7071</v>
      </c>
      <c r="C406" s="626" t="s">
        <v>6929</v>
      </c>
      <c r="D406" s="626" t="s">
        <v>7697</v>
      </c>
      <c r="E406" s="626" t="s">
        <v>7698</v>
      </c>
      <c r="F406" s="629">
        <v>3</v>
      </c>
      <c r="G406" s="629">
        <v>384</v>
      </c>
      <c r="H406" s="629">
        <v>1</v>
      </c>
      <c r="I406" s="629">
        <v>128</v>
      </c>
      <c r="J406" s="629">
        <v>4</v>
      </c>
      <c r="K406" s="629">
        <v>516</v>
      </c>
      <c r="L406" s="629">
        <v>1.34375</v>
      </c>
      <c r="M406" s="629">
        <v>129</v>
      </c>
      <c r="N406" s="629">
        <v>6</v>
      </c>
      <c r="O406" s="629">
        <v>774</v>
      </c>
      <c r="P406" s="642">
        <v>2.015625</v>
      </c>
      <c r="Q406" s="630">
        <v>129</v>
      </c>
    </row>
    <row r="407" spans="1:17" ht="14.4" customHeight="1" x14ac:dyDescent="0.3">
      <c r="A407" s="625" t="s">
        <v>549</v>
      </c>
      <c r="B407" s="626" t="s">
        <v>7071</v>
      </c>
      <c r="C407" s="626" t="s">
        <v>6929</v>
      </c>
      <c r="D407" s="626" t="s">
        <v>7699</v>
      </c>
      <c r="E407" s="626" t="s">
        <v>7700</v>
      </c>
      <c r="F407" s="629">
        <v>6</v>
      </c>
      <c r="G407" s="629">
        <v>1608</v>
      </c>
      <c r="H407" s="629">
        <v>1</v>
      </c>
      <c r="I407" s="629">
        <v>268</v>
      </c>
      <c r="J407" s="629">
        <v>6</v>
      </c>
      <c r="K407" s="629">
        <v>1614</v>
      </c>
      <c r="L407" s="629">
        <v>1.0037313432835822</v>
      </c>
      <c r="M407" s="629">
        <v>269</v>
      </c>
      <c r="N407" s="629">
        <v>1</v>
      </c>
      <c r="O407" s="629">
        <v>271</v>
      </c>
      <c r="P407" s="642">
        <v>0.16853233830845771</v>
      </c>
      <c r="Q407" s="630">
        <v>271</v>
      </c>
    </row>
    <row r="408" spans="1:17" ht="14.4" customHeight="1" x14ac:dyDescent="0.3">
      <c r="A408" s="625" t="s">
        <v>549</v>
      </c>
      <c r="B408" s="626" t="s">
        <v>7071</v>
      </c>
      <c r="C408" s="626" t="s">
        <v>6929</v>
      </c>
      <c r="D408" s="626" t="s">
        <v>7701</v>
      </c>
      <c r="E408" s="626" t="s">
        <v>7702</v>
      </c>
      <c r="F408" s="629">
        <v>2</v>
      </c>
      <c r="G408" s="629">
        <v>492</v>
      </c>
      <c r="H408" s="629">
        <v>1</v>
      </c>
      <c r="I408" s="629">
        <v>246</v>
      </c>
      <c r="J408" s="629">
        <v>3</v>
      </c>
      <c r="K408" s="629">
        <v>740</v>
      </c>
      <c r="L408" s="629">
        <v>1.5040650406504066</v>
      </c>
      <c r="M408" s="629">
        <v>246.66666666666666</v>
      </c>
      <c r="N408" s="629">
        <v>5</v>
      </c>
      <c r="O408" s="629">
        <v>1245</v>
      </c>
      <c r="P408" s="642">
        <v>2.5304878048780486</v>
      </c>
      <c r="Q408" s="630">
        <v>249</v>
      </c>
    </row>
    <row r="409" spans="1:17" ht="14.4" customHeight="1" x14ac:dyDescent="0.3">
      <c r="A409" s="625" t="s">
        <v>549</v>
      </c>
      <c r="B409" s="626" t="s">
        <v>7071</v>
      </c>
      <c r="C409" s="626" t="s">
        <v>6929</v>
      </c>
      <c r="D409" s="626" t="s">
        <v>7703</v>
      </c>
      <c r="E409" s="626" t="s">
        <v>7704</v>
      </c>
      <c r="F409" s="629">
        <v>152</v>
      </c>
      <c r="G409" s="629">
        <v>782496</v>
      </c>
      <c r="H409" s="629">
        <v>1</v>
      </c>
      <c r="I409" s="629">
        <v>5148</v>
      </c>
      <c r="J409" s="629">
        <v>200</v>
      </c>
      <c r="K409" s="629">
        <v>1029600</v>
      </c>
      <c r="L409" s="629">
        <v>1.3157894736842106</v>
      </c>
      <c r="M409" s="629">
        <v>5148</v>
      </c>
      <c r="N409" s="629">
        <v>177</v>
      </c>
      <c r="O409" s="629">
        <v>911196</v>
      </c>
      <c r="P409" s="642">
        <v>1.1644736842105263</v>
      </c>
      <c r="Q409" s="630">
        <v>5148</v>
      </c>
    </row>
    <row r="410" spans="1:17" ht="14.4" customHeight="1" x14ac:dyDescent="0.3">
      <c r="A410" s="625" t="s">
        <v>549</v>
      </c>
      <c r="B410" s="626" t="s">
        <v>7071</v>
      </c>
      <c r="C410" s="626" t="s">
        <v>6929</v>
      </c>
      <c r="D410" s="626" t="s">
        <v>7705</v>
      </c>
      <c r="E410" s="626" t="s">
        <v>7706</v>
      </c>
      <c r="F410" s="629"/>
      <c r="G410" s="629"/>
      <c r="H410" s="629"/>
      <c r="I410" s="629"/>
      <c r="J410" s="629">
        <v>2</v>
      </c>
      <c r="K410" s="629">
        <v>898</v>
      </c>
      <c r="L410" s="629"/>
      <c r="M410" s="629">
        <v>449</v>
      </c>
      <c r="N410" s="629">
        <v>1</v>
      </c>
      <c r="O410" s="629">
        <v>451</v>
      </c>
      <c r="P410" s="642"/>
      <c r="Q410" s="630">
        <v>451</v>
      </c>
    </row>
    <row r="411" spans="1:17" ht="14.4" customHeight="1" x14ac:dyDescent="0.3">
      <c r="A411" s="625" t="s">
        <v>549</v>
      </c>
      <c r="B411" s="626" t="s">
        <v>7071</v>
      </c>
      <c r="C411" s="626" t="s">
        <v>6929</v>
      </c>
      <c r="D411" s="626" t="s">
        <v>7707</v>
      </c>
      <c r="E411" s="626" t="s">
        <v>7708</v>
      </c>
      <c r="F411" s="629">
        <v>723</v>
      </c>
      <c r="G411" s="629">
        <v>731676</v>
      </c>
      <c r="H411" s="629">
        <v>1</v>
      </c>
      <c r="I411" s="629">
        <v>1012</v>
      </c>
      <c r="J411" s="629">
        <v>711</v>
      </c>
      <c r="K411" s="629">
        <v>721665</v>
      </c>
      <c r="L411" s="629">
        <v>0.98631771439817628</v>
      </c>
      <c r="M411" s="629">
        <v>1015</v>
      </c>
      <c r="N411" s="629">
        <v>624</v>
      </c>
      <c r="O411" s="629">
        <v>635856</v>
      </c>
      <c r="P411" s="642">
        <v>0.86904039492890295</v>
      </c>
      <c r="Q411" s="630">
        <v>1019</v>
      </c>
    </row>
    <row r="412" spans="1:17" ht="14.4" customHeight="1" x14ac:dyDescent="0.3">
      <c r="A412" s="625" t="s">
        <v>549</v>
      </c>
      <c r="B412" s="626" t="s">
        <v>7071</v>
      </c>
      <c r="C412" s="626" t="s">
        <v>6929</v>
      </c>
      <c r="D412" s="626" t="s">
        <v>7709</v>
      </c>
      <c r="E412" s="626" t="s">
        <v>7710</v>
      </c>
      <c r="F412" s="629">
        <v>228</v>
      </c>
      <c r="G412" s="629">
        <v>1113552</v>
      </c>
      <c r="H412" s="629">
        <v>1</v>
      </c>
      <c r="I412" s="629">
        <v>4884</v>
      </c>
      <c r="J412" s="629">
        <v>189</v>
      </c>
      <c r="K412" s="629">
        <v>923643</v>
      </c>
      <c r="L412" s="629">
        <v>0.8294565498512867</v>
      </c>
      <c r="M412" s="629">
        <v>4887</v>
      </c>
      <c r="N412" s="629">
        <v>130</v>
      </c>
      <c r="O412" s="629">
        <v>635830</v>
      </c>
      <c r="P412" s="642">
        <v>0.57099264336106437</v>
      </c>
      <c r="Q412" s="630">
        <v>4891</v>
      </c>
    </row>
    <row r="413" spans="1:17" ht="14.4" customHeight="1" x14ac:dyDescent="0.3">
      <c r="A413" s="625" t="s">
        <v>549</v>
      </c>
      <c r="B413" s="626" t="s">
        <v>7071</v>
      </c>
      <c r="C413" s="626" t="s">
        <v>6929</v>
      </c>
      <c r="D413" s="626" t="s">
        <v>7019</v>
      </c>
      <c r="E413" s="626" t="s">
        <v>7020</v>
      </c>
      <c r="F413" s="629">
        <v>91</v>
      </c>
      <c r="G413" s="629">
        <v>15925</v>
      </c>
      <c r="H413" s="629">
        <v>1</v>
      </c>
      <c r="I413" s="629">
        <v>175</v>
      </c>
      <c r="J413" s="629">
        <v>95</v>
      </c>
      <c r="K413" s="629">
        <v>16717</v>
      </c>
      <c r="L413" s="629">
        <v>1.0497331240188383</v>
      </c>
      <c r="M413" s="629">
        <v>175.96842105263158</v>
      </c>
      <c r="N413" s="629">
        <v>69</v>
      </c>
      <c r="O413" s="629">
        <v>12212</v>
      </c>
      <c r="P413" s="642">
        <v>0.76684458398744115</v>
      </c>
      <c r="Q413" s="630">
        <v>176.98550724637681</v>
      </c>
    </row>
    <row r="414" spans="1:17" ht="14.4" customHeight="1" x14ac:dyDescent="0.3">
      <c r="A414" s="625" t="s">
        <v>549</v>
      </c>
      <c r="B414" s="626" t="s">
        <v>7071</v>
      </c>
      <c r="C414" s="626" t="s">
        <v>6929</v>
      </c>
      <c r="D414" s="626" t="s">
        <v>7711</v>
      </c>
      <c r="E414" s="626" t="s">
        <v>7712</v>
      </c>
      <c r="F414" s="629">
        <v>7</v>
      </c>
      <c r="G414" s="629">
        <v>60886</v>
      </c>
      <c r="H414" s="629">
        <v>1</v>
      </c>
      <c r="I414" s="629">
        <v>8698</v>
      </c>
      <c r="J414" s="629">
        <v>4</v>
      </c>
      <c r="K414" s="629">
        <v>34936</v>
      </c>
      <c r="L414" s="629">
        <v>0.57379364714384262</v>
      </c>
      <c r="M414" s="629">
        <v>8734</v>
      </c>
      <c r="N414" s="629">
        <v>10</v>
      </c>
      <c r="O414" s="629">
        <v>87790</v>
      </c>
      <c r="P414" s="642">
        <v>1.4418749794698289</v>
      </c>
      <c r="Q414" s="630">
        <v>8779</v>
      </c>
    </row>
    <row r="415" spans="1:17" ht="14.4" customHeight="1" x14ac:dyDescent="0.3">
      <c r="A415" s="625" t="s">
        <v>549</v>
      </c>
      <c r="B415" s="626" t="s">
        <v>7071</v>
      </c>
      <c r="C415" s="626" t="s">
        <v>6929</v>
      </c>
      <c r="D415" s="626" t="s">
        <v>7713</v>
      </c>
      <c r="E415" s="626" t="s">
        <v>7714</v>
      </c>
      <c r="F415" s="629">
        <v>6</v>
      </c>
      <c r="G415" s="629">
        <v>15402</v>
      </c>
      <c r="H415" s="629">
        <v>1</v>
      </c>
      <c r="I415" s="629">
        <v>2567</v>
      </c>
      <c r="J415" s="629">
        <v>5</v>
      </c>
      <c r="K415" s="629">
        <v>12880</v>
      </c>
      <c r="L415" s="629">
        <v>0.83625503181405014</v>
      </c>
      <c r="M415" s="629">
        <v>2576</v>
      </c>
      <c r="N415" s="629">
        <v>6</v>
      </c>
      <c r="O415" s="629">
        <v>15528</v>
      </c>
      <c r="P415" s="642">
        <v>1.008180755746007</v>
      </c>
      <c r="Q415" s="630">
        <v>2588</v>
      </c>
    </row>
    <row r="416" spans="1:17" ht="14.4" customHeight="1" x14ac:dyDescent="0.3">
      <c r="A416" s="625" t="s">
        <v>549</v>
      </c>
      <c r="B416" s="626" t="s">
        <v>7071</v>
      </c>
      <c r="C416" s="626" t="s">
        <v>6929</v>
      </c>
      <c r="D416" s="626" t="s">
        <v>7715</v>
      </c>
      <c r="E416" s="626" t="s">
        <v>7716</v>
      </c>
      <c r="F416" s="629">
        <v>1</v>
      </c>
      <c r="G416" s="629">
        <v>2966</v>
      </c>
      <c r="H416" s="629">
        <v>1</v>
      </c>
      <c r="I416" s="629">
        <v>2966</v>
      </c>
      <c r="J416" s="629">
        <v>2</v>
      </c>
      <c r="K416" s="629">
        <v>5956</v>
      </c>
      <c r="L416" s="629">
        <v>2.0080917060013488</v>
      </c>
      <c r="M416" s="629">
        <v>2978</v>
      </c>
      <c r="N416" s="629">
        <v>1</v>
      </c>
      <c r="O416" s="629">
        <v>2994</v>
      </c>
      <c r="P416" s="642">
        <v>1.0094403236682401</v>
      </c>
      <c r="Q416" s="630">
        <v>2994</v>
      </c>
    </row>
    <row r="417" spans="1:17" ht="14.4" customHeight="1" x14ac:dyDescent="0.3">
      <c r="A417" s="625" t="s">
        <v>549</v>
      </c>
      <c r="B417" s="626" t="s">
        <v>7071</v>
      </c>
      <c r="C417" s="626" t="s">
        <v>6929</v>
      </c>
      <c r="D417" s="626" t="s">
        <v>7021</v>
      </c>
      <c r="E417" s="626" t="s">
        <v>7022</v>
      </c>
      <c r="F417" s="629"/>
      <c r="G417" s="629"/>
      <c r="H417" s="629"/>
      <c r="I417" s="629"/>
      <c r="J417" s="629"/>
      <c r="K417" s="629"/>
      <c r="L417" s="629"/>
      <c r="M417" s="629"/>
      <c r="N417" s="629">
        <v>1</v>
      </c>
      <c r="O417" s="629">
        <v>114</v>
      </c>
      <c r="P417" s="642"/>
      <c r="Q417" s="630">
        <v>114</v>
      </c>
    </row>
    <row r="418" spans="1:17" ht="14.4" customHeight="1" x14ac:dyDescent="0.3">
      <c r="A418" s="625" t="s">
        <v>549</v>
      </c>
      <c r="B418" s="626" t="s">
        <v>7071</v>
      </c>
      <c r="C418" s="626" t="s">
        <v>6929</v>
      </c>
      <c r="D418" s="626" t="s">
        <v>7717</v>
      </c>
      <c r="E418" s="626" t="s">
        <v>7718</v>
      </c>
      <c r="F418" s="629">
        <v>3</v>
      </c>
      <c r="G418" s="629">
        <v>2013</v>
      </c>
      <c r="H418" s="629">
        <v>1</v>
      </c>
      <c r="I418" s="629">
        <v>671</v>
      </c>
      <c r="J418" s="629">
        <v>3</v>
      </c>
      <c r="K418" s="629">
        <v>2025</v>
      </c>
      <c r="L418" s="629">
        <v>1.0059612518628913</v>
      </c>
      <c r="M418" s="629">
        <v>675</v>
      </c>
      <c r="N418" s="629">
        <v>4</v>
      </c>
      <c r="O418" s="629">
        <v>2724</v>
      </c>
      <c r="P418" s="642">
        <v>1.353204172876304</v>
      </c>
      <c r="Q418" s="630">
        <v>681</v>
      </c>
    </row>
    <row r="419" spans="1:17" ht="14.4" customHeight="1" x14ac:dyDescent="0.3">
      <c r="A419" s="625" t="s">
        <v>549</v>
      </c>
      <c r="B419" s="626" t="s">
        <v>7071</v>
      </c>
      <c r="C419" s="626" t="s">
        <v>6929</v>
      </c>
      <c r="D419" s="626" t="s">
        <v>7025</v>
      </c>
      <c r="E419" s="626" t="s">
        <v>7026</v>
      </c>
      <c r="F419" s="629">
        <v>4</v>
      </c>
      <c r="G419" s="629">
        <v>2492</v>
      </c>
      <c r="H419" s="629">
        <v>1</v>
      </c>
      <c r="I419" s="629">
        <v>623</v>
      </c>
      <c r="J419" s="629">
        <v>2</v>
      </c>
      <c r="K419" s="629">
        <v>1250</v>
      </c>
      <c r="L419" s="629">
        <v>0.5016051364365971</v>
      </c>
      <c r="M419" s="629">
        <v>625</v>
      </c>
      <c r="N419" s="629">
        <v>5</v>
      </c>
      <c r="O419" s="629">
        <v>3140</v>
      </c>
      <c r="P419" s="642">
        <v>1.260032102728732</v>
      </c>
      <c r="Q419" s="630">
        <v>628</v>
      </c>
    </row>
    <row r="420" spans="1:17" ht="14.4" customHeight="1" x14ac:dyDescent="0.3">
      <c r="A420" s="625" t="s">
        <v>549</v>
      </c>
      <c r="B420" s="626" t="s">
        <v>7071</v>
      </c>
      <c r="C420" s="626" t="s">
        <v>6929</v>
      </c>
      <c r="D420" s="626" t="s">
        <v>7027</v>
      </c>
      <c r="E420" s="626" t="s">
        <v>7028</v>
      </c>
      <c r="F420" s="629">
        <v>4</v>
      </c>
      <c r="G420" s="629">
        <v>1712</v>
      </c>
      <c r="H420" s="629">
        <v>1</v>
      </c>
      <c r="I420" s="629">
        <v>428</v>
      </c>
      <c r="J420" s="629">
        <v>9</v>
      </c>
      <c r="K420" s="629">
        <v>3861</v>
      </c>
      <c r="L420" s="629">
        <v>2.2552570093457942</v>
      </c>
      <c r="M420" s="629">
        <v>429</v>
      </c>
      <c r="N420" s="629">
        <v>3</v>
      </c>
      <c r="O420" s="629">
        <v>1293</v>
      </c>
      <c r="P420" s="642">
        <v>0.75525700934579443</v>
      </c>
      <c r="Q420" s="630">
        <v>431</v>
      </c>
    </row>
    <row r="421" spans="1:17" ht="14.4" customHeight="1" x14ac:dyDescent="0.3">
      <c r="A421" s="625" t="s">
        <v>549</v>
      </c>
      <c r="B421" s="626" t="s">
        <v>7071</v>
      </c>
      <c r="C421" s="626" t="s">
        <v>6929</v>
      </c>
      <c r="D421" s="626" t="s">
        <v>7719</v>
      </c>
      <c r="E421" s="626" t="s">
        <v>7720</v>
      </c>
      <c r="F421" s="629"/>
      <c r="G421" s="629"/>
      <c r="H421" s="629"/>
      <c r="I421" s="629"/>
      <c r="J421" s="629">
        <v>28</v>
      </c>
      <c r="K421" s="629">
        <v>23576</v>
      </c>
      <c r="L421" s="629"/>
      <c r="M421" s="629">
        <v>842</v>
      </c>
      <c r="N421" s="629">
        <v>3</v>
      </c>
      <c r="O421" s="629">
        <v>2535</v>
      </c>
      <c r="P421" s="642"/>
      <c r="Q421" s="630">
        <v>845</v>
      </c>
    </row>
    <row r="422" spans="1:17" ht="14.4" customHeight="1" x14ac:dyDescent="0.3">
      <c r="A422" s="625" t="s">
        <v>549</v>
      </c>
      <c r="B422" s="626" t="s">
        <v>7071</v>
      </c>
      <c r="C422" s="626" t="s">
        <v>6929</v>
      </c>
      <c r="D422" s="626" t="s">
        <v>7721</v>
      </c>
      <c r="E422" s="626" t="s">
        <v>7722</v>
      </c>
      <c r="F422" s="629"/>
      <c r="G422" s="629"/>
      <c r="H422" s="629"/>
      <c r="I422" s="629"/>
      <c r="J422" s="629">
        <v>1</v>
      </c>
      <c r="K422" s="629">
        <v>123</v>
      </c>
      <c r="L422" s="629"/>
      <c r="M422" s="629">
        <v>123</v>
      </c>
      <c r="N422" s="629"/>
      <c r="O422" s="629"/>
      <c r="P422" s="642"/>
      <c r="Q422" s="630"/>
    </row>
    <row r="423" spans="1:17" ht="14.4" customHeight="1" x14ac:dyDescent="0.3">
      <c r="A423" s="625" t="s">
        <v>549</v>
      </c>
      <c r="B423" s="626" t="s">
        <v>7071</v>
      </c>
      <c r="C423" s="626" t="s">
        <v>6929</v>
      </c>
      <c r="D423" s="626" t="s">
        <v>7723</v>
      </c>
      <c r="E423" s="626" t="s">
        <v>7724</v>
      </c>
      <c r="F423" s="629"/>
      <c r="G423" s="629"/>
      <c r="H423" s="629"/>
      <c r="I423" s="629"/>
      <c r="J423" s="629">
        <v>2</v>
      </c>
      <c r="K423" s="629">
        <v>296</v>
      </c>
      <c r="L423" s="629"/>
      <c r="M423" s="629">
        <v>148</v>
      </c>
      <c r="N423" s="629"/>
      <c r="O423" s="629"/>
      <c r="P423" s="642"/>
      <c r="Q423" s="630"/>
    </row>
    <row r="424" spans="1:17" ht="14.4" customHeight="1" x14ac:dyDescent="0.3">
      <c r="A424" s="625" t="s">
        <v>549</v>
      </c>
      <c r="B424" s="626" t="s">
        <v>7071</v>
      </c>
      <c r="C424" s="626" t="s">
        <v>6929</v>
      </c>
      <c r="D424" s="626" t="s">
        <v>7725</v>
      </c>
      <c r="E424" s="626" t="s">
        <v>7726</v>
      </c>
      <c r="F424" s="629">
        <v>1</v>
      </c>
      <c r="G424" s="629">
        <v>468</v>
      </c>
      <c r="H424" s="629">
        <v>1</v>
      </c>
      <c r="I424" s="629">
        <v>468</v>
      </c>
      <c r="J424" s="629"/>
      <c r="K424" s="629"/>
      <c r="L424" s="629"/>
      <c r="M424" s="629"/>
      <c r="N424" s="629"/>
      <c r="O424" s="629"/>
      <c r="P424" s="642"/>
      <c r="Q424" s="630"/>
    </row>
    <row r="425" spans="1:17" ht="14.4" customHeight="1" x14ac:dyDescent="0.3">
      <c r="A425" s="625" t="s">
        <v>549</v>
      </c>
      <c r="B425" s="626" t="s">
        <v>7071</v>
      </c>
      <c r="C425" s="626" t="s">
        <v>6929</v>
      </c>
      <c r="D425" s="626" t="s">
        <v>7031</v>
      </c>
      <c r="E425" s="626" t="s">
        <v>7032</v>
      </c>
      <c r="F425" s="629">
        <v>2</v>
      </c>
      <c r="G425" s="629">
        <v>180</v>
      </c>
      <c r="H425" s="629">
        <v>1</v>
      </c>
      <c r="I425" s="629">
        <v>90</v>
      </c>
      <c r="J425" s="629"/>
      <c r="K425" s="629"/>
      <c r="L425" s="629"/>
      <c r="M425" s="629"/>
      <c r="N425" s="629"/>
      <c r="O425" s="629"/>
      <c r="P425" s="642"/>
      <c r="Q425" s="630"/>
    </row>
    <row r="426" spans="1:17" ht="14.4" customHeight="1" x14ac:dyDescent="0.3">
      <c r="A426" s="625" t="s">
        <v>549</v>
      </c>
      <c r="B426" s="626" t="s">
        <v>7071</v>
      </c>
      <c r="C426" s="626" t="s">
        <v>6929</v>
      </c>
      <c r="D426" s="626" t="s">
        <v>7727</v>
      </c>
      <c r="E426" s="626" t="s">
        <v>7728</v>
      </c>
      <c r="F426" s="629"/>
      <c r="G426" s="629"/>
      <c r="H426" s="629"/>
      <c r="I426" s="629"/>
      <c r="J426" s="629">
        <v>1</v>
      </c>
      <c r="K426" s="629">
        <v>956</v>
      </c>
      <c r="L426" s="629"/>
      <c r="M426" s="629">
        <v>956</v>
      </c>
      <c r="N426" s="629"/>
      <c r="O426" s="629"/>
      <c r="P426" s="642"/>
      <c r="Q426" s="630"/>
    </row>
    <row r="427" spans="1:17" ht="14.4" customHeight="1" x14ac:dyDescent="0.3">
      <c r="A427" s="625" t="s">
        <v>549</v>
      </c>
      <c r="B427" s="626" t="s">
        <v>7071</v>
      </c>
      <c r="C427" s="626" t="s">
        <v>6929</v>
      </c>
      <c r="D427" s="626" t="s">
        <v>7729</v>
      </c>
      <c r="E427" s="626" t="s">
        <v>7730</v>
      </c>
      <c r="F427" s="629"/>
      <c r="G427" s="629"/>
      <c r="H427" s="629"/>
      <c r="I427" s="629"/>
      <c r="J427" s="629">
        <v>2</v>
      </c>
      <c r="K427" s="629">
        <v>18868</v>
      </c>
      <c r="L427" s="629"/>
      <c r="M427" s="629">
        <v>9434</v>
      </c>
      <c r="N427" s="629"/>
      <c r="O427" s="629"/>
      <c r="P427" s="642"/>
      <c r="Q427" s="630"/>
    </row>
    <row r="428" spans="1:17" ht="14.4" customHeight="1" x14ac:dyDescent="0.3">
      <c r="A428" s="625" t="s">
        <v>549</v>
      </c>
      <c r="B428" s="626" t="s">
        <v>7071</v>
      </c>
      <c r="C428" s="626" t="s">
        <v>6929</v>
      </c>
      <c r="D428" s="626" t="s">
        <v>7731</v>
      </c>
      <c r="E428" s="626" t="s">
        <v>7732</v>
      </c>
      <c r="F428" s="629">
        <v>4</v>
      </c>
      <c r="G428" s="629">
        <v>35892</v>
      </c>
      <c r="H428" s="629">
        <v>1</v>
      </c>
      <c r="I428" s="629">
        <v>8973</v>
      </c>
      <c r="J428" s="629">
        <v>2</v>
      </c>
      <c r="K428" s="629">
        <v>18000</v>
      </c>
      <c r="L428" s="629">
        <v>0.50150451354062187</v>
      </c>
      <c r="M428" s="629">
        <v>9000</v>
      </c>
      <c r="N428" s="629"/>
      <c r="O428" s="629"/>
      <c r="P428" s="642"/>
      <c r="Q428" s="630"/>
    </row>
    <row r="429" spans="1:17" ht="14.4" customHeight="1" x14ac:dyDescent="0.3">
      <c r="A429" s="625" t="s">
        <v>549</v>
      </c>
      <c r="B429" s="626" t="s">
        <v>7071</v>
      </c>
      <c r="C429" s="626" t="s">
        <v>6929</v>
      </c>
      <c r="D429" s="626" t="s">
        <v>7733</v>
      </c>
      <c r="E429" s="626" t="s">
        <v>7734</v>
      </c>
      <c r="F429" s="629">
        <v>1</v>
      </c>
      <c r="G429" s="629">
        <v>9911</v>
      </c>
      <c r="H429" s="629">
        <v>1</v>
      </c>
      <c r="I429" s="629">
        <v>9911</v>
      </c>
      <c r="J429" s="629">
        <v>1</v>
      </c>
      <c r="K429" s="629">
        <v>9947</v>
      </c>
      <c r="L429" s="629">
        <v>1.0036323277166785</v>
      </c>
      <c r="M429" s="629">
        <v>9947</v>
      </c>
      <c r="N429" s="629">
        <v>1</v>
      </c>
      <c r="O429" s="629">
        <v>9992</v>
      </c>
      <c r="P429" s="642">
        <v>1.0081727373625264</v>
      </c>
      <c r="Q429" s="630">
        <v>9992</v>
      </c>
    </row>
    <row r="430" spans="1:17" ht="14.4" customHeight="1" x14ac:dyDescent="0.3">
      <c r="A430" s="625" t="s">
        <v>549</v>
      </c>
      <c r="B430" s="626" t="s">
        <v>7071</v>
      </c>
      <c r="C430" s="626" t="s">
        <v>6929</v>
      </c>
      <c r="D430" s="626" t="s">
        <v>7735</v>
      </c>
      <c r="E430" s="626" t="s">
        <v>7736</v>
      </c>
      <c r="F430" s="629">
        <v>1</v>
      </c>
      <c r="G430" s="629">
        <v>502</v>
      </c>
      <c r="H430" s="629">
        <v>1</v>
      </c>
      <c r="I430" s="629">
        <v>502</v>
      </c>
      <c r="J430" s="629">
        <v>1</v>
      </c>
      <c r="K430" s="629">
        <v>505</v>
      </c>
      <c r="L430" s="629">
        <v>1.0059760956175299</v>
      </c>
      <c r="M430" s="629">
        <v>505</v>
      </c>
      <c r="N430" s="629">
        <v>1</v>
      </c>
      <c r="O430" s="629">
        <v>509</v>
      </c>
      <c r="P430" s="642">
        <v>1.0139442231075697</v>
      </c>
      <c r="Q430" s="630">
        <v>509</v>
      </c>
    </row>
    <row r="431" spans="1:17" ht="14.4" customHeight="1" x14ac:dyDescent="0.3">
      <c r="A431" s="625" t="s">
        <v>549</v>
      </c>
      <c r="B431" s="626" t="s">
        <v>7071</v>
      </c>
      <c r="C431" s="626" t="s">
        <v>6929</v>
      </c>
      <c r="D431" s="626" t="s">
        <v>7737</v>
      </c>
      <c r="E431" s="626" t="s">
        <v>7738</v>
      </c>
      <c r="F431" s="629">
        <v>6</v>
      </c>
      <c r="G431" s="629">
        <v>76254</v>
      </c>
      <c r="H431" s="629">
        <v>1</v>
      </c>
      <c r="I431" s="629">
        <v>12709</v>
      </c>
      <c r="J431" s="629">
        <v>3</v>
      </c>
      <c r="K431" s="629">
        <v>38193</v>
      </c>
      <c r="L431" s="629">
        <v>0.50086552836572507</v>
      </c>
      <c r="M431" s="629">
        <v>12731</v>
      </c>
      <c r="N431" s="629"/>
      <c r="O431" s="629"/>
      <c r="P431" s="642"/>
      <c r="Q431" s="630"/>
    </row>
    <row r="432" spans="1:17" ht="14.4" customHeight="1" x14ac:dyDescent="0.3">
      <c r="A432" s="625" t="s">
        <v>549</v>
      </c>
      <c r="B432" s="626" t="s">
        <v>7071</v>
      </c>
      <c r="C432" s="626" t="s">
        <v>6929</v>
      </c>
      <c r="D432" s="626" t="s">
        <v>7739</v>
      </c>
      <c r="E432" s="626" t="s">
        <v>7740</v>
      </c>
      <c r="F432" s="629">
        <v>2</v>
      </c>
      <c r="G432" s="629">
        <v>13612</v>
      </c>
      <c r="H432" s="629">
        <v>1</v>
      </c>
      <c r="I432" s="629">
        <v>6806</v>
      </c>
      <c r="J432" s="629">
        <v>1</v>
      </c>
      <c r="K432" s="629">
        <v>6820</v>
      </c>
      <c r="L432" s="629">
        <v>0.50102850426094625</v>
      </c>
      <c r="M432" s="629">
        <v>6820</v>
      </c>
      <c r="N432" s="629"/>
      <c r="O432" s="629"/>
      <c r="P432" s="642"/>
      <c r="Q432" s="630"/>
    </row>
    <row r="433" spans="1:17" ht="14.4" customHeight="1" x14ac:dyDescent="0.3">
      <c r="A433" s="625" t="s">
        <v>549</v>
      </c>
      <c r="B433" s="626" t="s">
        <v>7071</v>
      </c>
      <c r="C433" s="626" t="s">
        <v>6929</v>
      </c>
      <c r="D433" s="626" t="s">
        <v>7741</v>
      </c>
      <c r="E433" s="626" t="s">
        <v>7742</v>
      </c>
      <c r="F433" s="629">
        <v>1</v>
      </c>
      <c r="G433" s="629">
        <v>9411</v>
      </c>
      <c r="H433" s="629">
        <v>1</v>
      </c>
      <c r="I433" s="629">
        <v>9411</v>
      </c>
      <c r="J433" s="629"/>
      <c r="K433" s="629"/>
      <c r="L433" s="629"/>
      <c r="M433" s="629"/>
      <c r="N433" s="629"/>
      <c r="O433" s="629"/>
      <c r="P433" s="642"/>
      <c r="Q433" s="630"/>
    </row>
    <row r="434" spans="1:17" ht="14.4" customHeight="1" x14ac:dyDescent="0.3">
      <c r="A434" s="625" t="s">
        <v>549</v>
      </c>
      <c r="B434" s="626" t="s">
        <v>7071</v>
      </c>
      <c r="C434" s="626" t="s">
        <v>6929</v>
      </c>
      <c r="D434" s="626" t="s">
        <v>7743</v>
      </c>
      <c r="E434" s="626" t="s">
        <v>7744</v>
      </c>
      <c r="F434" s="629">
        <v>1</v>
      </c>
      <c r="G434" s="629">
        <v>2372</v>
      </c>
      <c r="H434" s="629">
        <v>1</v>
      </c>
      <c r="I434" s="629">
        <v>2372</v>
      </c>
      <c r="J434" s="629">
        <v>1</v>
      </c>
      <c r="K434" s="629">
        <v>2390</v>
      </c>
      <c r="L434" s="629">
        <v>1.0075885328836425</v>
      </c>
      <c r="M434" s="629">
        <v>2390</v>
      </c>
      <c r="N434" s="629"/>
      <c r="O434" s="629"/>
      <c r="P434" s="642"/>
      <c r="Q434" s="630"/>
    </row>
    <row r="435" spans="1:17" ht="14.4" customHeight="1" x14ac:dyDescent="0.3">
      <c r="A435" s="625" t="s">
        <v>549</v>
      </c>
      <c r="B435" s="626" t="s">
        <v>7071</v>
      </c>
      <c r="C435" s="626" t="s">
        <v>6929</v>
      </c>
      <c r="D435" s="626" t="s">
        <v>7745</v>
      </c>
      <c r="E435" s="626" t="s">
        <v>7746</v>
      </c>
      <c r="F435" s="629"/>
      <c r="G435" s="629"/>
      <c r="H435" s="629"/>
      <c r="I435" s="629"/>
      <c r="J435" s="629">
        <v>11</v>
      </c>
      <c r="K435" s="629">
        <v>1881</v>
      </c>
      <c r="L435" s="629"/>
      <c r="M435" s="629">
        <v>171</v>
      </c>
      <c r="N435" s="629"/>
      <c r="O435" s="629"/>
      <c r="P435" s="642"/>
      <c r="Q435" s="630"/>
    </row>
    <row r="436" spans="1:17" ht="14.4" customHeight="1" x14ac:dyDescent="0.3">
      <c r="A436" s="625" t="s">
        <v>549</v>
      </c>
      <c r="B436" s="626" t="s">
        <v>7071</v>
      </c>
      <c r="C436" s="626" t="s">
        <v>6929</v>
      </c>
      <c r="D436" s="626" t="s">
        <v>7747</v>
      </c>
      <c r="E436" s="626" t="s">
        <v>7748</v>
      </c>
      <c r="F436" s="629">
        <v>3</v>
      </c>
      <c r="G436" s="629">
        <v>9321</v>
      </c>
      <c r="H436" s="629">
        <v>1</v>
      </c>
      <c r="I436" s="629">
        <v>3107</v>
      </c>
      <c r="J436" s="629">
        <v>10</v>
      </c>
      <c r="K436" s="629">
        <v>31110</v>
      </c>
      <c r="L436" s="629">
        <v>3.3376247183778562</v>
      </c>
      <c r="M436" s="629">
        <v>3111</v>
      </c>
      <c r="N436" s="629">
        <v>12</v>
      </c>
      <c r="O436" s="629">
        <v>37404</v>
      </c>
      <c r="P436" s="642">
        <v>4.0128741551335692</v>
      </c>
      <c r="Q436" s="630">
        <v>3117</v>
      </c>
    </row>
    <row r="437" spans="1:17" ht="14.4" customHeight="1" x14ac:dyDescent="0.3">
      <c r="A437" s="625" t="s">
        <v>549</v>
      </c>
      <c r="B437" s="626" t="s">
        <v>7071</v>
      </c>
      <c r="C437" s="626" t="s">
        <v>6929</v>
      </c>
      <c r="D437" s="626" t="s">
        <v>7749</v>
      </c>
      <c r="E437" s="626" t="s">
        <v>7750</v>
      </c>
      <c r="F437" s="629">
        <v>7</v>
      </c>
      <c r="G437" s="629">
        <v>24500</v>
      </c>
      <c r="H437" s="629">
        <v>1</v>
      </c>
      <c r="I437" s="629">
        <v>3500</v>
      </c>
      <c r="J437" s="629">
        <v>12</v>
      </c>
      <c r="K437" s="629">
        <v>42072</v>
      </c>
      <c r="L437" s="629">
        <v>1.7172244897959184</v>
      </c>
      <c r="M437" s="629">
        <v>3506</v>
      </c>
      <c r="N437" s="629">
        <v>19</v>
      </c>
      <c r="O437" s="629">
        <v>66747</v>
      </c>
      <c r="P437" s="642">
        <v>2.7243673469387755</v>
      </c>
      <c r="Q437" s="630">
        <v>3513</v>
      </c>
    </row>
    <row r="438" spans="1:17" ht="14.4" customHeight="1" x14ac:dyDescent="0.3">
      <c r="A438" s="625" t="s">
        <v>549</v>
      </c>
      <c r="B438" s="626" t="s">
        <v>7071</v>
      </c>
      <c r="C438" s="626" t="s">
        <v>6929</v>
      </c>
      <c r="D438" s="626" t="s">
        <v>7751</v>
      </c>
      <c r="E438" s="626" t="s">
        <v>7752</v>
      </c>
      <c r="F438" s="629">
        <v>8</v>
      </c>
      <c r="G438" s="629">
        <v>12280</v>
      </c>
      <c r="H438" s="629">
        <v>1</v>
      </c>
      <c r="I438" s="629">
        <v>1535</v>
      </c>
      <c r="J438" s="629">
        <v>5</v>
      </c>
      <c r="K438" s="629">
        <v>7705</v>
      </c>
      <c r="L438" s="629">
        <v>0.62744299674267101</v>
      </c>
      <c r="M438" s="629">
        <v>1541</v>
      </c>
      <c r="N438" s="629">
        <v>7</v>
      </c>
      <c r="O438" s="629">
        <v>10836</v>
      </c>
      <c r="P438" s="642">
        <v>0.88241042345276877</v>
      </c>
      <c r="Q438" s="630">
        <v>1548</v>
      </c>
    </row>
    <row r="439" spans="1:17" ht="14.4" customHeight="1" x14ac:dyDescent="0.3">
      <c r="A439" s="625" t="s">
        <v>549</v>
      </c>
      <c r="B439" s="626" t="s">
        <v>7071</v>
      </c>
      <c r="C439" s="626" t="s">
        <v>6929</v>
      </c>
      <c r="D439" s="626" t="s">
        <v>7753</v>
      </c>
      <c r="E439" s="626" t="s">
        <v>7754</v>
      </c>
      <c r="F439" s="629">
        <v>1</v>
      </c>
      <c r="G439" s="629">
        <v>8104</v>
      </c>
      <c r="H439" s="629">
        <v>1</v>
      </c>
      <c r="I439" s="629">
        <v>8104</v>
      </c>
      <c r="J439" s="629"/>
      <c r="K439" s="629"/>
      <c r="L439" s="629"/>
      <c r="M439" s="629"/>
      <c r="N439" s="629"/>
      <c r="O439" s="629"/>
      <c r="P439" s="642"/>
      <c r="Q439" s="630"/>
    </row>
    <row r="440" spans="1:17" ht="14.4" customHeight="1" x14ac:dyDescent="0.3">
      <c r="A440" s="625" t="s">
        <v>549</v>
      </c>
      <c r="B440" s="626" t="s">
        <v>7071</v>
      </c>
      <c r="C440" s="626" t="s">
        <v>6929</v>
      </c>
      <c r="D440" s="626" t="s">
        <v>7755</v>
      </c>
      <c r="E440" s="626" t="s">
        <v>7756</v>
      </c>
      <c r="F440" s="629">
        <v>6</v>
      </c>
      <c r="G440" s="629">
        <v>56124</v>
      </c>
      <c r="H440" s="629">
        <v>1</v>
      </c>
      <c r="I440" s="629">
        <v>9354</v>
      </c>
      <c r="J440" s="629">
        <v>4</v>
      </c>
      <c r="K440" s="629">
        <v>37524</v>
      </c>
      <c r="L440" s="629">
        <v>0.66859097712208682</v>
      </c>
      <c r="M440" s="629">
        <v>9381</v>
      </c>
      <c r="N440" s="629">
        <v>5</v>
      </c>
      <c r="O440" s="629">
        <v>47075</v>
      </c>
      <c r="P440" s="642">
        <v>0.83876772860095505</v>
      </c>
      <c r="Q440" s="630">
        <v>9415</v>
      </c>
    </row>
    <row r="441" spans="1:17" ht="14.4" customHeight="1" x14ac:dyDescent="0.3">
      <c r="A441" s="625" t="s">
        <v>549</v>
      </c>
      <c r="B441" s="626" t="s">
        <v>7071</v>
      </c>
      <c r="C441" s="626" t="s">
        <v>6929</v>
      </c>
      <c r="D441" s="626" t="s">
        <v>7757</v>
      </c>
      <c r="E441" s="626" t="s">
        <v>7758</v>
      </c>
      <c r="F441" s="629">
        <v>9</v>
      </c>
      <c r="G441" s="629">
        <v>77040</v>
      </c>
      <c r="H441" s="629">
        <v>1</v>
      </c>
      <c r="I441" s="629">
        <v>8560</v>
      </c>
      <c r="J441" s="629">
        <v>6</v>
      </c>
      <c r="K441" s="629">
        <v>51492</v>
      </c>
      <c r="L441" s="629">
        <v>0.6683800623052959</v>
      </c>
      <c r="M441" s="629">
        <v>8582</v>
      </c>
      <c r="N441" s="629">
        <v>12</v>
      </c>
      <c r="O441" s="629">
        <v>103332</v>
      </c>
      <c r="P441" s="642">
        <v>1.3412772585669781</v>
      </c>
      <c r="Q441" s="630">
        <v>8611</v>
      </c>
    </row>
    <row r="442" spans="1:17" ht="14.4" customHeight="1" x14ac:dyDescent="0.3">
      <c r="A442" s="625" t="s">
        <v>549</v>
      </c>
      <c r="B442" s="626" t="s">
        <v>7071</v>
      </c>
      <c r="C442" s="626" t="s">
        <v>6929</v>
      </c>
      <c r="D442" s="626" t="s">
        <v>7759</v>
      </c>
      <c r="E442" s="626" t="s">
        <v>7760</v>
      </c>
      <c r="F442" s="629">
        <v>5</v>
      </c>
      <c r="G442" s="629">
        <v>37515</v>
      </c>
      <c r="H442" s="629">
        <v>1</v>
      </c>
      <c r="I442" s="629">
        <v>7503</v>
      </c>
      <c r="J442" s="629">
        <v>5</v>
      </c>
      <c r="K442" s="629">
        <v>37665</v>
      </c>
      <c r="L442" s="629">
        <v>1.003998400639744</v>
      </c>
      <c r="M442" s="629">
        <v>7533</v>
      </c>
      <c r="N442" s="629"/>
      <c r="O442" s="629"/>
      <c r="P442" s="642"/>
      <c r="Q442" s="630"/>
    </row>
    <row r="443" spans="1:17" ht="14.4" customHeight="1" x14ac:dyDescent="0.3">
      <c r="A443" s="625" t="s">
        <v>549</v>
      </c>
      <c r="B443" s="626" t="s">
        <v>7071</v>
      </c>
      <c r="C443" s="626" t="s">
        <v>6929</v>
      </c>
      <c r="D443" s="626" t="s">
        <v>7761</v>
      </c>
      <c r="E443" s="626" t="s">
        <v>7762</v>
      </c>
      <c r="F443" s="629">
        <v>4</v>
      </c>
      <c r="G443" s="629">
        <v>23828</v>
      </c>
      <c r="H443" s="629">
        <v>1</v>
      </c>
      <c r="I443" s="629">
        <v>5957</v>
      </c>
      <c r="J443" s="629">
        <v>2</v>
      </c>
      <c r="K443" s="629">
        <v>11950</v>
      </c>
      <c r="L443" s="629">
        <v>0.50151082759778409</v>
      </c>
      <c r="M443" s="629">
        <v>5975</v>
      </c>
      <c r="N443" s="629">
        <v>7</v>
      </c>
      <c r="O443" s="629">
        <v>41986</v>
      </c>
      <c r="P443" s="642">
        <v>1.7620446533490011</v>
      </c>
      <c r="Q443" s="630">
        <v>5998</v>
      </c>
    </row>
    <row r="444" spans="1:17" ht="14.4" customHeight="1" x14ac:dyDescent="0.3">
      <c r="A444" s="625" t="s">
        <v>549</v>
      </c>
      <c r="B444" s="626" t="s">
        <v>7071</v>
      </c>
      <c r="C444" s="626" t="s">
        <v>6929</v>
      </c>
      <c r="D444" s="626" t="s">
        <v>7763</v>
      </c>
      <c r="E444" s="626" t="s">
        <v>7764</v>
      </c>
      <c r="F444" s="629"/>
      <c r="G444" s="629"/>
      <c r="H444" s="629"/>
      <c r="I444" s="629"/>
      <c r="J444" s="629">
        <v>1</v>
      </c>
      <c r="K444" s="629">
        <v>7197</v>
      </c>
      <c r="L444" s="629"/>
      <c r="M444" s="629">
        <v>7197</v>
      </c>
      <c r="N444" s="629"/>
      <c r="O444" s="629"/>
      <c r="P444" s="642"/>
      <c r="Q444" s="630"/>
    </row>
    <row r="445" spans="1:17" ht="14.4" customHeight="1" x14ac:dyDescent="0.3">
      <c r="A445" s="625" t="s">
        <v>549</v>
      </c>
      <c r="B445" s="626" t="s">
        <v>7071</v>
      </c>
      <c r="C445" s="626" t="s">
        <v>6929</v>
      </c>
      <c r="D445" s="626" t="s">
        <v>7765</v>
      </c>
      <c r="E445" s="626" t="s">
        <v>7766</v>
      </c>
      <c r="F445" s="629"/>
      <c r="G445" s="629"/>
      <c r="H445" s="629"/>
      <c r="I445" s="629"/>
      <c r="J445" s="629">
        <v>3</v>
      </c>
      <c r="K445" s="629">
        <v>21615</v>
      </c>
      <c r="L445" s="629"/>
      <c r="M445" s="629">
        <v>7205</v>
      </c>
      <c r="N445" s="629"/>
      <c r="O445" s="629"/>
      <c r="P445" s="642"/>
      <c r="Q445" s="630"/>
    </row>
    <row r="446" spans="1:17" ht="14.4" customHeight="1" x14ac:dyDescent="0.3">
      <c r="A446" s="625" t="s">
        <v>549</v>
      </c>
      <c r="B446" s="626" t="s">
        <v>7071</v>
      </c>
      <c r="C446" s="626" t="s">
        <v>6929</v>
      </c>
      <c r="D446" s="626" t="s">
        <v>7767</v>
      </c>
      <c r="E446" s="626" t="s">
        <v>7768</v>
      </c>
      <c r="F446" s="629"/>
      <c r="G446" s="629"/>
      <c r="H446" s="629"/>
      <c r="I446" s="629"/>
      <c r="J446" s="629">
        <v>5</v>
      </c>
      <c r="K446" s="629">
        <v>8960</v>
      </c>
      <c r="L446" s="629"/>
      <c r="M446" s="629">
        <v>1792</v>
      </c>
      <c r="N446" s="629">
        <v>4</v>
      </c>
      <c r="O446" s="629">
        <v>7192</v>
      </c>
      <c r="P446" s="642"/>
      <c r="Q446" s="630">
        <v>1798</v>
      </c>
    </row>
    <row r="447" spans="1:17" ht="14.4" customHeight="1" x14ac:dyDescent="0.3">
      <c r="A447" s="625" t="s">
        <v>549</v>
      </c>
      <c r="B447" s="626" t="s">
        <v>7071</v>
      </c>
      <c r="C447" s="626" t="s">
        <v>6929</v>
      </c>
      <c r="D447" s="626" t="s">
        <v>7769</v>
      </c>
      <c r="E447" s="626" t="s">
        <v>7770</v>
      </c>
      <c r="F447" s="629">
        <v>5</v>
      </c>
      <c r="G447" s="629">
        <v>16825</v>
      </c>
      <c r="H447" s="629">
        <v>1</v>
      </c>
      <c r="I447" s="629">
        <v>3365</v>
      </c>
      <c r="J447" s="629">
        <v>4</v>
      </c>
      <c r="K447" s="629">
        <v>13508</v>
      </c>
      <c r="L447" s="629">
        <v>0.80285289747399702</v>
      </c>
      <c r="M447" s="629">
        <v>3377</v>
      </c>
      <c r="N447" s="629">
        <v>1</v>
      </c>
      <c r="O447" s="629">
        <v>3392</v>
      </c>
      <c r="P447" s="642">
        <v>0.20160475482912332</v>
      </c>
      <c r="Q447" s="630">
        <v>3392</v>
      </c>
    </row>
    <row r="448" spans="1:17" ht="14.4" customHeight="1" x14ac:dyDescent="0.3">
      <c r="A448" s="625" t="s">
        <v>549</v>
      </c>
      <c r="B448" s="626" t="s">
        <v>7071</v>
      </c>
      <c r="C448" s="626" t="s">
        <v>6929</v>
      </c>
      <c r="D448" s="626" t="s">
        <v>7771</v>
      </c>
      <c r="E448" s="626" t="s">
        <v>7772</v>
      </c>
      <c r="F448" s="629">
        <v>27</v>
      </c>
      <c r="G448" s="629">
        <v>25164</v>
      </c>
      <c r="H448" s="629">
        <v>1</v>
      </c>
      <c r="I448" s="629">
        <v>932</v>
      </c>
      <c r="J448" s="629">
        <v>31</v>
      </c>
      <c r="K448" s="629">
        <v>28985</v>
      </c>
      <c r="L448" s="629">
        <v>1.1518439039898267</v>
      </c>
      <c r="M448" s="629">
        <v>935</v>
      </c>
      <c r="N448" s="629">
        <v>15</v>
      </c>
      <c r="O448" s="629">
        <v>14085</v>
      </c>
      <c r="P448" s="642">
        <v>0.55972818311874106</v>
      </c>
      <c r="Q448" s="630">
        <v>939</v>
      </c>
    </row>
    <row r="449" spans="1:17" ht="14.4" customHeight="1" x14ac:dyDescent="0.3">
      <c r="A449" s="625" t="s">
        <v>549</v>
      </c>
      <c r="B449" s="626" t="s">
        <v>7071</v>
      </c>
      <c r="C449" s="626" t="s">
        <v>6929</v>
      </c>
      <c r="D449" s="626" t="s">
        <v>7773</v>
      </c>
      <c r="E449" s="626" t="s">
        <v>7774</v>
      </c>
      <c r="F449" s="629">
        <v>76</v>
      </c>
      <c r="G449" s="629">
        <v>342456</v>
      </c>
      <c r="H449" s="629">
        <v>1</v>
      </c>
      <c r="I449" s="629">
        <v>4506</v>
      </c>
      <c r="J449" s="629">
        <v>65</v>
      </c>
      <c r="K449" s="629">
        <v>293475</v>
      </c>
      <c r="L449" s="629">
        <v>0.8569714065456584</v>
      </c>
      <c r="M449" s="629">
        <v>4515</v>
      </c>
      <c r="N449" s="629">
        <v>73</v>
      </c>
      <c r="O449" s="629">
        <v>330471</v>
      </c>
      <c r="P449" s="642">
        <v>0.96500280327983745</v>
      </c>
      <c r="Q449" s="630">
        <v>4527</v>
      </c>
    </row>
    <row r="450" spans="1:17" ht="14.4" customHeight="1" x14ac:dyDescent="0.3">
      <c r="A450" s="625" t="s">
        <v>549</v>
      </c>
      <c r="B450" s="626" t="s">
        <v>7071</v>
      </c>
      <c r="C450" s="626" t="s">
        <v>6929</v>
      </c>
      <c r="D450" s="626" t="s">
        <v>7775</v>
      </c>
      <c r="E450" s="626" t="s">
        <v>7776</v>
      </c>
      <c r="F450" s="629">
        <v>7</v>
      </c>
      <c r="G450" s="629">
        <v>58177</v>
      </c>
      <c r="H450" s="629">
        <v>1</v>
      </c>
      <c r="I450" s="629">
        <v>8311</v>
      </c>
      <c r="J450" s="629">
        <v>2</v>
      </c>
      <c r="K450" s="629">
        <v>16664</v>
      </c>
      <c r="L450" s="629">
        <v>0.28643622049951012</v>
      </c>
      <c r="M450" s="629">
        <v>8332</v>
      </c>
      <c r="N450" s="629">
        <v>3</v>
      </c>
      <c r="O450" s="629">
        <v>25074</v>
      </c>
      <c r="P450" s="642">
        <v>0.43099506677896765</v>
      </c>
      <c r="Q450" s="630">
        <v>8358</v>
      </c>
    </row>
    <row r="451" spans="1:17" ht="14.4" customHeight="1" x14ac:dyDescent="0.3">
      <c r="A451" s="625" t="s">
        <v>549</v>
      </c>
      <c r="B451" s="626" t="s">
        <v>7071</v>
      </c>
      <c r="C451" s="626" t="s">
        <v>6929</v>
      </c>
      <c r="D451" s="626" t="s">
        <v>7777</v>
      </c>
      <c r="E451" s="626" t="s">
        <v>7778</v>
      </c>
      <c r="F451" s="629"/>
      <c r="G451" s="629"/>
      <c r="H451" s="629"/>
      <c r="I451" s="629"/>
      <c r="J451" s="629">
        <v>1</v>
      </c>
      <c r="K451" s="629">
        <v>8890</v>
      </c>
      <c r="L451" s="629"/>
      <c r="M451" s="629">
        <v>8890</v>
      </c>
      <c r="N451" s="629">
        <v>2</v>
      </c>
      <c r="O451" s="629">
        <v>17860</v>
      </c>
      <c r="P451" s="642"/>
      <c r="Q451" s="630">
        <v>8930</v>
      </c>
    </row>
    <row r="452" spans="1:17" ht="14.4" customHeight="1" x14ac:dyDescent="0.3">
      <c r="A452" s="625" t="s">
        <v>549</v>
      </c>
      <c r="B452" s="626" t="s">
        <v>7071</v>
      </c>
      <c r="C452" s="626" t="s">
        <v>6929</v>
      </c>
      <c r="D452" s="626" t="s">
        <v>7779</v>
      </c>
      <c r="E452" s="626" t="s">
        <v>7780</v>
      </c>
      <c r="F452" s="629">
        <v>16</v>
      </c>
      <c r="G452" s="629">
        <v>127728</v>
      </c>
      <c r="H452" s="629">
        <v>1</v>
      </c>
      <c r="I452" s="629">
        <v>7983</v>
      </c>
      <c r="J452" s="629">
        <v>14</v>
      </c>
      <c r="K452" s="629">
        <v>112224</v>
      </c>
      <c r="L452" s="629">
        <v>0.87861706125516725</v>
      </c>
      <c r="M452" s="629">
        <v>8016</v>
      </c>
      <c r="N452" s="629">
        <v>17</v>
      </c>
      <c r="O452" s="629">
        <v>136986</v>
      </c>
      <c r="P452" s="642">
        <v>1.0724821495678316</v>
      </c>
      <c r="Q452" s="630">
        <v>8058</v>
      </c>
    </row>
    <row r="453" spans="1:17" ht="14.4" customHeight="1" x14ac:dyDescent="0.3">
      <c r="A453" s="625" t="s">
        <v>549</v>
      </c>
      <c r="B453" s="626" t="s">
        <v>7071</v>
      </c>
      <c r="C453" s="626" t="s">
        <v>6929</v>
      </c>
      <c r="D453" s="626" t="s">
        <v>7781</v>
      </c>
      <c r="E453" s="626" t="s">
        <v>7782</v>
      </c>
      <c r="F453" s="629">
        <v>5</v>
      </c>
      <c r="G453" s="629">
        <v>2045</v>
      </c>
      <c r="H453" s="629">
        <v>1</v>
      </c>
      <c r="I453" s="629">
        <v>409</v>
      </c>
      <c r="J453" s="629">
        <v>13</v>
      </c>
      <c r="K453" s="629">
        <v>5330</v>
      </c>
      <c r="L453" s="629">
        <v>2.6063569682151591</v>
      </c>
      <c r="M453" s="629">
        <v>410</v>
      </c>
      <c r="N453" s="629">
        <v>4</v>
      </c>
      <c r="O453" s="629">
        <v>1644</v>
      </c>
      <c r="P453" s="642">
        <v>0.80391198044009782</v>
      </c>
      <c r="Q453" s="630">
        <v>411</v>
      </c>
    </row>
    <row r="454" spans="1:17" ht="14.4" customHeight="1" x14ac:dyDescent="0.3">
      <c r="A454" s="625" t="s">
        <v>549</v>
      </c>
      <c r="B454" s="626" t="s">
        <v>7071</v>
      </c>
      <c r="C454" s="626" t="s">
        <v>6929</v>
      </c>
      <c r="D454" s="626" t="s">
        <v>7783</v>
      </c>
      <c r="E454" s="626" t="s">
        <v>7784</v>
      </c>
      <c r="F454" s="629">
        <v>10</v>
      </c>
      <c r="G454" s="629">
        <v>101530</v>
      </c>
      <c r="H454" s="629">
        <v>1</v>
      </c>
      <c r="I454" s="629">
        <v>10153</v>
      </c>
      <c r="J454" s="629">
        <v>4</v>
      </c>
      <c r="K454" s="629">
        <v>40744</v>
      </c>
      <c r="L454" s="629">
        <v>0.40130010834236185</v>
      </c>
      <c r="M454" s="629">
        <v>10186</v>
      </c>
      <c r="N454" s="629">
        <v>2</v>
      </c>
      <c r="O454" s="629">
        <v>20456</v>
      </c>
      <c r="P454" s="642">
        <v>0.20147739584359303</v>
      </c>
      <c r="Q454" s="630">
        <v>10228</v>
      </c>
    </row>
    <row r="455" spans="1:17" ht="14.4" customHeight="1" x14ac:dyDescent="0.3">
      <c r="A455" s="625" t="s">
        <v>549</v>
      </c>
      <c r="B455" s="626" t="s">
        <v>7071</v>
      </c>
      <c r="C455" s="626" t="s">
        <v>6929</v>
      </c>
      <c r="D455" s="626" t="s">
        <v>7785</v>
      </c>
      <c r="E455" s="626" t="s">
        <v>7786</v>
      </c>
      <c r="F455" s="629">
        <v>58</v>
      </c>
      <c r="G455" s="629">
        <v>516316</v>
      </c>
      <c r="H455" s="629">
        <v>1</v>
      </c>
      <c r="I455" s="629">
        <v>8902</v>
      </c>
      <c r="J455" s="629">
        <v>51</v>
      </c>
      <c r="K455" s="629">
        <v>455379</v>
      </c>
      <c r="L455" s="629">
        <v>0.88197731621720032</v>
      </c>
      <c r="M455" s="629">
        <v>8929</v>
      </c>
      <c r="N455" s="629">
        <v>68</v>
      </c>
      <c r="O455" s="629">
        <v>609484</v>
      </c>
      <c r="P455" s="642">
        <v>1.180447632845002</v>
      </c>
      <c r="Q455" s="630">
        <v>8963</v>
      </c>
    </row>
    <row r="456" spans="1:17" ht="14.4" customHeight="1" x14ac:dyDescent="0.3">
      <c r="A456" s="625" t="s">
        <v>549</v>
      </c>
      <c r="B456" s="626" t="s">
        <v>7071</v>
      </c>
      <c r="C456" s="626" t="s">
        <v>6929</v>
      </c>
      <c r="D456" s="626" t="s">
        <v>7787</v>
      </c>
      <c r="E456" s="626" t="s">
        <v>7788</v>
      </c>
      <c r="F456" s="629">
        <v>8</v>
      </c>
      <c r="G456" s="629">
        <v>76192</v>
      </c>
      <c r="H456" s="629">
        <v>1</v>
      </c>
      <c r="I456" s="629">
        <v>9524</v>
      </c>
      <c r="J456" s="629">
        <v>9</v>
      </c>
      <c r="K456" s="629">
        <v>86040</v>
      </c>
      <c r="L456" s="629">
        <v>1.1292524149517009</v>
      </c>
      <c r="M456" s="629">
        <v>9560</v>
      </c>
      <c r="N456" s="629">
        <v>7</v>
      </c>
      <c r="O456" s="629">
        <v>67235</v>
      </c>
      <c r="P456" s="642">
        <v>0.88244172616547667</v>
      </c>
      <c r="Q456" s="630">
        <v>9605</v>
      </c>
    </row>
    <row r="457" spans="1:17" ht="14.4" customHeight="1" x14ac:dyDescent="0.3">
      <c r="A457" s="625" t="s">
        <v>549</v>
      </c>
      <c r="B457" s="626" t="s">
        <v>7071</v>
      </c>
      <c r="C457" s="626" t="s">
        <v>6929</v>
      </c>
      <c r="D457" s="626" t="s">
        <v>7789</v>
      </c>
      <c r="E457" s="626" t="s">
        <v>7790</v>
      </c>
      <c r="F457" s="629">
        <v>81</v>
      </c>
      <c r="G457" s="629">
        <v>489483</v>
      </c>
      <c r="H457" s="629">
        <v>1</v>
      </c>
      <c r="I457" s="629">
        <v>6043</v>
      </c>
      <c r="J457" s="629">
        <v>68</v>
      </c>
      <c r="K457" s="629">
        <v>411944</v>
      </c>
      <c r="L457" s="629">
        <v>0.84159000414723295</v>
      </c>
      <c r="M457" s="629">
        <v>6058</v>
      </c>
      <c r="N457" s="629">
        <v>82</v>
      </c>
      <c r="O457" s="629">
        <v>498314</v>
      </c>
      <c r="P457" s="642">
        <v>1.0180414845867987</v>
      </c>
      <c r="Q457" s="630">
        <v>6077</v>
      </c>
    </row>
    <row r="458" spans="1:17" ht="14.4" customHeight="1" x14ac:dyDescent="0.3">
      <c r="A458" s="625" t="s">
        <v>549</v>
      </c>
      <c r="B458" s="626" t="s">
        <v>7071</v>
      </c>
      <c r="C458" s="626" t="s">
        <v>6929</v>
      </c>
      <c r="D458" s="626" t="s">
        <v>7791</v>
      </c>
      <c r="E458" s="626" t="s">
        <v>7792</v>
      </c>
      <c r="F458" s="629">
        <v>11</v>
      </c>
      <c r="G458" s="629">
        <v>51997</v>
      </c>
      <c r="H458" s="629">
        <v>1</v>
      </c>
      <c r="I458" s="629">
        <v>4727</v>
      </c>
      <c r="J458" s="629">
        <v>13</v>
      </c>
      <c r="K458" s="629">
        <v>61594</v>
      </c>
      <c r="L458" s="629">
        <v>1.1845683404811815</v>
      </c>
      <c r="M458" s="629">
        <v>4738</v>
      </c>
      <c r="N458" s="629">
        <v>11</v>
      </c>
      <c r="O458" s="629">
        <v>52272</v>
      </c>
      <c r="P458" s="642">
        <v>1.0052887666596151</v>
      </c>
      <c r="Q458" s="630">
        <v>4752</v>
      </c>
    </row>
    <row r="459" spans="1:17" ht="14.4" customHeight="1" x14ac:dyDescent="0.3">
      <c r="A459" s="625" t="s">
        <v>549</v>
      </c>
      <c r="B459" s="626" t="s">
        <v>7071</v>
      </c>
      <c r="C459" s="626" t="s">
        <v>6929</v>
      </c>
      <c r="D459" s="626" t="s">
        <v>7793</v>
      </c>
      <c r="E459" s="626" t="s">
        <v>7794</v>
      </c>
      <c r="F459" s="629"/>
      <c r="G459" s="629"/>
      <c r="H459" s="629"/>
      <c r="I459" s="629"/>
      <c r="J459" s="629"/>
      <c r="K459" s="629"/>
      <c r="L459" s="629"/>
      <c r="M459" s="629"/>
      <c r="N459" s="629">
        <v>1</v>
      </c>
      <c r="O459" s="629">
        <v>344</v>
      </c>
      <c r="P459" s="642"/>
      <c r="Q459" s="630">
        <v>344</v>
      </c>
    </row>
    <row r="460" spans="1:17" ht="14.4" customHeight="1" x14ac:dyDescent="0.3">
      <c r="A460" s="625" t="s">
        <v>549</v>
      </c>
      <c r="B460" s="626" t="s">
        <v>7071</v>
      </c>
      <c r="C460" s="626" t="s">
        <v>6929</v>
      </c>
      <c r="D460" s="626" t="s">
        <v>7795</v>
      </c>
      <c r="E460" s="626" t="s">
        <v>7796</v>
      </c>
      <c r="F460" s="629"/>
      <c r="G460" s="629"/>
      <c r="H460" s="629"/>
      <c r="I460" s="629"/>
      <c r="J460" s="629"/>
      <c r="K460" s="629"/>
      <c r="L460" s="629"/>
      <c r="M460" s="629"/>
      <c r="N460" s="629">
        <v>1</v>
      </c>
      <c r="O460" s="629">
        <v>232</v>
      </c>
      <c r="P460" s="642"/>
      <c r="Q460" s="630">
        <v>232</v>
      </c>
    </row>
    <row r="461" spans="1:17" ht="14.4" customHeight="1" x14ac:dyDescent="0.3">
      <c r="A461" s="625" t="s">
        <v>549</v>
      </c>
      <c r="B461" s="626" t="s">
        <v>7071</v>
      </c>
      <c r="C461" s="626" t="s">
        <v>6929</v>
      </c>
      <c r="D461" s="626" t="s">
        <v>7797</v>
      </c>
      <c r="E461" s="626" t="s">
        <v>7798</v>
      </c>
      <c r="F461" s="629"/>
      <c r="G461" s="629"/>
      <c r="H461" s="629"/>
      <c r="I461" s="629"/>
      <c r="J461" s="629">
        <v>4</v>
      </c>
      <c r="K461" s="629">
        <v>2100</v>
      </c>
      <c r="L461" s="629"/>
      <c r="M461" s="629">
        <v>525</v>
      </c>
      <c r="N461" s="629"/>
      <c r="O461" s="629"/>
      <c r="P461" s="642"/>
      <c r="Q461" s="630"/>
    </row>
    <row r="462" spans="1:17" ht="14.4" customHeight="1" x14ac:dyDescent="0.3">
      <c r="A462" s="625" t="s">
        <v>549</v>
      </c>
      <c r="B462" s="626" t="s">
        <v>7071</v>
      </c>
      <c r="C462" s="626" t="s">
        <v>6929</v>
      </c>
      <c r="D462" s="626" t="s">
        <v>7799</v>
      </c>
      <c r="E462" s="626" t="s">
        <v>7798</v>
      </c>
      <c r="F462" s="629">
        <v>2</v>
      </c>
      <c r="G462" s="629">
        <v>1326</v>
      </c>
      <c r="H462" s="629">
        <v>1</v>
      </c>
      <c r="I462" s="629">
        <v>663</v>
      </c>
      <c r="J462" s="629">
        <v>3</v>
      </c>
      <c r="K462" s="629">
        <v>1995</v>
      </c>
      <c r="L462" s="629">
        <v>1.504524886877828</v>
      </c>
      <c r="M462" s="629">
        <v>665</v>
      </c>
      <c r="N462" s="629"/>
      <c r="O462" s="629"/>
      <c r="P462" s="642"/>
      <c r="Q462" s="630"/>
    </row>
    <row r="463" spans="1:17" ht="14.4" customHeight="1" x14ac:dyDescent="0.3">
      <c r="A463" s="625" t="s">
        <v>549</v>
      </c>
      <c r="B463" s="626" t="s">
        <v>7071</v>
      </c>
      <c r="C463" s="626" t="s">
        <v>6929</v>
      </c>
      <c r="D463" s="626" t="s">
        <v>7800</v>
      </c>
      <c r="E463" s="626" t="s">
        <v>7801</v>
      </c>
      <c r="F463" s="629"/>
      <c r="G463" s="629"/>
      <c r="H463" s="629"/>
      <c r="I463" s="629"/>
      <c r="J463" s="629">
        <v>1</v>
      </c>
      <c r="K463" s="629">
        <v>1475</v>
      </c>
      <c r="L463" s="629"/>
      <c r="M463" s="629">
        <v>1475</v>
      </c>
      <c r="N463" s="629"/>
      <c r="O463" s="629"/>
      <c r="P463" s="642"/>
      <c r="Q463" s="630"/>
    </row>
    <row r="464" spans="1:17" ht="14.4" customHeight="1" x14ac:dyDescent="0.3">
      <c r="A464" s="625" t="s">
        <v>549</v>
      </c>
      <c r="B464" s="626" t="s">
        <v>7071</v>
      </c>
      <c r="C464" s="626" t="s">
        <v>6929</v>
      </c>
      <c r="D464" s="626" t="s">
        <v>7802</v>
      </c>
      <c r="E464" s="626" t="s">
        <v>7803</v>
      </c>
      <c r="F464" s="629"/>
      <c r="G464" s="629"/>
      <c r="H464" s="629"/>
      <c r="I464" s="629"/>
      <c r="J464" s="629">
        <v>2</v>
      </c>
      <c r="K464" s="629">
        <v>8426</v>
      </c>
      <c r="L464" s="629"/>
      <c r="M464" s="629">
        <v>4213</v>
      </c>
      <c r="N464" s="629"/>
      <c r="O464" s="629"/>
      <c r="P464" s="642"/>
      <c r="Q464" s="630"/>
    </row>
    <row r="465" spans="1:17" ht="14.4" customHeight="1" x14ac:dyDescent="0.3">
      <c r="A465" s="625" t="s">
        <v>549</v>
      </c>
      <c r="B465" s="626" t="s">
        <v>7071</v>
      </c>
      <c r="C465" s="626" t="s">
        <v>6929</v>
      </c>
      <c r="D465" s="626" t="s">
        <v>7804</v>
      </c>
      <c r="E465" s="626" t="s">
        <v>7805</v>
      </c>
      <c r="F465" s="629"/>
      <c r="G465" s="629"/>
      <c r="H465" s="629"/>
      <c r="I465" s="629"/>
      <c r="J465" s="629">
        <v>7</v>
      </c>
      <c r="K465" s="629">
        <v>12292</v>
      </c>
      <c r="L465" s="629"/>
      <c r="M465" s="629">
        <v>1756</v>
      </c>
      <c r="N465" s="629"/>
      <c r="O465" s="629"/>
      <c r="P465" s="642"/>
      <c r="Q465" s="630"/>
    </row>
    <row r="466" spans="1:17" ht="14.4" customHeight="1" x14ac:dyDescent="0.3">
      <c r="A466" s="625" t="s">
        <v>549</v>
      </c>
      <c r="B466" s="626" t="s">
        <v>7071</v>
      </c>
      <c r="C466" s="626" t="s">
        <v>6929</v>
      </c>
      <c r="D466" s="626" t="s">
        <v>7039</v>
      </c>
      <c r="E466" s="626" t="s">
        <v>7040</v>
      </c>
      <c r="F466" s="629"/>
      <c r="G466" s="629"/>
      <c r="H466" s="629"/>
      <c r="I466" s="629"/>
      <c r="J466" s="629">
        <v>11</v>
      </c>
      <c r="K466" s="629">
        <v>5269</v>
      </c>
      <c r="L466" s="629"/>
      <c r="M466" s="629">
        <v>479</v>
      </c>
      <c r="N466" s="629"/>
      <c r="O466" s="629"/>
      <c r="P466" s="642"/>
      <c r="Q466" s="630"/>
    </row>
    <row r="467" spans="1:17" ht="14.4" customHeight="1" x14ac:dyDescent="0.3">
      <c r="A467" s="625" t="s">
        <v>549</v>
      </c>
      <c r="B467" s="626" t="s">
        <v>7071</v>
      </c>
      <c r="C467" s="626" t="s">
        <v>6929</v>
      </c>
      <c r="D467" s="626" t="s">
        <v>7806</v>
      </c>
      <c r="E467" s="626" t="s">
        <v>7807</v>
      </c>
      <c r="F467" s="629"/>
      <c r="G467" s="629"/>
      <c r="H467" s="629"/>
      <c r="I467" s="629"/>
      <c r="J467" s="629">
        <v>11</v>
      </c>
      <c r="K467" s="629">
        <v>7491</v>
      </c>
      <c r="L467" s="629"/>
      <c r="M467" s="629">
        <v>681</v>
      </c>
      <c r="N467" s="629">
        <v>1</v>
      </c>
      <c r="O467" s="629">
        <v>684</v>
      </c>
      <c r="P467" s="642"/>
      <c r="Q467" s="630">
        <v>684</v>
      </c>
    </row>
    <row r="468" spans="1:17" ht="14.4" customHeight="1" x14ac:dyDescent="0.3">
      <c r="A468" s="625" t="s">
        <v>549</v>
      </c>
      <c r="B468" s="626" t="s">
        <v>7071</v>
      </c>
      <c r="C468" s="626" t="s">
        <v>6929</v>
      </c>
      <c r="D468" s="626" t="s">
        <v>7808</v>
      </c>
      <c r="E468" s="626" t="s">
        <v>7809</v>
      </c>
      <c r="F468" s="629"/>
      <c r="G468" s="629"/>
      <c r="H468" s="629"/>
      <c r="I468" s="629"/>
      <c r="J468" s="629">
        <v>1</v>
      </c>
      <c r="K468" s="629">
        <v>2379</v>
      </c>
      <c r="L468" s="629"/>
      <c r="M468" s="629">
        <v>2379</v>
      </c>
      <c r="N468" s="629"/>
      <c r="O468" s="629"/>
      <c r="P468" s="642"/>
      <c r="Q468" s="630"/>
    </row>
    <row r="469" spans="1:17" ht="14.4" customHeight="1" x14ac:dyDescent="0.3">
      <c r="A469" s="625" t="s">
        <v>549</v>
      </c>
      <c r="B469" s="626" t="s">
        <v>7071</v>
      </c>
      <c r="C469" s="626" t="s">
        <v>6929</v>
      </c>
      <c r="D469" s="626" t="s">
        <v>7041</v>
      </c>
      <c r="E469" s="626" t="s">
        <v>7042</v>
      </c>
      <c r="F469" s="629">
        <v>4</v>
      </c>
      <c r="G469" s="629">
        <v>2616</v>
      </c>
      <c r="H469" s="629">
        <v>1</v>
      </c>
      <c r="I469" s="629">
        <v>654</v>
      </c>
      <c r="J469" s="629">
        <v>8</v>
      </c>
      <c r="K469" s="629">
        <v>5248</v>
      </c>
      <c r="L469" s="629">
        <v>2.0061162079510702</v>
      </c>
      <c r="M469" s="629">
        <v>656</v>
      </c>
      <c r="N469" s="629">
        <v>2</v>
      </c>
      <c r="O469" s="629">
        <v>1318</v>
      </c>
      <c r="P469" s="642">
        <v>0.50382262996941896</v>
      </c>
      <c r="Q469" s="630">
        <v>659</v>
      </c>
    </row>
    <row r="470" spans="1:17" ht="14.4" customHeight="1" x14ac:dyDescent="0.3">
      <c r="A470" s="625" t="s">
        <v>549</v>
      </c>
      <c r="B470" s="626" t="s">
        <v>7071</v>
      </c>
      <c r="C470" s="626" t="s">
        <v>6929</v>
      </c>
      <c r="D470" s="626" t="s">
        <v>7810</v>
      </c>
      <c r="E470" s="626" t="s">
        <v>7811</v>
      </c>
      <c r="F470" s="629"/>
      <c r="G470" s="629"/>
      <c r="H470" s="629"/>
      <c r="I470" s="629"/>
      <c r="J470" s="629">
        <v>2</v>
      </c>
      <c r="K470" s="629">
        <v>2300</v>
      </c>
      <c r="L470" s="629"/>
      <c r="M470" s="629">
        <v>1150</v>
      </c>
      <c r="N470" s="629"/>
      <c r="O470" s="629"/>
      <c r="P470" s="642"/>
      <c r="Q470" s="630"/>
    </row>
    <row r="471" spans="1:17" ht="14.4" customHeight="1" x14ac:dyDescent="0.3">
      <c r="A471" s="625" t="s">
        <v>549</v>
      </c>
      <c r="B471" s="626" t="s">
        <v>7071</v>
      </c>
      <c r="C471" s="626" t="s">
        <v>6929</v>
      </c>
      <c r="D471" s="626" t="s">
        <v>7812</v>
      </c>
      <c r="E471" s="626" t="s">
        <v>7813</v>
      </c>
      <c r="F471" s="629"/>
      <c r="G471" s="629"/>
      <c r="H471" s="629"/>
      <c r="I471" s="629"/>
      <c r="J471" s="629">
        <v>17</v>
      </c>
      <c r="K471" s="629">
        <v>29070</v>
      </c>
      <c r="L471" s="629"/>
      <c r="M471" s="629">
        <v>1710</v>
      </c>
      <c r="N471" s="629"/>
      <c r="O471" s="629"/>
      <c r="P471" s="642"/>
      <c r="Q471" s="630"/>
    </row>
    <row r="472" spans="1:17" ht="14.4" customHeight="1" x14ac:dyDescent="0.3">
      <c r="A472" s="625" t="s">
        <v>549</v>
      </c>
      <c r="B472" s="626" t="s">
        <v>7071</v>
      </c>
      <c r="C472" s="626" t="s">
        <v>6929</v>
      </c>
      <c r="D472" s="626" t="s">
        <v>7814</v>
      </c>
      <c r="E472" s="626" t="s">
        <v>7815</v>
      </c>
      <c r="F472" s="629"/>
      <c r="G472" s="629"/>
      <c r="H472" s="629"/>
      <c r="I472" s="629"/>
      <c r="J472" s="629">
        <v>5</v>
      </c>
      <c r="K472" s="629">
        <v>4025</v>
      </c>
      <c r="L472" s="629"/>
      <c r="M472" s="629">
        <v>805</v>
      </c>
      <c r="N472" s="629"/>
      <c r="O472" s="629"/>
      <c r="P472" s="642"/>
      <c r="Q472" s="630"/>
    </row>
    <row r="473" spans="1:17" ht="14.4" customHeight="1" x14ac:dyDescent="0.3">
      <c r="A473" s="625" t="s">
        <v>549</v>
      </c>
      <c r="B473" s="626" t="s">
        <v>7071</v>
      </c>
      <c r="C473" s="626" t="s">
        <v>6929</v>
      </c>
      <c r="D473" s="626" t="s">
        <v>7816</v>
      </c>
      <c r="E473" s="626" t="s">
        <v>7817</v>
      </c>
      <c r="F473" s="629"/>
      <c r="G473" s="629"/>
      <c r="H473" s="629"/>
      <c r="I473" s="629"/>
      <c r="J473" s="629">
        <v>1</v>
      </c>
      <c r="K473" s="629">
        <v>904</v>
      </c>
      <c r="L473" s="629"/>
      <c r="M473" s="629">
        <v>904</v>
      </c>
      <c r="N473" s="629"/>
      <c r="O473" s="629"/>
      <c r="P473" s="642"/>
      <c r="Q473" s="630"/>
    </row>
    <row r="474" spans="1:17" ht="14.4" customHeight="1" x14ac:dyDescent="0.3">
      <c r="A474" s="625" t="s">
        <v>549</v>
      </c>
      <c r="B474" s="626" t="s">
        <v>7071</v>
      </c>
      <c r="C474" s="626" t="s">
        <v>6929</v>
      </c>
      <c r="D474" s="626" t="s">
        <v>7818</v>
      </c>
      <c r="E474" s="626" t="s">
        <v>7819</v>
      </c>
      <c r="F474" s="629"/>
      <c r="G474" s="629"/>
      <c r="H474" s="629"/>
      <c r="I474" s="629"/>
      <c r="J474" s="629">
        <v>3</v>
      </c>
      <c r="K474" s="629">
        <v>4044</v>
      </c>
      <c r="L474" s="629"/>
      <c r="M474" s="629">
        <v>1348</v>
      </c>
      <c r="N474" s="629"/>
      <c r="O474" s="629"/>
      <c r="P474" s="642"/>
      <c r="Q474" s="630"/>
    </row>
    <row r="475" spans="1:17" ht="14.4" customHeight="1" x14ac:dyDescent="0.3">
      <c r="A475" s="625" t="s">
        <v>549</v>
      </c>
      <c r="B475" s="626" t="s">
        <v>7071</v>
      </c>
      <c r="C475" s="626" t="s">
        <v>6929</v>
      </c>
      <c r="D475" s="626" t="s">
        <v>7820</v>
      </c>
      <c r="E475" s="626" t="s">
        <v>7821</v>
      </c>
      <c r="F475" s="629"/>
      <c r="G475" s="629"/>
      <c r="H475" s="629"/>
      <c r="I475" s="629"/>
      <c r="J475" s="629">
        <v>1</v>
      </c>
      <c r="K475" s="629">
        <v>1699</v>
      </c>
      <c r="L475" s="629"/>
      <c r="M475" s="629">
        <v>1699</v>
      </c>
      <c r="N475" s="629"/>
      <c r="O475" s="629"/>
      <c r="P475" s="642"/>
      <c r="Q475" s="630"/>
    </row>
    <row r="476" spans="1:17" ht="14.4" customHeight="1" x14ac:dyDescent="0.3">
      <c r="A476" s="625" t="s">
        <v>549</v>
      </c>
      <c r="B476" s="626" t="s">
        <v>7071</v>
      </c>
      <c r="C476" s="626" t="s">
        <v>6929</v>
      </c>
      <c r="D476" s="626" t="s">
        <v>7822</v>
      </c>
      <c r="E476" s="626" t="s">
        <v>7823</v>
      </c>
      <c r="F476" s="629"/>
      <c r="G476" s="629"/>
      <c r="H476" s="629"/>
      <c r="I476" s="629"/>
      <c r="J476" s="629">
        <v>21</v>
      </c>
      <c r="K476" s="629">
        <v>20937</v>
      </c>
      <c r="L476" s="629"/>
      <c r="M476" s="629">
        <v>997</v>
      </c>
      <c r="N476" s="629"/>
      <c r="O476" s="629"/>
      <c r="P476" s="642"/>
      <c r="Q476" s="630"/>
    </row>
    <row r="477" spans="1:17" ht="14.4" customHeight="1" x14ac:dyDescent="0.3">
      <c r="A477" s="625" t="s">
        <v>549</v>
      </c>
      <c r="B477" s="626" t="s">
        <v>7071</v>
      </c>
      <c r="C477" s="626" t="s">
        <v>6929</v>
      </c>
      <c r="D477" s="626" t="s">
        <v>7824</v>
      </c>
      <c r="E477" s="626" t="s">
        <v>7825</v>
      </c>
      <c r="F477" s="629"/>
      <c r="G477" s="629"/>
      <c r="H477" s="629"/>
      <c r="I477" s="629"/>
      <c r="J477" s="629">
        <v>15</v>
      </c>
      <c r="K477" s="629">
        <v>29895</v>
      </c>
      <c r="L477" s="629"/>
      <c r="M477" s="629">
        <v>1993</v>
      </c>
      <c r="N477" s="629"/>
      <c r="O477" s="629"/>
      <c r="P477" s="642"/>
      <c r="Q477" s="630"/>
    </row>
    <row r="478" spans="1:17" ht="14.4" customHeight="1" x14ac:dyDescent="0.3">
      <c r="A478" s="625" t="s">
        <v>549</v>
      </c>
      <c r="B478" s="626" t="s">
        <v>7071</v>
      </c>
      <c r="C478" s="626" t="s">
        <v>6929</v>
      </c>
      <c r="D478" s="626" t="s">
        <v>7826</v>
      </c>
      <c r="E478" s="626" t="s">
        <v>7827</v>
      </c>
      <c r="F478" s="629"/>
      <c r="G478" s="629"/>
      <c r="H478" s="629"/>
      <c r="I478" s="629"/>
      <c r="J478" s="629">
        <v>12</v>
      </c>
      <c r="K478" s="629">
        <v>31476</v>
      </c>
      <c r="L478" s="629"/>
      <c r="M478" s="629">
        <v>2623</v>
      </c>
      <c r="N478" s="629"/>
      <c r="O478" s="629"/>
      <c r="P478" s="642"/>
      <c r="Q478" s="630"/>
    </row>
    <row r="479" spans="1:17" ht="14.4" customHeight="1" x14ac:dyDescent="0.3">
      <c r="A479" s="625" t="s">
        <v>549</v>
      </c>
      <c r="B479" s="626" t="s">
        <v>7071</v>
      </c>
      <c r="C479" s="626" t="s">
        <v>6929</v>
      </c>
      <c r="D479" s="626" t="s">
        <v>7828</v>
      </c>
      <c r="E479" s="626" t="s">
        <v>7829</v>
      </c>
      <c r="F479" s="629"/>
      <c r="G479" s="629"/>
      <c r="H479" s="629"/>
      <c r="I479" s="629"/>
      <c r="J479" s="629">
        <v>4</v>
      </c>
      <c r="K479" s="629">
        <v>13884</v>
      </c>
      <c r="L479" s="629"/>
      <c r="M479" s="629">
        <v>3471</v>
      </c>
      <c r="N479" s="629"/>
      <c r="O479" s="629"/>
      <c r="P479" s="642"/>
      <c r="Q479" s="630"/>
    </row>
    <row r="480" spans="1:17" ht="14.4" customHeight="1" x14ac:dyDescent="0.3">
      <c r="A480" s="625" t="s">
        <v>549</v>
      </c>
      <c r="B480" s="626" t="s">
        <v>7071</v>
      </c>
      <c r="C480" s="626" t="s">
        <v>6929</v>
      </c>
      <c r="D480" s="626" t="s">
        <v>7830</v>
      </c>
      <c r="E480" s="626" t="s">
        <v>7831</v>
      </c>
      <c r="F480" s="629"/>
      <c r="G480" s="629"/>
      <c r="H480" s="629"/>
      <c r="I480" s="629"/>
      <c r="J480" s="629">
        <v>2</v>
      </c>
      <c r="K480" s="629">
        <v>6938</v>
      </c>
      <c r="L480" s="629"/>
      <c r="M480" s="629">
        <v>3469</v>
      </c>
      <c r="N480" s="629"/>
      <c r="O480" s="629"/>
      <c r="P480" s="642"/>
      <c r="Q480" s="630"/>
    </row>
    <row r="481" spans="1:17" ht="14.4" customHeight="1" x14ac:dyDescent="0.3">
      <c r="A481" s="625" t="s">
        <v>549</v>
      </c>
      <c r="B481" s="626" t="s">
        <v>7071</v>
      </c>
      <c r="C481" s="626" t="s">
        <v>6929</v>
      </c>
      <c r="D481" s="626" t="s">
        <v>7832</v>
      </c>
      <c r="E481" s="626" t="s">
        <v>7833</v>
      </c>
      <c r="F481" s="629"/>
      <c r="G481" s="629"/>
      <c r="H481" s="629"/>
      <c r="I481" s="629"/>
      <c r="J481" s="629">
        <v>9</v>
      </c>
      <c r="K481" s="629">
        <v>14823</v>
      </c>
      <c r="L481" s="629"/>
      <c r="M481" s="629">
        <v>1647</v>
      </c>
      <c r="N481" s="629"/>
      <c r="O481" s="629"/>
      <c r="P481" s="642"/>
      <c r="Q481" s="630"/>
    </row>
    <row r="482" spans="1:17" ht="14.4" customHeight="1" x14ac:dyDescent="0.3">
      <c r="A482" s="625" t="s">
        <v>549</v>
      </c>
      <c r="B482" s="626" t="s">
        <v>7071</v>
      </c>
      <c r="C482" s="626" t="s">
        <v>6929</v>
      </c>
      <c r="D482" s="626" t="s">
        <v>7834</v>
      </c>
      <c r="E482" s="626" t="s">
        <v>7835</v>
      </c>
      <c r="F482" s="629"/>
      <c r="G482" s="629"/>
      <c r="H482" s="629"/>
      <c r="I482" s="629"/>
      <c r="J482" s="629">
        <v>4</v>
      </c>
      <c r="K482" s="629">
        <v>15864</v>
      </c>
      <c r="L482" s="629"/>
      <c r="M482" s="629">
        <v>3966</v>
      </c>
      <c r="N482" s="629"/>
      <c r="O482" s="629"/>
      <c r="P482" s="642"/>
      <c r="Q482" s="630"/>
    </row>
    <row r="483" spans="1:17" ht="14.4" customHeight="1" x14ac:dyDescent="0.3">
      <c r="A483" s="625" t="s">
        <v>549</v>
      </c>
      <c r="B483" s="626" t="s">
        <v>7071</v>
      </c>
      <c r="C483" s="626" t="s">
        <v>6929</v>
      </c>
      <c r="D483" s="626" t="s">
        <v>7836</v>
      </c>
      <c r="E483" s="626" t="s">
        <v>7837</v>
      </c>
      <c r="F483" s="629"/>
      <c r="G483" s="629"/>
      <c r="H483" s="629"/>
      <c r="I483" s="629"/>
      <c r="J483" s="629">
        <v>1</v>
      </c>
      <c r="K483" s="629">
        <v>4929</v>
      </c>
      <c r="L483" s="629"/>
      <c r="M483" s="629">
        <v>4929</v>
      </c>
      <c r="N483" s="629"/>
      <c r="O483" s="629"/>
      <c r="P483" s="642"/>
      <c r="Q483" s="630"/>
    </row>
    <row r="484" spans="1:17" ht="14.4" customHeight="1" x14ac:dyDescent="0.3">
      <c r="A484" s="625" t="s">
        <v>549</v>
      </c>
      <c r="B484" s="626" t="s">
        <v>7071</v>
      </c>
      <c r="C484" s="626" t="s">
        <v>6929</v>
      </c>
      <c r="D484" s="626" t="s">
        <v>7838</v>
      </c>
      <c r="E484" s="626" t="s">
        <v>7839</v>
      </c>
      <c r="F484" s="629"/>
      <c r="G484" s="629"/>
      <c r="H484" s="629"/>
      <c r="I484" s="629"/>
      <c r="J484" s="629">
        <v>1</v>
      </c>
      <c r="K484" s="629">
        <v>20240</v>
      </c>
      <c r="L484" s="629"/>
      <c r="M484" s="629">
        <v>20240</v>
      </c>
      <c r="N484" s="629"/>
      <c r="O484" s="629"/>
      <c r="P484" s="642"/>
      <c r="Q484" s="630"/>
    </row>
    <row r="485" spans="1:17" ht="14.4" customHeight="1" x14ac:dyDescent="0.3">
      <c r="A485" s="625" t="s">
        <v>549</v>
      </c>
      <c r="B485" s="626" t="s">
        <v>7071</v>
      </c>
      <c r="C485" s="626" t="s">
        <v>6929</v>
      </c>
      <c r="D485" s="626" t="s">
        <v>7840</v>
      </c>
      <c r="E485" s="626" t="s">
        <v>7841</v>
      </c>
      <c r="F485" s="629"/>
      <c r="G485" s="629"/>
      <c r="H485" s="629"/>
      <c r="I485" s="629"/>
      <c r="J485" s="629">
        <v>6</v>
      </c>
      <c r="K485" s="629">
        <v>7224</v>
      </c>
      <c r="L485" s="629"/>
      <c r="M485" s="629">
        <v>1204</v>
      </c>
      <c r="N485" s="629"/>
      <c r="O485" s="629"/>
      <c r="P485" s="642"/>
      <c r="Q485" s="630"/>
    </row>
    <row r="486" spans="1:17" ht="14.4" customHeight="1" x14ac:dyDescent="0.3">
      <c r="A486" s="625" t="s">
        <v>549</v>
      </c>
      <c r="B486" s="626" t="s">
        <v>7071</v>
      </c>
      <c r="C486" s="626" t="s">
        <v>6929</v>
      </c>
      <c r="D486" s="626" t="s">
        <v>7842</v>
      </c>
      <c r="E486" s="626" t="s">
        <v>7843</v>
      </c>
      <c r="F486" s="629"/>
      <c r="G486" s="629"/>
      <c r="H486" s="629"/>
      <c r="I486" s="629"/>
      <c r="J486" s="629">
        <v>1</v>
      </c>
      <c r="K486" s="629">
        <v>1301</v>
      </c>
      <c r="L486" s="629"/>
      <c r="M486" s="629">
        <v>1301</v>
      </c>
      <c r="N486" s="629"/>
      <c r="O486" s="629"/>
      <c r="P486" s="642"/>
      <c r="Q486" s="630"/>
    </row>
    <row r="487" spans="1:17" ht="14.4" customHeight="1" x14ac:dyDescent="0.3">
      <c r="A487" s="625" t="s">
        <v>549</v>
      </c>
      <c r="B487" s="626" t="s">
        <v>7071</v>
      </c>
      <c r="C487" s="626" t="s">
        <v>6929</v>
      </c>
      <c r="D487" s="626" t="s">
        <v>7844</v>
      </c>
      <c r="E487" s="626" t="s">
        <v>7845</v>
      </c>
      <c r="F487" s="629"/>
      <c r="G487" s="629"/>
      <c r="H487" s="629"/>
      <c r="I487" s="629"/>
      <c r="J487" s="629">
        <v>1</v>
      </c>
      <c r="K487" s="629">
        <v>2689</v>
      </c>
      <c r="L487" s="629"/>
      <c r="M487" s="629">
        <v>2689</v>
      </c>
      <c r="N487" s="629"/>
      <c r="O487" s="629"/>
      <c r="P487" s="642"/>
      <c r="Q487" s="630"/>
    </row>
    <row r="488" spans="1:17" ht="14.4" customHeight="1" x14ac:dyDescent="0.3">
      <c r="A488" s="625" t="s">
        <v>549</v>
      </c>
      <c r="B488" s="626" t="s">
        <v>7071</v>
      </c>
      <c r="C488" s="626" t="s">
        <v>6929</v>
      </c>
      <c r="D488" s="626" t="s">
        <v>7846</v>
      </c>
      <c r="E488" s="626" t="s">
        <v>7847</v>
      </c>
      <c r="F488" s="629"/>
      <c r="G488" s="629"/>
      <c r="H488" s="629"/>
      <c r="I488" s="629"/>
      <c r="J488" s="629">
        <v>1</v>
      </c>
      <c r="K488" s="629">
        <v>3015</v>
      </c>
      <c r="L488" s="629"/>
      <c r="M488" s="629">
        <v>3015</v>
      </c>
      <c r="N488" s="629"/>
      <c r="O488" s="629"/>
      <c r="P488" s="642"/>
      <c r="Q488" s="630"/>
    </row>
    <row r="489" spans="1:17" ht="14.4" customHeight="1" x14ac:dyDescent="0.3">
      <c r="A489" s="625" t="s">
        <v>549</v>
      </c>
      <c r="B489" s="626" t="s">
        <v>7071</v>
      </c>
      <c r="C489" s="626" t="s">
        <v>6929</v>
      </c>
      <c r="D489" s="626" t="s">
        <v>7848</v>
      </c>
      <c r="E489" s="626" t="s">
        <v>7849</v>
      </c>
      <c r="F489" s="629"/>
      <c r="G489" s="629"/>
      <c r="H489" s="629"/>
      <c r="I489" s="629"/>
      <c r="J489" s="629">
        <v>2</v>
      </c>
      <c r="K489" s="629">
        <v>1852</v>
      </c>
      <c r="L489" s="629"/>
      <c r="M489" s="629">
        <v>926</v>
      </c>
      <c r="N489" s="629"/>
      <c r="O489" s="629"/>
      <c r="P489" s="642"/>
      <c r="Q489" s="630"/>
    </row>
    <row r="490" spans="1:17" ht="14.4" customHeight="1" x14ac:dyDescent="0.3">
      <c r="A490" s="625" t="s">
        <v>549</v>
      </c>
      <c r="B490" s="626" t="s">
        <v>7071</v>
      </c>
      <c r="C490" s="626" t="s">
        <v>6929</v>
      </c>
      <c r="D490" s="626" t="s">
        <v>7850</v>
      </c>
      <c r="E490" s="626" t="s">
        <v>7851</v>
      </c>
      <c r="F490" s="629"/>
      <c r="G490" s="629"/>
      <c r="H490" s="629"/>
      <c r="I490" s="629"/>
      <c r="J490" s="629">
        <v>2</v>
      </c>
      <c r="K490" s="629">
        <v>3864</v>
      </c>
      <c r="L490" s="629"/>
      <c r="M490" s="629">
        <v>1932</v>
      </c>
      <c r="N490" s="629"/>
      <c r="O490" s="629"/>
      <c r="P490" s="642"/>
      <c r="Q490" s="630"/>
    </row>
    <row r="491" spans="1:17" ht="14.4" customHeight="1" x14ac:dyDescent="0.3">
      <c r="A491" s="625" t="s">
        <v>549</v>
      </c>
      <c r="B491" s="626" t="s">
        <v>7071</v>
      </c>
      <c r="C491" s="626" t="s">
        <v>6929</v>
      </c>
      <c r="D491" s="626" t="s">
        <v>7852</v>
      </c>
      <c r="E491" s="626" t="s">
        <v>7853</v>
      </c>
      <c r="F491" s="629"/>
      <c r="G491" s="629"/>
      <c r="H491" s="629"/>
      <c r="I491" s="629"/>
      <c r="J491" s="629">
        <v>1</v>
      </c>
      <c r="K491" s="629">
        <v>2427</v>
      </c>
      <c r="L491" s="629"/>
      <c r="M491" s="629">
        <v>2427</v>
      </c>
      <c r="N491" s="629"/>
      <c r="O491" s="629"/>
      <c r="P491" s="642"/>
      <c r="Q491" s="630"/>
    </row>
    <row r="492" spans="1:17" ht="14.4" customHeight="1" x14ac:dyDescent="0.3">
      <c r="A492" s="625" t="s">
        <v>549</v>
      </c>
      <c r="B492" s="626" t="s">
        <v>7071</v>
      </c>
      <c r="C492" s="626" t="s">
        <v>6929</v>
      </c>
      <c r="D492" s="626" t="s">
        <v>7854</v>
      </c>
      <c r="E492" s="626" t="s">
        <v>7855</v>
      </c>
      <c r="F492" s="629"/>
      <c r="G492" s="629"/>
      <c r="H492" s="629"/>
      <c r="I492" s="629"/>
      <c r="J492" s="629">
        <v>4</v>
      </c>
      <c r="K492" s="629">
        <v>3132</v>
      </c>
      <c r="L492" s="629"/>
      <c r="M492" s="629">
        <v>783</v>
      </c>
      <c r="N492" s="629"/>
      <c r="O492" s="629"/>
      <c r="P492" s="642"/>
      <c r="Q492" s="630"/>
    </row>
    <row r="493" spans="1:17" ht="14.4" customHeight="1" x14ac:dyDescent="0.3">
      <c r="A493" s="625" t="s">
        <v>549</v>
      </c>
      <c r="B493" s="626" t="s">
        <v>7071</v>
      </c>
      <c r="C493" s="626" t="s">
        <v>6929</v>
      </c>
      <c r="D493" s="626" t="s">
        <v>7856</v>
      </c>
      <c r="E493" s="626" t="s">
        <v>7857</v>
      </c>
      <c r="F493" s="629"/>
      <c r="G493" s="629"/>
      <c r="H493" s="629"/>
      <c r="I493" s="629"/>
      <c r="J493" s="629">
        <v>1</v>
      </c>
      <c r="K493" s="629">
        <v>2323</v>
      </c>
      <c r="L493" s="629"/>
      <c r="M493" s="629">
        <v>2323</v>
      </c>
      <c r="N493" s="629"/>
      <c r="O493" s="629"/>
      <c r="P493" s="642"/>
      <c r="Q493" s="630"/>
    </row>
    <row r="494" spans="1:17" ht="14.4" customHeight="1" x14ac:dyDescent="0.3">
      <c r="A494" s="625" t="s">
        <v>549</v>
      </c>
      <c r="B494" s="626" t="s">
        <v>7071</v>
      </c>
      <c r="C494" s="626" t="s">
        <v>6929</v>
      </c>
      <c r="D494" s="626" t="s">
        <v>7858</v>
      </c>
      <c r="E494" s="626" t="s">
        <v>7859</v>
      </c>
      <c r="F494" s="629"/>
      <c r="G494" s="629"/>
      <c r="H494" s="629"/>
      <c r="I494" s="629"/>
      <c r="J494" s="629">
        <v>1</v>
      </c>
      <c r="K494" s="629">
        <v>3789</v>
      </c>
      <c r="L494" s="629"/>
      <c r="M494" s="629">
        <v>3789</v>
      </c>
      <c r="N494" s="629"/>
      <c r="O494" s="629"/>
      <c r="P494" s="642"/>
      <c r="Q494" s="630"/>
    </row>
    <row r="495" spans="1:17" ht="14.4" customHeight="1" x14ac:dyDescent="0.3">
      <c r="A495" s="625" t="s">
        <v>549</v>
      </c>
      <c r="B495" s="626" t="s">
        <v>7071</v>
      </c>
      <c r="C495" s="626" t="s">
        <v>6929</v>
      </c>
      <c r="D495" s="626" t="s">
        <v>7860</v>
      </c>
      <c r="E495" s="626" t="s">
        <v>7861</v>
      </c>
      <c r="F495" s="629"/>
      <c r="G495" s="629"/>
      <c r="H495" s="629"/>
      <c r="I495" s="629"/>
      <c r="J495" s="629">
        <v>2</v>
      </c>
      <c r="K495" s="629">
        <v>6968</v>
      </c>
      <c r="L495" s="629"/>
      <c r="M495" s="629">
        <v>3484</v>
      </c>
      <c r="N495" s="629"/>
      <c r="O495" s="629"/>
      <c r="P495" s="642"/>
      <c r="Q495" s="630"/>
    </row>
    <row r="496" spans="1:17" ht="14.4" customHeight="1" x14ac:dyDescent="0.3">
      <c r="A496" s="625" t="s">
        <v>549</v>
      </c>
      <c r="B496" s="626" t="s">
        <v>7071</v>
      </c>
      <c r="C496" s="626" t="s">
        <v>6929</v>
      </c>
      <c r="D496" s="626" t="s">
        <v>7862</v>
      </c>
      <c r="E496" s="626" t="s">
        <v>7863</v>
      </c>
      <c r="F496" s="629"/>
      <c r="G496" s="629"/>
      <c r="H496" s="629"/>
      <c r="I496" s="629"/>
      <c r="J496" s="629">
        <v>4</v>
      </c>
      <c r="K496" s="629">
        <v>7028</v>
      </c>
      <c r="L496" s="629"/>
      <c r="M496" s="629">
        <v>1757</v>
      </c>
      <c r="N496" s="629"/>
      <c r="O496" s="629"/>
      <c r="P496" s="642"/>
      <c r="Q496" s="630"/>
    </row>
    <row r="497" spans="1:17" ht="14.4" customHeight="1" x14ac:dyDescent="0.3">
      <c r="A497" s="625" t="s">
        <v>549</v>
      </c>
      <c r="B497" s="626" t="s">
        <v>7071</v>
      </c>
      <c r="C497" s="626" t="s">
        <v>6929</v>
      </c>
      <c r="D497" s="626" t="s">
        <v>7864</v>
      </c>
      <c r="E497" s="626" t="s">
        <v>7865</v>
      </c>
      <c r="F497" s="629"/>
      <c r="G497" s="629"/>
      <c r="H497" s="629"/>
      <c r="I497" s="629"/>
      <c r="J497" s="629">
        <v>1</v>
      </c>
      <c r="K497" s="629">
        <v>2969</v>
      </c>
      <c r="L497" s="629"/>
      <c r="M497" s="629">
        <v>2969</v>
      </c>
      <c r="N497" s="629"/>
      <c r="O497" s="629"/>
      <c r="P497" s="642"/>
      <c r="Q497" s="630"/>
    </row>
    <row r="498" spans="1:17" ht="14.4" customHeight="1" x14ac:dyDescent="0.3">
      <c r="A498" s="625" t="s">
        <v>549</v>
      </c>
      <c r="B498" s="626" t="s">
        <v>7071</v>
      </c>
      <c r="C498" s="626" t="s">
        <v>6929</v>
      </c>
      <c r="D498" s="626" t="s">
        <v>7866</v>
      </c>
      <c r="E498" s="626" t="s">
        <v>7867</v>
      </c>
      <c r="F498" s="629"/>
      <c r="G498" s="629"/>
      <c r="H498" s="629"/>
      <c r="I498" s="629"/>
      <c r="J498" s="629">
        <v>2</v>
      </c>
      <c r="K498" s="629">
        <v>7612</v>
      </c>
      <c r="L498" s="629"/>
      <c r="M498" s="629">
        <v>3806</v>
      </c>
      <c r="N498" s="629"/>
      <c r="O498" s="629"/>
      <c r="P498" s="642"/>
      <c r="Q498" s="630"/>
    </row>
    <row r="499" spans="1:17" ht="14.4" customHeight="1" x14ac:dyDescent="0.3">
      <c r="A499" s="625" t="s">
        <v>549</v>
      </c>
      <c r="B499" s="626" t="s">
        <v>7071</v>
      </c>
      <c r="C499" s="626" t="s">
        <v>6929</v>
      </c>
      <c r="D499" s="626" t="s">
        <v>7868</v>
      </c>
      <c r="E499" s="626" t="s">
        <v>7869</v>
      </c>
      <c r="F499" s="629"/>
      <c r="G499" s="629"/>
      <c r="H499" s="629"/>
      <c r="I499" s="629"/>
      <c r="J499" s="629">
        <v>5</v>
      </c>
      <c r="K499" s="629">
        <v>9515</v>
      </c>
      <c r="L499" s="629"/>
      <c r="M499" s="629">
        <v>1903</v>
      </c>
      <c r="N499" s="629"/>
      <c r="O499" s="629"/>
      <c r="P499" s="642"/>
      <c r="Q499" s="630"/>
    </row>
    <row r="500" spans="1:17" ht="14.4" customHeight="1" x14ac:dyDescent="0.3">
      <c r="A500" s="625" t="s">
        <v>549</v>
      </c>
      <c r="B500" s="626" t="s">
        <v>7071</v>
      </c>
      <c r="C500" s="626" t="s">
        <v>6929</v>
      </c>
      <c r="D500" s="626" t="s">
        <v>7870</v>
      </c>
      <c r="E500" s="626" t="s">
        <v>7871</v>
      </c>
      <c r="F500" s="629"/>
      <c r="G500" s="629"/>
      <c r="H500" s="629"/>
      <c r="I500" s="629"/>
      <c r="J500" s="629">
        <v>6</v>
      </c>
      <c r="K500" s="629">
        <v>23610</v>
      </c>
      <c r="L500" s="629"/>
      <c r="M500" s="629">
        <v>3935</v>
      </c>
      <c r="N500" s="629"/>
      <c r="O500" s="629"/>
      <c r="P500" s="642"/>
      <c r="Q500" s="630"/>
    </row>
    <row r="501" spans="1:17" ht="14.4" customHeight="1" x14ac:dyDescent="0.3">
      <c r="A501" s="625" t="s">
        <v>549</v>
      </c>
      <c r="B501" s="626" t="s">
        <v>7071</v>
      </c>
      <c r="C501" s="626" t="s">
        <v>6929</v>
      </c>
      <c r="D501" s="626" t="s">
        <v>7872</v>
      </c>
      <c r="E501" s="626" t="s">
        <v>7873</v>
      </c>
      <c r="F501" s="629"/>
      <c r="G501" s="629"/>
      <c r="H501" s="629"/>
      <c r="I501" s="629"/>
      <c r="J501" s="629">
        <v>2</v>
      </c>
      <c r="K501" s="629">
        <v>3426</v>
      </c>
      <c r="L501" s="629"/>
      <c r="M501" s="629">
        <v>1713</v>
      </c>
      <c r="N501" s="629"/>
      <c r="O501" s="629"/>
      <c r="P501" s="642"/>
      <c r="Q501" s="630"/>
    </row>
    <row r="502" spans="1:17" ht="14.4" customHeight="1" x14ac:dyDescent="0.3">
      <c r="A502" s="625" t="s">
        <v>549</v>
      </c>
      <c r="B502" s="626" t="s">
        <v>7071</v>
      </c>
      <c r="C502" s="626" t="s">
        <v>6929</v>
      </c>
      <c r="D502" s="626" t="s">
        <v>7874</v>
      </c>
      <c r="E502" s="626" t="s">
        <v>7875</v>
      </c>
      <c r="F502" s="629"/>
      <c r="G502" s="629"/>
      <c r="H502" s="629"/>
      <c r="I502" s="629"/>
      <c r="J502" s="629">
        <v>5</v>
      </c>
      <c r="K502" s="629">
        <v>15795</v>
      </c>
      <c r="L502" s="629"/>
      <c r="M502" s="629">
        <v>3159</v>
      </c>
      <c r="N502" s="629"/>
      <c r="O502" s="629"/>
      <c r="P502" s="642"/>
      <c r="Q502" s="630"/>
    </row>
    <row r="503" spans="1:17" ht="14.4" customHeight="1" x14ac:dyDescent="0.3">
      <c r="A503" s="625" t="s">
        <v>549</v>
      </c>
      <c r="B503" s="626" t="s">
        <v>7071</v>
      </c>
      <c r="C503" s="626" t="s">
        <v>6929</v>
      </c>
      <c r="D503" s="626" t="s">
        <v>7876</v>
      </c>
      <c r="E503" s="626" t="s">
        <v>7877</v>
      </c>
      <c r="F503" s="629"/>
      <c r="G503" s="629"/>
      <c r="H503" s="629"/>
      <c r="I503" s="629"/>
      <c r="J503" s="629">
        <v>1</v>
      </c>
      <c r="K503" s="629">
        <v>1843</v>
      </c>
      <c r="L503" s="629"/>
      <c r="M503" s="629">
        <v>1843</v>
      </c>
      <c r="N503" s="629"/>
      <c r="O503" s="629"/>
      <c r="P503" s="642"/>
      <c r="Q503" s="630"/>
    </row>
    <row r="504" spans="1:17" ht="14.4" customHeight="1" x14ac:dyDescent="0.3">
      <c r="A504" s="625" t="s">
        <v>549</v>
      </c>
      <c r="B504" s="626" t="s">
        <v>7071</v>
      </c>
      <c r="C504" s="626" t="s">
        <v>6929</v>
      </c>
      <c r="D504" s="626" t="s">
        <v>7878</v>
      </c>
      <c r="E504" s="626" t="s">
        <v>7879</v>
      </c>
      <c r="F504" s="629"/>
      <c r="G504" s="629"/>
      <c r="H504" s="629"/>
      <c r="I504" s="629"/>
      <c r="J504" s="629">
        <v>5</v>
      </c>
      <c r="K504" s="629">
        <v>28640</v>
      </c>
      <c r="L504" s="629"/>
      <c r="M504" s="629">
        <v>5728</v>
      </c>
      <c r="N504" s="629"/>
      <c r="O504" s="629"/>
      <c r="P504" s="642"/>
      <c r="Q504" s="630"/>
    </row>
    <row r="505" spans="1:17" ht="14.4" customHeight="1" x14ac:dyDescent="0.3">
      <c r="A505" s="625" t="s">
        <v>549</v>
      </c>
      <c r="B505" s="626" t="s">
        <v>7071</v>
      </c>
      <c r="C505" s="626" t="s">
        <v>6929</v>
      </c>
      <c r="D505" s="626" t="s">
        <v>7880</v>
      </c>
      <c r="E505" s="626" t="s">
        <v>7881</v>
      </c>
      <c r="F505" s="629"/>
      <c r="G505" s="629"/>
      <c r="H505" s="629"/>
      <c r="I505" s="629"/>
      <c r="J505" s="629">
        <v>3</v>
      </c>
      <c r="K505" s="629">
        <v>6411</v>
      </c>
      <c r="L505" s="629"/>
      <c r="M505" s="629">
        <v>2137</v>
      </c>
      <c r="N505" s="629"/>
      <c r="O505" s="629"/>
      <c r="P505" s="642"/>
      <c r="Q505" s="630"/>
    </row>
    <row r="506" spans="1:17" ht="14.4" customHeight="1" x14ac:dyDescent="0.3">
      <c r="A506" s="625" t="s">
        <v>549</v>
      </c>
      <c r="B506" s="626" t="s">
        <v>7071</v>
      </c>
      <c r="C506" s="626" t="s">
        <v>6929</v>
      </c>
      <c r="D506" s="626" t="s">
        <v>7882</v>
      </c>
      <c r="E506" s="626" t="s">
        <v>7883</v>
      </c>
      <c r="F506" s="629">
        <v>1</v>
      </c>
      <c r="G506" s="629">
        <v>348</v>
      </c>
      <c r="H506" s="629">
        <v>1</v>
      </c>
      <c r="I506" s="629">
        <v>348</v>
      </c>
      <c r="J506" s="629">
        <v>10</v>
      </c>
      <c r="K506" s="629">
        <v>3490</v>
      </c>
      <c r="L506" s="629">
        <v>10.028735632183908</v>
      </c>
      <c r="M506" s="629">
        <v>349</v>
      </c>
      <c r="N506" s="629"/>
      <c r="O506" s="629"/>
      <c r="P506" s="642"/>
      <c r="Q506" s="630"/>
    </row>
    <row r="507" spans="1:17" ht="14.4" customHeight="1" x14ac:dyDescent="0.3">
      <c r="A507" s="625" t="s">
        <v>549</v>
      </c>
      <c r="B507" s="626" t="s">
        <v>7071</v>
      </c>
      <c r="C507" s="626" t="s">
        <v>6929</v>
      </c>
      <c r="D507" s="626" t="s">
        <v>841</v>
      </c>
      <c r="E507" s="626" t="s">
        <v>7884</v>
      </c>
      <c r="F507" s="629"/>
      <c r="G507" s="629"/>
      <c r="H507" s="629"/>
      <c r="I507" s="629"/>
      <c r="J507" s="629">
        <v>4</v>
      </c>
      <c r="K507" s="629">
        <v>4732</v>
      </c>
      <c r="L507" s="629"/>
      <c r="M507" s="629">
        <v>1183</v>
      </c>
      <c r="N507" s="629"/>
      <c r="O507" s="629"/>
      <c r="P507" s="642"/>
      <c r="Q507" s="630"/>
    </row>
    <row r="508" spans="1:17" ht="14.4" customHeight="1" x14ac:dyDescent="0.3">
      <c r="A508" s="625" t="s">
        <v>549</v>
      </c>
      <c r="B508" s="626" t="s">
        <v>7071</v>
      </c>
      <c r="C508" s="626" t="s">
        <v>6929</v>
      </c>
      <c r="D508" s="626" t="s">
        <v>7885</v>
      </c>
      <c r="E508" s="626" t="s">
        <v>7886</v>
      </c>
      <c r="F508" s="629"/>
      <c r="G508" s="629"/>
      <c r="H508" s="629"/>
      <c r="I508" s="629"/>
      <c r="J508" s="629">
        <v>10</v>
      </c>
      <c r="K508" s="629">
        <v>6210</v>
      </c>
      <c r="L508" s="629"/>
      <c r="M508" s="629">
        <v>621</v>
      </c>
      <c r="N508" s="629"/>
      <c r="O508" s="629"/>
      <c r="P508" s="642"/>
      <c r="Q508" s="630"/>
    </row>
    <row r="509" spans="1:17" ht="14.4" customHeight="1" x14ac:dyDescent="0.3">
      <c r="A509" s="625" t="s">
        <v>549</v>
      </c>
      <c r="B509" s="626" t="s">
        <v>7071</v>
      </c>
      <c r="C509" s="626" t="s">
        <v>6929</v>
      </c>
      <c r="D509" s="626" t="s">
        <v>7887</v>
      </c>
      <c r="E509" s="626" t="s">
        <v>7888</v>
      </c>
      <c r="F509" s="629"/>
      <c r="G509" s="629"/>
      <c r="H509" s="629"/>
      <c r="I509" s="629"/>
      <c r="J509" s="629">
        <v>1</v>
      </c>
      <c r="K509" s="629">
        <v>1263</v>
      </c>
      <c r="L509" s="629"/>
      <c r="M509" s="629">
        <v>1263</v>
      </c>
      <c r="N509" s="629"/>
      <c r="O509" s="629"/>
      <c r="P509" s="642"/>
      <c r="Q509" s="630"/>
    </row>
    <row r="510" spans="1:17" ht="14.4" customHeight="1" x14ac:dyDescent="0.3">
      <c r="A510" s="625" t="s">
        <v>549</v>
      </c>
      <c r="B510" s="626" t="s">
        <v>7071</v>
      </c>
      <c r="C510" s="626" t="s">
        <v>6929</v>
      </c>
      <c r="D510" s="626" t="s">
        <v>7889</v>
      </c>
      <c r="E510" s="626" t="s">
        <v>7890</v>
      </c>
      <c r="F510" s="629"/>
      <c r="G510" s="629"/>
      <c r="H510" s="629"/>
      <c r="I510" s="629"/>
      <c r="J510" s="629">
        <v>2</v>
      </c>
      <c r="K510" s="629">
        <v>3586</v>
      </c>
      <c r="L510" s="629"/>
      <c r="M510" s="629">
        <v>1793</v>
      </c>
      <c r="N510" s="629"/>
      <c r="O510" s="629"/>
      <c r="P510" s="642"/>
      <c r="Q510" s="630"/>
    </row>
    <row r="511" spans="1:17" ht="14.4" customHeight="1" x14ac:dyDescent="0.3">
      <c r="A511" s="625" t="s">
        <v>549</v>
      </c>
      <c r="B511" s="626" t="s">
        <v>7071</v>
      </c>
      <c r="C511" s="626" t="s">
        <v>6929</v>
      </c>
      <c r="D511" s="626" t="s">
        <v>7891</v>
      </c>
      <c r="E511" s="626" t="s">
        <v>7892</v>
      </c>
      <c r="F511" s="629"/>
      <c r="G511" s="629"/>
      <c r="H511" s="629"/>
      <c r="I511" s="629"/>
      <c r="J511" s="629">
        <v>1</v>
      </c>
      <c r="K511" s="629">
        <v>1848</v>
      </c>
      <c r="L511" s="629"/>
      <c r="M511" s="629">
        <v>1848</v>
      </c>
      <c r="N511" s="629"/>
      <c r="O511" s="629"/>
      <c r="P511" s="642"/>
      <c r="Q511" s="630"/>
    </row>
    <row r="512" spans="1:17" ht="14.4" customHeight="1" x14ac:dyDescent="0.3">
      <c r="A512" s="625" t="s">
        <v>549</v>
      </c>
      <c r="B512" s="626" t="s">
        <v>7071</v>
      </c>
      <c r="C512" s="626" t="s">
        <v>6929</v>
      </c>
      <c r="D512" s="626" t="s">
        <v>7893</v>
      </c>
      <c r="E512" s="626" t="s">
        <v>7894</v>
      </c>
      <c r="F512" s="629"/>
      <c r="G512" s="629"/>
      <c r="H512" s="629"/>
      <c r="I512" s="629"/>
      <c r="J512" s="629">
        <v>11</v>
      </c>
      <c r="K512" s="629">
        <v>2640</v>
      </c>
      <c r="L512" s="629"/>
      <c r="M512" s="629">
        <v>240</v>
      </c>
      <c r="N512" s="629"/>
      <c r="O512" s="629"/>
      <c r="P512" s="642"/>
      <c r="Q512" s="630"/>
    </row>
    <row r="513" spans="1:17" ht="14.4" customHeight="1" x14ac:dyDescent="0.3">
      <c r="A513" s="625" t="s">
        <v>549</v>
      </c>
      <c r="B513" s="626" t="s">
        <v>7071</v>
      </c>
      <c r="C513" s="626" t="s">
        <v>6929</v>
      </c>
      <c r="D513" s="626" t="s">
        <v>7895</v>
      </c>
      <c r="E513" s="626" t="s">
        <v>7896</v>
      </c>
      <c r="F513" s="629"/>
      <c r="G513" s="629"/>
      <c r="H513" s="629"/>
      <c r="I513" s="629"/>
      <c r="J513" s="629">
        <v>3</v>
      </c>
      <c r="K513" s="629">
        <v>2052</v>
      </c>
      <c r="L513" s="629"/>
      <c r="M513" s="629">
        <v>684</v>
      </c>
      <c r="N513" s="629"/>
      <c r="O513" s="629"/>
      <c r="P513" s="642"/>
      <c r="Q513" s="630"/>
    </row>
    <row r="514" spans="1:17" ht="14.4" customHeight="1" x14ac:dyDescent="0.3">
      <c r="A514" s="625" t="s">
        <v>549</v>
      </c>
      <c r="B514" s="626" t="s">
        <v>7071</v>
      </c>
      <c r="C514" s="626" t="s">
        <v>6929</v>
      </c>
      <c r="D514" s="626" t="s">
        <v>7897</v>
      </c>
      <c r="E514" s="626" t="s">
        <v>7898</v>
      </c>
      <c r="F514" s="629"/>
      <c r="G514" s="629"/>
      <c r="H514" s="629"/>
      <c r="I514" s="629"/>
      <c r="J514" s="629">
        <v>1</v>
      </c>
      <c r="K514" s="629">
        <v>2193</v>
      </c>
      <c r="L514" s="629"/>
      <c r="M514" s="629">
        <v>2193</v>
      </c>
      <c r="N514" s="629"/>
      <c r="O514" s="629"/>
      <c r="P514" s="642"/>
      <c r="Q514" s="630"/>
    </row>
    <row r="515" spans="1:17" ht="14.4" customHeight="1" x14ac:dyDescent="0.3">
      <c r="A515" s="625" t="s">
        <v>549</v>
      </c>
      <c r="B515" s="626" t="s">
        <v>7071</v>
      </c>
      <c r="C515" s="626" t="s">
        <v>6929</v>
      </c>
      <c r="D515" s="626" t="s">
        <v>7899</v>
      </c>
      <c r="E515" s="626" t="s">
        <v>7900</v>
      </c>
      <c r="F515" s="629"/>
      <c r="G515" s="629"/>
      <c r="H515" s="629"/>
      <c r="I515" s="629"/>
      <c r="J515" s="629">
        <v>8</v>
      </c>
      <c r="K515" s="629">
        <v>12200</v>
      </c>
      <c r="L515" s="629"/>
      <c r="M515" s="629">
        <v>1525</v>
      </c>
      <c r="N515" s="629"/>
      <c r="O515" s="629"/>
      <c r="P515" s="642"/>
      <c r="Q515" s="630"/>
    </row>
    <row r="516" spans="1:17" ht="14.4" customHeight="1" x14ac:dyDescent="0.3">
      <c r="A516" s="625" t="s">
        <v>549</v>
      </c>
      <c r="B516" s="626" t="s">
        <v>7071</v>
      </c>
      <c r="C516" s="626" t="s">
        <v>6929</v>
      </c>
      <c r="D516" s="626" t="s">
        <v>7901</v>
      </c>
      <c r="E516" s="626" t="s">
        <v>7902</v>
      </c>
      <c r="F516" s="629"/>
      <c r="G516" s="629"/>
      <c r="H516" s="629"/>
      <c r="I516" s="629"/>
      <c r="J516" s="629">
        <v>1</v>
      </c>
      <c r="K516" s="629">
        <v>3910</v>
      </c>
      <c r="L516" s="629"/>
      <c r="M516" s="629">
        <v>3910</v>
      </c>
      <c r="N516" s="629"/>
      <c r="O516" s="629"/>
      <c r="P516" s="642"/>
      <c r="Q516" s="630"/>
    </row>
    <row r="517" spans="1:17" ht="14.4" customHeight="1" x14ac:dyDescent="0.3">
      <c r="A517" s="625" t="s">
        <v>549</v>
      </c>
      <c r="B517" s="626" t="s">
        <v>7071</v>
      </c>
      <c r="C517" s="626" t="s">
        <v>6929</v>
      </c>
      <c r="D517" s="626" t="s">
        <v>7903</v>
      </c>
      <c r="E517" s="626" t="s">
        <v>7904</v>
      </c>
      <c r="F517" s="629"/>
      <c r="G517" s="629"/>
      <c r="H517" s="629"/>
      <c r="I517" s="629"/>
      <c r="J517" s="629">
        <v>3</v>
      </c>
      <c r="K517" s="629">
        <v>13476</v>
      </c>
      <c r="L517" s="629"/>
      <c r="M517" s="629">
        <v>4492</v>
      </c>
      <c r="N517" s="629"/>
      <c r="O517" s="629"/>
      <c r="P517" s="642"/>
      <c r="Q517" s="630"/>
    </row>
    <row r="518" spans="1:17" ht="14.4" customHeight="1" x14ac:dyDescent="0.3">
      <c r="A518" s="625" t="s">
        <v>549</v>
      </c>
      <c r="B518" s="626" t="s">
        <v>7071</v>
      </c>
      <c r="C518" s="626" t="s">
        <v>6929</v>
      </c>
      <c r="D518" s="626" t="s">
        <v>7905</v>
      </c>
      <c r="E518" s="626" t="s">
        <v>7906</v>
      </c>
      <c r="F518" s="629">
        <v>3</v>
      </c>
      <c r="G518" s="629">
        <v>4947</v>
      </c>
      <c r="H518" s="629">
        <v>1</v>
      </c>
      <c r="I518" s="629">
        <v>1649</v>
      </c>
      <c r="J518" s="629">
        <v>5</v>
      </c>
      <c r="K518" s="629">
        <v>8275</v>
      </c>
      <c r="L518" s="629">
        <v>1.6727309480493229</v>
      </c>
      <c r="M518" s="629">
        <v>1655</v>
      </c>
      <c r="N518" s="629">
        <v>4</v>
      </c>
      <c r="O518" s="629">
        <v>6648</v>
      </c>
      <c r="P518" s="642">
        <v>1.3438447543966041</v>
      </c>
      <c r="Q518" s="630">
        <v>1662</v>
      </c>
    </row>
    <row r="519" spans="1:17" ht="14.4" customHeight="1" x14ac:dyDescent="0.3">
      <c r="A519" s="625" t="s">
        <v>549</v>
      </c>
      <c r="B519" s="626" t="s">
        <v>7071</v>
      </c>
      <c r="C519" s="626" t="s">
        <v>6929</v>
      </c>
      <c r="D519" s="626" t="s">
        <v>7907</v>
      </c>
      <c r="E519" s="626" t="s">
        <v>7908</v>
      </c>
      <c r="F519" s="629">
        <v>9</v>
      </c>
      <c r="G519" s="629">
        <v>11619</v>
      </c>
      <c r="H519" s="629">
        <v>1</v>
      </c>
      <c r="I519" s="629">
        <v>1291</v>
      </c>
      <c r="J519" s="629">
        <v>8</v>
      </c>
      <c r="K519" s="629">
        <v>10360</v>
      </c>
      <c r="L519" s="629">
        <v>0.89164299853687923</v>
      </c>
      <c r="M519" s="629">
        <v>1295</v>
      </c>
      <c r="N519" s="629">
        <v>1</v>
      </c>
      <c r="O519" s="629">
        <v>1301</v>
      </c>
      <c r="P519" s="642">
        <v>0.1119717703761081</v>
      </c>
      <c r="Q519" s="630">
        <v>1301</v>
      </c>
    </row>
    <row r="520" spans="1:17" ht="14.4" customHeight="1" x14ac:dyDescent="0.3">
      <c r="A520" s="625" t="s">
        <v>549</v>
      </c>
      <c r="B520" s="626" t="s">
        <v>7071</v>
      </c>
      <c r="C520" s="626" t="s">
        <v>6929</v>
      </c>
      <c r="D520" s="626" t="s">
        <v>7909</v>
      </c>
      <c r="E520" s="626" t="s">
        <v>7910</v>
      </c>
      <c r="F520" s="629"/>
      <c r="G520" s="629"/>
      <c r="H520" s="629"/>
      <c r="I520" s="629"/>
      <c r="J520" s="629"/>
      <c r="K520" s="629"/>
      <c r="L520" s="629"/>
      <c r="M520" s="629"/>
      <c r="N520" s="629">
        <v>1</v>
      </c>
      <c r="O520" s="629">
        <v>1892</v>
      </c>
      <c r="P520" s="642"/>
      <c r="Q520" s="630">
        <v>1892</v>
      </c>
    </row>
    <row r="521" spans="1:17" ht="14.4" customHeight="1" x14ac:dyDescent="0.3">
      <c r="A521" s="625" t="s">
        <v>549</v>
      </c>
      <c r="B521" s="626" t="s">
        <v>7071</v>
      </c>
      <c r="C521" s="626" t="s">
        <v>6929</v>
      </c>
      <c r="D521" s="626" t="s">
        <v>7911</v>
      </c>
      <c r="E521" s="626" t="s">
        <v>7912</v>
      </c>
      <c r="F521" s="629">
        <v>6</v>
      </c>
      <c r="G521" s="629">
        <v>29802</v>
      </c>
      <c r="H521" s="629">
        <v>1</v>
      </c>
      <c r="I521" s="629">
        <v>4967</v>
      </c>
      <c r="J521" s="629"/>
      <c r="K521" s="629"/>
      <c r="L521" s="629"/>
      <c r="M521" s="629"/>
      <c r="N521" s="629"/>
      <c r="O521" s="629"/>
      <c r="P521" s="642"/>
      <c r="Q521" s="630"/>
    </row>
    <row r="522" spans="1:17" ht="14.4" customHeight="1" x14ac:dyDescent="0.3">
      <c r="A522" s="625" t="s">
        <v>549</v>
      </c>
      <c r="B522" s="626" t="s">
        <v>7071</v>
      </c>
      <c r="C522" s="626" t="s">
        <v>6929</v>
      </c>
      <c r="D522" s="626" t="s">
        <v>7913</v>
      </c>
      <c r="E522" s="626" t="s">
        <v>7914</v>
      </c>
      <c r="F522" s="629">
        <v>13</v>
      </c>
      <c r="G522" s="629">
        <v>1430</v>
      </c>
      <c r="H522" s="629">
        <v>1</v>
      </c>
      <c r="I522" s="629">
        <v>110</v>
      </c>
      <c r="J522" s="629"/>
      <c r="K522" s="629"/>
      <c r="L522" s="629"/>
      <c r="M522" s="629"/>
      <c r="N522" s="629"/>
      <c r="O522" s="629"/>
      <c r="P522" s="642"/>
      <c r="Q522" s="630"/>
    </row>
    <row r="523" spans="1:17" ht="14.4" customHeight="1" x14ac:dyDescent="0.3">
      <c r="A523" s="625" t="s">
        <v>549</v>
      </c>
      <c r="B523" s="626" t="s">
        <v>7071</v>
      </c>
      <c r="C523" s="626" t="s">
        <v>6929</v>
      </c>
      <c r="D523" s="626" t="s">
        <v>7915</v>
      </c>
      <c r="E523" s="626" t="s">
        <v>7916</v>
      </c>
      <c r="F523" s="629">
        <v>27</v>
      </c>
      <c r="G523" s="629">
        <v>8424</v>
      </c>
      <c r="H523" s="629">
        <v>1</v>
      </c>
      <c r="I523" s="629">
        <v>312</v>
      </c>
      <c r="J523" s="629"/>
      <c r="K523" s="629"/>
      <c r="L523" s="629"/>
      <c r="M523" s="629"/>
      <c r="N523" s="629"/>
      <c r="O523" s="629"/>
      <c r="P523" s="642"/>
      <c r="Q523" s="630"/>
    </row>
    <row r="524" spans="1:17" ht="14.4" customHeight="1" x14ac:dyDescent="0.3">
      <c r="A524" s="625" t="s">
        <v>549</v>
      </c>
      <c r="B524" s="626" t="s">
        <v>7071</v>
      </c>
      <c r="C524" s="626" t="s">
        <v>6929</v>
      </c>
      <c r="D524" s="626" t="s">
        <v>7917</v>
      </c>
      <c r="E524" s="626" t="s">
        <v>7918</v>
      </c>
      <c r="F524" s="629">
        <v>4</v>
      </c>
      <c r="G524" s="629">
        <v>14120</v>
      </c>
      <c r="H524" s="629">
        <v>1</v>
      </c>
      <c r="I524" s="629">
        <v>3530</v>
      </c>
      <c r="J524" s="629"/>
      <c r="K524" s="629"/>
      <c r="L524" s="629"/>
      <c r="M524" s="629"/>
      <c r="N524" s="629"/>
      <c r="O524" s="629"/>
      <c r="P524" s="642"/>
      <c r="Q524" s="630"/>
    </row>
    <row r="525" spans="1:17" ht="14.4" customHeight="1" x14ac:dyDescent="0.3">
      <c r="A525" s="625" t="s">
        <v>549</v>
      </c>
      <c r="B525" s="626" t="s">
        <v>7071</v>
      </c>
      <c r="C525" s="626" t="s">
        <v>6929</v>
      </c>
      <c r="D525" s="626" t="s">
        <v>7919</v>
      </c>
      <c r="E525" s="626" t="s">
        <v>7920</v>
      </c>
      <c r="F525" s="629">
        <v>4</v>
      </c>
      <c r="G525" s="629">
        <v>4904</v>
      </c>
      <c r="H525" s="629">
        <v>1</v>
      </c>
      <c r="I525" s="629">
        <v>1226</v>
      </c>
      <c r="J525" s="629"/>
      <c r="K525" s="629"/>
      <c r="L525" s="629"/>
      <c r="M525" s="629"/>
      <c r="N525" s="629"/>
      <c r="O525" s="629"/>
      <c r="P525" s="642"/>
      <c r="Q525" s="630"/>
    </row>
    <row r="526" spans="1:17" ht="14.4" customHeight="1" x14ac:dyDescent="0.3">
      <c r="A526" s="625" t="s">
        <v>549</v>
      </c>
      <c r="B526" s="626" t="s">
        <v>7071</v>
      </c>
      <c r="C526" s="626" t="s">
        <v>6929</v>
      </c>
      <c r="D526" s="626" t="s">
        <v>7921</v>
      </c>
      <c r="E526" s="626" t="s">
        <v>7922</v>
      </c>
      <c r="F526" s="629">
        <v>2</v>
      </c>
      <c r="G526" s="629">
        <v>2942</v>
      </c>
      <c r="H526" s="629">
        <v>1</v>
      </c>
      <c r="I526" s="629">
        <v>1471</v>
      </c>
      <c r="J526" s="629"/>
      <c r="K526" s="629"/>
      <c r="L526" s="629"/>
      <c r="M526" s="629"/>
      <c r="N526" s="629"/>
      <c r="O526" s="629"/>
      <c r="P526" s="642"/>
      <c r="Q526" s="630"/>
    </row>
    <row r="527" spans="1:17" ht="14.4" customHeight="1" x14ac:dyDescent="0.3">
      <c r="A527" s="625" t="s">
        <v>549</v>
      </c>
      <c r="B527" s="626" t="s">
        <v>7071</v>
      </c>
      <c r="C527" s="626" t="s">
        <v>6929</v>
      </c>
      <c r="D527" s="626" t="s">
        <v>7923</v>
      </c>
      <c r="E527" s="626" t="s">
        <v>7924</v>
      </c>
      <c r="F527" s="629">
        <v>1</v>
      </c>
      <c r="G527" s="629">
        <v>3530</v>
      </c>
      <c r="H527" s="629">
        <v>1</v>
      </c>
      <c r="I527" s="629">
        <v>3530</v>
      </c>
      <c r="J527" s="629"/>
      <c r="K527" s="629"/>
      <c r="L527" s="629"/>
      <c r="M527" s="629"/>
      <c r="N527" s="629"/>
      <c r="O527" s="629"/>
      <c r="P527" s="642"/>
      <c r="Q527" s="630"/>
    </row>
    <row r="528" spans="1:17" ht="14.4" customHeight="1" x14ac:dyDescent="0.3">
      <c r="A528" s="625" t="s">
        <v>549</v>
      </c>
      <c r="B528" s="626" t="s">
        <v>7071</v>
      </c>
      <c r="C528" s="626" t="s">
        <v>6929</v>
      </c>
      <c r="D528" s="626" t="s">
        <v>7925</v>
      </c>
      <c r="E528" s="626" t="s">
        <v>7926</v>
      </c>
      <c r="F528" s="629">
        <v>2</v>
      </c>
      <c r="G528" s="629">
        <v>5294</v>
      </c>
      <c r="H528" s="629">
        <v>1</v>
      </c>
      <c r="I528" s="629">
        <v>2647</v>
      </c>
      <c r="J528" s="629"/>
      <c r="K528" s="629"/>
      <c r="L528" s="629"/>
      <c r="M528" s="629"/>
      <c r="N528" s="629"/>
      <c r="O528" s="629"/>
      <c r="P528" s="642"/>
      <c r="Q528" s="630"/>
    </row>
    <row r="529" spans="1:17" ht="14.4" customHeight="1" x14ac:dyDescent="0.3">
      <c r="A529" s="625" t="s">
        <v>549</v>
      </c>
      <c r="B529" s="626" t="s">
        <v>7071</v>
      </c>
      <c r="C529" s="626" t="s">
        <v>6929</v>
      </c>
      <c r="D529" s="626" t="s">
        <v>7927</v>
      </c>
      <c r="E529" s="626" t="s">
        <v>7928</v>
      </c>
      <c r="F529" s="629">
        <v>2</v>
      </c>
      <c r="G529" s="629">
        <v>2174</v>
      </c>
      <c r="H529" s="629">
        <v>1</v>
      </c>
      <c r="I529" s="629">
        <v>1087</v>
      </c>
      <c r="J529" s="629"/>
      <c r="K529" s="629"/>
      <c r="L529" s="629"/>
      <c r="M529" s="629"/>
      <c r="N529" s="629"/>
      <c r="O529" s="629"/>
      <c r="P529" s="642"/>
      <c r="Q529" s="630"/>
    </row>
    <row r="530" spans="1:17" ht="14.4" customHeight="1" x14ac:dyDescent="0.3">
      <c r="A530" s="625" t="s">
        <v>549</v>
      </c>
      <c r="B530" s="626" t="s">
        <v>7071</v>
      </c>
      <c r="C530" s="626" t="s">
        <v>6929</v>
      </c>
      <c r="D530" s="626" t="s">
        <v>7929</v>
      </c>
      <c r="E530" s="626" t="s">
        <v>7930</v>
      </c>
      <c r="F530" s="629">
        <v>1</v>
      </c>
      <c r="G530" s="629">
        <v>6054</v>
      </c>
      <c r="H530" s="629">
        <v>1</v>
      </c>
      <c r="I530" s="629">
        <v>6054</v>
      </c>
      <c r="J530" s="629"/>
      <c r="K530" s="629"/>
      <c r="L530" s="629"/>
      <c r="M530" s="629"/>
      <c r="N530" s="629"/>
      <c r="O530" s="629"/>
      <c r="P530" s="642"/>
      <c r="Q530" s="630"/>
    </row>
    <row r="531" spans="1:17" ht="14.4" customHeight="1" x14ac:dyDescent="0.3">
      <c r="A531" s="625" t="s">
        <v>549</v>
      </c>
      <c r="B531" s="626" t="s">
        <v>7071</v>
      </c>
      <c r="C531" s="626" t="s">
        <v>6929</v>
      </c>
      <c r="D531" s="626" t="s">
        <v>7931</v>
      </c>
      <c r="E531" s="626" t="s">
        <v>7932</v>
      </c>
      <c r="F531" s="629">
        <v>2</v>
      </c>
      <c r="G531" s="629">
        <v>870</v>
      </c>
      <c r="H531" s="629">
        <v>1</v>
      </c>
      <c r="I531" s="629">
        <v>435</v>
      </c>
      <c r="J531" s="629"/>
      <c r="K531" s="629"/>
      <c r="L531" s="629"/>
      <c r="M531" s="629"/>
      <c r="N531" s="629"/>
      <c r="O531" s="629"/>
      <c r="P531" s="642"/>
      <c r="Q531" s="630"/>
    </row>
    <row r="532" spans="1:17" ht="14.4" customHeight="1" x14ac:dyDescent="0.3">
      <c r="A532" s="625" t="s">
        <v>549</v>
      </c>
      <c r="B532" s="626" t="s">
        <v>7071</v>
      </c>
      <c r="C532" s="626" t="s">
        <v>6929</v>
      </c>
      <c r="D532" s="626" t="s">
        <v>7933</v>
      </c>
      <c r="E532" s="626" t="s">
        <v>7934</v>
      </c>
      <c r="F532" s="629"/>
      <c r="G532" s="629"/>
      <c r="H532" s="629"/>
      <c r="I532" s="629"/>
      <c r="J532" s="629">
        <v>5</v>
      </c>
      <c r="K532" s="629">
        <v>4940</v>
      </c>
      <c r="L532" s="629"/>
      <c r="M532" s="629">
        <v>988</v>
      </c>
      <c r="N532" s="629"/>
      <c r="O532" s="629"/>
      <c r="P532" s="642"/>
      <c r="Q532" s="630"/>
    </row>
    <row r="533" spans="1:17" ht="14.4" customHeight="1" x14ac:dyDescent="0.3">
      <c r="A533" s="625" t="s">
        <v>549</v>
      </c>
      <c r="B533" s="626" t="s">
        <v>7071</v>
      </c>
      <c r="C533" s="626" t="s">
        <v>6929</v>
      </c>
      <c r="D533" s="626" t="s">
        <v>7935</v>
      </c>
      <c r="E533" s="626" t="s">
        <v>7936</v>
      </c>
      <c r="F533" s="629"/>
      <c r="G533" s="629"/>
      <c r="H533" s="629"/>
      <c r="I533" s="629"/>
      <c r="J533" s="629">
        <v>4</v>
      </c>
      <c r="K533" s="629">
        <v>1632</v>
      </c>
      <c r="L533" s="629"/>
      <c r="M533" s="629">
        <v>408</v>
      </c>
      <c r="N533" s="629"/>
      <c r="O533" s="629"/>
      <c r="P533" s="642"/>
      <c r="Q533" s="630"/>
    </row>
    <row r="534" spans="1:17" ht="14.4" customHeight="1" x14ac:dyDescent="0.3">
      <c r="A534" s="625" t="s">
        <v>549</v>
      </c>
      <c r="B534" s="626" t="s">
        <v>7071</v>
      </c>
      <c r="C534" s="626" t="s">
        <v>6929</v>
      </c>
      <c r="D534" s="626" t="s">
        <v>7937</v>
      </c>
      <c r="E534" s="626" t="s">
        <v>7938</v>
      </c>
      <c r="F534" s="629">
        <v>1</v>
      </c>
      <c r="G534" s="629">
        <v>452</v>
      </c>
      <c r="H534" s="629">
        <v>1</v>
      </c>
      <c r="I534" s="629">
        <v>452</v>
      </c>
      <c r="J534" s="629"/>
      <c r="K534" s="629"/>
      <c r="L534" s="629"/>
      <c r="M534" s="629"/>
      <c r="N534" s="629"/>
      <c r="O534" s="629"/>
      <c r="P534" s="642"/>
      <c r="Q534" s="630"/>
    </row>
    <row r="535" spans="1:17" ht="14.4" customHeight="1" x14ac:dyDescent="0.3">
      <c r="A535" s="625" t="s">
        <v>549</v>
      </c>
      <c r="B535" s="626" t="s">
        <v>7071</v>
      </c>
      <c r="C535" s="626" t="s">
        <v>6929</v>
      </c>
      <c r="D535" s="626" t="s">
        <v>7939</v>
      </c>
      <c r="E535" s="626" t="s">
        <v>7940</v>
      </c>
      <c r="F535" s="629"/>
      <c r="G535" s="629"/>
      <c r="H535" s="629"/>
      <c r="I535" s="629"/>
      <c r="J535" s="629">
        <v>1</v>
      </c>
      <c r="K535" s="629">
        <v>2197</v>
      </c>
      <c r="L535" s="629"/>
      <c r="M535" s="629">
        <v>2197</v>
      </c>
      <c r="N535" s="629"/>
      <c r="O535" s="629"/>
      <c r="P535" s="642"/>
      <c r="Q535" s="630"/>
    </row>
    <row r="536" spans="1:17" ht="14.4" customHeight="1" x14ac:dyDescent="0.3">
      <c r="A536" s="625" t="s">
        <v>549</v>
      </c>
      <c r="B536" s="626" t="s">
        <v>7071</v>
      </c>
      <c r="C536" s="626" t="s">
        <v>6929</v>
      </c>
      <c r="D536" s="626" t="s">
        <v>7941</v>
      </c>
      <c r="E536" s="626" t="s">
        <v>7942</v>
      </c>
      <c r="F536" s="629"/>
      <c r="G536" s="629"/>
      <c r="H536" s="629"/>
      <c r="I536" s="629"/>
      <c r="J536" s="629">
        <v>1</v>
      </c>
      <c r="K536" s="629">
        <v>2116</v>
      </c>
      <c r="L536" s="629"/>
      <c r="M536" s="629">
        <v>2116</v>
      </c>
      <c r="N536" s="629"/>
      <c r="O536" s="629"/>
      <c r="P536" s="642"/>
      <c r="Q536" s="630"/>
    </row>
    <row r="537" spans="1:17" ht="14.4" customHeight="1" x14ac:dyDescent="0.3">
      <c r="A537" s="625" t="s">
        <v>549</v>
      </c>
      <c r="B537" s="626" t="s">
        <v>7071</v>
      </c>
      <c r="C537" s="626" t="s">
        <v>6929</v>
      </c>
      <c r="D537" s="626" t="s">
        <v>7943</v>
      </c>
      <c r="E537" s="626" t="s">
        <v>7944</v>
      </c>
      <c r="F537" s="629">
        <v>1</v>
      </c>
      <c r="G537" s="629">
        <v>5108</v>
      </c>
      <c r="H537" s="629">
        <v>1</v>
      </c>
      <c r="I537" s="629">
        <v>5108</v>
      </c>
      <c r="J537" s="629"/>
      <c r="K537" s="629"/>
      <c r="L537" s="629"/>
      <c r="M537" s="629"/>
      <c r="N537" s="629"/>
      <c r="O537" s="629"/>
      <c r="P537" s="642"/>
      <c r="Q537" s="630"/>
    </row>
    <row r="538" spans="1:17" ht="14.4" customHeight="1" x14ac:dyDescent="0.3">
      <c r="A538" s="625" t="s">
        <v>549</v>
      </c>
      <c r="B538" s="626" t="s">
        <v>7071</v>
      </c>
      <c r="C538" s="626" t="s">
        <v>6929</v>
      </c>
      <c r="D538" s="626" t="s">
        <v>7945</v>
      </c>
      <c r="E538" s="626" t="s">
        <v>7946</v>
      </c>
      <c r="F538" s="629">
        <v>2</v>
      </c>
      <c r="G538" s="629">
        <v>7036</v>
      </c>
      <c r="H538" s="629">
        <v>1</v>
      </c>
      <c r="I538" s="629">
        <v>3518</v>
      </c>
      <c r="J538" s="629"/>
      <c r="K538" s="629"/>
      <c r="L538" s="629"/>
      <c r="M538" s="629"/>
      <c r="N538" s="629"/>
      <c r="O538" s="629"/>
      <c r="P538" s="642"/>
      <c r="Q538" s="630"/>
    </row>
    <row r="539" spans="1:17" ht="14.4" customHeight="1" x14ac:dyDescent="0.3">
      <c r="A539" s="625" t="s">
        <v>549</v>
      </c>
      <c r="B539" s="626" t="s">
        <v>7071</v>
      </c>
      <c r="C539" s="626" t="s">
        <v>6929</v>
      </c>
      <c r="D539" s="626" t="s">
        <v>7947</v>
      </c>
      <c r="E539" s="626" t="s">
        <v>7948</v>
      </c>
      <c r="F539" s="629"/>
      <c r="G539" s="629"/>
      <c r="H539" s="629"/>
      <c r="I539" s="629"/>
      <c r="J539" s="629">
        <v>2</v>
      </c>
      <c r="K539" s="629">
        <v>2528</v>
      </c>
      <c r="L539" s="629"/>
      <c r="M539" s="629">
        <v>1264</v>
      </c>
      <c r="N539" s="629"/>
      <c r="O539" s="629"/>
      <c r="P539" s="642"/>
      <c r="Q539" s="630"/>
    </row>
    <row r="540" spans="1:17" ht="14.4" customHeight="1" x14ac:dyDescent="0.3">
      <c r="A540" s="625" t="s">
        <v>549</v>
      </c>
      <c r="B540" s="626" t="s">
        <v>7071</v>
      </c>
      <c r="C540" s="626" t="s">
        <v>6929</v>
      </c>
      <c r="D540" s="626" t="s">
        <v>7949</v>
      </c>
      <c r="E540" s="626" t="s">
        <v>7950</v>
      </c>
      <c r="F540" s="629"/>
      <c r="G540" s="629"/>
      <c r="H540" s="629"/>
      <c r="I540" s="629"/>
      <c r="J540" s="629">
        <v>4</v>
      </c>
      <c r="K540" s="629">
        <v>1232</v>
      </c>
      <c r="L540" s="629"/>
      <c r="M540" s="629">
        <v>308</v>
      </c>
      <c r="N540" s="629"/>
      <c r="O540" s="629"/>
      <c r="P540" s="642"/>
      <c r="Q540" s="630"/>
    </row>
    <row r="541" spans="1:17" ht="14.4" customHeight="1" x14ac:dyDescent="0.3">
      <c r="A541" s="625" t="s">
        <v>549</v>
      </c>
      <c r="B541" s="626" t="s">
        <v>7071</v>
      </c>
      <c r="C541" s="626" t="s">
        <v>6929</v>
      </c>
      <c r="D541" s="626" t="s">
        <v>7951</v>
      </c>
      <c r="E541" s="626" t="s">
        <v>7952</v>
      </c>
      <c r="F541" s="629">
        <v>13</v>
      </c>
      <c r="G541" s="629">
        <v>11700</v>
      </c>
      <c r="H541" s="629">
        <v>1</v>
      </c>
      <c r="I541" s="629">
        <v>900</v>
      </c>
      <c r="J541" s="629">
        <v>2</v>
      </c>
      <c r="K541" s="629">
        <v>1806</v>
      </c>
      <c r="L541" s="629">
        <v>0.15435897435897436</v>
      </c>
      <c r="M541" s="629">
        <v>903</v>
      </c>
      <c r="N541" s="629"/>
      <c r="O541" s="629"/>
      <c r="P541" s="642"/>
      <c r="Q541" s="630"/>
    </row>
    <row r="542" spans="1:17" ht="14.4" customHeight="1" x14ac:dyDescent="0.3">
      <c r="A542" s="625" t="s">
        <v>549</v>
      </c>
      <c r="B542" s="626" t="s">
        <v>7071</v>
      </c>
      <c r="C542" s="626" t="s">
        <v>6929</v>
      </c>
      <c r="D542" s="626" t="s">
        <v>7047</v>
      </c>
      <c r="E542" s="626" t="s">
        <v>7048</v>
      </c>
      <c r="F542" s="629"/>
      <c r="G542" s="629"/>
      <c r="H542" s="629"/>
      <c r="I542" s="629"/>
      <c r="J542" s="629">
        <v>1</v>
      </c>
      <c r="K542" s="629">
        <v>982</v>
      </c>
      <c r="L542" s="629"/>
      <c r="M542" s="629">
        <v>982</v>
      </c>
      <c r="N542" s="629"/>
      <c r="O542" s="629"/>
      <c r="P542" s="642"/>
      <c r="Q542" s="630"/>
    </row>
    <row r="543" spans="1:17" ht="14.4" customHeight="1" x14ac:dyDescent="0.3">
      <c r="A543" s="625" t="s">
        <v>549</v>
      </c>
      <c r="B543" s="626" t="s">
        <v>7071</v>
      </c>
      <c r="C543" s="626" t="s">
        <v>6929</v>
      </c>
      <c r="D543" s="626" t="s">
        <v>7953</v>
      </c>
      <c r="E543" s="626" t="s">
        <v>7954</v>
      </c>
      <c r="F543" s="629">
        <v>1</v>
      </c>
      <c r="G543" s="629">
        <v>3478</v>
      </c>
      <c r="H543" s="629">
        <v>1</v>
      </c>
      <c r="I543" s="629">
        <v>3478</v>
      </c>
      <c r="J543" s="629">
        <v>13</v>
      </c>
      <c r="K543" s="629">
        <v>45370</v>
      </c>
      <c r="L543" s="629">
        <v>13.0448533640023</v>
      </c>
      <c r="M543" s="629">
        <v>3490</v>
      </c>
      <c r="N543" s="629">
        <v>1</v>
      </c>
      <c r="O543" s="629">
        <v>3506</v>
      </c>
      <c r="P543" s="642">
        <v>1.0080506037952845</v>
      </c>
      <c r="Q543" s="630">
        <v>3506</v>
      </c>
    </row>
    <row r="544" spans="1:17" ht="14.4" customHeight="1" x14ac:dyDescent="0.3">
      <c r="A544" s="625" t="s">
        <v>549</v>
      </c>
      <c r="B544" s="626" t="s">
        <v>7071</v>
      </c>
      <c r="C544" s="626" t="s">
        <v>6929</v>
      </c>
      <c r="D544" s="626" t="s">
        <v>7955</v>
      </c>
      <c r="E544" s="626" t="s">
        <v>7956</v>
      </c>
      <c r="F544" s="629">
        <v>5</v>
      </c>
      <c r="G544" s="629">
        <v>21525</v>
      </c>
      <c r="H544" s="629">
        <v>1</v>
      </c>
      <c r="I544" s="629">
        <v>4305</v>
      </c>
      <c r="J544" s="629">
        <v>1</v>
      </c>
      <c r="K544" s="629">
        <v>4320</v>
      </c>
      <c r="L544" s="629">
        <v>0.20069686411149826</v>
      </c>
      <c r="M544" s="629">
        <v>4320</v>
      </c>
      <c r="N544" s="629">
        <v>1</v>
      </c>
      <c r="O544" s="629">
        <v>4340</v>
      </c>
      <c r="P544" s="642">
        <v>0.2016260162601626</v>
      </c>
      <c r="Q544" s="630">
        <v>4340</v>
      </c>
    </row>
    <row r="545" spans="1:17" ht="14.4" customHeight="1" x14ac:dyDescent="0.3">
      <c r="A545" s="625" t="s">
        <v>549</v>
      </c>
      <c r="B545" s="626" t="s">
        <v>7071</v>
      </c>
      <c r="C545" s="626" t="s">
        <v>6929</v>
      </c>
      <c r="D545" s="626" t="s">
        <v>7957</v>
      </c>
      <c r="E545" s="626" t="s">
        <v>7958</v>
      </c>
      <c r="F545" s="629">
        <v>1</v>
      </c>
      <c r="G545" s="629">
        <v>3550</v>
      </c>
      <c r="H545" s="629">
        <v>1</v>
      </c>
      <c r="I545" s="629">
        <v>3550</v>
      </c>
      <c r="J545" s="629"/>
      <c r="K545" s="629"/>
      <c r="L545" s="629"/>
      <c r="M545" s="629"/>
      <c r="N545" s="629"/>
      <c r="O545" s="629"/>
      <c r="P545" s="642"/>
      <c r="Q545" s="630"/>
    </row>
    <row r="546" spans="1:17" ht="14.4" customHeight="1" x14ac:dyDescent="0.3">
      <c r="A546" s="625" t="s">
        <v>549</v>
      </c>
      <c r="B546" s="626" t="s">
        <v>7071</v>
      </c>
      <c r="C546" s="626" t="s">
        <v>6929</v>
      </c>
      <c r="D546" s="626" t="s">
        <v>7959</v>
      </c>
      <c r="E546" s="626" t="s">
        <v>7960</v>
      </c>
      <c r="F546" s="629">
        <v>4</v>
      </c>
      <c r="G546" s="629">
        <v>7148</v>
      </c>
      <c r="H546" s="629">
        <v>1</v>
      </c>
      <c r="I546" s="629">
        <v>1787</v>
      </c>
      <c r="J546" s="629"/>
      <c r="K546" s="629"/>
      <c r="L546" s="629"/>
      <c r="M546" s="629"/>
      <c r="N546" s="629"/>
      <c r="O546" s="629"/>
      <c r="P546" s="642"/>
      <c r="Q546" s="630"/>
    </row>
    <row r="547" spans="1:17" ht="14.4" customHeight="1" x14ac:dyDescent="0.3">
      <c r="A547" s="625" t="s">
        <v>549</v>
      </c>
      <c r="B547" s="626" t="s">
        <v>7071</v>
      </c>
      <c r="C547" s="626" t="s">
        <v>6929</v>
      </c>
      <c r="D547" s="626" t="s">
        <v>7961</v>
      </c>
      <c r="E547" s="626" t="s">
        <v>7962</v>
      </c>
      <c r="F547" s="629">
        <v>1</v>
      </c>
      <c r="G547" s="629">
        <v>2905</v>
      </c>
      <c r="H547" s="629">
        <v>1</v>
      </c>
      <c r="I547" s="629">
        <v>2905</v>
      </c>
      <c r="J547" s="629"/>
      <c r="K547" s="629"/>
      <c r="L547" s="629"/>
      <c r="M547" s="629"/>
      <c r="N547" s="629"/>
      <c r="O547" s="629"/>
      <c r="P547" s="642"/>
      <c r="Q547" s="630"/>
    </row>
    <row r="548" spans="1:17" ht="14.4" customHeight="1" x14ac:dyDescent="0.3">
      <c r="A548" s="625" t="s">
        <v>549</v>
      </c>
      <c r="B548" s="626" t="s">
        <v>7071</v>
      </c>
      <c r="C548" s="626" t="s">
        <v>6929</v>
      </c>
      <c r="D548" s="626" t="s">
        <v>7963</v>
      </c>
      <c r="E548" s="626" t="s">
        <v>7964</v>
      </c>
      <c r="F548" s="629">
        <v>4</v>
      </c>
      <c r="G548" s="629">
        <v>9052</v>
      </c>
      <c r="H548" s="629">
        <v>1</v>
      </c>
      <c r="I548" s="629">
        <v>2263</v>
      </c>
      <c r="J548" s="629"/>
      <c r="K548" s="629"/>
      <c r="L548" s="629"/>
      <c r="M548" s="629"/>
      <c r="N548" s="629"/>
      <c r="O548" s="629"/>
      <c r="P548" s="642"/>
      <c r="Q548" s="630"/>
    </row>
    <row r="549" spans="1:17" ht="14.4" customHeight="1" x14ac:dyDescent="0.3">
      <c r="A549" s="625" t="s">
        <v>549</v>
      </c>
      <c r="B549" s="626" t="s">
        <v>7071</v>
      </c>
      <c r="C549" s="626" t="s">
        <v>6929</v>
      </c>
      <c r="D549" s="626" t="s">
        <v>7965</v>
      </c>
      <c r="E549" s="626" t="s">
        <v>7966</v>
      </c>
      <c r="F549" s="629">
        <v>2</v>
      </c>
      <c r="G549" s="629">
        <v>4250</v>
      </c>
      <c r="H549" s="629">
        <v>1</v>
      </c>
      <c r="I549" s="629">
        <v>2125</v>
      </c>
      <c r="J549" s="629"/>
      <c r="K549" s="629"/>
      <c r="L549" s="629"/>
      <c r="M549" s="629"/>
      <c r="N549" s="629"/>
      <c r="O549" s="629"/>
      <c r="P549" s="642"/>
      <c r="Q549" s="630"/>
    </row>
    <row r="550" spans="1:17" ht="14.4" customHeight="1" x14ac:dyDescent="0.3">
      <c r="A550" s="625" t="s">
        <v>549</v>
      </c>
      <c r="B550" s="626" t="s">
        <v>7071</v>
      </c>
      <c r="C550" s="626" t="s">
        <v>6929</v>
      </c>
      <c r="D550" s="626" t="s">
        <v>7967</v>
      </c>
      <c r="E550" s="626" t="s">
        <v>7968</v>
      </c>
      <c r="F550" s="629">
        <v>8</v>
      </c>
      <c r="G550" s="629">
        <v>1224</v>
      </c>
      <c r="H550" s="629">
        <v>1</v>
      </c>
      <c r="I550" s="629">
        <v>153</v>
      </c>
      <c r="J550" s="629"/>
      <c r="K550" s="629"/>
      <c r="L550" s="629"/>
      <c r="M550" s="629"/>
      <c r="N550" s="629"/>
      <c r="O550" s="629"/>
      <c r="P550" s="642"/>
      <c r="Q550" s="630"/>
    </row>
    <row r="551" spans="1:17" ht="14.4" customHeight="1" x14ac:dyDescent="0.3">
      <c r="A551" s="625" t="s">
        <v>549</v>
      </c>
      <c r="B551" s="626" t="s">
        <v>7071</v>
      </c>
      <c r="C551" s="626" t="s">
        <v>6929</v>
      </c>
      <c r="D551" s="626" t="s">
        <v>7969</v>
      </c>
      <c r="E551" s="626" t="s">
        <v>7970</v>
      </c>
      <c r="F551" s="629">
        <v>1</v>
      </c>
      <c r="G551" s="629">
        <v>453</v>
      </c>
      <c r="H551" s="629">
        <v>1</v>
      </c>
      <c r="I551" s="629">
        <v>453</v>
      </c>
      <c r="J551" s="629"/>
      <c r="K551" s="629"/>
      <c r="L551" s="629"/>
      <c r="M551" s="629"/>
      <c r="N551" s="629"/>
      <c r="O551" s="629"/>
      <c r="P551" s="642"/>
      <c r="Q551" s="630"/>
    </row>
    <row r="552" spans="1:17" ht="14.4" customHeight="1" x14ac:dyDescent="0.3">
      <c r="A552" s="625" t="s">
        <v>549</v>
      </c>
      <c r="B552" s="626" t="s">
        <v>7071</v>
      </c>
      <c r="C552" s="626" t="s">
        <v>6929</v>
      </c>
      <c r="D552" s="626" t="s">
        <v>7971</v>
      </c>
      <c r="E552" s="626" t="s">
        <v>7972</v>
      </c>
      <c r="F552" s="629"/>
      <c r="G552" s="629"/>
      <c r="H552" s="629"/>
      <c r="I552" s="629"/>
      <c r="J552" s="629">
        <v>1</v>
      </c>
      <c r="K552" s="629">
        <v>800</v>
      </c>
      <c r="L552" s="629"/>
      <c r="M552" s="629">
        <v>800</v>
      </c>
      <c r="N552" s="629"/>
      <c r="O552" s="629"/>
      <c r="P552" s="642"/>
      <c r="Q552" s="630"/>
    </row>
    <row r="553" spans="1:17" ht="14.4" customHeight="1" x14ac:dyDescent="0.3">
      <c r="A553" s="625" t="s">
        <v>549</v>
      </c>
      <c r="B553" s="626" t="s">
        <v>7071</v>
      </c>
      <c r="C553" s="626" t="s">
        <v>6929</v>
      </c>
      <c r="D553" s="626" t="s">
        <v>7973</v>
      </c>
      <c r="E553" s="626" t="s">
        <v>7974</v>
      </c>
      <c r="F553" s="629">
        <v>25</v>
      </c>
      <c r="G553" s="629">
        <v>8075</v>
      </c>
      <c r="H553" s="629">
        <v>1</v>
      </c>
      <c r="I553" s="629">
        <v>323</v>
      </c>
      <c r="J553" s="629">
        <v>20</v>
      </c>
      <c r="K553" s="629">
        <v>6480</v>
      </c>
      <c r="L553" s="629">
        <v>0.80247678018575852</v>
      </c>
      <c r="M553" s="629">
        <v>324</v>
      </c>
      <c r="N553" s="629"/>
      <c r="O553" s="629"/>
      <c r="P553" s="642"/>
      <c r="Q553" s="630"/>
    </row>
    <row r="554" spans="1:17" ht="14.4" customHeight="1" x14ac:dyDescent="0.3">
      <c r="A554" s="625" t="s">
        <v>549</v>
      </c>
      <c r="B554" s="626" t="s">
        <v>7071</v>
      </c>
      <c r="C554" s="626" t="s">
        <v>6929</v>
      </c>
      <c r="D554" s="626" t="s">
        <v>7975</v>
      </c>
      <c r="E554" s="626" t="s">
        <v>7976</v>
      </c>
      <c r="F554" s="629"/>
      <c r="G554" s="629"/>
      <c r="H554" s="629"/>
      <c r="I554" s="629"/>
      <c r="J554" s="629"/>
      <c r="K554" s="629"/>
      <c r="L554" s="629"/>
      <c r="M554" s="629"/>
      <c r="N554" s="629">
        <v>1</v>
      </c>
      <c r="O554" s="629">
        <v>3002</v>
      </c>
      <c r="P554" s="642"/>
      <c r="Q554" s="630">
        <v>3002</v>
      </c>
    </row>
    <row r="555" spans="1:17" ht="14.4" customHeight="1" x14ac:dyDescent="0.3">
      <c r="A555" s="625" t="s">
        <v>549</v>
      </c>
      <c r="B555" s="626" t="s">
        <v>7071</v>
      </c>
      <c r="C555" s="626" t="s">
        <v>6929</v>
      </c>
      <c r="D555" s="626" t="s">
        <v>7977</v>
      </c>
      <c r="E555" s="626" t="s">
        <v>7978</v>
      </c>
      <c r="F555" s="629">
        <v>1</v>
      </c>
      <c r="G555" s="629">
        <v>4031</v>
      </c>
      <c r="H555" s="629">
        <v>1</v>
      </c>
      <c r="I555" s="629">
        <v>4031</v>
      </c>
      <c r="J555" s="629">
        <v>1</v>
      </c>
      <c r="K555" s="629">
        <v>4046</v>
      </c>
      <c r="L555" s="629">
        <v>1.0037211610022327</v>
      </c>
      <c r="M555" s="629">
        <v>4046</v>
      </c>
      <c r="N555" s="629"/>
      <c r="O555" s="629"/>
      <c r="P555" s="642"/>
      <c r="Q555" s="630"/>
    </row>
    <row r="556" spans="1:17" ht="14.4" customHeight="1" x14ac:dyDescent="0.3">
      <c r="A556" s="625" t="s">
        <v>549</v>
      </c>
      <c r="B556" s="626" t="s">
        <v>7071</v>
      </c>
      <c r="C556" s="626" t="s">
        <v>6929</v>
      </c>
      <c r="D556" s="626" t="s">
        <v>7979</v>
      </c>
      <c r="E556" s="626" t="s">
        <v>7980</v>
      </c>
      <c r="F556" s="629"/>
      <c r="G556" s="629"/>
      <c r="H556" s="629"/>
      <c r="I556" s="629"/>
      <c r="J556" s="629">
        <v>1</v>
      </c>
      <c r="K556" s="629">
        <v>4930</v>
      </c>
      <c r="L556" s="629"/>
      <c r="M556" s="629">
        <v>4930</v>
      </c>
      <c r="N556" s="629"/>
      <c r="O556" s="629"/>
      <c r="P556" s="642"/>
      <c r="Q556" s="630"/>
    </row>
    <row r="557" spans="1:17" ht="14.4" customHeight="1" x14ac:dyDescent="0.3">
      <c r="A557" s="625" t="s">
        <v>549</v>
      </c>
      <c r="B557" s="626" t="s">
        <v>7071</v>
      </c>
      <c r="C557" s="626" t="s">
        <v>6929</v>
      </c>
      <c r="D557" s="626" t="s">
        <v>7981</v>
      </c>
      <c r="E557" s="626" t="s">
        <v>7982</v>
      </c>
      <c r="F557" s="629"/>
      <c r="G557" s="629"/>
      <c r="H557" s="629"/>
      <c r="I557" s="629"/>
      <c r="J557" s="629"/>
      <c r="K557" s="629"/>
      <c r="L557" s="629"/>
      <c r="M557" s="629"/>
      <c r="N557" s="629">
        <v>1</v>
      </c>
      <c r="O557" s="629">
        <v>303</v>
      </c>
      <c r="P557" s="642"/>
      <c r="Q557" s="630">
        <v>303</v>
      </c>
    </row>
    <row r="558" spans="1:17" ht="14.4" customHeight="1" x14ac:dyDescent="0.3">
      <c r="A558" s="625" t="s">
        <v>549</v>
      </c>
      <c r="B558" s="626" t="s">
        <v>7071</v>
      </c>
      <c r="C558" s="626" t="s">
        <v>6929</v>
      </c>
      <c r="D558" s="626" t="s">
        <v>7983</v>
      </c>
      <c r="E558" s="626" t="s">
        <v>7984</v>
      </c>
      <c r="F558" s="629">
        <v>2</v>
      </c>
      <c r="G558" s="629">
        <v>5782</v>
      </c>
      <c r="H558" s="629">
        <v>1</v>
      </c>
      <c r="I558" s="629">
        <v>2891</v>
      </c>
      <c r="J558" s="629">
        <v>1</v>
      </c>
      <c r="K558" s="629">
        <v>2900</v>
      </c>
      <c r="L558" s="629">
        <v>0.50155655482531991</v>
      </c>
      <c r="M558" s="629">
        <v>2900</v>
      </c>
      <c r="N558" s="629"/>
      <c r="O558" s="629"/>
      <c r="P558" s="642"/>
      <c r="Q558" s="630"/>
    </row>
    <row r="559" spans="1:17" ht="14.4" customHeight="1" x14ac:dyDescent="0.3">
      <c r="A559" s="625" t="s">
        <v>549</v>
      </c>
      <c r="B559" s="626" t="s">
        <v>7071</v>
      </c>
      <c r="C559" s="626" t="s">
        <v>6929</v>
      </c>
      <c r="D559" s="626" t="s">
        <v>7985</v>
      </c>
      <c r="E559" s="626" t="s">
        <v>7986</v>
      </c>
      <c r="F559" s="629">
        <v>1</v>
      </c>
      <c r="G559" s="629">
        <v>9074</v>
      </c>
      <c r="H559" s="629">
        <v>1</v>
      </c>
      <c r="I559" s="629">
        <v>9074</v>
      </c>
      <c r="J559" s="629"/>
      <c r="K559" s="629"/>
      <c r="L559" s="629"/>
      <c r="M559" s="629"/>
      <c r="N559" s="629"/>
      <c r="O559" s="629"/>
      <c r="P559" s="642"/>
      <c r="Q559" s="630"/>
    </row>
    <row r="560" spans="1:17" ht="14.4" customHeight="1" x14ac:dyDescent="0.3">
      <c r="A560" s="625" t="s">
        <v>549</v>
      </c>
      <c r="B560" s="626" t="s">
        <v>7071</v>
      </c>
      <c r="C560" s="626" t="s">
        <v>6929</v>
      </c>
      <c r="D560" s="626" t="s">
        <v>7987</v>
      </c>
      <c r="E560" s="626" t="s">
        <v>7988</v>
      </c>
      <c r="F560" s="629">
        <v>1</v>
      </c>
      <c r="G560" s="629">
        <v>143</v>
      </c>
      <c r="H560" s="629">
        <v>1</v>
      </c>
      <c r="I560" s="629">
        <v>143</v>
      </c>
      <c r="J560" s="629"/>
      <c r="K560" s="629"/>
      <c r="L560" s="629"/>
      <c r="M560" s="629"/>
      <c r="N560" s="629"/>
      <c r="O560" s="629"/>
      <c r="P560" s="642"/>
      <c r="Q560" s="630"/>
    </row>
    <row r="561" spans="1:17" ht="14.4" customHeight="1" x14ac:dyDescent="0.3">
      <c r="A561" s="625" t="s">
        <v>549</v>
      </c>
      <c r="B561" s="626" t="s">
        <v>7071</v>
      </c>
      <c r="C561" s="626" t="s">
        <v>6929</v>
      </c>
      <c r="D561" s="626" t="s">
        <v>7989</v>
      </c>
      <c r="E561" s="626" t="s">
        <v>7990</v>
      </c>
      <c r="F561" s="629">
        <v>1</v>
      </c>
      <c r="G561" s="629">
        <v>508</v>
      </c>
      <c r="H561" s="629">
        <v>1</v>
      </c>
      <c r="I561" s="629">
        <v>508</v>
      </c>
      <c r="J561" s="629">
        <v>1</v>
      </c>
      <c r="K561" s="629">
        <v>511</v>
      </c>
      <c r="L561" s="629">
        <v>1.0059055118110236</v>
      </c>
      <c r="M561" s="629">
        <v>511</v>
      </c>
      <c r="N561" s="629"/>
      <c r="O561" s="629"/>
      <c r="P561" s="642"/>
      <c r="Q561" s="630"/>
    </row>
    <row r="562" spans="1:17" ht="14.4" customHeight="1" x14ac:dyDescent="0.3">
      <c r="A562" s="625" t="s">
        <v>549</v>
      </c>
      <c r="B562" s="626" t="s">
        <v>7071</v>
      </c>
      <c r="C562" s="626" t="s">
        <v>6929</v>
      </c>
      <c r="D562" s="626" t="s">
        <v>7991</v>
      </c>
      <c r="E562" s="626" t="s">
        <v>7992</v>
      </c>
      <c r="F562" s="629">
        <v>1</v>
      </c>
      <c r="G562" s="629">
        <v>2037</v>
      </c>
      <c r="H562" s="629">
        <v>1</v>
      </c>
      <c r="I562" s="629">
        <v>2037</v>
      </c>
      <c r="J562" s="629"/>
      <c r="K562" s="629"/>
      <c r="L562" s="629"/>
      <c r="M562" s="629"/>
      <c r="N562" s="629"/>
      <c r="O562" s="629"/>
      <c r="P562" s="642"/>
      <c r="Q562" s="630"/>
    </row>
    <row r="563" spans="1:17" ht="14.4" customHeight="1" x14ac:dyDescent="0.3">
      <c r="A563" s="625" t="s">
        <v>549</v>
      </c>
      <c r="B563" s="626" t="s">
        <v>7071</v>
      </c>
      <c r="C563" s="626" t="s">
        <v>6929</v>
      </c>
      <c r="D563" s="626" t="s">
        <v>7993</v>
      </c>
      <c r="E563" s="626" t="s">
        <v>7994</v>
      </c>
      <c r="F563" s="629">
        <v>13</v>
      </c>
      <c r="G563" s="629">
        <v>89999</v>
      </c>
      <c r="H563" s="629">
        <v>1</v>
      </c>
      <c r="I563" s="629">
        <v>6923</v>
      </c>
      <c r="J563" s="629">
        <v>18</v>
      </c>
      <c r="K563" s="629">
        <v>125046</v>
      </c>
      <c r="L563" s="629">
        <v>1.3894154379493104</v>
      </c>
      <c r="M563" s="629">
        <v>6947</v>
      </c>
      <c r="N563" s="629"/>
      <c r="O563" s="629"/>
      <c r="P563" s="642"/>
      <c r="Q563" s="630"/>
    </row>
    <row r="564" spans="1:17" ht="14.4" customHeight="1" x14ac:dyDescent="0.3">
      <c r="A564" s="625" t="s">
        <v>549</v>
      </c>
      <c r="B564" s="626" t="s">
        <v>7071</v>
      </c>
      <c r="C564" s="626" t="s">
        <v>6929</v>
      </c>
      <c r="D564" s="626" t="s">
        <v>7995</v>
      </c>
      <c r="E564" s="626" t="s">
        <v>7996</v>
      </c>
      <c r="F564" s="629">
        <v>1</v>
      </c>
      <c r="G564" s="629">
        <v>680</v>
      </c>
      <c r="H564" s="629">
        <v>1</v>
      </c>
      <c r="I564" s="629">
        <v>680</v>
      </c>
      <c r="J564" s="629"/>
      <c r="K564" s="629"/>
      <c r="L564" s="629"/>
      <c r="M564" s="629"/>
      <c r="N564" s="629"/>
      <c r="O564" s="629"/>
      <c r="P564" s="642"/>
      <c r="Q564" s="630"/>
    </row>
    <row r="565" spans="1:17" ht="14.4" customHeight="1" x14ac:dyDescent="0.3">
      <c r="A565" s="625" t="s">
        <v>549</v>
      </c>
      <c r="B565" s="626" t="s">
        <v>7071</v>
      </c>
      <c r="C565" s="626" t="s">
        <v>6929</v>
      </c>
      <c r="D565" s="626" t="s">
        <v>7997</v>
      </c>
      <c r="E565" s="626" t="s">
        <v>7998</v>
      </c>
      <c r="F565" s="629"/>
      <c r="G565" s="629"/>
      <c r="H565" s="629"/>
      <c r="I565" s="629"/>
      <c r="J565" s="629">
        <v>3</v>
      </c>
      <c r="K565" s="629">
        <v>11850</v>
      </c>
      <c r="L565" s="629"/>
      <c r="M565" s="629">
        <v>3950</v>
      </c>
      <c r="N565" s="629"/>
      <c r="O565" s="629"/>
      <c r="P565" s="642"/>
      <c r="Q565" s="630"/>
    </row>
    <row r="566" spans="1:17" ht="14.4" customHeight="1" x14ac:dyDescent="0.3">
      <c r="A566" s="625" t="s">
        <v>549</v>
      </c>
      <c r="B566" s="626" t="s">
        <v>7071</v>
      </c>
      <c r="C566" s="626" t="s">
        <v>6929</v>
      </c>
      <c r="D566" s="626" t="s">
        <v>7999</v>
      </c>
      <c r="E566" s="626" t="s">
        <v>8000</v>
      </c>
      <c r="F566" s="629">
        <v>1</v>
      </c>
      <c r="G566" s="629">
        <v>230</v>
      </c>
      <c r="H566" s="629">
        <v>1</v>
      </c>
      <c r="I566" s="629">
        <v>230</v>
      </c>
      <c r="J566" s="629"/>
      <c r="K566" s="629"/>
      <c r="L566" s="629"/>
      <c r="M566" s="629"/>
      <c r="N566" s="629"/>
      <c r="O566" s="629"/>
      <c r="P566" s="642"/>
      <c r="Q566" s="630"/>
    </row>
    <row r="567" spans="1:17" ht="14.4" customHeight="1" x14ac:dyDescent="0.3">
      <c r="A567" s="625" t="s">
        <v>549</v>
      </c>
      <c r="B567" s="626" t="s">
        <v>7071</v>
      </c>
      <c r="C567" s="626" t="s">
        <v>6929</v>
      </c>
      <c r="D567" s="626" t="s">
        <v>8001</v>
      </c>
      <c r="E567" s="626" t="s">
        <v>8002</v>
      </c>
      <c r="F567" s="629">
        <v>15</v>
      </c>
      <c r="G567" s="629">
        <v>14115</v>
      </c>
      <c r="H567" s="629">
        <v>1</v>
      </c>
      <c r="I567" s="629">
        <v>941</v>
      </c>
      <c r="J567" s="629"/>
      <c r="K567" s="629"/>
      <c r="L567" s="629"/>
      <c r="M567" s="629"/>
      <c r="N567" s="629"/>
      <c r="O567" s="629"/>
      <c r="P567" s="642"/>
      <c r="Q567" s="630"/>
    </row>
    <row r="568" spans="1:17" ht="14.4" customHeight="1" x14ac:dyDescent="0.3">
      <c r="A568" s="625" t="s">
        <v>549</v>
      </c>
      <c r="B568" s="626" t="s">
        <v>7071</v>
      </c>
      <c r="C568" s="626" t="s">
        <v>6929</v>
      </c>
      <c r="D568" s="626" t="s">
        <v>8003</v>
      </c>
      <c r="E568" s="626" t="s">
        <v>8004</v>
      </c>
      <c r="F568" s="629">
        <v>15</v>
      </c>
      <c r="G568" s="629">
        <v>1200</v>
      </c>
      <c r="H568" s="629">
        <v>1</v>
      </c>
      <c r="I568" s="629">
        <v>80</v>
      </c>
      <c r="J568" s="629"/>
      <c r="K568" s="629"/>
      <c r="L568" s="629"/>
      <c r="M568" s="629"/>
      <c r="N568" s="629"/>
      <c r="O568" s="629"/>
      <c r="P568" s="642"/>
      <c r="Q568" s="630"/>
    </row>
    <row r="569" spans="1:17" ht="14.4" customHeight="1" x14ac:dyDescent="0.3">
      <c r="A569" s="625" t="s">
        <v>549</v>
      </c>
      <c r="B569" s="626" t="s">
        <v>7071</v>
      </c>
      <c r="C569" s="626" t="s">
        <v>6929</v>
      </c>
      <c r="D569" s="626" t="s">
        <v>8005</v>
      </c>
      <c r="E569" s="626" t="s">
        <v>8006</v>
      </c>
      <c r="F569" s="629">
        <v>15</v>
      </c>
      <c r="G569" s="629">
        <v>7830</v>
      </c>
      <c r="H569" s="629">
        <v>1</v>
      </c>
      <c r="I569" s="629">
        <v>522</v>
      </c>
      <c r="J569" s="629"/>
      <c r="K569" s="629"/>
      <c r="L569" s="629"/>
      <c r="M569" s="629"/>
      <c r="N569" s="629"/>
      <c r="O569" s="629"/>
      <c r="P569" s="642"/>
      <c r="Q569" s="630"/>
    </row>
    <row r="570" spans="1:17" ht="14.4" customHeight="1" x14ac:dyDescent="0.3">
      <c r="A570" s="625" t="s">
        <v>549</v>
      </c>
      <c r="B570" s="626" t="s">
        <v>7071</v>
      </c>
      <c r="C570" s="626" t="s">
        <v>6929</v>
      </c>
      <c r="D570" s="626" t="s">
        <v>8007</v>
      </c>
      <c r="E570" s="626" t="s">
        <v>8008</v>
      </c>
      <c r="F570" s="629">
        <v>1</v>
      </c>
      <c r="G570" s="629">
        <v>171</v>
      </c>
      <c r="H570" s="629">
        <v>1</v>
      </c>
      <c r="I570" s="629">
        <v>171</v>
      </c>
      <c r="J570" s="629"/>
      <c r="K570" s="629"/>
      <c r="L570" s="629"/>
      <c r="M570" s="629"/>
      <c r="N570" s="629"/>
      <c r="O570" s="629"/>
      <c r="P570" s="642"/>
      <c r="Q570" s="630"/>
    </row>
    <row r="571" spans="1:17" ht="14.4" customHeight="1" x14ac:dyDescent="0.3">
      <c r="A571" s="625" t="s">
        <v>549</v>
      </c>
      <c r="B571" s="626" t="s">
        <v>7071</v>
      </c>
      <c r="C571" s="626" t="s">
        <v>6929</v>
      </c>
      <c r="D571" s="626" t="s">
        <v>8009</v>
      </c>
      <c r="E571" s="626" t="s">
        <v>8010</v>
      </c>
      <c r="F571" s="629">
        <v>1</v>
      </c>
      <c r="G571" s="629">
        <v>734</v>
      </c>
      <c r="H571" s="629">
        <v>1</v>
      </c>
      <c r="I571" s="629">
        <v>734</v>
      </c>
      <c r="J571" s="629"/>
      <c r="K571" s="629"/>
      <c r="L571" s="629"/>
      <c r="M571" s="629"/>
      <c r="N571" s="629"/>
      <c r="O571" s="629"/>
      <c r="P571" s="642"/>
      <c r="Q571" s="630"/>
    </row>
    <row r="572" spans="1:17" ht="14.4" customHeight="1" x14ac:dyDescent="0.3">
      <c r="A572" s="625" t="s">
        <v>549</v>
      </c>
      <c r="B572" s="626" t="s">
        <v>7071</v>
      </c>
      <c r="C572" s="626" t="s">
        <v>6929</v>
      </c>
      <c r="D572" s="626" t="s">
        <v>8011</v>
      </c>
      <c r="E572" s="626" t="s">
        <v>8012</v>
      </c>
      <c r="F572" s="629">
        <v>0</v>
      </c>
      <c r="G572" s="629">
        <v>0</v>
      </c>
      <c r="H572" s="629"/>
      <c r="I572" s="629"/>
      <c r="J572" s="629">
        <v>0</v>
      </c>
      <c r="K572" s="629">
        <v>0</v>
      </c>
      <c r="L572" s="629"/>
      <c r="M572" s="629"/>
      <c r="N572" s="629">
        <v>0</v>
      </c>
      <c r="O572" s="629">
        <v>0</v>
      </c>
      <c r="P572" s="642"/>
      <c r="Q572" s="630"/>
    </row>
    <row r="573" spans="1:17" ht="14.4" customHeight="1" x14ac:dyDescent="0.3">
      <c r="A573" s="625" t="s">
        <v>549</v>
      </c>
      <c r="B573" s="626" t="s">
        <v>7071</v>
      </c>
      <c r="C573" s="626" t="s">
        <v>6929</v>
      </c>
      <c r="D573" s="626" t="s">
        <v>8013</v>
      </c>
      <c r="E573" s="626" t="s">
        <v>8014</v>
      </c>
      <c r="F573" s="629">
        <v>4627</v>
      </c>
      <c r="G573" s="629">
        <v>0</v>
      </c>
      <c r="H573" s="629"/>
      <c r="I573" s="629">
        <v>0</v>
      </c>
      <c r="J573" s="629">
        <v>4636</v>
      </c>
      <c r="K573" s="629">
        <v>0</v>
      </c>
      <c r="L573" s="629"/>
      <c r="M573" s="629">
        <v>0</v>
      </c>
      <c r="N573" s="629">
        <v>4448</v>
      </c>
      <c r="O573" s="629">
        <v>0</v>
      </c>
      <c r="P573" s="642"/>
      <c r="Q573" s="630">
        <v>0</v>
      </c>
    </row>
    <row r="574" spans="1:17" ht="14.4" customHeight="1" x14ac:dyDescent="0.3">
      <c r="A574" s="625" t="s">
        <v>549</v>
      </c>
      <c r="B574" s="626" t="s">
        <v>7071</v>
      </c>
      <c r="C574" s="626" t="s">
        <v>6929</v>
      </c>
      <c r="D574" s="626" t="s">
        <v>7057</v>
      </c>
      <c r="E574" s="626" t="s">
        <v>7058</v>
      </c>
      <c r="F574" s="629">
        <v>17512</v>
      </c>
      <c r="G574" s="629">
        <v>0</v>
      </c>
      <c r="H574" s="629"/>
      <c r="I574" s="629">
        <v>0</v>
      </c>
      <c r="J574" s="629">
        <v>16880</v>
      </c>
      <c r="K574" s="629">
        <v>0</v>
      </c>
      <c r="L574" s="629"/>
      <c r="M574" s="629">
        <v>0</v>
      </c>
      <c r="N574" s="629">
        <v>13955</v>
      </c>
      <c r="O574" s="629">
        <v>0</v>
      </c>
      <c r="P574" s="642"/>
      <c r="Q574" s="630">
        <v>0</v>
      </c>
    </row>
    <row r="575" spans="1:17" ht="14.4" customHeight="1" x14ac:dyDescent="0.3">
      <c r="A575" s="625" t="s">
        <v>549</v>
      </c>
      <c r="B575" s="626" t="s">
        <v>7071</v>
      </c>
      <c r="C575" s="626" t="s">
        <v>6929</v>
      </c>
      <c r="D575" s="626" t="s">
        <v>8015</v>
      </c>
      <c r="E575" s="626" t="s">
        <v>8016</v>
      </c>
      <c r="F575" s="629"/>
      <c r="G575" s="629"/>
      <c r="H575" s="629"/>
      <c r="I575" s="629"/>
      <c r="J575" s="629">
        <v>3</v>
      </c>
      <c r="K575" s="629">
        <v>0</v>
      </c>
      <c r="L575" s="629"/>
      <c r="M575" s="629">
        <v>0</v>
      </c>
      <c r="N575" s="629"/>
      <c r="O575" s="629"/>
      <c r="P575" s="642"/>
      <c r="Q575" s="630"/>
    </row>
    <row r="576" spans="1:17" ht="14.4" customHeight="1" x14ac:dyDescent="0.3">
      <c r="A576" s="625" t="s">
        <v>549</v>
      </c>
      <c r="B576" s="626" t="s">
        <v>7071</v>
      </c>
      <c r="C576" s="626" t="s">
        <v>6929</v>
      </c>
      <c r="D576" s="626" t="s">
        <v>7061</v>
      </c>
      <c r="E576" s="626" t="s">
        <v>7062</v>
      </c>
      <c r="F576" s="629">
        <v>153</v>
      </c>
      <c r="G576" s="629">
        <v>0</v>
      </c>
      <c r="H576" s="629"/>
      <c r="I576" s="629">
        <v>0</v>
      </c>
      <c r="J576" s="629">
        <v>140</v>
      </c>
      <c r="K576" s="629">
        <v>0</v>
      </c>
      <c r="L576" s="629"/>
      <c r="M576" s="629">
        <v>0</v>
      </c>
      <c r="N576" s="629">
        <v>284</v>
      </c>
      <c r="O576" s="629">
        <v>0</v>
      </c>
      <c r="P576" s="642"/>
      <c r="Q576" s="630">
        <v>0</v>
      </c>
    </row>
    <row r="577" spans="1:17" ht="14.4" customHeight="1" x14ac:dyDescent="0.3">
      <c r="A577" s="625" t="s">
        <v>549</v>
      </c>
      <c r="B577" s="626" t="s">
        <v>7071</v>
      </c>
      <c r="C577" s="626" t="s">
        <v>6929</v>
      </c>
      <c r="D577" s="626" t="s">
        <v>8017</v>
      </c>
      <c r="E577" s="626" t="s">
        <v>8018</v>
      </c>
      <c r="F577" s="629">
        <v>6</v>
      </c>
      <c r="G577" s="629">
        <v>0</v>
      </c>
      <c r="H577" s="629"/>
      <c r="I577" s="629">
        <v>0</v>
      </c>
      <c r="J577" s="629">
        <v>8</v>
      </c>
      <c r="K577" s="629">
        <v>0</v>
      </c>
      <c r="L577" s="629"/>
      <c r="M577" s="629">
        <v>0</v>
      </c>
      <c r="N577" s="629">
        <v>3</v>
      </c>
      <c r="O577" s="629">
        <v>0</v>
      </c>
      <c r="P577" s="642"/>
      <c r="Q577" s="630">
        <v>0</v>
      </c>
    </row>
    <row r="578" spans="1:17" ht="14.4" customHeight="1" x14ac:dyDescent="0.3">
      <c r="A578" s="625" t="s">
        <v>549</v>
      </c>
      <c r="B578" s="626" t="s">
        <v>7071</v>
      </c>
      <c r="C578" s="626" t="s">
        <v>6929</v>
      </c>
      <c r="D578" s="626" t="s">
        <v>8019</v>
      </c>
      <c r="E578" s="626" t="s">
        <v>8020</v>
      </c>
      <c r="F578" s="629">
        <v>4</v>
      </c>
      <c r="G578" s="629">
        <v>0</v>
      </c>
      <c r="H578" s="629"/>
      <c r="I578" s="629">
        <v>0</v>
      </c>
      <c r="J578" s="629">
        <v>8</v>
      </c>
      <c r="K578" s="629">
        <v>0</v>
      </c>
      <c r="L578" s="629"/>
      <c r="M578" s="629">
        <v>0</v>
      </c>
      <c r="N578" s="629">
        <v>7</v>
      </c>
      <c r="O578" s="629">
        <v>0</v>
      </c>
      <c r="P578" s="642"/>
      <c r="Q578" s="630">
        <v>0</v>
      </c>
    </row>
    <row r="579" spans="1:17" ht="14.4" customHeight="1" x14ac:dyDescent="0.3">
      <c r="A579" s="625" t="s">
        <v>549</v>
      </c>
      <c r="B579" s="626" t="s">
        <v>7071</v>
      </c>
      <c r="C579" s="626" t="s">
        <v>6929</v>
      </c>
      <c r="D579" s="626" t="s">
        <v>7126</v>
      </c>
      <c r="E579" s="626" t="s">
        <v>7127</v>
      </c>
      <c r="F579" s="629">
        <v>3</v>
      </c>
      <c r="G579" s="629">
        <v>0</v>
      </c>
      <c r="H579" s="629"/>
      <c r="I579" s="629">
        <v>0</v>
      </c>
      <c r="J579" s="629">
        <v>3</v>
      </c>
      <c r="K579" s="629">
        <v>0</v>
      </c>
      <c r="L579" s="629"/>
      <c r="M579" s="629">
        <v>0</v>
      </c>
      <c r="N579" s="629">
        <v>1</v>
      </c>
      <c r="O579" s="629">
        <v>0</v>
      </c>
      <c r="P579" s="642"/>
      <c r="Q579" s="630">
        <v>0</v>
      </c>
    </row>
    <row r="580" spans="1:17" ht="14.4" customHeight="1" x14ac:dyDescent="0.3">
      <c r="A580" s="625" t="s">
        <v>549</v>
      </c>
      <c r="B580" s="626" t="s">
        <v>7071</v>
      </c>
      <c r="C580" s="626" t="s">
        <v>6929</v>
      </c>
      <c r="D580" s="626" t="s">
        <v>8021</v>
      </c>
      <c r="E580" s="626" t="s">
        <v>8022</v>
      </c>
      <c r="F580" s="629">
        <v>4</v>
      </c>
      <c r="G580" s="629">
        <v>0</v>
      </c>
      <c r="H580" s="629"/>
      <c r="I580" s="629">
        <v>0</v>
      </c>
      <c r="J580" s="629">
        <v>1</v>
      </c>
      <c r="K580" s="629">
        <v>0</v>
      </c>
      <c r="L580" s="629"/>
      <c r="M580" s="629">
        <v>0</v>
      </c>
      <c r="N580" s="629">
        <v>1</v>
      </c>
      <c r="O580" s="629">
        <v>0</v>
      </c>
      <c r="P580" s="642"/>
      <c r="Q580" s="630">
        <v>0</v>
      </c>
    </row>
    <row r="581" spans="1:17" ht="14.4" customHeight="1" x14ac:dyDescent="0.3">
      <c r="A581" s="625" t="s">
        <v>549</v>
      </c>
      <c r="B581" s="626" t="s">
        <v>7071</v>
      </c>
      <c r="C581" s="626" t="s">
        <v>6929</v>
      </c>
      <c r="D581" s="626" t="s">
        <v>8023</v>
      </c>
      <c r="E581" s="626" t="s">
        <v>8024</v>
      </c>
      <c r="F581" s="629">
        <v>3</v>
      </c>
      <c r="G581" s="629">
        <v>0</v>
      </c>
      <c r="H581" s="629"/>
      <c r="I581" s="629">
        <v>0</v>
      </c>
      <c r="J581" s="629">
        <v>4</v>
      </c>
      <c r="K581" s="629">
        <v>0</v>
      </c>
      <c r="L581" s="629"/>
      <c r="M581" s="629">
        <v>0</v>
      </c>
      <c r="N581" s="629">
        <v>6</v>
      </c>
      <c r="O581" s="629">
        <v>0</v>
      </c>
      <c r="P581" s="642"/>
      <c r="Q581" s="630">
        <v>0</v>
      </c>
    </row>
    <row r="582" spans="1:17" ht="14.4" customHeight="1" x14ac:dyDescent="0.3">
      <c r="A582" s="625" t="s">
        <v>549</v>
      </c>
      <c r="B582" s="626" t="s">
        <v>7071</v>
      </c>
      <c r="C582" s="626" t="s">
        <v>6929</v>
      </c>
      <c r="D582" s="626" t="s">
        <v>8025</v>
      </c>
      <c r="E582" s="626" t="s">
        <v>8026</v>
      </c>
      <c r="F582" s="629">
        <v>0</v>
      </c>
      <c r="G582" s="629">
        <v>0</v>
      </c>
      <c r="H582" s="629"/>
      <c r="I582" s="629"/>
      <c r="J582" s="629"/>
      <c r="K582" s="629"/>
      <c r="L582" s="629"/>
      <c r="M582" s="629"/>
      <c r="N582" s="629"/>
      <c r="O582" s="629"/>
      <c r="P582" s="642"/>
      <c r="Q582" s="630"/>
    </row>
    <row r="583" spans="1:17" ht="14.4" customHeight="1" x14ac:dyDescent="0.3">
      <c r="A583" s="625" t="s">
        <v>549</v>
      </c>
      <c r="B583" s="626" t="s">
        <v>7071</v>
      </c>
      <c r="C583" s="626" t="s">
        <v>6929</v>
      </c>
      <c r="D583" s="626" t="s">
        <v>8027</v>
      </c>
      <c r="E583" s="626" t="s">
        <v>8028</v>
      </c>
      <c r="F583" s="629">
        <v>9</v>
      </c>
      <c r="G583" s="629">
        <v>0</v>
      </c>
      <c r="H583" s="629"/>
      <c r="I583" s="629">
        <v>0</v>
      </c>
      <c r="J583" s="629">
        <v>5</v>
      </c>
      <c r="K583" s="629">
        <v>0</v>
      </c>
      <c r="L583" s="629"/>
      <c r="M583" s="629">
        <v>0</v>
      </c>
      <c r="N583" s="629">
        <v>5</v>
      </c>
      <c r="O583" s="629">
        <v>0</v>
      </c>
      <c r="P583" s="642"/>
      <c r="Q583" s="630">
        <v>0</v>
      </c>
    </row>
    <row r="584" spans="1:17" ht="14.4" customHeight="1" x14ac:dyDescent="0.3">
      <c r="A584" s="625" t="s">
        <v>549</v>
      </c>
      <c r="B584" s="626" t="s">
        <v>7071</v>
      </c>
      <c r="C584" s="626" t="s">
        <v>6929</v>
      </c>
      <c r="D584" s="626" t="s">
        <v>8029</v>
      </c>
      <c r="E584" s="626" t="s">
        <v>8030</v>
      </c>
      <c r="F584" s="629">
        <v>3</v>
      </c>
      <c r="G584" s="629">
        <v>0</v>
      </c>
      <c r="H584" s="629"/>
      <c r="I584" s="629">
        <v>0</v>
      </c>
      <c r="J584" s="629">
        <v>2</v>
      </c>
      <c r="K584" s="629">
        <v>0</v>
      </c>
      <c r="L584" s="629"/>
      <c r="M584" s="629">
        <v>0</v>
      </c>
      <c r="N584" s="629">
        <v>5</v>
      </c>
      <c r="O584" s="629">
        <v>0</v>
      </c>
      <c r="P584" s="642"/>
      <c r="Q584" s="630">
        <v>0</v>
      </c>
    </row>
    <row r="585" spans="1:17" ht="14.4" customHeight="1" x14ac:dyDescent="0.3">
      <c r="A585" s="625" t="s">
        <v>549</v>
      </c>
      <c r="B585" s="626" t="s">
        <v>7071</v>
      </c>
      <c r="C585" s="626" t="s">
        <v>6929</v>
      </c>
      <c r="D585" s="626" t="s">
        <v>8031</v>
      </c>
      <c r="E585" s="626" t="s">
        <v>8032</v>
      </c>
      <c r="F585" s="629">
        <v>34</v>
      </c>
      <c r="G585" s="629">
        <v>0</v>
      </c>
      <c r="H585" s="629"/>
      <c r="I585" s="629">
        <v>0</v>
      </c>
      <c r="J585" s="629">
        <v>23</v>
      </c>
      <c r="K585" s="629">
        <v>0</v>
      </c>
      <c r="L585" s="629"/>
      <c r="M585" s="629">
        <v>0</v>
      </c>
      <c r="N585" s="629">
        <v>27</v>
      </c>
      <c r="O585" s="629">
        <v>0</v>
      </c>
      <c r="P585" s="642"/>
      <c r="Q585" s="630">
        <v>0</v>
      </c>
    </row>
    <row r="586" spans="1:17" ht="14.4" customHeight="1" x14ac:dyDescent="0.3">
      <c r="A586" s="625" t="s">
        <v>549</v>
      </c>
      <c r="B586" s="626" t="s">
        <v>7071</v>
      </c>
      <c r="C586" s="626" t="s">
        <v>6929</v>
      </c>
      <c r="D586" s="626" t="s">
        <v>8033</v>
      </c>
      <c r="E586" s="626" t="s">
        <v>8034</v>
      </c>
      <c r="F586" s="629">
        <v>16</v>
      </c>
      <c r="G586" s="629">
        <v>0</v>
      </c>
      <c r="H586" s="629"/>
      <c r="I586" s="629">
        <v>0</v>
      </c>
      <c r="J586" s="629">
        <v>8</v>
      </c>
      <c r="K586" s="629">
        <v>0</v>
      </c>
      <c r="L586" s="629"/>
      <c r="M586" s="629">
        <v>0</v>
      </c>
      <c r="N586" s="629">
        <v>10</v>
      </c>
      <c r="O586" s="629">
        <v>0</v>
      </c>
      <c r="P586" s="642"/>
      <c r="Q586" s="630">
        <v>0</v>
      </c>
    </row>
    <row r="587" spans="1:17" ht="14.4" customHeight="1" x14ac:dyDescent="0.3">
      <c r="A587" s="625" t="s">
        <v>549</v>
      </c>
      <c r="B587" s="626" t="s">
        <v>7071</v>
      </c>
      <c r="C587" s="626" t="s">
        <v>6929</v>
      </c>
      <c r="D587" s="626" t="s">
        <v>8035</v>
      </c>
      <c r="E587" s="626" t="s">
        <v>8036</v>
      </c>
      <c r="F587" s="629">
        <v>6</v>
      </c>
      <c r="G587" s="629">
        <v>0</v>
      </c>
      <c r="H587" s="629"/>
      <c r="I587" s="629">
        <v>0</v>
      </c>
      <c r="J587" s="629">
        <v>2</v>
      </c>
      <c r="K587" s="629">
        <v>0</v>
      </c>
      <c r="L587" s="629"/>
      <c r="M587" s="629">
        <v>0</v>
      </c>
      <c r="N587" s="629">
        <v>4</v>
      </c>
      <c r="O587" s="629">
        <v>0</v>
      </c>
      <c r="P587" s="642"/>
      <c r="Q587" s="630">
        <v>0</v>
      </c>
    </row>
    <row r="588" spans="1:17" ht="14.4" customHeight="1" x14ac:dyDescent="0.3">
      <c r="A588" s="625" t="s">
        <v>549</v>
      </c>
      <c r="B588" s="626" t="s">
        <v>7071</v>
      </c>
      <c r="C588" s="626" t="s">
        <v>6929</v>
      </c>
      <c r="D588" s="626" t="s">
        <v>8037</v>
      </c>
      <c r="E588" s="626" t="s">
        <v>8038</v>
      </c>
      <c r="F588" s="629">
        <v>5</v>
      </c>
      <c r="G588" s="629">
        <v>0</v>
      </c>
      <c r="H588" s="629"/>
      <c r="I588" s="629">
        <v>0</v>
      </c>
      <c r="J588" s="629">
        <v>6</v>
      </c>
      <c r="K588" s="629">
        <v>0</v>
      </c>
      <c r="L588" s="629"/>
      <c r="M588" s="629">
        <v>0</v>
      </c>
      <c r="N588" s="629">
        <v>2</v>
      </c>
      <c r="O588" s="629">
        <v>0</v>
      </c>
      <c r="P588" s="642"/>
      <c r="Q588" s="630">
        <v>0</v>
      </c>
    </row>
    <row r="589" spans="1:17" ht="14.4" customHeight="1" x14ac:dyDescent="0.3">
      <c r="A589" s="625" t="s">
        <v>549</v>
      </c>
      <c r="B589" s="626" t="s">
        <v>7071</v>
      </c>
      <c r="C589" s="626" t="s">
        <v>6929</v>
      </c>
      <c r="D589" s="626" t="s">
        <v>8039</v>
      </c>
      <c r="E589" s="626" t="s">
        <v>8040</v>
      </c>
      <c r="F589" s="629"/>
      <c r="G589" s="629"/>
      <c r="H589" s="629"/>
      <c r="I589" s="629"/>
      <c r="J589" s="629">
        <v>1</v>
      </c>
      <c r="K589" s="629">
        <v>0</v>
      </c>
      <c r="L589" s="629"/>
      <c r="M589" s="629">
        <v>0</v>
      </c>
      <c r="N589" s="629"/>
      <c r="O589" s="629"/>
      <c r="P589" s="642"/>
      <c r="Q589" s="630"/>
    </row>
    <row r="590" spans="1:17" ht="14.4" customHeight="1" x14ac:dyDescent="0.3">
      <c r="A590" s="625" t="s">
        <v>549</v>
      </c>
      <c r="B590" s="626" t="s">
        <v>7071</v>
      </c>
      <c r="C590" s="626" t="s">
        <v>6929</v>
      </c>
      <c r="D590" s="626" t="s">
        <v>8041</v>
      </c>
      <c r="E590" s="626" t="s">
        <v>8042</v>
      </c>
      <c r="F590" s="629">
        <v>1</v>
      </c>
      <c r="G590" s="629">
        <v>0</v>
      </c>
      <c r="H590" s="629"/>
      <c r="I590" s="629">
        <v>0</v>
      </c>
      <c r="J590" s="629"/>
      <c r="K590" s="629"/>
      <c r="L590" s="629"/>
      <c r="M590" s="629"/>
      <c r="N590" s="629"/>
      <c r="O590" s="629"/>
      <c r="P590" s="642"/>
      <c r="Q590" s="630"/>
    </row>
    <row r="591" spans="1:17" ht="14.4" customHeight="1" x14ac:dyDescent="0.3">
      <c r="A591" s="625" t="s">
        <v>549</v>
      </c>
      <c r="B591" s="626" t="s">
        <v>7071</v>
      </c>
      <c r="C591" s="626" t="s">
        <v>6929</v>
      </c>
      <c r="D591" s="626" t="s">
        <v>8043</v>
      </c>
      <c r="E591" s="626" t="s">
        <v>8044</v>
      </c>
      <c r="F591" s="629"/>
      <c r="G591" s="629"/>
      <c r="H591" s="629"/>
      <c r="I591" s="629"/>
      <c r="J591" s="629"/>
      <c r="K591" s="629"/>
      <c r="L591" s="629"/>
      <c r="M591" s="629"/>
      <c r="N591" s="629">
        <v>1</v>
      </c>
      <c r="O591" s="629">
        <v>0</v>
      </c>
      <c r="P591" s="642"/>
      <c r="Q591" s="630">
        <v>0</v>
      </c>
    </row>
    <row r="592" spans="1:17" ht="14.4" customHeight="1" x14ac:dyDescent="0.3">
      <c r="A592" s="625" t="s">
        <v>549</v>
      </c>
      <c r="B592" s="626" t="s">
        <v>7071</v>
      </c>
      <c r="C592" s="626" t="s">
        <v>6929</v>
      </c>
      <c r="D592" s="626" t="s">
        <v>8045</v>
      </c>
      <c r="E592" s="626" t="s">
        <v>8046</v>
      </c>
      <c r="F592" s="629"/>
      <c r="G592" s="629"/>
      <c r="H592" s="629"/>
      <c r="I592" s="629"/>
      <c r="J592" s="629">
        <v>1</v>
      </c>
      <c r="K592" s="629">
        <v>0</v>
      </c>
      <c r="L592" s="629"/>
      <c r="M592" s="629">
        <v>0</v>
      </c>
      <c r="N592" s="629">
        <v>3</v>
      </c>
      <c r="O592" s="629">
        <v>0</v>
      </c>
      <c r="P592" s="642"/>
      <c r="Q592" s="630">
        <v>0</v>
      </c>
    </row>
    <row r="593" spans="1:17" ht="14.4" customHeight="1" x14ac:dyDescent="0.3">
      <c r="A593" s="625" t="s">
        <v>549</v>
      </c>
      <c r="B593" s="626" t="s">
        <v>7071</v>
      </c>
      <c r="C593" s="626" t="s">
        <v>6929</v>
      </c>
      <c r="D593" s="626" t="s">
        <v>8047</v>
      </c>
      <c r="E593" s="626" t="s">
        <v>8048</v>
      </c>
      <c r="F593" s="629">
        <v>183</v>
      </c>
      <c r="G593" s="629">
        <v>0</v>
      </c>
      <c r="H593" s="629"/>
      <c r="I593" s="629">
        <v>0</v>
      </c>
      <c r="J593" s="629">
        <v>194</v>
      </c>
      <c r="K593" s="629">
        <v>0</v>
      </c>
      <c r="L593" s="629"/>
      <c r="M593" s="629">
        <v>0</v>
      </c>
      <c r="N593" s="629">
        <v>167</v>
      </c>
      <c r="O593" s="629">
        <v>0</v>
      </c>
      <c r="P593" s="642"/>
      <c r="Q593" s="630">
        <v>0</v>
      </c>
    </row>
    <row r="594" spans="1:17" ht="14.4" customHeight="1" x14ac:dyDescent="0.3">
      <c r="A594" s="625" t="s">
        <v>549</v>
      </c>
      <c r="B594" s="626" t="s">
        <v>7071</v>
      </c>
      <c r="C594" s="626" t="s">
        <v>6929</v>
      </c>
      <c r="D594" s="626" t="s">
        <v>8049</v>
      </c>
      <c r="E594" s="626" t="s">
        <v>8050</v>
      </c>
      <c r="F594" s="629">
        <v>13</v>
      </c>
      <c r="G594" s="629">
        <v>0</v>
      </c>
      <c r="H594" s="629"/>
      <c r="I594" s="629">
        <v>0</v>
      </c>
      <c r="J594" s="629">
        <v>9</v>
      </c>
      <c r="K594" s="629">
        <v>0</v>
      </c>
      <c r="L594" s="629"/>
      <c r="M594" s="629">
        <v>0</v>
      </c>
      <c r="N594" s="629">
        <v>8</v>
      </c>
      <c r="O594" s="629">
        <v>0</v>
      </c>
      <c r="P594" s="642"/>
      <c r="Q594" s="630">
        <v>0</v>
      </c>
    </row>
    <row r="595" spans="1:17" ht="14.4" customHeight="1" x14ac:dyDescent="0.3">
      <c r="A595" s="625" t="s">
        <v>549</v>
      </c>
      <c r="B595" s="626" t="s">
        <v>7071</v>
      </c>
      <c r="C595" s="626" t="s">
        <v>6929</v>
      </c>
      <c r="D595" s="626" t="s">
        <v>8051</v>
      </c>
      <c r="E595" s="626" t="s">
        <v>8052</v>
      </c>
      <c r="F595" s="629"/>
      <c r="G595" s="629"/>
      <c r="H595" s="629"/>
      <c r="I595" s="629"/>
      <c r="J595" s="629">
        <v>1</v>
      </c>
      <c r="K595" s="629">
        <v>0</v>
      </c>
      <c r="L595" s="629"/>
      <c r="M595" s="629">
        <v>0</v>
      </c>
      <c r="N595" s="629"/>
      <c r="O595" s="629"/>
      <c r="P595" s="642"/>
      <c r="Q595" s="630"/>
    </row>
    <row r="596" spans="1:17" ht="14.4" customHeight="1" x14ac:dyDescent="0.3">
      <c r="A596" s="625" t="s">
        <v>549</v>
      </c>
      <c r="B596" s="626" t="s">
        <v>7071</v>
      </c>
      <c r="C596" s="626" t="s">
        <v>6929</v>
      </c>
      <c r="D596" s="626" t="s">
        <v>8053</v>
      </c>
      <c r="E596" s="626" t="s">
        <v>8054</v>
      </c>
      <c r="F596" s="629"/>
      <c r="G596" s="629"/>
      <c r="H596" s="629"/>
      <c r="I596" s="629"/>
      <c r="J596" s="629"/>
      <c r="K596" s="629"/>
      <c r="L596" s="629"/>
      <c r="M596" s="629"/>
      <c r="N596" s="629">
        <v>1</v>
      </c>
      <c r="O596" s="629">
        <v>0</v>
      </c>
      <c r="P596" s="642"/>
      <c r="Q596" s="630">
        <v>0</v>
      </c>
    </row>
    <row r="597" spans="1:17" ht="14.4" customHeight="1" x14ac:dyDescent="0.3">
      <c r="A597" s="625" t="s">
        <v>549</v>
      </c>
      <c r="B597" s="626" t="s">
        <v>7071</v>
      </c>
      <c r="C597" s="626" t="s">
        <v>6929</v>
      </c>
      <c r="D597" s="626" t="s">
        <v>7067</v>
      </c>
      <c r="E597" s="626" t="s">
        <v>7068</v>
      </c>
      <c r="F597" s="629">
        <v>65</v>
      </c>
      <c r="G597" s="629">
        <v>0</v>
      </c>
      <c r="H597" s="629"/>
      <c r="I597" s="629">
        <v>0</v>
      </c>
      <c r="J597" s="629">
        <v>86</v>
      </c>
      <c r="K597" s="629">
        <v>0</v>
      </c>
      <c r="L597" s="629"/>
      <c r="M597" s="629">
        <v>0</v>
      </c>
      <c r="N597" s="629">
        <v>33</v>
      </c>
      <c r="O597" s="629">
        <v>0</v>
      </c>
      <c r="P597" s="642"/>
      <c r="Q597" s="630">
        <v>0</v>
      </c>
    </row>
    <row r="598" spans="1:17" ht="14.4" customHeight="1" x14ac:dyDescent="0.3">
      <c r="A598" s="625" t="s">
        <v>549</v>
      </c>
      <c r="B598" s="626" t="s">
        <v>7071</v>
      </c>
      <c r="C598" s="626" t="s">
        <v>6929</v>
      </c>
      <c r="D598" s="626" t="s">
        <v>8055</v>
      </c>
      <c r="E598" s="626" t="s">
        <v>8056</v>
      </c>
      <c r="F598" s="629">
        <v>1</v>
      </c>
      <c r="G598" s="629">
        <v>0</v>
      </c>
      <c r="H598" s="629"/>
      <c r="I598" s="629">
        <v>0</v>
      </c>
      <c r="J598" s="629"/>
      <c r="K598" s="629"/>
      <c r="L598" s="629"/>
      <c r="M598" s="629"/>
      <c r="N598" s="629">
        <v>1</v>
      </c>
      <c r="O598" s="629">
        <v>0</v>
      </c>
      <c r="P598" s="642"/>
      <c r="Q598" s="630">
        <v>0</v>
      </c>
    </row>
    <row r="599" spans="1:17" ht="14.4" customHeight="1" x14ac:dyDescent="0.3">
      <c r="A599" s="625" t="s">
        <v>549</v>
      </c>
      <c r="B599" s="626" t="s">
        <v>7071</v>
      </c>
      <c r="C599" s="626" t="s">
        <v>6929</v>
      </c>
      <c r="D599" s="626" t="s">
        <v>8057</v>
      </c>
      <c r="E599" s="626" t="s">
        <v>8058</v>
      </c>
      <c r="F599" s="629">
        <v>1</v>
      </c>
      <c r="G599" s="629">
        <v>0</v>
      </c>
      <c r="H599" s="629"/>
      <c r="I599" s="629">
        <v>0</v>
      </c>
      <c r="J599" s="629"/>
      <c r="K599" s="629"/>
      <c r="L599" s="629"/>
      <c r="M599" s="629"/>
      <c r="N599" s="629"/>
      <c r="O599" s="629"/>
      <c r="P599" s="642"/>
      <c r="Q599" s="630"/>
    </row>
    <row r="600" spans="1:17" ht="14.4" customHeight="1" x14ac:dyDescent="0.3">
      <c r="A600" s="625" t="s">
        <v>549</v>
      </c>
      <c r="B600" s="626" t="s">
        <v>7071</v>
      </c>
      <c r="C600" s="626" t="s">
        <v>6929</v>
      </c>
      <c r="D600" s="626" t="s">
        <v>8059</v>
      </c>
      <c r="E600" s="626" t="s">
        <v>8060</v>
      </c>
      <c r="F600" s="629">
        <v>7</v>
      </c>
      <c r="G600" s="629">
        <v>0</v>
      </c>
      <c r="H600" s="629"/>
      <c r="I600" s="629">
        <v>0</v>
      </c>
      <c r="J600" s="629">
        <v>2</v>
      </c>
      <c r="K600" s="629">
        <v>0</v>
      </c>
      <c r="L600" s="629"/>
      <c r="M600" s="629">
        <v>0</v>
      </c>
      <c r="N600" s="629"/>
      <c r="O600" s="629"/>
      <c r="P600" s="642"/>
      <c r="Q600" s="630"/>
    </row>
    <row r="601" spans="1:17" ht="14.4" customHeight="1" x14ac:dyDescent="0.3">
      <c r="A601" s="625" t="s">
        <v>549</v>
      </c>
      <c r="B601" s="626" t="s">
        <v>7071</v>
      </c>
      <c r="C601" s="626" t="s">
        <v>6929</v>
      </c>
      <c r="D601" s="626" t="s">
        <v>8061</v>
      </c>
      <c r="E601" s="626" t="s">
        <v>8062</v>
      </c>
      <c r="F601" s="629">
        <v>3</v>
      </c>
      <c r="G601" s="629">
        <v>0</v>
      </c>
      <c r="H601" s="629"/>
      <c r="I601" s="629">
        <v>0</v>
      </c>
      <c r="J601" s="629">
        <v>2</v>
      </c>
      <c r="K601" s="629">
        <v>0</v>
      </c>
      <c r="L601" s="629"/>
      <c r="M601" s="629">
        <v>0</v>
      </c>
      <c r="N601" s="629">
        <v>4</v>
      </c>
      <c r="O601" s="629">
        <v>0</v>
      </c>
      <c r="P601" s="642"/>
      <c r="Q601" s="630">
        <v>0</v>
      </c>
    </row>
    <row r="602" spans="1:17" ht="14.4" customHeight="1" x14ac:dyDescent="0.3">
      <c r="A602" s="625" t="s">
        <v>549</v>
      </c>
      <c r="B602" s="626" t="s">
        <v>7071</v>
      </c>
      <c r="C602" s="626" t="s">
        <v>6929</v>
      </c>
      <c r="D602" s="626" t="s">
        <v>8063</v>
      </c>
      <c r="E602" s="626" t="s">
        <v>8064</v>
      </c>
      <c r="F602" s="629">
        <v>1</v>
      </c>
      <c r="G602" s="629">
        <v>3842</v>
      </c>
      <c r="H602" s="629">
        <v>1</v>
      </c>
      <c r="I602" s="629">
        <v>3842</v>
      </c>
      <c r="J602" s="629"/>
      <c r="K602" s="629"/>
      <c r="L602" s="629"/>
      <c r="M602" s="629"/>
      <c r="N602" s="629"/>
      <c r="O602" s="629"/>
      <c r="P602" s="642"/>
      <c r="Q602" s="630"/>
    </row>
    <row r="603" spans="1:17" ht="14.4" customHeight="1" x14ac:dyDescent="0.3">
      <c r="A603" s="625" t="s">
        <v>549</v>
      </c>
      <c r="B603" s="626" t="s">
        <v>7071</v>
      </c>
      <c r="C603" s="626" t="s">
        <v>6929</v>
      </c>
      <c r="D603" s="626" t="s">
        <v>8065</v>
      </c>
      <c r="E603" s="626" t="s">
        <v>8066</v>
      </c>
      <c r="F603" s="629">
        <v>1</v>
      </c>
      <c r="G603" s="629">
        <v>0</v>
      </c>
      <c r="H603" s="629"/>
      <c r="I603" s="629">
        <v>0</v>
      </c>
      <c r="J603" s="629"/>
      <c r="K603" s="629"/>
      <c r="L603" s="629"/>
      <c r="M603" s="629"/>
      <c r="N603" s="629"/>
      <c r="O603" s="629"/>
      <c r="P603" s="642"/>
      <c r="Q603" s="630"/>
    </row>
    <row r="604" spans="1:17" ht="14.4" customHeight="1" x14ac:dyDescent="0.3">
      <c r="A604" s="625" t="s">
        <v>549</v>
      </c>
      <c r="B604" s="626" t="s">
        <v>7071</v>
      </c>
      <c r="C604" s="626" t="s">
        <v>6929</v>
      </c>
      <c r="D604" s="626" t="s">
        <v>8067</v>
      </c>
      <c r="E604" s="626" t="s">
        <v>8068</v>
      </c>
      <c r="F604" s="629">
        <v>2</v>
      </c>
      <c r="G604" s="629">
        <v>0</v>
      </c>
      <c r="H604" s="629"/>
      <c r="I604" s="629">
        <v>0</v>
      </c>
      <c r="J604" s="629">
        <v>1</v>
      </c>
      <c r="K604" s="629">
        <v>0</v>
      </c>
      <c r="L604" s="629"/>
      <c r="M604" s="629">
        <v>0</v>
      </c>
      <c r="N604" s="629">
        <v>2</v>
      </c>
      <c r="O604" s="629">
        <v>0</v>
      </c>
      <c r="P604" s="642"/>
      <c r="Q604" s="630">
        <v>0</v>
      </c>
    </row>
    <row r="605" spans="1:17" ht="14.4" customHeight="1" x14ac:dyDescent="0.3">
      <c r="A605" s="625" t="s">
        <v>549</v>
      </c>
      <c r="B605" s="626" t="s">
        <v>7071</v>
      </c>
      <c r="C605" s="626" t="s">
        <v>6929</v>
      </c>
      <c r="D605" s="626" t="s">
        <v>8069</v>
      </c>
      <c r="E605" s="626" t="s">
        <v>8070</v>
      </c>
      <c r="F605" s="629">
        <v>1</v>
      </c>
      <c r="G605" s="629">
        <v>0</v>
      </c>
      <c r="H605" s="629"/>
      <c r="I605" s="629">
        <v>0</v>
      </c>
      <c r="J605" s="629">
        <v>2</v>
      </c>
      <c r="K605" s="629">
        <v>0</v>
      </c>
      <c r="L605" s="629"/>
      <c r="M605" s="629">
        <v>0</v>
      </c>
      <c r="N605" s="629"/>
      <c r="O605" s="629"/>
      <c r="P605" s="642"/>
      <c r="Q605" s="630"/>
    </row>
    <row r="606" spans="1:17" ht="14.4" customHeight="1" x14ac:dyDescent="0.3">
      <c r="A606" s="625" t="s">
        <v>549</v>
      </c>
      <c r="B606" s="626" t="s">
        <v>7071</v>
      </c>
      <c r="C606" s="626" t="s">
        <v>6929</v>
      </c>
      <c r="D606" s="626" t="s">
        <v>8071</v>
      </c>
      <c r="E606" s="626" t="s">
        <v>8072</v>
      </c>
      <c r="F606" s="629">
        <v>2</v>
      </c>
      <c r="G606" s="629">
        <v>0</v>
      </c>
      <c r="H606" s="629"/>
      <c r="I606" s="629">
        <v>0</v>
      </c>
      <c r="J606" s="629">
        <v>1</v>
      </c>
      <c r="K606" s="629">
        <v>0</v>
      </c>
      <c r="L606" s="629"/>
      <c r="M606" s="629">
        <v>0</v>
      </c>
      <c r="N606" s="629">
        <v>1</v>
      </c>
      <c r="O606" s="629">
        <v>0</v>
      </c>
      <c r="P606" s="642"/>
      <c r="Q606" s="630">
        <v>0</v>
      </c>
    </row>
    <row r="607" spans="1:17" ht="14.4" customHeight="1" x14ac:dyDescent="0.3">
      <c r="A607" s="625" t="s">
        <v>549</v>
      </c>
      <c r="B607" s="626" t="s">
        <v>7071</v>
      </c>
      <c r="C607" s="626" t="s">
        <v>6929</v>
      </c>
      <c r="D607" s="626" t="s">
        <v>8073</v>
      </c>
      <c r="E607" s="626" t="s">
        <v>8074</v>
      </c>
      <c r="F607" s="629">
        <v>1</v>
      </c>
      <c r="G607" s="629">
        <v>0</v>
      </c>
      <c r="H607" s="629"/>
      <c r="I607" s="629">
        <v>0</v>
      </c>
      <c r="J607" s="629"/>
      <c r="K607" s="629"/>
      <c r="L607" s="629"/>
      <c r="M607" s="629"/>
      <c r="N607" s="629"/>
      <c r="O607" s="629"/>
      <c r="P607" s="642"/>
      <c r="Q607" s="630"/>
    </row>
    <row r="608" spans="1:17" ht="14.4" customHeight="1" x14ac:dyDescent="0.3">
      <c r="A608" s="625" t="s">
        <v>549</v>
      </c>
      <c r="B608" s="626" t="s">
        <v>7071</v>
      </c>
      <c r="C608" s="626" t="s">
        <v>6929</v>
      </c>
      <c r="D608" s="626" t="s">
        <v>8075</v>
      </c>
      <c r="E608" s="626" t="s">
        <v>8076</v>
      </c>
      <c r="F608" s="629">
        <v>2</v>
      </c>
      <c r="G608" s="629">
        <v>0</v>
      </c>
      <c r="H608" s="629"/>
      <c r="I608" s="629">
        <v>0</v>
      </c>
      <c r="J608" s="629"/>
      <c r="K608" s="629"/>
      <c r="L608" s="629"/>
      <c r="M608" s="629"/>
      <c r="N608" s="629">
        <v>1</v>
      </c>
      <c r="O608" s="629">
        <v>0</v>
      </c>
      <c r="P608" s="642"/>
      <c r="Q608" s="630">
        <v>0</v>
      </c>
    </row>
    <row r="609" spans="1:17" ht="14.4" customHeight="1" x14ac:dyDescent="0.3">
      <c r="A609" s="625" t="s">
        <v>549</v>
      </c>
      <c r="B609" s="626" t="s">
        <v>7071</v>
      </c>
      <c r="C609" s="626" t="s">
        <v>6929</v>
      </c>
      <c r="D609" s="626" t="s">
        <v>8077</v>
      </c>
      <c r="E609" s="626" t="s">
        <v>8078</v>
      </c>
      <c r="F609" s="629">
        <v>1</v>
      </c>
      <c r="G609" s="629">
        <v>0</v>
      </c>
      <c r="H609" s="629"/>
      <c r="I609" s="629">
        <v>0</v>
      </c>
      <c r="J609" s="629">
        <v>1</v>
      </c>
      <c r="K609" s="629">
        <v>0</v>
      </c>
      <c r="L609" s="629"/>
      <c r="M609" s="629">
        <v>0</v>
      </c>
      <c r="N609" s="629"/>
      <c r="O609" s="629"/>
      <c r="P609" s="642"/>
      <c r="Q609" s="630"/>
    </row>
    <row r="610" spans="1:17" ht="14.4" customHeight="1" x14ac:dyDescent="0.3">
      <c r="A610" s="625" t="s">
        <v>549</v>
      </c>
      <c r="B610" s="626" t="s">
        <v>7071</v>
      </c>
      <c r="C610" s="626" t="s">
        <v>6929</v>
      </c>
      <c r="D610" s="626" t="s">
        <v>8079</v>
      </c>
      <c r="E610" s="626" t="s">
        <v>8080</v>
      </c>
      <c r="F610" s="629"/>
      <c r="G610" s="629"/>
      <c r="H610" s="629"/>
      <c r="I610" s="629"/>
      <c r="J610" s="629">
        <v>1</v>
      </c>
      <c r="K610" s="629">
        <v>14082</v>
      </c>
      <c r="L610" s="629"/>
      <c r="M610" s="629">
        <v>14082</v>
      </c>
      <c r="N610" s="629"/>
      <c r="O610" s="629"/>
      <c r="P610" s="642"/>
      <c r="Q610" s="630"/>
    </row>
    <row r="611" spans="1:17" ht="14.4" customHeight="1" x14ac:dyDescent="0.3">
      <c r="A611" s="625" t="s">
        <v>549</v>
      </c>
      <c r="B611" s="626" t="s">
        <v>7071</v>
      </c>
      <c r="C611" s="626" t="s">
        <v>6929</v>
      </c>
      <c r="D611" s="626" t="s">
        <v>8081</v>
      </c>
      <c r="E611" s="626" t="s">
        <v>8082</v>
      </c>
      <c r="F611" s="629"/>
      <c r="G611" s="629"/>
      <c r="H611" s="629"/>
      <c r="I611" s="629"/>
      <c r="J611" s="629">
        <v>4</v>
      </c>
      <c r="K611" s="629">
        <v>0</v>
      </c>
      <c r="L611" s="629"/>
      <c r="M611" s="629">
        <v>0</v>
      </c>
      <c r="N611" s="629">
        <v>2</v>
      </c>
      <c r="O611" s="629">
        <v>0</v>
      </c>
      <c r="P611" s="642"/>
      <c r="Q611" s="630">
        <v>0</v>
      </c>
    </row>
    <row r="612" spans="1:17" ht="14.4" customHeight="1" x14ac:dyDescent="0.3">
      <c r="A612" s="625" t="s">
        <v>549</v>
      </c>
      <c r="B612" s="626" t="s">
        <v>7071</v>
      </c>
      <c r="C612" s="626" t="s">
        <v>6929</v>
      </c>
      <c r="D612" s="626" t="s">
        <v>8083</v>
      </c>
      <c r="E612" s="626" t="s">
        <v>8084</v>
      </c>
      <c r="F612" s="629"/>
      <c r="G612" s="629"/>
      <c r="H612" s="629"/>
      <c r="I612" s="629"/>
      <c r="J612" s="629">
        <v>1</v>
      </c>
      <c r="K612" s="629">
        <v>0</v>
      </c>
      <c r="L612" s="629"/>
      <c r="M612" s="629">
        <v>0</v>
      </c>
      <c r="N612" s="629"/>
      <c r="O612" s="629"/>
      <c r="P612" s="642"/>
      <c r="Q612" s="630"/>
    </row>
    <row r="613" spans="1:17" ht="14.4" customHeight="1" x14ac:dyDescent="0.3">
      <c r="A613" s="625" t="s">
        <v>549</v>
      </c>
      <c r="B613" s="626" t="s">
        <v>7071</v>
      </c>
      <c r="C613" s="626" t="s">
        <v>6929</v>
      </c>
      <c r="D613" s="626" t="s">
        <v>8085</v>
      </c>
      <c r="E613" s="626" t="s">
        <v>8086</v>
      </c>
      <c r="F613" s="629"/>
      <c r="G613" s="629"/>
      <c r="H613" s="629"/>
      <c r="I613" s="629"/>
      <c r="J613" s="629">
        <v>1</v>
      </c>
      <c r="K613" s="629">
        <v>0</v>
      </c>
      <c r="L613" s="629"/>
      <c r="M613" s="629">
        <v>0</v>
      </c>
      <c r="N613" s="629">
        <v>1</v>
      </c>
      <c r="O613" s="629">
        <v>0</v>
      </c>
      <c r="P613" s="642"/>
      <c r="Q613" s="630">
        <v>0</v>
      </c>
    </row>
    <row r="614" spans="1:17" ht="14.4" customHeight="1" x14ac:dyDescent="0.3">
      <c r="A614" s="625" t="s">
        <v>549</v>
      </c>
      <c r="B614" s="626" t="s">
        <v>7071</v>
      </c>
      <c r="C614" s="626" t="s">
        <v>6929</v>
      </c>
      <c r="D614" s="626" t="s">
        <v>8087</v>
      </c>
      <c r="E614" s="626" t="s">
        <v>8088</v>
      </c>
      <c r="F614" s="629"/>
      <c r="G614" s="629"/>
      <c r="H614" s="629"/>
      <c r="I614" s="629"/>
      <c r="J614" s="629">
        <v>1</v>
      </c>
      <c r="K614" s="629">
        <v>0</v>
      </c>
      <c r="L614" s="629"/>
      <c r="M614" s="629">
        <v>0</v>
      </c>
      <c r="N614" s="629"/>
      <c r="O614" s="629"/>
      <c r="P614" s="642"/>
      <c r="Q614" s="630"/>
    </row>
    <row r="615" spans="1:17" ht="14.4" customHeight="1" x14ac:dyDescent="0.3">
      <c r="A615" s="625" t="s">
        <v>549</v>
      </c>
      <c r="B615" s="626" t="s">
        <v>7071</v>
      </c>
      <c r="C615" s="626" t="s">
        <v>6929</v>
      </c>
      <c r="D615" s="626" t="s">
        <v>8089</v>
      </c>
      <c r="E615" s="626" t="s">
        <v>8090</v>
      </c>
      <c r="F615" s="629">
        <v>1</v>
      </c>
      <c r="G615" s="629">
        <v>0</v>
      </c>
      <c r="H615" s="629"/>
      <c r="I615" s="629">
        <v>0</v>
      </c>
      <c r="J615" s="629"/>
      <c r="K615" s="629"/>
      <c r="L615" s="629"/>
      <c r="M615" s="629"/>
      <c r="N615" s="629">
        <v>1</v>
      </c>
      <c r="O615" s="629">
        <v>0</v>
      </c>
      <c r="P615" s="642"/>
      <c r="Q615" s="630">
        <v>0</v>
      </c>
    </row>
    <row r="616" spans="1:17" ht="14.4" customHeight="1" x14ac:dyDescent="0.3">
      <c r="A616" s="625" t="s">
        <v>549</v>
      </c>
      <c r="B616" s="626" t="s">
        <v>7071</v>
      </c>
      <c r="C616" s="626" t="s">
        <v>6929</v>
      </c>
      <c r="D616" s="626" t="s">
        <v>8091</v>
      </c>
      <c r="E616" s="626" t="s">
        <v>8092</v>
      </c>
      <c r="F616" s="629"/>
      <c r="G616" s="629"/>
      <c r="H616" s="629"/>
      <c r="I616" s="629"/>
      <c r="J616" s="629"/>
      <c r="K616" s="629"/>
      <c r="L616" s="629"/>
      <c r="M616" s="629"/>
      <c r="N616" s="629">
        <v>1</v>
      </c>
      <c r="O616" s="629">
        <v>1590</v>
      </c>
      <c r="P616" s="642"/>
      <c r="Q616" s="630">
        <v>1590</v>
      </c>
    </row>
    <row r="617" spans="1:17" ht="14.4" customHeight="1" x14ac:dyDescent="0.3">
      <c r="A617" s="625" t="s">
        <v>549</v>
      </c>
      <c r="B617" s="626" t="s">
        <v>7071</v>
      </c>
      <c r="C617" s="626" t="s">
        <v>6929</v>
      </c>
      <c r="D617" s="626" t="s">
        <v>8093</v>
      </c>
      <c r="E617" s="626" t="s">
        <v>8094</v>
      </c>
      <c r="F617" s="629">
        <v>1</v>
      </c>
      <c r="G617" s="629">
        <v>1267</v>
      </c>
      <c r="H617" s="629">
        <v>1</v>
      </c>
      <c r="I617" s="629">
        <v>1267</v>
      </c>
      <c r="J617" s="629"/>
      <c r="K617" s="629"/>
      <c r="L617" s="629"/>
      <c r="M617" s="629"/>
      <c r="N617" s="629"/>
      <c r="O617" s="629"/>
      <c r="P617" s="642"/>
      <c r="Q617" s="630"/>
    </row>
    <row r="618" spans="1:17" ht="14.4" customHeight="1" x14ac:dyDescent="0.3">
      <c r="A618" s="625" t="s">
        <v>549</v>
      </c>
      <c r="B618" s="626" t="s">
        <v>7071</v>
      </c>
      <c r="C618" s="626" t="s">
        <v>6929</v>
      </c>
      <c r="D618" s="626" t="s">
        <v>8095</v>
      </c>
      <c r="E618" s="626" t="s">
        <v>8096</v>
      </c>
      <c r="F618" s="629"/>
      <c r="G618" s="629"/>
      <c r="H618" s="629"/>
      <c r="I618" s="629"/>
      <c r="J618" s="629">
        <v>1</v>
      </c>
      <c r="K618" s="629">
        <v>0</v>
      </c>
      <c r="L618" s="629"/>
      <c r="M618" s="629">
        <v>0</v>
      </c>
      <c r="N618" s="629"/>
      <c r="O618" s="629"/>
      <c r="P618" s="642"/>
      <c r="Q618" s="630"/>
    </row>
    <row r="619" spans="1:17" ht="14.4" customHeight="1" x14ac:dyDescent="0.3">
      <c r="A619" s="625" t="s">
        <v>549</v>
      </c>
      <c r="B619" s="626" t="s">
        <v>7071</v>
      </c>
      <c r="C619" s="626" t="s">
        <v>6929</v>
      </c>
      <c r="D619" s="626" t="s">
        <v>8097</v>
      </c>
      <c r="E619" s="626" t="s">
        <v>8098</v>
      </c>
      <c r="F619" s="629"/>
      <c r="G619" s="629"/>
      <c r="H619" s="629"/>
      <c r="I619" s="629"/>
      <c r="J619" s="629">
        <v>1</v>
      </c>
      <c r="K619" s="629">
        <v>4765</v>
      </c>
      <c r="L619" s="629"/>
      <c r="M619" s="629">
        <v>4765</v>
      </c>
      <c r="N619" s="629"/>
      <c r="O619" s="629"/>
      <c r="P619" s="642"/>
      <c r="Q619" s="630"/>
    </row>
    <row r="620" spans="1:17" ht="14.4" customHeight="1" x14ac:dyDescent="0.3">
      <c r="A620" s="625" t="s">
        <v>549</v>
      </c>
      <c r="B620" s="626" t="s">
        <v>7071</v>
      </c>
      <c r="C620" s="626" t="s">
        <v>6929</v>
      </c>
      <c r="D620" s="626" t="s">
        <v>8099</v>
      </c>
      <c r="E620" s="626" t="s">
        <v>8100</v>
      </c>
      <c r="F620" s="629"/>
      <c r="G620" s="629"/>
      <c r="H620" s="629"/>
      <c r="I620" s="629"/>
      <c r="J620" s="629">
        <v>1</v>
      </c>
      <c r="K620" s="629">
        <v>0</v>
      </c>
      <c r="L620" s="629"/>
      <c r="M620" s="629">
        <v>0</v>
      </c>
      <c r="N620" s="629"/>
      <c r="O620" s="629"/>
      <c r="P620" s="642"/>
      <c r="Q620" s="630"/>
    </row>
    <row r="621" spans="1:17" ht="14.4" customHeight="1" x14ac:dyDescent="0.3">
      <c r="A621" s="625" t="s">
        <v>549</v>
      </c>
      <c r="B621" s="626" t="s">
        <v>8101</v>
      </c>
      <c r="C621" s="626" t="s">
        <v>6929</v>
      </c>
      <c r="D621" s="626" t="s">
        <v>8102</v>
      </c>
      <c r="E621" s="626" t="s">
        <v>8103</v>
      </c>
      <c r="F621" s="629"/>
      <c r="G621" s="629"/>
      <c r="H621" s="629"/>
      <c r="I621" s="629"/>
      <c r="J621" s="629"/>
      <c r="K621" s="629"/>
      <c r="L621" s="629"/>
      <c r="M621" s="629"/>
      <c r="N621" s="629">
        <v>1</v>
      </c>
      <c r="O621" s="629">
        <v>112</v>
      </c>
      <c r="P621" s="642"/>
      <c r="Q621" s="630">
        <v>112</v>
      </c>
    </row>
    <row r="622" spans="1:17" ht="14.4" customHeight="1" x14ac:dyDescent="0.3">
      <c r="A622" s="625" t="s">
        <v>549</v>
      </c>
      <c r="B622" s="626" t="s">
        <v>8101</v>
      </c>
      <c r="C622" s="626" t="s">
        <v>6929</v>
      </c>
      <c r="D622" s="626" t="s">
        <v>7913</v>
      </c>
      <c r="E622" s="626" t="s">
        <v>7914</v>
      </c>
      <c r="F622" s="629"/>
      <c r="G622" s="629"/>
      <c r="H622" s="629"/>
      <c r="I622" s="629"/>
      <c r="J622" s="629"/>
      <c r="K622" s="629"/>
      <c r="L622" s="629"/>
      <c r="M622" s="629"/>
      <c r="N622" s="629">
        <v>1</v>
      </c>
      <c r="O622" s="629">
        <v>112</v>
      </c>
      <c r="P622" s="642"/>
      <c r="Q622" s="630">
        <v>112</v>
      </c>
    </row>
    <row r="623" spans="1:17" ht="14.4" customHeight="1" x14ac:dyDescent="0.3">
      <c r="A623" s="625" t="s">
        <v>549</v>
      </c>
      <c r="B623" s="626" t="s">
        <v>8101</v>
      </c>
      <c r="C623" s="626" t="s">
        <v>6929</v>
      </c>
      <c r="D623" s="626" t="s">
        <v>8104</v>
      </c>
      <c r="E623" s="626" t="s">
        <v>8105</v>
      </c>
      <c r="F623" s="629"/>
      <c r="G623" s="629"/>
      <c r="H623" s="629"/>
      <c r="I623" s="629"/>
      <c r="J623" s="629"/>
      <c r="K623" s="629"/>
      <c r="L623" s="629"/>
      <c r="M623" s="629"/>
      <c r="N623" s="629">
        <v>1</v>
      </c>
      <c r="O623" s="629">
        <v>4033</v>
      </c>
      <c r="P623" s="642"/>
      <c r="Q623" s="630">
        <v>4033</v>
      </c>
    </row>
    <row r="624" spans="1:17" ht="14.4" customHeight="1" x14ac:dyDescent="0.3">
      <c r="A624" s="625" t="s">
        <v>549</v>
      </c>
      <c r="B624" s="626" t="s">
        <v>8106</v>
      </c>
      <c r="C624" s="626" t="s">
        <v>6929</v>
      </c>
      <c r="D624" s="626" t="s">
        <v>7731</v>
      </c>
      <c r="E624" s="626" t="s">
        <v>7732</v>
      </c>
      <c r="F624" s="629"/>
      <c r="G624" s="629"/>
      <c r="H624" s="629"/>
      <c r="I624" s="629"/>
      <c r="J624" s="629"/>
      <c r="K624" s="629"/>
      <c r="L624" s="629"/>
      <c r="M624" s="629"/>
      <c r="N624" s="629">
        <v>2</v>
      </c>
      <c r="O624" s="629">
        <v>18068</v>
      </c>
      <c r="P624" s="642"/>
      <c r="Q624" s="630">
        <v>9034</v>
      </c>
    </row>
    <row r="625" spans="1:17" ht="14.4" customHeight="1" x14ac:dyDescent="0.3">
      <c r="A625" s="625" t="s">
        <v>549</v>
      </c>
      <c r="B625" s="626" t="s">
        <v>8106</v>
      </c>
      <c r="C625" s="626" t="s">
        <v>6929</v>
      </c>
      <c r="D625" s="626" t="s">
        <v>8107</v>
      </c>
      <c r="E625" s="626" t="s">
        <v>8108</v>
      </c>
      <c r="F625" s="629"/>
      <c r="G625" s="629"/>
      <c r="H625" s="629"/>
      <c r="I625" s="629"/>
      <c r="J625" s="629"/>
      <c r="K625" s="629"/>
      <c r="L625" s="629"/>
      <c r="M625" s="629"/>
      <c r="N625" s="629">
        <v>1</v>
      </c>
      <c r="O625" s="629">
        <v>0</v>
      </c>
      <c r="P625" s="642"/>
      <c r="Q625" s="630">
        <v>0</v>
      </c>
    </row>
    <row r="626" spans="1:17" ht="14.4" customHeight="1" x14ac:dyDescent="0.3">
      <c r="A626" s="625" t="s">
        <v>549</v>
      </c>
      <c r="B626" s="626" t="s">
        <v>8106</v>
      </c>
      <c r="C626" s="626" t="s">
        <v>6929</v>
      </c>
      <c r="D626" s="626" t="s">
        <v>8109</v>
      </c>
      <c r="E626" s="626" t="s">
        <v>8110</v>
      </c>
      <c r="F626" s="629"/>
      <c r="G626" s="629"/>
      <c r="H626" s="629"/>
      <c r="I626" s="629"/>
      <c r="J626" s="629"/>
      <c r="K626" s="629"/>
      <c r="L626" s="629"/>
      <c r="M626" s="629"/>
      <c r="N626" s="629">
        <v>1</v>
      </c>
      <c r="O626" s="629">
        <v>0</v>
      </c>
      <c r="P626" s="642"/>
      <c r="Q626" s="630">
        <v>0</v>
      </c>
    </row>
    <row r="627" spans="1:17" ht="14.4" customHeight="1" x14ac:dyDescent="0.3">
      <c r="A627" s="625" t="s">
        <v>549</v>
      </c>
      <c r="B627" s="626" t="s">
        <v>8106</v>
      </c>
      <c r="C627" s="626" t="s">
        <v>6929</v>
      </c>
      <c r="D627" s="626" t="s">
        <v>8111</v>
      </c>
      <c r="E627" s="626" t="s">
        <v>8112</v>
      </c>
      <c r="F627" s="629"/>
      <c r="G627" s="629"/>
      <c r="H627" s="629"/>
      <c r="I627" s="629"/>
      <c r="J627" s="629"/>
      <c r="K627" s="629"/>
      <c r="L627" s="629"/>
      <c r="M627" s="629"/>
      <c r="N627" s="629">
        <v>1</v>
      </c>
      <c r="O627" s="629">
        <v>0</v>
      </c>
      <c r="P627" s="642"/>
      <c r="Q627" s="630">
        <v>0</v>
      </c>
    </row>
    <row r="628" spans="1:17" ht="14.4" customHeight="1" x14ac:dyDescent="0.3">
      <c r="A628" s="625" t="s">
        <v>549</v>
      </c>
      <c r="B628" s="626" t="s">
        <v>8106</v>
      </c>
      <c r="C628" s="626" t="s">
        <v>6929</v>
      </c>
      <c r="D628" s="626" t="s">
        <v>8113</v>
      </c>
      <c r="E628" s="626" t="s">
        <v>8114</v>
      </c>
      <c r="F628" s="629"/>
      <c r="G628" s="629"/>
      <c r="H628" s="629"/>
      <c r="I628" s="629"/>
      <c r="J628" s="629"/>
      <c r="K628" s="629"/>
      <c r="L628" s="629"/>
      <c r="M628" s="629"/>
      <c r="N628" s="629">
        <v>1</v>
      </c>
      <c r="O628" s="629">
        <v>0</v>
      </c>
      <c r="P628" s="642"/>
      <c r="Q628" s="630">
        <v>0</v>
      </c>
    </row>
    <row r="629" spans="1:17" ht="14.4" customHeight="1" x14ac:dyDescent="0.3">
      <c r="A629" s="625" t="s">
        <v>549</v>
      </c>
      <c r="B629" s="626" t="s">
        <v>8106</v>
      </c>
      <c r="C629" s="626" t="s">
        <v>6929</v>
      </c>
      <c r="D629" s="626" t="s">
        <v>8115</v>
      </c>
      <c r="E629" s="626" t="s">
        <v>8116</v>
      </c>
      <c r="F629" s="629"/>
      <c r="G629" s="629"/>
      <c r="H629" s="629"/>
      <c r="I629" s="629"/>
      <c r="J629" s="629"/>
      <c r="K629" s="629"/>
      <c r="L629" s="629"/>
      <c r="M629" s="629"/>
      <c r="N629" s="629">
        <v>1</v>
      </c>
      <c r="O629" s="629">
        <v>0</v>
      </c>
      <c r="P629" s="642"/>
      <c r="Q629" s="630">
        <v>0</v>
      </c>
    </row>
    <row r="630" spans="1:17" ht="14.4" customHeight="1" x14ac:dyDescent="0.3">
      <c r="A630" s="625" t="s">
        <v>549</v>
      </c>
      <c r="B630" s="626" t="s">
        <v>8117</v>
      </c>
      <c r="C630" s="626" t="s">
        <v>6929</v>
      </c>
      <c r="D630" s="626" t="s">
        <v>8118</v>
      </c>
      <c r="E630" s="626" t="s">
        <v>8002</v>
      </c>
      <c r="F630" s="629"/>
      <c r="G630" s="629"/>
      <c r="H630" s="629"/>
      <c r="I630" s="629"/>
      <c r="J630" s="629">
        <v>10</v>
      </c>
      <c r="K630" s="629">
        <v>8590</v>
      </c>
      <c r="L630" s="629"/>
      <c r="M630" s="629">
        <v>859</v>
      </c>
      <c r="N630" s="629"/>
      <c r="O630" s="629"/>
      <c r="P630" s="642"/>
      <c r="Q630" s="630"/>
    </row>
    <row r="631" spans="1:17" ht="14.4" customHeight="1" x14ac:dyDescent="0.3">
      <c r="A631" s="625" t="s">
        <v>549</v>
      </c>
      <c r="B631" s="626" t="s">
        <v>8117</v>
      </c>
      <c r="C631" s="626" t="s">
        <v>6929</v>
      </c>
      <c r="D631" s="626" t="s">
        <v>8003</v>
      </c>
      <c r="E631" s="626" t="s">
        <v>8004</v>
      </c>
      <c r="F631" s="629"/>
      <c r="G631" s="629"/>
      <c r="H631" s="629"/>
      <c r="I631" s="629"/>
      <c r="J631" s="629">
        <v>10</v>
      </c>
      <c r="K631" s="629">
        <v>810</v>
      </c>
      <c r="L631" s="629"/>
      <c r="M631" s="629">
        <v>81</v>
      </c>
      <c r="N631" s="629"/>
      <c r="O631" s="629"/>
      <c r="P631" s="642"/>
      <c r="Q631" s="630"/>
    </row>
    <row r="632" spans="1:17" ht="14.4" customHeight="1" x14ac:dyDescent="0.3">
      <c r="A632" s="625" t="s">
        <v>549</v>
      </c>
      <c r="B632" s="626" t="s">
        <v>8119</v>
      </c>
      <c r="C632" s="626" t="s">
        <v>6892</v>
      </c>
      <c r="D632" s="626" t="s">
        <v>7128</v>
      </c>
      <c r="E632" s="626" t="s">
        <v>7129</v>
      </c>
      <c r="F632" s="629">
        <v>5</v>
      </c>
      <c r="G632" s="629">
        <v>733.7</v>
      </c>
      <c r="H632" s="629">
        <v>1</v>
      </c>
      <c r="I632" s="629">
        <v>146.74</v>
      </c>
      <c r="J632" s="629">
        <v>17</v>
      </c>
      <c r="K632" s="629">
        <v>1403.8600000000001</v>
      </c>
      <c r="L632" s="629">
        <v>1.91339784653128</v>
      </c>
      <c r="M632" s="629">
        <v>82.580000000000013</v>
      </c>
      <c r="N632" s="629"/>
      <c r="O632" s="629"/>
      <c r="P632" s="642"/>
      <c r="Q632" s="630"/>
    </row>
    <row r="633" spans="1:17" ht="14.4" customHeight="1" x14ac:dyDescent="0.3">
      <c r="A633" s="625" t="s">
        <v>549</v>
      </c>
      <c r="B633" s="626" t="s">
        <v>8119</v>
      </c>
      <c r="C633" s="626" t="s">
        <v>6892</v>
      </c>
      <c r="D633" s="626" t="s">
        <v>7132</v>
      </c>
      <c r="E633" s="626" t="s">
        <v>7133</v>
      </c>
      <c r="F633" s="629">
        <v>10</v>
      </c>
      <c r="G633" s="629">
        <v>1260.0999999999999</v>
      </c>
      <c r="H633" s="629">
        <v>1</v>
      </c>
      <c r="I633" s="629">
        <v>126.00999999999999</v>
      </c>
      <c r="J633" s="629">
        <v>15</v>
      </c>
      <c r="K633" s="629">
        <v>2069.1</v>
      </c>
      <c r="L633" s="629">
        <v>1.6420125386874058</v>
      </c>
      <c r="M633" s="629">
        <v>137.94</v>
      </c>
      <c r="N633" s="629">
        <v>11</v>
      </c>
      <c r="O633" s="629">
        <v>1339.9399999999998</v>
      </c>
      <c r="P633" s="642">
        <v>1.0633600507896197</v>
      </c>
      <c r="Q633" s="630">
        <v>121.81272727272726</v>
      </c>
    </row>
    <row r="634" spans="1:17" ht="14.4" customHeight="1" x14ac:dyDescent="0.3">
      <c r="A634" s="625" t="s">
        <v>549</v>
      </c>
      <c r="B634" s="626" t="s">
        <v>8119</v>
      </c>
      <c r="C634" s="626" t="s">
        <v>6892</v>
      </c>
      <c r="D634" s="626" t="s">
        <v>7137</v>
      </c>
      <c r="E634" s="626" t="s">
        <v>7138</v>
      </c>
      <c r="F634" s="629">
        <v>1.4</v>
      </c>
      <c r="G634" s="629">
        <v>393.46</v>
      </c>
      <c r="H634" s="629">
        <v>1</v>
      </c>
      <c r="I634" s="629">
        <v>281.04285714285714</v>
      </c>
      <c r="J634" s="629">
        <v>0</v>
      </c>
      <c r="K634" s="629">
        <v>0</v>
      </c>
      <c r="L634" s="629">
        <v>0</v>
      </c>
      <c r="M634" s="629"/>
      <c r="N634" s="629"/>
      <c r="O634" s="629"/>
      <c r="P634" s="642"/>
      <c r="Q634" s="630"/>
    </row>
    <row r="635" spans="1:17" ht="14.4" customHeight="1" x14ac:dyDescent="0.3">
      <c r="A635" s="625" t="s">
        <v>549</v>
      </c>
      <c r="B635" s="626" t="s">
        <v>8119</v>
      </c>
      <c r="C635" s="626" t="s">
        <v>6892</v>
      </c>
      <c r="D635" s="626" t="s">
        <v>7139</v>
      </c>
      <c r="E635" s="626" t="s">
        <v>7140</v>
      </c>
      <c r="F635" s="629">
        <v>36</v>
      </c>
      <c r="G635" s="629">
        <v>10948.11</v>
      </c>
      <c r="H635" s="629">
        <v>1</v>
      </c>
      <c r="I635" s="629">
        <v>304.11416666666668</v>
      </c>
      <c r="J635" s="629">
        <v>53</v>
      </c>
      <c r="K635" s="629">
        <v>10494.640000000001</v>
      </c>
      <c r="L635" s="629">
        <v>0.95858006541768404</v>
      </c>
      <c r="M635" s="629">
        <v>198.01207547169813</v>
      </c>
      <c r="N635" s="629">
        <v>71</v>
      </c>
      <c r="O635" s="629">
        <v>5969.68</v>
      </c>
      <c r="P635" s="642">
        <v>0.54527037086766572</v>
      </c>
      <c r="Q635" s="630">
        <v>84.08</v>
      </c>
    </row>
    <row r="636" spans="1:17" ht="14.4" customHeight="1" x14ac:dyDescent="0.3">
      <c r="A636" s="625" t="s">
        <v>549</v>
      </c>
      <c r="B636" s="626" t="s">
        <v>8119</v>
      </c>
      <c r="C636" s="626" t="s">
        <v>6892</v>
      </c>
      <c r="D636" s="626" t="s">
        <v>7141</v>
      </c>
      <c r="E636" s="626" t="s">
        <v>7142</v>
      </c>
      <c r="F636" s="629">
        <v>33.199999999999996</v>
      </c>
      <c r="G636" s="629">
        <v>83718.23000000001</v>
      </c>
      <c r="H636" s="629">
        <v>1</v>
      </c>
      <c r="I636" s="629">
        <v>2521.6334337349404</v>
      </c>
      <c r="J636" s="629">
        <v>40.200000000000003</v>
      </c>
      <c r="K636" s="629">
        <v>43388.43</v>
      </c>
      <c r="L636" s="629">
        <v>0.5182674072301815</v>
      </c>
      <c r="M636" s="629">
        <v>1079.3141791044775</v>
      </c>
      <c r="N636" s="629">
        <v>27.400000000000002</v>
      </c>
      <c r="O636" s="629">
        <v>29573.250000000004</v>
      </c>
      <c r="P636" s="642">
        <v>0.35324743487768434</v>
      </c>
      <c r="Q636" s="630">
        <v>1079.3156934306569</v>
      </c>
    </row>
    <row r="637" spans="1:17" ht="14.4" customHeight="1" x14ac:dyDescent="0.3">
      <c r="A637" s="625" t="s">
        <v>549</v>
      </c>
      <c r="B637" s="626" t="s">
        <v>8119</v>
      </c>
      <c r="C637" s="626" t="s">
        <v>6892</v>
      </c>
      <c r="D637" s="626" t="s">
        <v>7143</v>
      </c>
      <c r="E637" s="626" t="s">
        <v>7144</v>
      </c>
      <c r="F637" s="629"/>
      <c r="G637" s="629"/>
      <c r="H637" s="629"/>
      <c r="I637" s="629"/>
      <c r="J637" s="629">
        <v>39</v>
      </c>
      <c r="K637" s="629">
        <v>10109.890000000001</v>
      </c>
      <c r="L637" s="629"/>
      <c r="M637" s="629">
        <v>259.22794871794878</v>
      </c>
      <c r="N637" s="629"/>
      <c r="O637" s="629"/>
      <c r="P637" s="642"/>
      <c r="Q637" s="630"/>
    </row>
    <row r="638" spans="1:17" ht="14.4" customHeight="1" x14ac:dyDescent="0.3">
      <c r="A638" s="625" t="s">
        <v>549</v>
      </c>
      <c r="B638" s="626" t="s">
        <v>8119</v>
      </c>
      <c r="C638" s="626" t="s">
        <v>6892</v>
      </c>
      <c r="D638" s="626" t="s">
        <v>7147</v>
      </c>
      <c r="E638" s="626" t="s">
        <v>7148</v>
      </c>
      <c r="F638" s="629">
        <v>32</v>
      </c>
      <c r="G638" s="629">
        <v>2120.6400000000003</v>
      </c>
      <c r="H638" s="629">
        <v>1</v>
      </c>
      <c r="I638" s="629">
        <v>66.27000000000001</v>
      </c>
      <c r="J638" s="629"/>
      <c r="K638" s="629"/>
      <c r="L638" s="629"/>
      <c r="M638" s="629"/>
      <c r="N638" s="629"/>
      <c r="O638" s="629"/>
      <c r="P638" s="642"/>
      <c r="Q638" s="630"/>
    </row>
    <row r="639" spans="1:17" ht="14.4" customHeight="1" x14ac:dyDescent="0.3">
      <c r="A639" s="625" t="s">
        <v>549</v>
      </c>
      <c r="B639" s="626" t="s">
        <v>8119</v>
      </c>
      <c r="C639" s="626" t="s">
        <v>6892</v>
      </c>
      <c r="D639" s="626" t="s">
        <v>7149</v>
      </c>
      <c r="E639" s="626" t="s">
        <v>7150</v>
      </c>
      <c r="F639" s="629">
        <v>628</v>
      </c>
      <c r="G639" s="629">
        <v>64082.58</v>
      </c>
      <c r="H639" s="629">
        <v>1</v>
      </c>
      <c r="I639" s="629">
        <v>102.04232484076434</v>
      </c>
      <c r="J639" s="629">
        <v>669</v>
      </c>
      <c r="K639" s="629">
        <v>52867.139999999992</v>
      </c>
      <c r="L639" s="629">
        <v>0.82498457459109775</v>
      </c>
      <c r="M639" s="629">
        <v>79.02412556053811</v>
      </c>
      <c r="N639" s="629">
        <v>476</v>
      </c>
      <c r="O639" s="629">
        <v>29914.43</v>
      </c>
      <c r="P639" s="642">
        <v>0.46681063714975268</v>
      </c>
      <c r="Q639" s="630">
        <v>62.845441176470587</v>
      </c>
    </row>
    <row r="640" spans="1:17" ht="14.4" customHeight="1" x14ac:dyDescent="0.3">
      <c r="A640" s="625" t="s">
        <v>549</v>
      </c>
      <c r="B640" s="626" t="s">
        <v>8119</v>
      </c>
      <c r="C640" s="626" t="s">
        <v>6892</v>
      </c>
      <c r="D640" s="626" t="s">
        <v>7153</v>
      </c>
      <c r="E640" s="626" t="s">
        <v>7154</v>
      </c>
      <c r="F640" s="629">
        <v>1</v>
      </c>
      <c r="G640" s="629">
        <v>181.6</v>
      </c>
      <c r="H640" s="629">
        <v>1</v>
      </c>
      <c r="I640" s="629">
        <v>181.6</v>
      </c>
      <c r="J640" s="629"/>
      <c r="K640" s="629"/>
      <c r="L640" s="629"/>
      <c r="M640" s="629"/>
      <c r="N640" s="629">
        <v>9</v>
      </c>
      <c r="O640" s="629">
        <v>1295.55</v>
      </c>
      <c r="P640" s="642">
        <v>7.1340859030837001</v>
      </c>
      <c r="Q640" s="630">
        <v>143.94999999999999</v>
      </c>
    </row>
    <row r="641" spans="1:17" ht="14.4" customHeight="1" x14ac:dyDescent="0.3">
      <c r="A641" s="625" t="s">
        <v>549</v>
      </c>
      <c r="B641" s="626" t="s">
        <v>8119</v>
      </c>
      <c r="C641" s="626" t="s">
        <v>6892</v>
      </c>
      <c r="D641" s="626" t="s">
        <v>7155</v>
      </c>
      <c r="E641" s="626" t="s">
        <v>7156</v>
      </c>
      <c r="F641" s="629">
        <v>4</v>
      </c>
      <c r="G641" s="629">
        <v>24015.200000000001</v>
      </c>
      <c r="H641" s="629">
        <v>1</v>
      </c>
      <c r="I641" s="629">
        <v>6003.8</v>
      </c>
      <c r="J641" s="629"/>
      <c r="K641" s="629"/>
      <c r="L641" s="629"/>
      <c r="M641" s="629"/>
      <c r="N641" s="629"/>
      <c r="O641" s="629"/>
      <c r="P641" s="642"/>
      <c r="Q641" s="630"/>
    </row>
    <row r="642" spans="1:17" ht="14.4" customHeight="1" x14ac:dyDescent="0.3">
      <c r="A642" s="625" t="s">
        <v>549</v>
      </c>
      <c r="B642" s="626" t="s">
        <v>8119</v>
      </c>
      <c r="C642" s="626" t="s">
        <v>6892</v>
      </c>
      <c r="D642" s="626" t="s">
        <v>7157</v>
      </c>
      <c r="E642" s="626" t="s">
        <v>7158</v>
      </c>
      <c r="F642" s="629"/>
      <c r="G642" s="629"/>
      <c r="H642" s="629"/>
      <c r="I642" s="629"/>
      <c r="J642" s="629">
        <v>24.330000000000002</v>
      </c>
      <c r="K642" s="629">
        <v>88106.86</v>
      </c>
      <c r="L642" s="629"/>
      <c r="M642" s="629">
        <v>3621.3259350595968</v>
      </c>
      <c r="N642" s="629"/>
      <c r="O642" s="629"/>
      <c r="P642" s="642"/>
      <c r="Q642" s="630"/>
    </row>
    <row r="643" spans="1:17" ht="14.4" customHeight="1" x14ac:dyDescent="0.3">
      <c r="A643" s="625" t="s">
        <v>549</v>
      </c>
      <c r="B643" s="626" t="s">
        <v>8119</v>
      </c>
      <c r="C643" s="626" t="s">
        <v>6892</v>
      </c>
      <c r="D643" s="626" t="s">
        <v>7159</v>
      </c>
      <c r="E643" s="626" t="s">
        <v>7160</v>
      </c>
      <c r="F643" s="629">
        <v>16.2</v>
      </c>
      <c r="G643" s="629">
        <v>14634.400000000001</v>
      </c>
      <c r="H643" s="629">
        <v>1</v>
      </c>
      <c r="I643" s="629">
        <v>903.3580246913582</v>
      </c>
      <c r="J643" s="629">
        <v>13.8</v>
      </c>
      <c r="K643" s="629">
        <v>16022.79</v>
      </c>
      <c r="L643" s="629">
        <v>1.0948716722243481</v>
      </c>
      <c r="M643" s="629">
        <v>1161.0717391304347</v>
      </c>
      <c r="N643" s="629">
        <v>21.9</v>
      </c>
      <c r="O643" s="629">
        <v>17723.71</v>
      </c>
      <c r="P643" s="642">
        <v>1.2110991909473567</v>
      </c>
      <c r="Q643" s="630">
        <v>809.30182648401831</v>
      </c>
    </row>
    <row r="644" spans="1:17" ht="14.4" customHeight="1" x14ac:dyDescent="0.3">
      <c r="A644" s="625" t="s">
        <v>549</v>
      </c>
      <c r="B644" s="626" t="s">
        <v>8119</v>
      </c>
      <c r="C644" s="626" t="s">
        <v>6892</v>
      </c>
      <c r="D644" s="626" t="s">
        <v>7161</v>
      </c>
      <c r="E644" s="626" t="s">
        <v>7162</v>
      </c>
      <c r="F644" s="629"/>
      <c r="G644" s="629"/>
      <c r="H644" s="629"/>
      <c r="I644" s="629"/>
      <c r="J644" s="629">
        <v>4</v>
      </c>
      <c r="K644" s="629">
        <v>6246.08</v>
      </c>
      <c r="L644" s="629"/>
      <c r="M644" s="629">
        <v>1561.52</v>
      </c>
      <c r="N644" s="629">
        <v>23</v>
      </c>
      <c r="O644" s="629">
        <v>28339.22</v>
      </c>
      <c r="P644" s="642"/>
      <c r="Q644" s="630">
        <v>1232.1400000000001</v>
      </c>
    </row>
    <row r="645" spans="1:17" ht="14.4" customHeight="1" x14ac:dyDescent="0.3">
      <c r="A645" s="625" t="s">
        <v>549</v>
      </c>
      <c r="B645" s="626" t="s">
        <v>8119</v>
      </c>
      <c r="C645" s="626" t="s">
        <v>6892</v>
      </c>
      <c r="D645" s="626" t="s">
        <v>7165</v>
      </c>
      <c r="E645" s="626" t="s">
        <v>7166</v>
      </c>
      <c r="F645" s="629">
        <v>2.7</v>
      </c>
      <c r="G645" s="629">
        <v>38982.910000000003</v>
      </c>
      <c r="H645" s="629">
        <v>1</v>
      </c>
      <c r="I645" s="629">
        <v>14438.114814814815</v>
      </c>
      <c r="J645" s="629">
        <v>10.7</v>
      </c>
      <c r="K645" s="629">
        <v>148600.69</v>
      </c>
      <c r="L645" s="629">
        <v>3.8119445161995342</v>
      </c>
      <c r="M645" s="629">
        <v>13887.914953271029</v>
      </c>
      <c r="N645" s="629">
        <v>1.1000000000000001</v>
      </c>
      <c r="O645" s="629">
        <v>14958.68</v>
      </c>
      <c r="P645" s="642">
        <v>0.38372404728123166</v>
      </c>
      <c r="Q645" s="630">
        <v>13598.8</v>
      </c>
    </row>
    <row r="646" spans="1:17" ht="14.4" customHeight="1" x14ac:dyDescent="0.3">
      <c r="A646" s="625" t="s">
        <v>549</v>
      </c>
      <c r="B646" s="626" t="s">
        <v>8119</v>
      </c>
      <c r="C646" s="626" t="s">
        <v>6892</v>
      </c>
      <c r="D646" s="626" t="s">
        <v>7167</v>
      </c>
      <c r="E646" s="626" t="s">
        <v>7168</v>
      </c>
      <c r="F646" s="629">
        <v>13</v>
      </c>
      <c r="G646" s="629">
        <v>56667.91</v>
      </c>
      <c r="H646" s="629">
        <v>1</v>
      </c>
      <c r="I646" s="629">
        <v>4359.0700000000006</v>
      </c>
      <c r="J646" s="629">
        <v>21</v>
      </c>
      <c r="K646" s="629">
        <v>77252.070000000007</v>
      </c>
      <c r="L646" s="629">
        <v>1.3632419123980397</v>
      </c>
      <c r="M646" s="629">
        <v>3678.6700000000005</v>
      </c>
      <c r="N646" s="629"/>
      <c r="O646" s="629"/>
      <c r="P646" s="642"/>
      <c r="Q646" s="630"/>
    </row>
    <row r="647" spans="1:17" ht="14.4" customHeight="1" x14ac:dyDescent="0.3">
      <c r="A647" s="625" t="s">
        <v>549</v>
      </c>
      <c r="B647" s="626" t="s">
        <v>8119</v>
      </c>
      <c r="C647" s="626" t="s">
        <v>6892</v>
      </c>
      <c r="D647" s="626" t="s">
        <v>7172</v>
      </c>
      <c r="E647" s="626" t="s">
        <v>7173</v>
      </c>
      <c r="F647" s="629">
        <v>9</v>
      </c>
      <c r="G647" s="629">
        <v>34315.919999999998</v>
      </c>
      <c r="H647" s="629">
        <v>1</v>
      </c>
      <c r="I647" s="629">
        <v>3812.8799999999997</v>
      </c>
      <c r="J647" s="629">
        <v>2</v>
      </c>
      <c r="K647" s="629">
        <v>6610.84</v>
      </c>
      <c r="L647" s="629">
        <v>0.19264644514849086</v>
      </c>
      <c r="M647" s="629">
        <v>3305.42</v>
      </c>
      <c r="N647" s="629"/>
      <c r="O647" s="629"/>
      <c r="P647" s="642"/>
      <c r="Q647" s="630"/>
    </row>
    <row r="648" spans="1:17" ht="14.4" customHeight="1" x14ac:dyDescent="0.3">
      <c r="A648" s="625" t="s">
        <v>549</v>
      </c>
      <c r="B648" s="626" t="s">
        <v>8119</v>
      </c>
      <c r="C648" s="626" t="s">
        <v>6892</v>
      </c>
      <c r="D648" s="626" t="s">
        <v>7174</v>
      </c>
      <c r="E648" s="626" t="s">
        <v>7148</v>
      </c>
      <c r="F648" s="629"/>
      <c r="G648" s="629"/>
      <c r="H648" s="629"/>
      <c r="I648" s="629"/>
      <c r="J648" s="629">
        <v>2</v>
      </c>
      <c r="K648" s="629">
        <v>1467.63</v>
      </c>
      <c r="L648" s="629"/>
      <c r="M648" s="629">
        <v>733.81500000000005</v>
      </c>
      <c r="N648" s="629">
        <v>3.9</v>
      </c>
      <c r="O648" s="629">
        <v>1721.71</v>
      </c>
      <c r="P648" s="642"/>
      <c r="Q648" s="630">
        <v>441.46410256410257</v>
      </c>
    </row>
    <row r="649" spans="1:17" ht="14.4" customHeight="1" x14ac:dyDescent="0.3">
      <c r="A649" s="625" t="s">
        <v>549</v>
      </c>
      <c r="B649" s="626" t="s">
        <v>8119</v>
      </c>
      <c r="C649" s="626" t="s">
        <v>6892</v>
      </c>
      <c r="D649" s="626" t="s">
        <v>7175</v>
      </c>
      <c r="E649" s="626" t="s">
        <v>7176</v>
      </c>
      <c r="F649" s="629">
        <v>6</v>
      </c>
      <c r="G649" s="629">
        <v>462.90000000000003</v>
      </c>
      <c r="H649" s="629">
        <v>1</v>
      </c>
      <c r="I649" s="629">
        <v>77.150000000000006</v>
      </c>
      <c r="J649" s="629">
        <v>113</v>
      </c>
      <c r="K649" s="629">
        <v>7016.67</v>
      </c>
      <c r="L649" s="629">
        <v>15.158068697342838</v>
      </c>
      <c r="M649" s="629">
        <v>62.094424778761059</v>
      </c>
      <c r="N649" s="629">
        <v>36</v>
      </c>
      <c r="O649" s="629">
        <v>2088.36</v>
      </c>
      <c r="P649" s="642">
        <v>4.5114711600777708</v>
      </c>
      <c r="Q649" s="630">
        <v>58.010000000000005</v>
      </c>
    </row>
    <row r="650" spans="1:17" ht="14.4" customHeight="1" x14ac:dyDescent="0.3">
      <c r="A650" s="625" t="s">
        <v>549</v>
      </c>
      <c r="B650" s="626" t="s">
        <v>8119</v>
      </c>
      <c r="C650" s="626" t="s">
        <v>6892</v>
      </c>
      <c r="D650" s="626" t="s">
        <v>7179</v>
      </c>
      <c r="E650" s="626" t="s">
        <v>7180</v>
      </c>
      <c r="F650" s="629">
        <v>8</v>
      </c>
      <c r="G650" s="629">
        <v>2574.64</v>
      </c>
      <c r="H650" s="629">
        <v>1</v>
      </c>
      <c r="I650" s="629">
        <v>321.83</v>
      </c>
      <c r="J650" s="629">
        <v>9</v>
      </c>
      <c r="K650" s="629">
        <v>2447.0100000000002</v>
      </c>
      <c r="L650" s="629">
        <v>0.95042802100487844</v>
      </c>
      <c r="M650" s="629">
        <v>271.89000000000004</v>
      </c>
      <c r="N650" s="629"/>
      <c r="O650" s="629"/>
      <c r="P650" s="642"/>
      <c r="Q650" s="630"/>
    </row>
    <row r="651" spans="1:17" ht="14.4" customHeight="1" x14ac:dyDescent="0.3">
      <c r="A651" s="625" t="s">
        <v>549</v>
      </c>
      <c r="B651" s="626" t="s">
        <v>8119</v>
      </c>
      <c r="C651" s="626" t="s">
        <v>6892</v>
      </c>
      <c r="D651" s="626" t="s">
        <v>7181</v>
      </c>
      <c r="E651" s="626" t="s">
        <v>7182</v>
      </c>
      <c r="F651" s="629">
        <v>50.199999999999996</v>
      </c>
      <c r="G651" s="629">
        <v>17840.359999999997</v>
      </c>
      <c r="H651" s="629">
        <v>1</v>
      </c>
      <c r="I651" s="629">
        <v>355.38565737051789</v>
      </c>
      <c r="J651" s="629">
        <v>38.299999999999997</v>
      </c>
      <c r="K651" s="629">
        <v>14990.749999999998</v>
      </c>
      <c r="L651" s="629">
        <v>0.84027172097424052</v>
      </c>
      <c r="M651" s="629">
        <v>391.40339425587467</v>
      </c>
      <c r="N651" s="629">
        <v>37.4</v>
      </c>
      <c r="O651" s="629">
        <v>15116.38</v>
      </c>
      <c r="P651" s="642">
        <v>0.84731361923189896</v>
      </c>
      <c r="Q651" s="630">
        <v>404.1812834224599</v>
      </c>
    </row>
    <row r="652" spans="1:17" ht="14.4" customHeight="1" x14ac:dyDescent="0.3">
      <c r="A652" s="625" t="s">
        <v>549</v>
      </c>
      <c r="B652" s="626" t="s">
        <v>8119</v>
      </c>
      <c r="C652" s="626" t="s">
        <v>6892</v>
      </c>
      <c r="D652" s="626" t="s">
        <v>7183</v>
      </c>
      <c r="E652" s="626" t="s">
        <v>7184</v>
      </c>
      <c r="F652" s="629">
        <v>194</v>
      </c>
      <c r="G652" s="629">
        <v>15606.199999999999</v>
      </c>
      <c r="H652" s="629">
        <v>1</v>
      </c>
      <c r="I652" s="629">
        <v>80.444329896907206</v>
      </c>
      <c r="J652" s="629">
        <v>12</v>
      </c>
      <c r="K652" s="629">
        <v>690.12</v>
      </c>
      <c r="L652" s="629">
        <v>4.4220886570721894E-2</v>
      </c>
      <c r="M652" s="629">
        <v>57.51</v>
      </c>
      <c r="N652" s="629">
        <v>48</v>
      </c>
      <c r="O652" s="629">
        <v>2784.48</v>
      </c>
      <c r="P652" s="642">
        <v>0.17842139662441853</v>
      </c>
      <c r="Q652" s="630">
        <v>58.01</v>
      </c>
    </row>
    <row r="653" spans="1:17" ht="14.4" customHeight="1" x14ac:dyDescent="0.3">
      <c r="A653" s="625" t="s">
        <v>549</v>
      </c>
      <c r="B653" s="626" t="s">
        <v>8119</v>
      </c>
      <c r="C653" s="626" t="s">
        <v>6892</v>
      </c>
      <c r="D653" s="626" t="s">
        <v>7187</v>
      </c>
      <c r="E653" s="626" t="s">
        <v>7188</v>
      </c>
      <c r="F653" s="629">
        <v>222</v>
      </c>
      <c r="G653" s="629">
        <v>80757.660000000018</v>
      </c>
      <c r="H653" s="629">
        <v>1</v>
      </c>
      <c r="I653" s="629">
        <v>363.77324324324331</v>
      </c>
      <c r="J653" s="629">
        <v>207</v>
      </c>
      <c r="K653" s="629">
        <v>16346.41</v>
      </c>
      <c r="L653" s="629">
        <v>0.20241312093490568</v>
      </c>
      <c r="M653" s="629">
        <v>78.968164251207725</v>
      </c>
      <c r="N653" s="629">
        <v>201</v>
      </c>
      <c r="O653" s="629">
        <v>9547.5</v>
      </c>
      <c r="P653" s="642">
        <v>0.11822407930096041</v>
      </c>
      <c r="Q653" s="630">
        <v>47.5</v>
      </c>
    </row>
    <row r="654" spans="1:17" ht="14.4" customHeight="1" x14ac:dyDescent="0.3">
      <c r="A654" s="625" t="s">
        <v>549</v>
      </c>
      <c r="B654" s="626" t="s">
        <v>8119</v>
      </c>
      <c r="C654" s="626" t="s">
        <v>6892</v>
      </c>
      <c r="D654" s="626" t="s">
        <v>7189</v>
      </c>
      <c r="E654" s="626" t="s">
        <v>7190</v>
      </c>
      <c r="F654" s="629">
        <v>8</v>
      </c>
      <c r="G654" s="629">
        <v>771.52</v>
      </c>
      <c r="H654" s="629">
        <v>1</v>
      </c>
      <c r="I654" s="629">
        <v>96.44</v>
      </c>
      <c r="J654" s="629">
        <v>4</v>
      </c>
      <c r="K654" s="629">
        <v>460</v>
      </c>
      <c r="L654" s="629">
        <v>0.5962256325176275</v>
      </c>
      <c r="M654" s="629">
        <v>115</v>
      </c>
      <c r="N654" s="629">
        <v>44</v>
      </c>
      <c r="O654" s="629">
        <v>5104</v>
      </c>
      <c r="P654" s="642">
        <v>6.6155122355868938</v>
      </c>
      <c r="Q654" s="630">
        <v>116</v>
      </c>
    </row>
    <row r="655" spans="1:17" ht="14.4" customHeight="1" x14ac:dyDescent="0.3">
      <c r="A655" s="625" t="s">
        <v>549</v>
      </c>
      <c r="B655" s="626" t="s">
        <v>8119</v>
      </c>
      <c r="C655" s="626" t="s">
        <v>6892</v>
      </c>
      <c r="D655" s="626" t="s">
        <v>7193</v>
      </c>
      <c r="E655" s="626" t="s">
        <v>7194</v>
      </c>
      <c r="F655" s="629">
        <v>231.79999999999998</v>
      </c>
      <c r="G655" s="629">
        <v>126687.61000000002</v>
      </c>
      <c r="H655" s="629">
        <v>1</v>
      </c>
      <c r="I655" s="629">
        <v>546.53843830888707</v>
      </c>
      <c r="J655" s="629">
        <v>257</v>
      </c>
      <c r="K655" s="629">
        <v>145702.53999999998</v>
      </c>
      <c r="L655" s="629">
        <v>1.1500930517198955</v>
      </c>
      <c r="M655" s="629">
        <v>566.93595330739288</v>
      </c>
      <c r="N655" s="629">
        <v>195</v>
      </c>
      <c r="O655" s="629">
        <v>74048.61</v>
      </c>
      <c r="P655" s="642">
        <v>0.58449764740214127</v>
      </c>
      <c r="Q655" s="630">
        <v>379.73646153846153</v>
      </c>
    </row>
    <row r="656" spans="1:17" ht="14.4" customHeight="1" x14ac:dyDescent="0.3">
      <c r="A656" s="625" t="s">
        <v>549</v>
      </c>
      <c r="B656" s="626" t="s">
        <v>8119</v>
      </c>
      <c r="C656" s="626" t="s">
        <v>6892</v>
      </c>
      <c r="D656" s="626" t="s">
        <v>7199</v>
      </c>
      <c r="E656" s="626" t="s">
        <v>7200</v>
      </c>
      <c r="F656" s="629"/>
      <c r="G656" s="629"/>
      <c r="H656" s="629"/>
      <c r="I656" s="629"/>
      <c r="J656" s="629">
        <v>5</v>
      </c>
      <c r="K656" s="629">
        <v>313.55</v>
      </c>
      <c r="L656" s="629"/>
      <c r="M656" s="629">
        <v>62.71</v>
      </c>
      <c r="N656" s="629">
        <v>35</v>
      </c>
      <c r="O656" s="629">
        <v>2604.89</v>
      </c>
      <c r="P656" s="642"/>
      <c r="Q656" s="630">
        <v>74.425428571428569</v>
      </c>
    </row>
    <row r="657" spans="1:17" ht="14.4" customHeight="1" x14ac:dyDescent="0.3">
      <c r="A657" s="625" t="s">
        <v>549</v>
      </c>
      <c r="B657" s="626" t="s">
        <v>8119</v>
      </c>
      <c r="C657" s="626" t="s">
        <v>6892</v>
      </c>
      <c r="D657" s="626" t="s">
        <v>7201</v>
      </c>
      <c r="E657" s="626" t="s">
        <v>7202</v>
      </c>
      <c r="F657" s="629">
        <v>24</v>
      </c>
      <c r="G657" s="629">
        <v>12094.92</v>
      </c>
      <c r="H657" s="629">
        <v>1</v>
      </c>
      <c r="I657" s="629">
        <v>503.95499999999998</v>
      </c>
      <c r="J657" s="629">
        <v>39</v>
      </c>
      <c r="K657" s="629">
        <v>3260.79</v>
      </c>
      <c r="L657" s="629">
        <v>0.2695999642825252</v>
      </c>
      <c r="M657" s="629">
        <v>83.61</v>
      </c>
      <c r="N657" s="629">
        <v>23</v>
      </c>
      <c r="O657" s="629">
        <v>2246.13</v>
      </c>
      <c r="P657" s="642">
        <v>0.18570854540583981</v>
      </c>
      <c r="Q657" s="630">
        <v>97.657826086956533</v>
      </c>
    </row>
    <row r="658" spans="1:17" ht="14.4" customHeight="1" x14ac:dyDescent="0.3">
      <c r="A658" s="625" t="s">
        <v>549</v>
      </c>
      <c r="B658" s="626" t="s">
        <v>8119</v>
      </c>
      <c r="C658" s="626" t="s">
        <v>6892</v>
      </c>
      <c r="D658" s="626" t="s">
        <v>7203</v>
      </c>
      <c r="E658" s="626" t="s">
        <v>7204</v>
      </c>
      <c r="F658" s="629">
        <v>3</v>
      </c>
      <c r="G658" s="629">
        <v>304.02</v>
      </c>
      <c r="H658" s="629">
        <v>1</v>
      </c>
      <c r="I658" s="629">
        <v>101.33999999999999</v>
      </c>
      <c r="J658" s="629">
        <v>13</v>
      </c>
      <c r="K658" s="629">
        <v>532.35</v>
      </c>
      <c r="L658" s="629">
        <v>1.7510361160449972</v>
      </c>
      <c r="M658" s="629">
        <v>40.950000000000003</v>
      </c>
      <c r="N658" s="629">
        <v>24</v>
      </c>
      <c r="O658" s="629">
        <v>982.8</v>
      </c>
      <c r="P658" s="642">
        <v>3.232682060390764</v>
      </c>
      <c r="Q658" s="630">
        <v>40.949999999999996</v>
      </c>
    </row>
    <row r="659" spans="1:17" ht="14.4" customHeight="1" x14ac:dyDescent="0.3">
      <c r="A659" s="625" t="s">
        <v>549</v>
      </c>
      <c r="B659" s="626" t="s">
        <v>8119</v>
      </c>
      <c r="C659" s="626" t="s">
        <v>6892</v>
      </c>
      <c r="D659" s="626" t="s">
        <v>7207</v>
      </c>
      <c r="E659" s="626" t="s">
        <v>7208</v>
      </c>
      <c r="F659" s="629">
        <v>112</v>
      </c>
      <c r="G659" s="629">
        <v>5750.32</v>
      </c>
      <c r="H659" s="629">
        <v>1</v>
      </c>
      <c r="I659" s="629">
        <v>51.342142857142854</v>
      </c>
      <c r="J659" s="629">
        <v>47</v>
      </c>
      <c r="K659" s="629">
        <v>2652.21</v>
      </c>
      <c r="L659" s="629">
        <v>0.46122824468899126</v>
      </c>
      <c r="M659" s="629">
        <v>56.43</v>
      </c>
      <c r="N659" s="629"/>
      <c r="O659" s="629"/>
      <c r="P659" s="642"/>
      <c r="Q659" s="630"/>
    </row>
    <row r="660" spans="1:17" ht="14.4" customHeight="1" x14ac:dyDescent="0.3">
      <c r="A660" s="625" t="s">
        <v>549</v>
      </c>
      <c r="B660" s="626" t="s">
        <v>8119</v>
      </c>
      <c r="C660" s="626" t="s">
        <v>6892</v>
      </c>
      <c r="D660" s="626" t="s">
        <v>7211</v>
      </c>
      <c r="E660" s="626" t="s">
        <v>7212</v>
      </c>
      <c r="F660" s="629">
        <v>19.800000000000004</v>
      </c>
      <c r="G660" s="629">
        <v>176563.46</v>
      </c>
      <c r="H660" s="629">
        <v>1</v>
      </c>
      <c r="I660" s="629">
        <v>8917.3464646464618</v>
      </c>
      <c r="J660" s="629">
        <v>10.9</v>
      </c>
      <c r="K660" s="629">
        <v>63326.32</v>
      </c>
      <c r="L660" s="629">
        <v>0.35866039326596794</v>
      </c>
      <c r="M660" s="629">
        <v>5809.7541284403669</v>
      </c>
      <c r="N660" s="629">
        <v>14.5</v>
      </c>
      <c r="O660" s="629">
        <v>56925.55</v>
      </c>
      <c r="P660" s="642">
        <v>0.32240844170135774</v>
      </c>
      <c r="Q660" s="630">
        <v>3925.9</v>
      </c>
    </row>
    <row r="661" spans="1:17" ht="14.4" customHeight="1" x14ac:dyDescent="0.3">
      <c r="A661" s="625" t="s">
        <v>549</v>
      </c>
      <c r="B661" s="626" t="s">
        <v>8119</v>
      </c>
      <c r="C661" s="626" t="s">
        <v>6892</v>
      </c>
      <c r="D661" s="626" t="s">
        <v>7215</v>
      </c>
      <c r="E661" s="626" t="s">
        <v>7216</v>
      </c>
      <c r="F661" s="629">
        <v>2</v>
      </c>
      <c r="G661" s="629">
        <v>15950</v>
      </c>
      <c r="H661" s="629">
        <v>1</v>
      </c>
      <c r="I661" s="629">
        <v>7975</v>
      </c>
      <c r="J661" s="629"/>
      <c r="K661" s="629"/>
      <c r="L661" s="629"/>
      <c r="M661" s="629"/>
      <c r="N661" s="629"/>
      <c r="O661" s="629"/>
      <c r="P661" s="642"/>
      <c r="Q661" s="630"/>
    </row>
    <row r="662" spans="1:17" ht="14.4" customHeight="1" x14ac:dyDescent="0.3">
      <c r="A662" s="625" t="s">
        <v>549</v>
      </c>
      <c r="B662" s="626" t="s">
        <v>8119</v>
      </c>
      <c r="C662" s="626" t="s">
        <v>6892</v>
      </c>
      <c r="D662" s="626" t="s">
        <v>7219</v>
      </c>
      <c r="E662" s="626" t="s">
        <v>7220</v>
      </c>
      <c r="F662" s="629"/>
      <c r="G662" s="629"/>
      <c r="H662" s="629"/>
      <c r="I662" s="629"/>
      <c r="J662" s="629">
        <v>13</v>
      </c>
      <c r="K662" s="629">
        <v>3776.89</v>
      </c>
      <c r="L662" s="629"/>
      <c r="M662" s="629">
        <v>290.52999999999997</v>
      </c>
      <c r="N662" s="629"/>
      <c r="O662" s="629"/>
      <c r="P662" s="642"/>
      <c r="Q662" s="630"/>
    </row>
    <row r="663" spans="1:17" ht="14.4" customHeight="1" x14ac:dyDescent="0.3">
      <c r="A663" s="625" t="s">
        <v>549</v>
      </c>
      <c r="B663" s="626" t="s">
        <v>8119</v>
      </c>
      <c r="C663" s="626" t="s">
        <v>6892</v>
      </c>
      <c r="D663" s="626" t="s">
        <v>7221</v>
      </c>
      <c r="E663" s="626" t="s">
        <v>7222</v>
      </c>
      <c r="F663" s="629">
        <v>39</v>
      </c>
      <c r="G663" s="629">
        <v>24118.639999999999</v>
      </c>
      <c r="H663" s="629">
        <v>1</v>
      </c>
      <c r="I663" s="629">
        <v>618.42666666666662</v>
      </c>
      <c r="J663" s="629">
        <v>45</v>
      </c>
      <c r="K663" s="629">
        <v>18818.22</v>
      </c>
      <c r="L663" s="629">
        <v>0.78023553566867787</v>
      </c>
      <c r="M663" s="629">
        <v>418.18266666666671</v>
      </c>
      <c r="N663" s="629">
        <v>44</v>
      </c>
      <c r="O663" s="629">
        <v>10083.040000000001</v>
      </c>
      <c r="P663" s="642">
        <v>0.41806005645426114</v>
      </c>
      <c r="Q663" s="630">
        <v>229.16000000000003</v>
      </c>
    </row>
    <row r="664" spans="1:17" ht="14.4" customHeight="1" x14ac:dyDescent="0.3">
      <c r="A664" s="625" t="s">
        <v>549</v>
      </c>
      <c r="B664" s="626" t="s">
        <v>8119</v>
      </c>
      <c r="C664" s="626" t="s">
        <v>6892</v>
      </c>
      <c r="D664" s="626" t="s">
        <v>7223</v>
      </c>
      <c r="E664" s="626" t="s">
        <v>7224</v>
      </c>
      <c r="F664" s="629">
        <v>10.8</v>
      </c>
      <c r="G664" s="629">
        <v>4724.6499999999996</v>
      </c>
      <c r="H664" s="629">
        <v>1</v>
      </c>
      <c r="I664" s="629">
        <v>437.46759259259255</v>
      </c>
      <c r="J664" s="629">
        <v>17.800000000000004</v>
      </c>
      <c r="K664" s="629">
        <v>8776.119999999999</v>
      </c>
      <c r="L664" s="629">
        <v>1.8575174880678991</v>
      </c>
      <c r="M664" s="629">
        <v>493.04044943820207</v>
      </c>
      <c r="N664" s="629">
        <v>9.1</v>
      </c>
      <c r="O664" s="629">
        <v>1973.75</v>
      </c>
      <c r="P664" s="642">
        <v>0.41775581259987515</v>
      </c>
      <c r="Q664" s="630">
        <v>216.89560439560441</v>
      </c>
    </row>
    <row r="665" spans="1:17" ht="14.4" customHeight="1" x14ac:dyDescent="0.3">
      <c r="A665" s="625" t="s">
        <v>549</v>
      </c>
      <c r="B665" s="626" t="s">
        <v>8119</v>
      </c>
      <c r="C665" s="626" t="s">
        <v>6892</v>
      </c>
      <c r="D665" s="626" t="s">
        <v>7227</v>
      </c>
      <c r="E665" s="626" t="s">
        <v>7228</v>
      </c>
      <c r="F665" s="629">
        <v>59.600000000000009</v>
      </c>
      <c r="G665" s="629">
        <v>4851.5400000000009</v>
      </c>
      <c r="H665" s="629">
        <v>1</v>
      </c>
      <c r="I665" s="629">
        <v>81.401677852348996</v>
      </c>
      <c r="J665" s="629">
        <v>48.199999999999996</v>
      </c>
      <c r="K665" s="629">
        <v>4458.9699999999993</v>
      </c>
      <c r="L665" s="629">
        <v>0.91908342505678575</v>
      </c>
      <c r="M665" s="629">
        <v>92.509751037344387</v>
      </c>
      <c r="N665" s="629">
        <v>40</v>
      </c>
      <c r="O665" s="629">
        <v>3876.2999999999997</v>
      </c>
      <c r="P665" s="642">
        <v>0.79898341557526043</v>
      </c>
      <c r="Q665" s="630">
        <v>96.907499999999999</v>
      </c>
    </row>
    <row r="666" spans="1:17" ht="14.4" customHeight="1" x14ac:dyDescent="0.3">
      <c r="A666" s="625" t="s">
        <v>549</v>
      </c>
      <c r="B666" s="626" t="s">
        <v>8119</v>
      </c>
      <c r="C666" s="626" t="s">
        <v>6892</v>
      </c>
      <c r="D666" s="626" t="s">
        <v>7229</v>
      </c>
      <c r="E666" s="626" t="s">
        <v>7230</v>
      </c>
      <c r="F666" s="629"/>
      <c r="G666" s="629"/>
      <c r="H666" s="629"/>
      <c r="I666" s="629"/>
      <c r="J666" s="629">
        <v>105</v>
      </c>
      <c r="K666" s="629">
        <v>6547.3200000000006</v>
      </c>
      <c r="L666" s="629"/>
      <c r="M666" s="629">
        <v>62.355428571428575</v>
      </c>
      <c r="N666" s="629">
        <v>170</v>
      </c>
      <c r="O666" s="629">
        <v>10817.380000000001</v>
      </c>
      <c r="P666" s="642"/>
      <c r="Q666" s="630">
        <v>63.631647058823532</v>
      </c>
    </row>
    <row r="667" spans="1:17" ht="14.4" customHeight="1" x14ac:dyDescent="0.3">
      <c r="A667" s="625" t="s">
        <v>549</v>
      </c>
      <c r="B667" s="626" t="s">
        <v>8119</v>
      </c>
      <c r="C667" s="626" t="s">
        <v>6892</v>
      </c>
      <c r="D667" s="626" t="s">
        <v>7231</v>
      </c>
      <c r="E667" s="626" t="s">
        <v>7158</v>
      </c>
      <c r="F667" s="629">
        <v>411</v>
      </c>
      <c r="G667" s="629">
        <v>207572.05000000005</v>
      </c>
      <c r="H667" s="629">
        <v>1</v>
      </c>
      <c r="I667" s="629">
        <v>505.04148418491496</v>
      </c>
      <c r="J667" s="629">
        <v>18</v>
      </c>
      <c r="K667" s="629">
        <v>5441.94</v>
      </c>
      <c r="L667" s="629">
        <v>2.6217113527567889E-2</v>
      </c>
      <c r="M667" s="629">
        <v>302.33</v>
      </c>
      <c r="N667" s="629"/>
      <c r="O667" s="629"/>
      <c r="P667" s="642"/>
      <c r="Q667" s="630"/>
    </row>
    <row r="668" spans="1:17" ht="14.4" customHeight="1" x14ac:dyDescent="0.3">
      <c r="A668" s="625" t="s">
        <v>549</v>
      </c>
      <c r="B668" s="626" t="s">
        <v>8119</v>
      </c>
      <c r="C668" s="626" t="s">
        <v>6892</v>
      </c>
      <c r="D668" s="626" t="s">
        <v>7232</v>
      </c>
      <c r="E668" s="626" t="s">
        <v>7233</v>
      </c>
      <c r="F668" s="629">
        <v>17</v>
      </c>
      <c r="G668" s="629">
        <v>22066</v>
      </c>
      <c r="H668" s="629">
        <v>1</v>
      </c>
      <c r="I668" s="629">
        <v>1298</v>
      </c>
      <c r="J668" s="629">
        <v>37.9</v>
      </c>
      <c r="K668" s="629">
        <v>45259.5</v>
      </c>
      <c r="L668" s="629">
        <v>2.0510967098703889</v>
      </c>
      <c r="M668" s="629">
        <v>1194.1820580474935</v>
      </c>
      <c r="N668" s="629">
        <v>29.2</v>
      </c>
      <c r="O668" s="629">
        <v>38053.379999999997</v>
      </c>
      <c r="P668" s="642">
        <v>1.7245255143659928</v>
      </c>
      <c r="Q668" s="630">
        <v>1303.1979452054793</v>
      </c>
    </row>
    <row r="669" spans="1:17" ht="14.4" customHeight="1" x14ac:dyDescent="0.3">
      <c r="A669" s="625" t="s">
        <v>549</v>
      </c>
      <c r="B669" s="626" t="s">
        <v>8119</v>
      </c>
      <c r="C669" s="626" t="s">
        <v>6892</v>
      </c>
      <c r="D669" s="626" t="s">
        <v>7234</v>
      </c>
      <c r="E669" s="626" t="s">
        <v>7235</v>
      </c>
      <c r="F669" s="629"/>
      <c r="G669" s="629"/>
      <c r="H669" s="629"/>
      <c r="I669" s="629"/>
      <c r="J669" s="629">
        <v>7.5500000000000007</v>
      </c>
      <c r="K669" s="629">
        <v>79656.009999999995</v>
      </c>
      <c r="L669" s="629"/>
      <c r="M669" s="629">
        <v>10550.464900662249</v>
      </c>
      <c r="N669" s="629"/>
      <c r="O669" s="629"/>
      <c r="P669" s="642"/>
      <c r="Q669" s="630"/>
    </row>
    <row r="670" spans="1:17" ht="14.4" customHeight="1" x14ac:dyDescent="0.3">
      <c r="A670" s="625" t="s">
        <v>549</v>
      </c>
      <c r="B670" s="626" t="s">
        <v>8119</v>
      </c>
      <c r="C670" s="626" t="s">
        <v>6892</v>
      </c>
      <c r="D670" s="626" t="s">
        <v>7236</v>
      </c>
      <c r="E670" s="626" t="s">
        <v>7237</v>
      </c>
      <c r="F670" s="629">
        <v>2.7</v>
      </c>
      <c r="G670" s="629">
        <v>4118.57</v>
      </c>
      <c r="H670" s="629">
        <v>1</v>
      </c>
      <c r="I670" s="629">
        <v>1525.396296296296</v>
      </c>
      <c r="J670" s="629"/>
      <c r="K670" s="629"/>
      <c r="L670" s="629"/>
      <c r="M670" s="629"/>
      <c r="N670" s="629"/>
      <c r="O670" s="629"/>
      <c r="P670" s="642"/>
      <c r="Q670" s="630"/>
    </row>
    <row r="671" spans="1:17" ht="14.4" customHeight="1" x14ac:dyDescent="0.3">
      <c r="A671" s="625" t="s">
        <v>549</v>
      </c>
      <c r="B671" s="626" t="s">
        <v>8119</v>
      </c>
      <c r="C671" s="626" t="s">
        <v>6892</v>
      </c>
      <c r="D671" s="626" t="s">
        <v>7244</v>
      </c>
      <c r="E671" s="626" t="s">
        <v>7180</v>
      </c>
      <c r="F671" s="629"/>
      <c r="G671" s="629"/>
      <c r="H671" s="629"/>
      <c r="I671" s="629"/>
      <c r="J671" s="629"/>
      <c r="K671" s="629"/>
      <c r="L671" s="629"/>
      <c r="M671" s="629"/>
      <c r="N671" s="629">
        <v>12</v>
      </c>
      <c r="O671" s="629">
        <v>3291.24</v>
      </c>
      <c r="P671" s="642"/>
      <c r="Q671" s="630">
        <v>274.27</v>
      </c>
    </row>
    <row r="672" spans="1:17" ht="14.4" customHeight="1" x14ac:dyDescent="0.3">
      <c r="A672" s="625" t="s">
        <v>549</v>
      </c>
      <c r="B672" s="626" t="s">
        <v>8119</v>
      </c>
      <c r="C672" s="626" t="s">
        <v>6892</v>
      </c>
      <c r="D672" s="626" t="s">
        <v>7248</v>
      </c>
      <c r="E672" s="626" t="s">
        <v>7249</v>
      </c>
      <c r="F672" s="629"/>
      <c r="G672" s="629"/>
      <c r="H672" s="629"/>
      <c r="I672" s="629"/>
      <c r="J672" s="629"/>
      <c r="K672" s="629"/>
      <c r="L672" s="629"/>
      <c r="M672" s="629"/>
      <c r="N672" s="629">
        <v>21.09</v>
      </c>
      <c r="O672" s="629">
        <v>76635.150000000009</v>
      </c>
      <c r="P672" s="642"/>
      <c r="Q672" s="630">
        <v>3633.7197724039834</v>
      </c>
    </row>
    <row r="673" spans="1:17" ht="14.4" customHeight="1" x14ac:dyDescent="0.3">
      <c r="A673" s="625" t="s">
        <v>549</v>
      </c>
      <c r="B673" s="626" t="s">
        <v>8119</v>
      </c>
      <c r="C673" s="626" t="s">
        <v>6892</v>
      </c>
      <c r="D673" s="626" t="s">
        <v>7250</v>
      </c>
      <c r="E673" s="626" t="s">
        <v>7171</v>
      </c>
      <c r="F673" s="629"/>
      <c r="G673" s="629"/>
      <c r="H673" s="629"/>
      <c r="I673" s="629"/>
      <c r="J673" s="629">
        <v>1</v>
      </c>
      <c r="K673" s="629">
        <v>10770.26</v>
      </c>
      <c r="L673" s="629"/>
      <c r="M673" s="629">
        <v>10770.26</v>
      </c>
      <c r="N673" s="629"/>
      <c r="O673" s="629"/>
      <c r="P673" s="642"/>
      <c r="Q673" s="630"/>
    </row>
    <row r="674" spans="1:17" ht="14.4" customHeight="1" x14ac:dyDescent="0.3">
      <c r="A674" s="625" t="s">
        <v>549</v>
      </c>
      <c r="B674" s="626" t="s">
        <v>8119</v>
      </c>
      <c r="C674" s="626" t="s">
        <v>7251</v>
      </c>
      <c r="D674" s="626" t="s">
        <v>7252</v>
      </c>
      <c r="E674" s="626" t="s">
        <v>7253</v>
      </c>
      <c r="F674" s="629"/>
      <c r="G674" s="629"/>
      <c r="H674" s="629"/>
      <c r="I674" s="629"/>
      <c r="J674" s="629">
        <v>1</v>
      </c>
      <c r="K674" s="629">
        <v>1172.68</v>
      </c>
      <c r="L674" s="629"/>
      <c r="M674" s="629">
        <v>1172.68</v>
      </c>
      <c r="N674" s="629"/>
      <c r="O674" s="629"/>
      <c r="P674" s="642"/>
      <c r="Q674" s="630"/>
    </row>
    <row r="675" spans="1:17" ht="14.4" customHeight="1" x14ac:dyDescent="0.3">
      <c r="A675" s="625" t="s">
        <v>549</v>
      </c>
      <c r="B675" s="626" t="s">
        <v>8119</v>
      </c>
      <c r="C675" s="626" t="s">
        <v>7251</v>
      </c>
      <c r="D675" s="626" t="s">
        <v>7254</v>
      </c>
      <c r="E675" s="626" t="s">
        <v>7255</v>
      </c>
      <c r="F675" s="629">
        <v>2</v>
      </c>
      <c r="G675" s="629">
        <v>3108</v>
      </c>
      <c r="H675" s="629">
        <v>1</v>
      </c>
      <c r="I675" s="629">
        <v>1554</v>
      </c>
      <c r="J675" s="629"/>
      <c r="K675" s="629"/>
      <c r="L675" s="629"/>
      <c r="M675" s="629"/>
      <c r="N675" s="629"/>
      <c r="O675" s="629"/>
      <c r="P675" s="642"/>
      <c r="Q675" s="630"/>
    </row>
    <row r="676" spans="1:17" ht="14.4" customHeight="1" x14ac:dyDescent="0.3">
      <c r="A676" s="625" t="s">
        <v>549</v>
      </c>
      <c r="B676" s="626" t="s">
        <v>8119</v>
      </c>
      <c r="C676" s="626" t="s">
        <v>7251</v>
      </c>
      <c r="D676" s="626" t="s">
        <v>7256</v>
      </c>
      <c r="E676" s="626" t="s">
        <v>7257</v>
      </c>
      <c r="F676" s="629">
        <v>352</v>
      </c>
      <c r="G676" s="629">
        <v>627018</v>
      </c>
      <c r="H676" s="629">
        <v>1</v>
      </c>
      <c r="I676" s="629">
        <v>1781.3011363636363</v>
      </c>
      <c r="J676" s="629">
        <v>315</v>
      </c>
      <c r="K676" s="629">
        <v>535897.5</v>
      </c>
      <c r="L676" s="629">
        <v>0.85467642077260941</v>
      </c>
      <c r="M676" s="629">
        <v>1701.2619047619048</v>
      </c>
      <c r="N676" s="629">
        <v>210</v>
      </c>
      <c r="O676" s="629">
        <v>353821.16000000003</v>
      </c>
      <c r="P676" s="642">
        <v>0.564291870408824</v>
      </c>
      <c r="Q676" s="630">
        <v>1684.8626666666669</v>
      </c>
    </row>
    <row r="677" spans="1:17" ht="14.4" customHeight="1" x14ac:dyDescent="0.3">
      <c r="A677" s="625" t="s">
        <v>549</v>
      </c>
      <c r="B677" s="626" t="s">
        <v>8119</v>
      </c>
      <c r="C677" s="626" t="s">
        <v>7251</v>
      </c>
      <c r="D677" s="626" t="s">
        <v>7258</v>
      </c>
      <c r="E677" s="626" t="s">
        <v>7259</v>
      </c>
      <c r="F677" s="629">
        <v>7</v>
      </c>
      <c r="G677" s="629">
        <v>18058.740000000002</v>
      </c>
      <c r="H677" s="629">
        <v>1</v>
      </c>
      <c r="I677" s="629">
        <v>2579.8200000000002</v>
      </c>
      <c r="J677" s="629">
        <v>9</v>
      </c>
      <c r="K677" s="629">
        <v>23187.82</v>
      </c>
      <c r="L677" s="629">
        <v>1.2840220303299121</v>
      </c>
      <c r="M677" s="629">
        <v>2576.4244444444444</v>
      </c>
      <c r="N677" s="629">
        <v>10</v>
      </c>
      <c r="O677" s="629">
        <v>26030.71</v>
      </c>
      <c r="P677" s="642">
        <v>1.4414466347043036</v>
      </c>
      <c r="Q677" s="630">
        <v>2603.0709999999999</v>
      </c>
    </row>
    <row r="678" spans="1:17" ht="14.4" customHeight="1" x14ac:dyDescent="0.3">
      <c r="A678" s="625" t="s">
        <v>549</v>
      </c>
      <c r="B678" s="626" t="s">
        <v>8119</v>
      </c>
      <c r="C678" s="626" t="s">
        <v>7251</v>
      </c>
      <c r="D678" s="626" t="s">
        <v>8120</v>
      </c>
      <c r="E678" s="626" t="s">
        <v>7259</v>
      </c>
      <c r="F678" s="629">
        <v>1</v>
      </c>
      <c r="G678" s="629">
        <v>1553.33</v>
      </c>
      <c r="H678" s="629">
        <v>1</v>
      </c>
      <c r="I678" s="629">
        <v>1553.33</v>
      </c>
      <c r="J678" s="629"/>
      <c r="K678" s="629"/>
      <c r="L678" s="629"/>
      <c r="M678" s="629"/>
      <c r="N678" s="629"/>
      <c r="O678" s="629"/>
      <c r="P678" s="642"/>
      <c r="Q678" s="630"/>
    </row>
    <row r="679" spans="1:17" ht="14.4" customHeight="1" x14ac:dyDescent="0.3">
      <c r="A679" s="625" t="s">
        <v>549</v>
      </c>
      <c r="B679" s="626" t="s">
        <v>8119</v>
      </c>
      <c r="C679" s="626" t="s">
        <v>7251</v>
      </c>
      <c r="D679" s="626" t="s">
        <v>7260</v>
      </c>
      <c r="E679" s="626" t="s">
        <v>7261</v>
      </c>
      <c r="F679" s="629">
        <v>10</v>
      </c>
      <c r="G679" s="629">
        <v>17790</v>
      </c>
      <c r="H679" s="629">
        <v>1</v>
      </c>
      <c r="I679" s="629">
        <v>1779</v>
      </c>
      <c r="J679" s="629">
        <v>9</v>
      </c>
      <c r="K679" s="629">
        <v>14439</v>
      </c>
      <c r="L679" s="629">
        <v>0.8116357504215852</v>
      </c>
      <c r="M679" s="629">
        <v>1604.3333333333333</v>
      </c>
      <c r="N679" s="629">
        <v>8</v>
      </c>
      <c r="O679" s="629">
        <v>14816</v>
      </c>
      <c r="P679" s="642">
        <v>0.83282743114109048</v>
      </c>
      <c r="Q679" s="630">
        <v>1852</v>
      </c>
    </row>
    <row r="680" spans="1:17" ht="14.4" customHeight="1" x14ac:dyDescent="0.3">
      <c r="A680" s="625" t="s">
        <v>549</v>
      </c>
      <c r="B680" s="626" t="s">
        <v>8119</v>
      </c>
      <c r="C680" s="626" t="s">
        <v>7251</v>
      </c>
      <c r="D680" s="626" t="s">
        <v>8121</v>
      </c>
      <c r="E680" s="626" t="s">
        <v>8122</v>
      </c>
      <c r="F680" s="629">
        <v>1</v>
      </c>
      <c r="G680" s="629">
        <v>7843</v>
      </c>
      <c r="H680" s="629">
        <v>1</v>
      </c>
      <c r="I680" s="629">
        <v>7843</v>
      </c>
      <c r="J680" s="629"/>
      <c r="K680" s="629"/>
      <c r="L680" s="629"/>
      <c r="M680" s="629"/>
      <c r="N680" s="629">
        <v>1</v>
      </c>
      <c r="O680" s="629">
        <v>7796</v>
      </c>
      <c r="P680" s="642">
        <v>0.99400739512941472</v>
      </c>
      <c r="Q680" s="630">
        <v>7796</v>
      </c>
    </row>
    <row r="681" spans="1:17" ht="14.4" customHeight="1" x14ac:dyDescent="0.3">
      <c r="A681" s="625" t="s">
        <v>549</v>
      </c>
      <c r="B681" s="626" t="s">
        <v>8119</v>
      </c>
      <c r="C681" s="626" t="s">
        <v>7251</v>
      </c>
      <c r="D681" s="626" t="s">
        <v>7264</v>
      </c>
      <c r="E681" s="626" t="s">
        <v>7265</v>
      </c>
      <c r="F681" s="629">
        <v>4</v>
      </c>
      <c r="G681" s="629">
        <v>27284</v>
      </c>
      <c r="H681" s="629">
        <v>1</v>
      </c>
      <c r="I681" s="629">
        <v>6821</v>
      </c>
      <c r="J681" s="629">
        <v>1</v>
      </c>
      <c r="K681" s="629">
        <v>6821</v>
      </c>
      <c r="L681" s="629">
        <v>0.25</v>
      </c>
      <c r="M681" s="629">
        <v>6821</v>
      </c>
      <c r="N681" s="629"/>
      <c r="O681" s="629"/>
      <c r="P681" s="642"/>
      <c r="Q681" s="630"/>
    </row>
    <row r="682" spans="1:17" ht="14.4" customHeight="1" x14ac:dyDescent="0.3">
      <c r="A682" s="625" t="s">
        <v>549</v>
      </c>
      <c r="B682" s="626" t="s">
        <v>8119</v>
      </c>
      <c r="C682" s="626" t="s">
        <v>7251</v>
      </c>
      <c r="D682" s="626" t="s">
        <v>7266</v>
      </c>
      <c r="E682" s="626" t="s">
        <v>7267</v>
      </c>
      <c r="F682" s="629">
        <v>5</v>
      </c>
      <c r="G682" s="629">
        <v>44995</v>
      </c>
      <c r="H682" s="629">
        <v>1</v>
      </c>
      <c r="I682" s="629">
        <v>8999</v>
      </c>
      <c r="J682" s="629">
        <v>4</v>
      </c>
      <c r="K682" s="629">
        <v>36251</v>
      </c>
      <c r="L682" s="629">
        <v>0.80566729636626289</v>
      </c>
      <c r="M682" s="629">
        <v>9062.75</v>
      </c>
      <c r="N682" s="629">
        <v>2</v>
      </c>
      <c r="O682" s="629">
        <v>18508</v>
      </c>
      <c r="P682" s="642">
        <v>0.41133459273252582</v>
      </c>
      <c r="Q682" s="630">
        <v>9254</v>
      </c>
    </row>
    <row r="683" spans="1:17" ht="14.4" customHeight="1" x14ac:dyDescent="0.3">
      <c r="A683" s="625" t="s">
        <v>549</v>
      </c>
      <c r="B683" s="626" t="s">
        <v>8119</v>
      </c>
      <c r="C683" s="626" t="s">
        <v>7251</v>
      </c>
      <c r="D683" s="626" t="s">
        <v>7268</v>
      </c>
      <c r="E683" s="626" t="s">
        <v>7269</v>
      </c>
      <c r="F683" s="629">
        <v>225</v>
      </c>
      <c r="G683" s="629">
        <v>191960.01</v>
      </c>
      <c r="H683" s="629">
        <v>1</v>
      </c>
      <c r="I683" s="629">
        <v>853.15560000000005</v>
      </c>
      <c r="J683" s="629">
        <v>199</v>
      </c>
      <c r="K683" s="629">
        <v>170922.02000000002</v>
      </c>
      <c r="L683" s="629">
        <v>0.89040430868908582</v>
      </c>
      <c r="M683" s="629">
        <v>858.90462311557803</v>
      </c>
      <c r="N683" s="629">
        <v>127</v>
      </c>
      <c r="O683" s="629">
        <v>102019.56</v>
      </c>
      <c r="P683" s="642">
        <v>0.53146256868813457</v>
      </c>
      <c r="Q683" s="630">
        <v>803.30362204724406</v>
      </c>
    </row>
    <row r="684" spans="1:17" ht="14.4" customHeight="1" x14ac:dyDescent="0.3">
      <c r="A684" s="625" t="s">
        <v>549</v>
      </c>
      <c r="B684" s="626" t="s">
        <v>8119</v>
      </c>
      <c r="C684" s="626" t="s">
        <v>7251</v>
      </c>
      <c r="D684" s="626" t="s">
        <v>7270</v>
      </c>
      <c r="E684" s="626" t="s">
        <v>7271</v>
      </c>
      <c r="F684" s="629">
        <v>2</v>
      </c>
      <c r="G684" s="629">
        <v>378.88</v>
      </c>
      <c r="H684" s="629">
        <v>1</v>
      </c>
      <c r="I684" s="629">
        <v>189.44</v>
      </c>
      <c r="J684" s="629">
        <v>9</v>
      </c>
      <c r="K684" s="629">
        <v>1979.46</v>
      </c>
      <c r="L684" s="629">
        <v>5.2245038006756754</v>
      </c>
      <c r="M684" s="629">
        <v>219.94</v>
      </c>
      <c r="N684" s="629">
        <v>4</v>
      </c>
      <c r="O684" s="629">
        <v>954.72</v>
      </c>
      <c r="P684" s="642">
        <v>2.5198479729729732</v>
      </c>
      <c r="Q684" s="630">
        <v>238.68</v>
      </c>
    </row>
    <row r="685" spans="1:17" ht="14.4" customHeight="1" x14ac:dyDescent="0.3">
      <c r="A685" s="625" t="s">
        <v>549</v>
      </c>
      <c r="B685" s="626" t="s">
        <v>8119</v>
      </c>
      <c r="C685" s="626" t="s">
        <v>6916</v>
      </c>
      <c r="D685" s="626" t="s">
        <v>7286</v>
      </c>
      <c r="E685" s="626" t="s">
        <v>7287</v>
      </c>
      <c r="F685" s="629"/>
      <c r="G685" s="629"/>
      <c r="H685" s="629"/>
      <c r="I685" s="629"/>
      <c r="J685" s="629">
        <v>1</v>
      </c>
      <c r="K685" s="629">
        <v>14345.35</v>
      </c>
      <c r="L685" s="629"/>
      <c r="M685" s="629">
        <v>14345.35</v>
      </c>
      <c r="N685" s="629"/>
      <c r="O685" s="629"/>
      <c r="P685" s="642"/>
      <c r="Q685" s="630"/>
    </row>
    <row r="686" spans="1:17" ht="14.4" customHeight="1" x14ac:dyDescent="0.3">
      <c r="A686" s="625" t="s">
        <v>549</v>
      </c>
      <c r="B686" s="626" t="s">
        <v>8119</v>
      </c>
      <c r="C686" s="626" t="s">
        <v>6916</v>
      </c>
      <c r="D686" s="626" t="s">
        <v>7288</v>
      </c>
      <c r="E686" s="626" t="s">
        <v>7289</v>
      </c>
      <c r="F686" s="629"/>
      <c r="G686" s="629"/>
      <c r="H686" s="629"/>
      <c r="I686" s="629"/>
      <c r="J686" s="629">
        <v>1</v>
      </c>
      <c r="K686" s="629">
        <v>6340</v>
      </c>
      <c r="L686" s="629"/>
      <c r="M686" s="629">
        <v>6340</v>
      </c>
      <c r="N686" s="629"/>
      <c r="O686" s="629"/>
      <c r="P686" s="642"/>
      <c r="Q686" s="630"/>
    </row>
    <row r="687" spans="1:17" ht="14.4" customHeight="1" x14ac:dyDescent="0.3">
      <c r="A687" s="625" t="s">
        <v>549</v>
      </c>
      <c r="B687" s="626" t="s">
        <v>8119</v>
      </c>
      <c r="C687" s="626" t="s">
        <v>6916</v>
      </c>
      <c r="D687" s="626" t="s">
        <v>7292</v>
      </c>
      <c r="E687" s="626" t="s">
        <v>7293</v>
      </c>
      <c r="F687" s="629">
        <v>2</v>
      </c>
      <c r="G687" s="629">
        <v>10500</v>
      </c>
      <c r="H687" s="629">
        <v>1</v>
      </c>
      <c r="I687" s="629">
        <v>5250</v>
      </c>
      <c r="J687" s="629"/>
      <c r="K687" s="629"/>
      <c r="L687" s="629"/>
      <c r="M687" s="629"/>
      <c r="N687" s="629">
        <v>1</v>
      </c>
      <c r="O687" s="629">
        <v>5440.91</v>
      </c>
      <c r="P687" s="642">
        <v>0.51818190476190473</v>
      </c>
      <c r="Q687" s="630">
        <v>5440.91</v>
      </c>
    </row>
    <row r="688" spans="1:17" ht="14.4" customHeight="1" x14ac:dyDescent="0.3">
      <c r="A688" s="625" t="s">
        <v>549</v>
      </c>
      <c r="B688" s="626" t="s">
        <v>8119</v>
      </c>
      <c r="C688" s="626" t="s">
        <v>6916</v>
      </c>
      <c r="D688" s="626" t="s">
        <v>7296</v>
      </c>
      <c r="E688" s="626" t="s">
        <v>7297</v>
      </c>
      <c r="F688" s="629"/>
      <c r="G688" s="629"/>
      <c r="H688" s="629"/>
      <c r="I688" s="629"/>
      <c r="J688" s="629">
        <v>3</v>
      </c>
      <c r="K688" s="629">
        <v>20498.25</v>
      </c>
      <c r="L688" s="629"/>
      <c r="M688" s="629">
        <v>6832.75</v>
      </c>
      <c r="N688" s="629">
        <v>1</v>
      </c>
      <c r="O688" s="629">
        <v>6832.75</v>
      </c>
      <c r="P688" s="642"/>
      <c r="Q688" s="630">
        <v>6832.75</v>
      </c>
    </row>
    <row r="689" spans="1:17" ht="14.4" customHeight="1" x14ac:dyDescent="0.3">
      <c r="A689" s="625" t="s">
        <v>549</v>
      </c>
      <c r="B689" s="626" t="s">
        <v>8119</v>
      </c>
      <c r="C689" s="626" t="s">
        <v>6916</v>
      </c>
      <c r="D689" s="626" t="s">
        <v>7298</v>
      </c>
      <c r="E689" s="626" t="s">
        <v>7299</v>
      </c>
      <c r="F689" s="629"/>
      <c r="G689" s="629"/>
      <c r="H689" s="629"/>
      <c r="I689" s="629"/>
      <c r="J689" s="629"/>
      <c r="K689" s="629"/>
      <c r="L689" s="629"/>
      <c r="M689" s="629"/>
      <c r="N689" s="629">
        <v>1</v>
      </c>
      <c r="O689" s="629">
        <v>5083.3599999999997</v>
      </c>
      <c r="P689" s="642"/>
      <c r="Q689" s="630">
        <v>5083.3599999999997</v>
      </c>
    </row>
    <row r="690" spans="1:17" ht="14.4" customHeight="1" x14ac:dyDescent="0.3">
      <c r="A690" s="625" t="s">
        <v>549</v>
      </c>
      <c r="B690" s="626" t="s">
        <v>8119</v>
      </c>
      <c r="C690" s="626" t="s">
        <v>6916</v>
      </c>
      <c r="D690" s="626" t="s">
        <v>7300</v>
      </c>
      <c r="E690" s="626" t="s">
        <v>7301</v>
      </c>
      <c r="F690" s="629">
        <v>1</v>
      </c>
      <c r="G690" s="629">
        <v>6340</v>
      </c>
      <c r="H690" s="629">
        <v>1</v>
      </c>
      <c r="I690" s="629">
        <v>6340</v>
      </c>
      <c r="J690" s="629">
        <v>1</v>
      </c>
      <c r="K690" s="629">
        <v>6570.55</v>
      </c>
      <c r="L690" s="629">
        <v>1.0363643533123028</v>
      </c>
      <c r="M690" s="629">
        <v>6570.55</v>
      </c>
      <c r="N690" s="629">
        <v>2</v>
      </c>
      <c r="O690" s="629">
        <v>13141.1</v>
      </c>
      <c r="P690" s="642">
        <v>2.0727287066246056</v>
      </c>
      <c r="Q690" s="630">
        <v>6570.55</v>
      </c>
    </row>
    <row r="691" spans="1:17" ht="14.4" customHeight="1" x14ac:dyDescent="0.3">
      <c r="A691" s="625" t="s">
        <v>549</v>
      </c>
      <c r="B691" s="626" t="s">
        <v>8119</v>
      </c>
      <c r="C691" s="626" t="s">
        <v>6916</v>
      </c>
      <c r="D691" s="626" t="s">
        <v>7320</v>
      </c>
      <c r="E691" s="626" t="s">
        <v>7321</v>
      </c>
      <c r="F691" s="629">
        <v>2</v>
      </c>
      <c r="G691" s="629">
        <v>9330</v>
      </c>
      <c r="H691" s="629">
        <v>1</v>
      </c>
      <c r="I691" s="629">
        <v>4665</v>
      </c>
      <c r="J691" s="629"/>
      <c r="K691" s="629"/>
      <c r="L691" s="629"/>
      <c r="M691" s="629"/>
      <c r="N691" s="629">
        <v>2</v>
      </c>
      <c r="O691" s="629">
        <v>9669.2800000000007</v>
      </c>
      <c r="P691" s="642">
        <v>1.0363644158628083</v>
      </c>
      <c r="Q691" s="630">
        <v>4834.6400000000003</v>
      </c>
    </row>
    <row r="692" spans="1:17" ht="14.4" customHeight="1" x14ac:dyDescent="0.3">
      <c r="A692" s="625" t="s">
        <v>549</v>
      </c>
      <c r="B692" s="626" t="s">
        <v>8119</v>
      </c>
      <c r="C692" s="626" t="s">
        <v>6916</v>
      </c>
      <c r="D692" s="626" t="s">
        <v>7332</v>
      </c>
      <c r="E692" s="626" t="s">
        <v>7333</v>
      </c>
      <c r="F692" s="629"/>
      <c r="G692" s="629"/>
      <c r="H692" s="629"/>
      <c r="I692" s="629"/>
      <c r="J692" s="629">
        <v>2</v>
      </c>
      <c r="K692" s="629">
        <v>5207.1000000000004</v>
      </c>
      <c r="L692" s="629"/>
      <c r="M692" s="629">
        <v>2603.5500000000002</v>
      </c>
      <c r="N692" s="629">
        <v>1</v>
      </c>
      <c r="O692" s="629">
        <v>2603.5500000000002</v>
      </c>
      <c r="P692" s="642"/>
      <c r="Q692" s="630">
        <v>2603.5500000000002</v>
      </c>
    </row>
    <row r="693" spans="1:17" ht="14.4" customHeight="1" x14ac:dyDescent="0.3">
      <c r="A693" s="625" t="s">
        <v>549</v>
      </c>
      <c r="B693" s="626" t="s">
        <v>8119</v>
      </c>
      <c r="C693" s="626" t="s">
        <v>6916</v>
      </c>
      <c r="D693" s="626" t="s">
        <v>7334</v>
      </c>
      <c r="E693" s="626" t="s">
        <v>7333</v>
      </c>
      <c r="F693" s="629"/>
      <c r="G693" s="629"/>
      <c r="H693" s="629"/>
      <c r="I693" s="629"/>
      <c r="J693" s="629"/>
      <c r="K693" s="629"/>
      <c r="L693" s="629"/>
      <c r="M693" s="629"/>
      <c r="N693" s="629">
        <v>1</v>
      </c>
      <c r="O693" s="629">
        <v>8342.6200000000008</v>
      </c>
      <c r="P693" s="642"/>
      <c r="Q693" s="630">
        <v>8342.6200000000008</v>
      </c>
    </row>
    <row r="694" spans="1:17" ht="14.4" customHeight="1" x14ac:dyDescent="0.3">
      <c r="A694" s="625" t="s">
        <v>549</v>
      </c>
      <c r="B694" s="626" t="s">
        <v>8119</v>
      </c>
      <c r="C694" s="626" t="s">
        <v>6916</v>
      </c>
      <c r="D694" s="626" t="s">
        <v>7355</v>
      </c>
      <c r="E694" s="626" t="s">
        <v>7356</v>
      </c>
      <c r="F694" s="629">
        <v>1</v>
      </c>
      <c r="G694" s="629">
        <v>6850.4</v>
      </c>
      <c r="H694" s="629">
        <v>1</v>
      </c>
      <c r="I694" s="629">
        <v>6850.4</v>
      </c>
      <c r="J694" s="629"/>
      <c r="K694" s="629"/>
      <c r="L694" s="629"/>
      <c r="M694" s="629"/>
      <c r="N694" s="629"/>
      <c r="O694" s="629"/>
      <c r="P694" s="642"/>
      <c r="Q694" s="630"/>
    </row>
    <row r="695" spans="1:17" ht="14.4" customHeight="1" x14ac:dyDescent="0.3">
      <c r="A695" s="625" t="s">
        <v>549</v>
      </c>
      <c r="B695" s="626" t="s">
        <v>8119</v>
      </c>
      <c r="C695" s="626" t="s">
        <v>6916</v>
      </c>
      <c r="D695" s="626" t="s">
        <v>7362</v>
      </c>
      <c r="E695" s="626" t="s">
        <v>7363</v>
      </c>
      <c r="F695" s="629"/>
      <c r="G695" s="629"/>
      <c r="H695" s="629"/>
      <c r="I695" s="629"/>
      <c r="J695" s="629"/>
      <c r="K695" s="629"/>
      <c r="L695" s="629"/>
      <c r="M695" s="629"/>
      <c r="N695" s="629">
        <v>1</v>
      </c>
      <c r="O695" s="629">
        <v>4560</v>
      </c>
      <c r="P695" s="642"/>
      <c r="Q695" s="630">
        <v>4560</v>
      </c>
    </row>
    <row r="696" spans="1:17" ht="14.4" customHeight="1" x14ac:dyDescent="0.3">
      <c r="A696" s="625" t="s">
        <v>549</v>
      </c>
      <c r="B696" s="626" t="s">
        <v>8119</v>
      </c>
      <c r="C696" s="626" t="s">
        <v>6916</v>
      </c>
      <c r="D696" s="626" t="s">
        <v>7364</v>
      </c>
      <c r="E696" s="626" t="s">
        <v>7333</v>
      </c>
      <c r="F696" s="629"/>
      <c r="G696" s="629"/>
      <c r="H696" s="629"/>
      <c r="I696" s="629"/>
      <c r="J696" s="629"/>
      <c r="K696" s="629"/>
      <c r="L696" s="629"/>
      <c r="M696" s="629"/>
      <c r="N696" s="629">
        <v>1</v>
      </c>
      <c r="O696" s="629">
        <v>4101.82</v>
      </c>
      <c r="P696" s="642"/>
      <c r="Q696" s="630">
        <v>4101.82</v>
      </c>
    </row>
    <row r="697" spans="1:17" ht="14.4" customHeight="1" x14ac:dyDescent="0.3">
      <c r="A697" s="625" t="s">
        <v>549</v>
      </c>
      <c r="B697" s="626" t="s">
        <v>8119</v>
      </c>
      <c r="C697" s="626" t="s">
        <v>6916</v>
      </c>
      <c r="D697" s="626" t="s">
        <v>7365</v>
      </c>
      <c r="E697" s="626" t="s">
        <v>7366</v>
      </c>
      <c r="F697" s="629"/>
      <c r="G697" s="629"/>
      <c r="H697" s="629"/>
      <c r="I697" s="629"/>
      <c r="J697" s="629">
        <v>2</v>
      </c>
      <c r="K697" s="629">
        <v>20248.48</v>
      </c>
      <c r="L697" s="629"/>
      <c r="M697" s="629">
        <v>10124.24</v>
      </c>
      <c r="N697" s="629"/>
      <c r="O697" s="629"/>
      <c r="P697" s="642"/>
      <c r="Q697" s="630"/>
    </row>
    <row r="698" spans="1:17" ht="14.4" customHeight="1" x14ac:dyDescent="0.3">
      <c r="A698" s="625" t="s">
        <v>549</v>
      </c>
      <c r="B698" s="626" t="s">
        <v>8119</v>
      </c>
      <c r="C698" s="626" t="s">
        <v>6916</v>
      </c>
      <c r="D698" s="626" t="s">
        <v>7401</v>
      </c>
      <c r="E698" s="626" t="s">
        <v>7402</v>
      </c>
      <c r="F698" s="629">
        <v>1</v>
      </c>
      <c r="G698" s="629">
        <v>12019.2</v>
      </c>
      <c r="H698" s="629">
        <v>1</v>
      </c>
      <c r="I698" s="629">
        <v>12019.2</v>
      </c>
      <c r="J698" s="629">
        <v>1</v>
      </c>
      <c r="K698" s="629">
        <v>12019.2</v>
      </c>
      <c r="L698" s="629">
        <v>1</v>
      </c>
      <c r="M698" s="629">
        <v>12019.2</v>
      </c>
      <c r="N698" s="629">
        <v>3</v>
      </c>
      <c r="O698" s="629">
        <v>36057.600000000006</v>
      </c>
      <c r="P698" s="642">
        <v>3.0000000000000004</v>
      </c>
      <c r="Q698" s="630">
        <v>12019.200000000003</v>
      </c>
    </row>
    <row r="699" spans="1:17" ht="14.4" customHeight="1" x14ac:dyDescent="0.3">
      <c r="A699" s="625" t="s">
        <v>549</v>
      </c>
      <c r="B699" s="626" t="s">
        <v>8119</v>
      </c>
      <c r="C699" s="626" t="s">
        <v>6916</v>
      </c>
      <c r="D699" s="626" t="s">
        <v>7417</v>
      </c>
      <c r="E699" s="626" t="s">
        <v>7418</v>
      </c>
      <c r="F699" s="629">
        <v>1</v>
      </c>
      <c r="G699" s="629">
        <v>10980.7</v>
      </c>
      <c r="H699" s="629">
        <v>1</v>
      </c>
      <c r="I699" s="629">
        <v>10980.7</v>
      </c>
      <c r="J699" s="629"/>
      <c r="K699" s="629"/>
      <c r="L699" s="629"/>
      <c r="M699" s="629"/>
      <c r="N699" s="629"/>
      <c r="O699" s="629"/>
      <c r="P699" s="642"/>
      <c r="Q699" s="630"/>
    </row>
    <row r="700" spans="1:17" ht="14.4" customHeight="1" x14ac:dyDescent="0.3">
      <c r="A700" s="625" t="s">
        <v>549</v>
      </c>
      <c r="B700" s="626" t="s">
        <v>8119</v>
      </c>
      <c r="C700" s="626" t="s">
        <v>6916</v>
      </c>
      <c r="D700" s="626" t="s">
        <v>7423</v>
      </c>
      <c r="E700" s="626" t="s">
        <v>7424</v>
      </c>
      <c r="F700" s="629"/>
      <c r="G700" s="629"/>
      <c r="H700" s="629"/>
      <c r="I700" s="629"/>
      <c r="J700" s="629"/>
      <c r="K700" s="629"/>
      <c r="L700" s="629"/>
      <c r="M700" s="629"/>
      <c r="N700" s="629">
        <v>1</v>
      </c>
      <c r="O700" s="629">
        <v>21280.6</v>
      </c>
      <c r="P700" s="642"/>
      <c r="Q700" s="630">
        <v>21280.6</v>
      </c>
    </row>
    <row r="701" spans="1:17" ht="14.4" customHeight="1" x14ac:dyDescent="0.3">
      <c r="A701" s="625" t="s">
        <v>549</v>
      </c>
      <c r="B701" s="626" t="s">
        <v>8119</v>
      </c>
      <c r="C701" s="626" t="s">
        <v>6916</v>
      </c>
      <c r="D701" s="626" t="s">
        <v>7437</v>
      </c>
      <c r="E701" s="626" t="s">
        <v>7438</v>
      </c>
      <c r="F701" s="629"/>
      <c r="G701" s="629"/>
      <c r="H701" s="629"/>
      <c r="I701" s="629"/>
      <c r="J701" s="629">
        <v>1</v>
      </c>
      <c r="K701" s="629">
        <v>8498.2999999999993</v>
      </c>
      <c r="L701" s="629"/>
      <c r="M701" s="629">
        <v>8498.2999999999993</v>
      </c>
      <c r="N701" s="629"/>
      <c r="O701" s="629"/>
      <c r="P701" s="642"/>
      <c r="Q701" s="630"/>
    </row>
    <row r="702" spans="1:17" ht="14.4" customHeight="1" x14ac:dyDescent="0.3">
      <c r="A702" s="625" t="s">
        <v>549</v>
      </c>
      <c r="B702" s="626" t="s">
        <v>8119</v>
      </c>
      <c r="C702" s="626" t="s">
        <v>6916</v>
      </c>
      <c r="D702" s="626" t="s">
        <v>6919</v>
      </c>
      <c r="E702" s="626" t="s">
        <v>6920</v>
      </c>
      <c r="F702" s="629"/>
      <c r="G702" s="629"/>
      <c r="H702" s="629"/>
      <c r="I702" s="629"/>
      <c r="J702" s="629">
        <v>1</v>
      </c>
      <c r="K702" s="629">
        <v>891.27</v>
      </c>
      <c r="L702" s="629"/>
      <c r="M702" s="629">
        <v>891.27</v>
      </c>
      <c r="N702" s="629"/>
      <c r="O702" s="629"/>
      <c r="P702" s="642"/>
      <c r="Q702" s="630"/>
    </row>
    <row r="703" spans="1:17" ht="14.4" customHeight="1" x14ac:dyDescent="0.3">
      <c r="A703" s="625" t="s">
        <v>549</v>
      </c>
      <c r="B703" s="626" t="s">
        <v>8119</v>
      </c>
      <c r="C703" s="626" t="s">
        <v>6916</v>
      </c>
      <c r="D703" s="626" t="s">
        <v>7457</v>
      </c>
      <c r="E703" s="626" t="s">
        <v>7458</v>
      </c>
      <c r="F703" s="629"/>
      <c r="G703" s="629"/>
      <c r="H703" s="629"/>
      <c r="I703" s="629"/>
      <c r="J703" s="629">
        <v>11</v>
      </c>
      <c r="K703" s="629">
        <v>15180</v>
      </c>
      <c r="L703" s="629"/>
      <c r="M703" s="629">
        <v>1380</v>
      </c>
      <c r="N703" s="629"/>
      <c r="O703" s="629"/>
      <c r="P703" s="642"/>
      <c r="Q703" s="630"/>
    </row>
    <row r="704" spans="1:17" ht="14.4" customHeight="1" x14ac:dyDescent="0.3">
      <c r="A704" s="625" t="s">
        <v>549</v>
      </c>
      <c r="B704" s="626" t="s">
        <v>8119</v>
      </c>
      <c r="C704" s="626" t="s">
        <v>6916</v>
      </c>
      <c r="D704" s="626" t="s">
        <v>7463</v>
      </c>
      <c r="E704" s="626" t="s">
        <v>7464</v>
      </c>
      <c r="F704" s="629"/>
      <c r="G704" s="629"/>
      <c r="H704" s="629"/>
      <c r="I704" s="629"/>
      <c r="J704" s="629">
        <v>11</v>
      </c>
      <c r="K704" s="629">
        <v>14432</v>
      </c>
      <c r="L704" s="629"/>
      <c r="M704" s="629">
        <v>1312</v>
      </c>
      <c r="N704" s="629"/>
      <c r="O704" s="629"/>
      <c r="P704" s="642"/>
      <c r="Q704" s="630"/>
    </row>
    <row r="705" spans="1:17" ht="14.4" customHeight="1" x14ac:dyDescent="0.3">
      <c r="A705" s="625" t="s">
        <v>549</v>
      </c>
      <c r="B705" s="626" t="s">
        <v>8119</v>
      </c>
      <c r="C705" s="626" t="s">
        <v>6916</v>
      </c>
      <c r="D705" s="626" t="s">
        <v>7477</v>
      </c>
      <c r="E705" s="626" t="s">
        <v>7478</v>
      </c>
      <c r="F705" s="629"/>
      <c r="G705" s="629"/>
      <c r="H705" s="629"/>
      <c r="I705" s="629"/>
      <c r="J705" s="629">
        <v>1</v>
      </c>
      <c r="K705" s="629">
        <v>5924.89</v>
      </c>
      <c r="L705" s="629"/>
      <c r="M705" s="629">
        <v>5924.89</v>
      </c>
      <c r="N705" s="629"/>
      <c r="O705" s="629"/>
      <c r="P705" s="642"/>
      <c r="Q705" s="630"/>
    </row>
    <row r="706" spans="1:17" ht="14.4" customHeight="1" x14ac:dyDescent="0.3">
      <c r="A706" s="625" t="s">
        <v>549</v>
      </c>
      <c r="B706" s="626" t="s">
        <v>8119</v>
      </c>
      <c r="C706" s="626" t="s">
        <v>6916</v>
      </c>
      <c r="D706" s="626" t="s">
        <v>7479</v>
      </c>
      <c r="E706" s="626" t="s">
        <v>7480</v>
      </c>
      <c r="F706" s="629"/>
      <c r="G706" s="629"/>
      <c r="H706" s="629"/>
      <c r="I706" s="629"/>
      <c r="J706" s="629">
        <v>1</v>
      </c>
      <c r="K706" s="629">
        <v>13666.42</v>
      </c>
      <c r="L706" s="629"/>
      <c r="M706" s="629">
        <v>13666.42</v>
      </c>
      <c r="N706" s="629"/>
      <c r="O706" s="629"/>
      <c r="P706" s="642"/>
      <c r="Q706" s="630"/>
    </row>
    <row r="707" spans="1:17" ht="14.4" customHeight="1" x14ac:dyDescent="0.3">
      <c r="A707" s="625" t="s">
        <v>549</v>
      </c>
      <c r="B707" s="626" t="s">
        <v>8119</v>
      </c>
      <c r="C707" s="626" t="s">
        <v>6916</v>
      </c>
      <c r="D707" s="626" t="s">
        <v>7481</v>
      </c>
      <c r="E707" s="626" t="s">
        <v>7482</v>
      </c>
      <c r="F707" s="629"/>
      <c r="G707" s="629"/>
      <c r="H707" s="629"/>
      <c r="I707" s="629"/>
      <c r="J707" s="629">
        <v>1</v>
      </c>
      <c r="K707" s="629">
        <v>6755.23</v>
      </c>
      <c r="L707" s="629"/>
      <c r="M707" s="629">
        <v>6755.23</v>
      </c>
      <c r="N707" s="629"/>
      <c r="O707" s="629"/>
      <c r="P707" s="642"/>
      <c r="Q707" s="630"/>
    </row>
    <row r="708" spans="1:17" ht="14.4" customHeight="1" x14ac:dyDescent="0.3">
      <c r="A708" s="625" t="s">
        <v>549</v>
      </c>
      <c r="B708" s="626" t="s">
        <v>8119</v>
      </c>
      <c r="C708" s="626" t="s">
        <v>6916</v>
      </c>
      <c r="D708" s="626" t="s">
        <v>8123</v>
      </c>
      <c r="E708" s="626" t="s">
        <v>8124</v>
      </c>
      <c r="F708" s="629">
        <v>1</v>
      </c>
      <c r="G708" s="629">
        <v>7286.2</v>
      </c>
      <c r="H708" s="629">
        <v>1</v>
      </c>
      <c r="I708" s="629">
        <v>7286.2</v>
      </c>
      <c r="J708" s="629"/>
      <c r="K708" s="629"/>
      <c r="L708" s="629"/>
      <c r="M708" s="629"/>
      <c r="N708" s="629"/>
      <c r="O708" s="629"/>
      <c r="P708" s="642"/>
      <c r="Q708" s="630"/>
    </row>
    <row r="709" spans="1:17" ht="14.4" customHeight="1" x14ac:dyDescent="0.3">
      <c r="A709" s="625" t="s">
        <v>549</v>
      </c>
      <c r="B709" s="626" t="s">
        <v>8119</v>
      </c>
      <c r="C709" s="626" t="s">
        <v>6916</v>
      </c>
      <c r="D709" s="626" t="s">
        <v>8125</v>
      </c>
      <c r="E709" s="626" t="s">
        <v>8126</v>
      </c>
      <c r="F709" s="629">
        <v>1</v>
      </c>
      <c r="G709" s="629">
        <v>7057.8</v>
      </c>
      <c r="H709" s="629">
        <v>1</v>
      </c>
      <c r="I709" s="629">
        <v>7057.8</v>
      </c>
      <c r="J709" s="629"/>
      <c r="K709" s="629"/>
      <c r="L709" s="629"/>
      <c r="M709" s="629"/>
      <c r="N709" s="629"/>
      <c r="O709" s="629"/>
      <c r="P709" s="642"/>
      <c r="Q709" s="630"/>
    </row>
    <row r="710" spans="1:17" ht="14.4" customHeight="1" x14ac:dyDescent="0.3">
      <c r="A710" s="625" t="s">
        <v>549</v>
      </c>
      <c r="B710" s="626" t="s">
        <v>8119</v>
      </c>
      <c r="C710" s="626" t="s">
        <v>6929</v>
      </c>
      <c r="D710" s="626" t="s">
        <v>8127</v>
      </c>
      <c r="E710" s="626" t="s">
        <v>8128</v>
      </c>
      <c r="F710" s="629">
        <v>1124</v>
      </c>
      <c r="G710" s="629">
        <v>13360988</v>
      </c>
      <c r="H710" s="629">
        <v>1</v>
      </c>
      <c r="I710" s="629">
        <v>11887</v>
      </c>
      <c r="J710" s="629">
        <v>1088</v>
      </c>
      <c r="K710" s="629">
        <v>12940040</v>
      </c>
      <c r="L710" s="629">
        <v>0.96849424608419676</v>
      </c>
      <c r="M710" s="629">
        <v>11893.419117647059</v>
      </c>
      <c r="N710" s="629">
        <v>1292</v>
      </c>
      <c r="O710" s="629">
        <v>15370706</v>
      </c>
      <c r="P710" s="642">
        <v>1.1504168703691673</v>
      </c>
      <c r="Q710" s="630">
        <v>11896.831269349845</v>
      </c>
    </row>
    <row r="711" spans="1:17" ht="14.4" customHeight="1" x14ac:dyDescent="0.3">
      <c r="A711" s="625" t="s">
        <v>549</v>
      </c>
      <c r="B711" s="626" t="s">
        <v>8119</v>
      </c>
      <c r="C711" s="626" t="s">
        <v>6929</v>
      </c>
      <c r="D711" s="626" t="s">
        <v>8129</v>
      </c>
      <c r="E711" s="626" t="s">
        <v>8130</v>
      </c>
      <c r="F711" s="629">
        <v>797</v>
      </c>
      <c r="G711" s="629">
        <v>5312802</v>
      </c>
      <c r="H711" s="629">
        <v>1</v>
      </c>
      <c r="I711" s="629">
        <v>6666</v>
      </c>
      <c r="J711" s="629">
        <v>873</v>
      </c>
      <c r="K711" s="629">
        <v>5824426</v>
      </c>
      <c r="L711" s="629">
        <v>1.0963002197333911</v>
      </c>
      <c r="M711" s="629">
        <v>6671.7365406643758</v>
      </c>
      <c r="N711" s="629">
        <v>514</v>
      </c>
      <c r="O711" s="629">
        <v>3431360</v>
      </c>
      <c r="P711" s="642">
        <v>0.64586634322152414</v>
      </c>
      <c r="Q711" s="630">
        <v>6675.7976653696496</v>
      </c>
    </row>
    <row r="712" spans="1:17" ht="14.4" customHeight="1" x14ac:dyDescent="0.3">
      <c r="A712" s="625" t="s">
        <v>549</v>
      </c>
      <c r="B712" s="626" t="s">
        <v>8119</v>
      </c>
      <c r="C712" s="626" t="s">
        <v>6929</v>
      </c>
      <c r="D712" s="626" t="s">
        <v>8131</v>
      </c>
      <c r="E712" s="626" t="s">
        <v>8132</v>
      </c>
      <c r="F712" s="629">
        <v>110</v>
      </c>
      <c r="G712" s="629">
        <v>601260</v>
      </c>
      <c r="H712" s="629">
        <v>1</v>
      </c>
      <c r="I712" s="629">
        <v>5466</v>
      </c>
      <c r="J712" s="629">
        <v>125</v>
      </c>
      <c r="K712" s="629">
        <v>683914</v>
      </c>
      <c r="L712" s="629">
        <v>1.1374679839004758</v>
      </c>
      <c r="M712" s="629">
        <v>5471.3119999999999</v>
      </c>
      <c r="N712" s="629">
        <v>82</v>
      </c>
      <c r="O712" s="629">
        <v>449028</v>
      </c>
      <c r="P712" s="642">
        <v>0.74681169543957693</v>
      </c>
      <c r="Q712" s="630">
        <v>5475.9512195121952</v>
      </c>
    </row>
    <row r="713" spans="1:17" ht="14.4" customHeight="1" x14ac:dyDescent="0.3">
      <c r="A713" s="625" t="s">
        <v>549</v>
      </c>
      <c r="B713" s="626" t="s">
        <v>8119</v>
      </c>
      <c r="C713" s="626" t="s">
        <v>6929</v>
      </c>
      <c r="D713" s="626" t="s">
        <v>7546</v>
      </c>
      <c r="E713" s="626" t="s">
        <v>7547</v>
      </c>
      <c r="F713" s="629">
        <v>3</v>
      </c>
      <c r="G713" s="629">
        <v>306</v>
      </c>
      <c r="H713" s="629">
        <v>1</v>
      </c>
      <c r="I713" s="629">
        <v>102</v>
      </c>
      <c r="J713" s="629">
        <v>3</v>
      </c>
      <c r="K713" s="629">
        <v>306</v>
      </c>
      <c r="L713" s="629">
        <v>1</v>
      </c>
      <c r="M713" s="629">
        <v>102</v>
      </c>
      <c r="N713" s="629"/>
      <c r="O713" s="629"/>
      <c r="P713" s="642"/>
      <c r="Q713" s="630"/>
    </row>
    <row r="714" spans="1:17" ht="14.4" customHeight="1" x14ac:dyDescent="0.3">
      <c r="A714" s="625" t="s">
        <v>549</v>
      </c>
      <c r="B714" s="626" t="s">
        <v>8119</v>
      </c>
      <c r="C714" s="626" t="s">
        <v>6929</v>
      </c>
      <c r="D714" s="626" t="s">
        <v>8133</v>
      </c>
      <c r="E714" s="626" t="s">
        <v>8134</v>
      </c>
      <c r="F714" s="629"/>
      <c r="G714" s="629"/>
      <c r="H714" s="629"/>
      <c r="I714" s="629"/>
      <c r="J714" s="629"/>
      <c r="K714" s="629"/>
      <c r="L714" s="629"/>
      <c r="M714" s="629"/>
      <c r="N714" s="629">
        <v>3</v>
      </c>
      <c r="O714" s="629">
        <v>1281</v>
      </c>
      <c r="P714" s="642"/>
      <c r="Q714" s="630">
        <v>427</v>
      </c>
    </row>
    <row r="715" spans="1:17" ht="14.4" customHeight="1" x14ac:dyDescent="0.3">
      <c r="A715" s="625" t="s">
        <v>549</v>
      </c>
      <c r="B715" s="626" t="s">
        <v>8119</v>
      </c>
      <c r="C715" s="626" t="s">
        <v>6929</v>
      </c>
      <c r="D715" s="626" t="s">
        <v>7556</v>
      </c>
      <c r="E715" s="626" t="s">
        <v>7557</v>
      </c>
      <c r="F715" s="629">
        <v>879</v>
      </c>
      <c r="G715" s="629">
        <v>334899</v>
      </c>
      <c r="H715" s="629">
        <v>1</v>
      </c>
      <c r="I715" s="629">
        <v>381</v>
      </c>
      <c r="J715" s="629">
        <v>975</v>
      </c>
      <c r="K715" s="629">
        <v>371475</v>
      </c>
      <c r="L715" s="629">
        <v>1.1092150170648465</v>
      </c>
      <c r="M715" s="629">
        <v>381</v>
      </c>
      <c r="N715" s="629">
        <v>817</v>
      </c>
      <c r="O715" s="629">
        <v>312075</v>
      </c>
      <c r="P715" s="642">
        <v>0.93184810943000729</v>
      </c>
      <c r="Q715" s="630">
        <v>381.97674418604652</v>
      </c>
    </row>
    <row r="716" spans="1:17" ht="14.4" customHeight="1" x14ac:dyDescent="0.3">
      <c r="A716" s="625" t="s">
        <v>549</v>
      </c>
      <c r="B716" s="626" t="s">
        <v>8119</v>
      </c>
      <c r="C716" s="626" t="s">
        <v>6929</v>
      </c>
      <c r="D716" s="626" t="s">
        <v>7005</v>
      </c>
      <c r="E716" s="626" t="s">
        <v>7006</v>
      </c>
      <c r="F716" s="629">
        <v>39</v>
      </c>
      <c r="G716" s="629">
        <v>14001</v>
      </c>
      <c r="H716" s="629">
        <v>1</v>
      </c>
      <c r="I716" s="629">
        <v>359</v>
      </c>
      <c r="J716" s="629">
        <v>33</v>
      </c>
      <c r="K716" s="629">
        <v>11879</v>
      </c>
      <c r="L716" s="629">
        <v>0.84843939718591532</v>
      </c>
      <c r="M716" s="629">
        <v>359.969696969697</v>
      </c>
      <c r="N716" s="629">
        <v>47</v>
      </c>
      <c r="O716" s="629">
        <v>16168</v>
      </c>
      <c r="P716" s="642">
        <v>1.154774658952932</v>
      </c>
      <c r="Q716" s="630">
        <v>344</v>
      </c>
    </row>
    <row r="717" spans="1:17" ht="14.4" customHeight="1" x14ac:dyDescent="0.3">
      <c r="A717" s="625" t="s">
        <v>549</v>
      </c>
      <c r="B717" s="626" t="s">
        <v>8119</v>
      </c>
      <c r="C717" s="626" t="s">
        <v>6929</v>
      </c>
      <c r="D717" s="626" t="s">
        <v>7007</v>
      </c>
      <c r="E717" s="626" t="s">
        <v>7008</v>
      </c>
      <c r="F717" s="629">
        <v>74</v>
      </c>
      <c r="G717" s="629">
        <v>18352</v>
      </c>
      <c r="H717" s="629">
        <v>1</v>
      </c>
      <c r="I717" s="629">
        <v>248</v>
      </c>
      <c r="J717" s="629">
        <v>99</v>
      </c>
      <c r="K717" s="629">
        <v>24649</v>
      </c>
      <c r="L717" s="629">
        <v>1.3431233653007846</v>
      </c>
      <c r="M717" s="629">
        <v>248.97979797979798</v>
      </c>
      <c r="N717" s="629">
        <v>71</v>
      </c>
      <c r="O717" s="629">
        <v>16523</v>
      </c>
      <c r="P717" s="642">
        <v>0.90033783783783783</v>
      </c>
      <c r="Q717" s="630">
        <v>232.71830985915494</v>
      </c>
    </row>
    <row r="718" spans="1:17" ht="14.4" customHeight="1" x14ac:dyDescent="0.3">
      <c r="A718" s="625" t="s">
        <v>549</v>
      </c>
      <c r="B718" s="626" t="s">
        <v>8119</v>
      </c>
      <c r="C718" s="626" t="s">
        <v>6929</v>
      </c>
      <c r="D718" s="626" t="s">
        <v>7598</v>
      </c>
      <c r="E718" s="626" t="s">
        <v>7599</v>
      </c>
      <c r="F718" s="629">
        <v>6</v>
      </c>
      <c r="G718" s="629">
        <v>83724</v>
      </c>
      <c r="H718" s="629">
        <v>1</v>
      </c>
      <c r="I718" s="629">
        <v>13954</v>
      </c>
      <c r="J718" s="629"/>
      <c r="K718" s="629"/>
      <c r="L718" s="629"/>
      <c r="M718" s="629"/>
      <c r="N718" s="629"/>
      <c r="O718" s="629"/>
      <c r="P718" s="642"/>
      <c r="Q718" s="630"/>
    </row>
    <row r="719" spans="1:17" ht="14.4" customHeight="1" x14ac:dyDescent="0.3">
      <c r="A719" s="625" t="s">
        <v>549</v>
      </c>
      <c r="B719" s="626" t="s">
        <v>8119</v>
      </c>
      <c r="C719" s="626" t="s">
        <v>6929</v>
      </c>
      <c r="D719" s="626" t="s">
        <v>7620</v>
      </c>
      <c r="E719" s="626" t="s">
        <v>7621</v>
      </c>
      <c r="F719" s="629">
        <v>10</v>
      </c>
      <c r="G719" s="629">
        <v>26650</v>
      </c>
      <c r="H719" s="629">
        <v>1</v>
      </c>
      <c r="I719" s="629">
        <v>2665</v>
      </c>
      <c r="J719" s="629"/>
      <c r="K719" s="629"/>
      <c r="L719" s="629"/>
      <c r="M719" s="629"/>
      <c r="N719" s="629"/>
      <c r="O719" s="629"/>
      <c r="P719" s="642"/>
      <c r="Q719" s="630"/>
    </row>
    <row r="720" spans="1:17" ht="14.4" customHeight="1" x14ac:dyDescent="0.3">
      <c r="A720" s="625" t="s">
        <v>549</v>
      </c>
      <c r="B720" s="626" t="s">
        <v>8119</v>
      </c>
      <c r="C720" s="626" t="s">
        <v>6929</v>
      </c>
      <c r="D720" s="626" t="s">
        <v>7622</v>
      </c>
      <c r="E720" s="626" t="s">
        <v>7623</v>
      </c>
      <c r="F720" s="629">
        <v>5</v>
      </c>
      <c r="G720" s="629">
        <v>25350</v>
      </c>
      <c r="H720" s="629">
        <v>1</v>
      </c>
      <c r="I720" s="629">
        <v>5070</v>
      </c>
      <c r="J720" s="629"/>
      <c r="K720" s="629"/>
      <c r="L720" s="629"/>
      <c r="M720" s="629"/>
      <c r="N720" s="629"/>
      <c r="O720" s="629"/>
      <c r="P720" s="642"/>
      <c r="Q720" s="630"/>
    </row>
    <row r="721" spans="1:17" ht="14.4" customHeight="1" x14ac:dyDescent="0.3">
      <c r="A721" s="625" t="s">
        <v>549</v>
      </c>
      <c r="B721" s="626" t="s">
        <v>8119</v>
      </c>
      <c r="C721" s="626" t="s">
        <v>6929</v>
      </c>
      <c r="D721" s="626" t="s">
        <v>7624</v>
      </c>
      <c r="E721" s="626" t="s">
        <v>7625</v>
      </c>
      <c r="F721" s="629">
        <v>5</v>
      </c>
      <c r="G721" s="629">
        <v>15960</v>
      </c>
      <c r="H721" s="629">
        <v>1</v>
      </c>
      <c r="I721" s="629">
        <v>3192</v>
      </c>
      <c r="J721" s="629"/>
      <c r="K721" s="629"/>
      <c r="L721" s="629"/>
      <c r="M721" s="629"/>
      <c r="N721" s="629"/>
      <c r="O721" s="629"/>
      <c r="P721" s="642"/>
      <c r="Q721" s="630"/>
    </row>
    <row r="722" spans="1:17" ht="14.4" customHeight="1" x14ac:dyDescent="0.3">
      <c r="A722" s="625" t="s">
        <v>549</v>
      </c>
      <c r="B722" s="626" t="s">
        <v>8119</v>
      </c>
      <c r="C722" s="626" t="s">
        <v>6929</v>
      </c>
      <c r="D722" s="626" t="s">
        <v>7626</v>
      </c>
      <c r="E722" s="626" t="s">
        <v>7627</v>
      </c>
      <c r="F722" s="629">
        <v>1</v>
      </c>
      <c r="G722" s="629">
        <v>5905</v>
      </c>
      <c r="H722" s="629">
        <v>1</v>
      </c>
      <c r="I722" s="629">
        <v>5905</v>
      </c>
      <c r="J722" s="629"/>
      <c r="K722" s="629"/>
      <c r="L722" s="629"/>
      <c r="M722" s="629"/>
      <c r="N722" s="629"/>
      <c r="O722" s="629"/>
      <c r="P722" s="642"/>
      <c r="Q722" s="630"/>
    </row>
    <row r="723" spans="1:17" ht="14.4" customHeight="1" x14ac:dyDescent="0.3">
      <c r="A723" s="625" t="s">
        <v>549</v>
      </c>
      <c r="B723" s="626" t="s">
        <v>8119</v>
      </c>
      <c r="C723" s="626" t="s">
        <v>6929</v>
      </c>
      <c r="D723" s="626" t="s">
        <v>630</v>
      </c>
      <c r="E723" s="626" t="s">
        <v>7633</v>
      </c>
      <c r="F723" s="629">
        <v>2</v>
      </c>
      <c r="G723" s="629">
        <v>3758</v>
      </c>
      <c r="H723" s="629">
        <v>1</v>
      </c>
      <c r="I723" s="629">
        <v>1879</v>
      </c>
      <c r="J723" s="629"/>
      <c r="K723" s="629"/>
      <c r="L723" s="629"/>
      <c r="M723" s="629"/>
      <c r="N723" s="629"/>
      <c r="O723" s="629"/>
      <c r="P723" s="642"/>
      <c r="Q723" s="630"/>
    </row>
    <row r="724" spans="1:17" ht="14.4" customHeight="1" x14ac:dyDescent="0.3">
      <c r="A724" s="625" t="s">
        <v>549</v>
      </c>
      <c r="B724" s="626" t="s">
        <v>8119</v>
      </c>
      <c r="C724" s="626" t="s">
        <v>6929</v>
      </c>
      <c r="D724" s="626" t="s">
        <v>7634</v>
      </c>
      <c r="E724" s="626" t="s">
        <v>7635</v>
      </c>
      <c r="F724" s="629">
        <v>2</v>
      </c>
      <c r="G724" s="629">
        <v>4708</v>
      </c>
      <c r="H724" s="629">
        <v>1</v>
      </c>
      <c r="I724" s="629">
        <v>2354</v>
      </c>
      <c r="J724" s="629"/>
      <c r="K724" s="629"/>
      <c r="L724" s="629"/>
      <c r="M724" s="629"/>
      <c r="N724" s="629"/>
      <c r="O724" s="629"/>
      <c r="P724" s="642"/>
      <c r="Q724" s="630"/>
    </row>
    <row r="725" spans="1:17" ht="14.4" customHeight="1" x14ac:dyDescent="0.3">
      <c r="A725" s="625" t="s">
        <v>549</v>
      </c>
      <c r="B725" s="626" t="s">
        <v>8119</v>
      </c>
      <c r="C725" s="626" t="s">
        <v>6929</v>
      </c>
      <c r="D725" s="626" t="s">
        <v>7636</v>
      </c>
      <c r="E725" s="626" t="s">
        <v>7637</v>
      </c>
      <c r="F725" s="629">
        <v>1</v>
      </c>
      <c r="G725" s="629">
        <v>2686</v>
      </c>
      <c r="H725" s="629">
        <v>1</v>
      </c>
      <c r="I725" s="629">
        <v>2686</v>
      </c>
      <c r="J725" s="629"/>
      <c r="K725" s="629"/>
      <c r="L725" s="629"/>
      <c r="M725" s="629"/>
      <c r="N725" s="629"/>
      <c r="O725" s="629"/>
      <c r="P725" s="642"/>
      <c r="Q725" s="630"/>
    </row>
    <row r="726" spans="1:17" ht="14.4" customHeight="1" x14ac:dyDescent="0.3">
      <c r="A726" s="625" t="s">
        <v>549</v>
      </c>
      <c r="B726" s="626" t="s">
        <v>8119</v>
      </c>
      <c r="C726" s="626" t="s">
        <v>6929</v>
      </c>
      <c r="D726" s="626" t="s">
        <v>7640</v>
      </c>
      <c r="E726" s="626" t="s">
        <v>7641</v>
      </c>
      <c r="F726" s="629">
        <v>1</v>
      </c>
      <c r="G726" s="629">
        <v>4227</v>
      </c>
      <c r="H726" s="629">
        <v>1</v>
      </c>
      <c r="I726" s="629">
        <v>4227</v>
      </c>
      <c r="J726" s="629"/>
      <c r="K726" s="629"/>
      <c r="L726" s="629"/>
      <c r="M726" s="629"/>
      <c r="N726" s="629"/>
      <c r="O726" s="629"/>
      <c r="P726" s="642"/>
      <c r="Q726" s="630"/>
    </row>
    <row r="727" spans="1:17" ht="14.4" customHeight="1" x14ac:dyDescent="0.3">
      <c r="A727" s="625" t="s">
        <v>549</v>
      </c>
      <c r="B727" s="626" t="s">
        <v>8119</v>
      </c>
      <c r="C727" s="626" t="s">
        <v>6929</v>
      </c>
      <c r="D727" s="626" t="s">
        <v>7642</v>
      </c>
      <c r="E727" s="626" t="s">
        <v>7643</v>
      </c>
      <c r="F727" s="629">
        <v>1</v>
      </c>
      <c r="G727" s="629">
        <v>3150</v>
      </c>
      <c r="H727" s="629">
        <v>1</v>
      </c>
      <c r="I727" s="629">
        <v>3150</v>
      </c>
      <c r="J727" s="629"/>
      <c r="K727" s="629"/>
      <c r="L727" s="629"/>
      <c r="M727" s="629"/>
      <c r="N727" s="629"/>
      <c r="O727" s="629"/>
      <c r="P727" s="642"/>
      <c r="Q727" s="630"/>
    </row>
    <row r="728" spans="1:17" ht="14.4" customHeight="1" x14ac:dyDescent="0.3">
      <c r="A728" s="625" t="s">
        <v>549</v>
      </c>
      <c r="B728" s="626" t="s">
        <v>8119</v>
      </c>
      <c r="C728" s="626" t="s">
        <v>6929</v>
      </c>
      <c r="D728" s="626" t="s">
        <v>7644</v>
      </c>
      <c r="E728" s="626" t="s">
        <v>7645</v>
      </c>
      <c r="F728" s="629">
        <v>2</v>
      </c>
      <c r="G728" s="629">
        <v>6144</v>
      </c>
      <c r="H728" s="629">
        <v>1</v>
      </c>
      <c r="I728" s="629">
        <v>3072</v>
      </c>
      <c r="J728" s="629"/>
      <c r="K728" s="629"/>
      <c r="L728" s="629"/>
      <c r="M728" s="629"/>
      <c r="N728" s="629"/>
      <c r="O728" s="629"/>
      <c r="P728" s="642"/>
      <c r="Q728" s="630"/>
    </row>
    <row r="729" spans="1:17" ht="14.4" customHeight="1" x14ac:dyDescent="0.3">
      <c r="A729" s="625" t="s">
        <v>549</v>
      </c>
      <c r="B729" s="626" t="s">
        <v>8119</v>
      </c>
      <c r="C729" s="626" t="s">
        <v>6929</v>
      </c>
      <c r="D729" s="626" t="s">
        <v>7646</v>
      </c>
      <c r="E729" s="626" t="s">
        <v>7647</v>
      </c>
      <c r="F729" s="629">
        <v>1</v>
      </c>
      <c r="G729" s="629">
        <v>8676</v>
      </c>
      <c r="H729" s="629">
        <v>1</v>
      </c>
      <c r="I729" s="629">
        <v>8676</v>
      </c>
      <c r="J729" s="629"/>
      <c r="K729" s="629"/>
      <c r="L729" s="629"/>
      <c r="M729" s="629"/>
      <c r="N729" s="629"/>
      <c r="O729" s="629"/>
      <c r="P729" s="642"/>
      <c r="Q729" s="630"/>
    </row>
    <row r="730" spans="1:17" ht="14.4" customHeight="1" x14ac:dyDescent="0.3">
      <c r="A730" s="625" t="s">
        <v>549</v>
      </c>
      <c r="B730" s="626" t="s">
        <v>8119</v>
      </c>
      <c r="C730" s="626" t="s">
        <v>6929</v>
      </c>
      <c r="D730" s="626" t="s">
        <v>7651</v>
      </c>
      <c r="E730" s="626" t="s">
        <v>7652</v>
      </c>
      <c r="F730" s="629">
        <v>4</v>
      </c>
      <c r="G730" s="629">
        <v>13744</v>
      </c>
      <c r="H730" s="629">
        <v>1</v>
      </c>
      <c r="I730" s="629">
        <v>3436</v>
      </c>
      <c r="J730" s="629"/>
      <c r="K730" s="629"/>
      <c r="L730" s="629"/>
      <c r="M730" s="629"/>
      <c r="N730" s="629"/>
      <c r="O730" s="629"/>
      <c r="P730" s="642"/>
      <c r="Q730" s="630"/>
    </row>
    <row r="731" spans="1:17" ht="14.4" customHeight="1" x14ac:dyDescent="0.3">
      <c r="A731" s="625" t="s">
        <v>549</v>
      </c>
      <c r="B731" s="626" t="s">
        <v>8119</v>
      </c>
      <c r="C731" s="626" t="s">
        <v>6929</v>
      </c>
      <c r="D731" s="626" t="s">
        <v>7655</v>
      </c>
      <c r="E731" s="626" t="s">
        <v>7656</v>
      </c>
      <c r="F731" s="629">
        <v>3</v>
      </c>
      <c r="G731" s="629">
        <v>9957</v>
      </c>
      <c r="H731" s="629">
        <v>1</v>
      </c>
      <c r="I731" s="629">
        <v>3319</v>
      </c>
      <c r="J731" s="629"/>
      <c r="K731" s="629"/>
      <c r="L731" s="629"/>
      <c r="M731" s="629"/>
      <c r="N731" s="629"/>
      <c r="O731" s="629"/>
      <c r="P731" s="642"/>
      <c r="Q731" s="630"/>
    </row>
    <row r="732" spans="1:17" ht="14.4" customHeight="1" x14ac:dyDescent="0.3">
      <c r="A732" s="625" t="s">
        <v>549</v>
      </c>
      <c r="B732" s="626" t="s">
        <v>8119</v>
      </c>
      <c r="C732" s="626" t="s">
        <v>6929</v>
      </c>
      <c r="D732" s="626" t="s">
        <v>7661</v>
      </c>
      <c r="E732" s="626" t="s">
        <v>7662</v>
      </c>
      <c r="F732" s="629">
        <v>6</v>
      </c>
      <c r="G732" s="629">
        <v>12240</v>
      </c>
      <c r="H732" s="629">
        <v>1</v>
      </c>
      <c r="I732" s="629">
        <v>2040</v>
      </c>
      <c r="J732" s="629"/>
      <c r="K732" s="629"/>
      <c r="L732" s="629"/>
      <c r="M732" s="629"/>
      <c r="N732" s="629"/>
      <c r="O732" s="629"/>
      <c r="P732" s="642"/>
      <c r="Q732" s="630"/>
    </row>
    <row r="733" spans="1:17" ht="14.4" customHeight="1" x14ac:dyDescent="0.3">
      <c r="A733" s="625" t="s">
        <v>549</v>
      </c>
      <c r="B733" s="626" t="s">
        <v>8119</v>
      </c>
      <c r="C733" s="626" t="s">
        <v>6929</v>
      </c>
      <c r="D733" s="626" t="s">
        <v>7671</v>
      </c>
      <c r="E733" s="626" t="s">
        <v>7672</v>
      </c>
      <c r="F733" s="629">
        <v>2</v>
      </c>
      <c r="G733" s="629">
        <v>5328</v>
      </c>
      <c r="H733" s="629">
        <v>1</v>
      </c>
      <c r="I733" s="629">
        <v>2664</v>
      </c>
      <c r="J733" s="629"/>
      <c r="K733" s="629"/>
      <c r="L733" s="629"/>
      <c r="M733" s="629"/>
      <c r="N733" s="629"/>
      <c r="O733" s="629"/>
      <c r="P733" s="642"/>
      <c r="Q733" s="630"/>
    </row>
    <row r="734" spans="1:17" ht="14.4" customHeight="1" x14ac:dyDescent="0.3">
      <c r="A734" s="625" t="s">
        <v>549</v>
      </c>
      <c r="B734" s="626" t="s">
        <v>8119</v>
      </c>
      <c r="C734" s="626" t="s">
        <v>6929</v>
      </c>
      <c r="D734" s="626" t="s">
        <v>7677</v>
      </c>
      <c r="E734" s="626" t="s">
        <v>7678</v>
      </c>
      <c r="F734" s="629">
        <v>1</v>
      </c>
      <c r="G734" s="629">
        <v>3160</v>
      </c>
      <c r="H734" s="629">
        <v>1</v>
      </c>
      <c r="I734" s="629">
        <v>3160</v>
      </c>
      <c r="J734" s="629"/>
      <c r="K734" s="629"/>
      <c r="L734" s="629"/>
      <c r="M734" s="629"/>
      <c r="N734" s="629"/>
      <c r="O734" s="629"/>
      <c r="P734" s="642"/>
      <c r="Q734" s="630"/>
    </row>
    <row r="735" spans="1:17" ht="14.4" customHeight="1" x14ac:dyDescent="0.3">
      <c r="A735" s="625" t="s">
        <v>549</v>
      </c>
      <c r="B735" s="626" t="s">
        <v>8119</v>
      </c>
      <c r="C735" s="626" t="s">
        <v>6929</v>
      </c>
      <c r="D735" s="626" t="s">
        <v>7685</v>
      </c>
      <c r="E735" s="626" t="s">
        <v>7686</v>
      </c>
      <c r="F735" s="629">
        <v>1</v>
      </c>
      <c r="G735" s="629">
        <v>2130</v>
      </c>
      <c r="H735" s="629">
        <v>1</v>
      </c>
      <c r="I735" s="629">
        <v>2130</v>
      </c>
      <c r="J735" s="629"/>
      <c r="K735" s="629"/>
      <c r="L735" s="629"/>
      <c r="M735" s="629"/>
      <c r="N735" s="629"/>
      <c r="O735" s="629"/>
      <c r="P735" s="642"/>
      <c r="Q735" s="630"/>
    </row>
    <row r="736" spans="1:17" ht="14.4" customHeight="1" x14ac:dyDescent="0.3">
      <c r="A736" s="625" t="s">
        <v>549</v>
      </c>
      <c r="B736" s="626" t="s">
        <v>8119</v>
      </c>
      <c r="C736" s="626" t="s">
        <v>6929</v>
      </c>
      <c r="D736" s="626" t="s">
        <v>7689</v>
      </c>
      <c r="E736" s="626" t="s">
        <v>7690</v>
      </c>
      <c r="F736" s="629">
        <v>3</v>
      </c>
      <c r="G736" s="629">
        <v>7296</v>
      </c>
      <c r="H736" s="629">
        <v>1</v>
      </c>
      <c r="I736" s="629">
        <v>2432</v>
      </c>
      <c r="J736" s="629"/>
      <c r="K736" s="629"/>
      <c r="L736" s="629"/>
      <c r="M736" s="629"/>
      <c r="N736" s="629"/>
      <c r="O736" s="629"/>
      <c r="P736" s="642"/>
      <c r="Q736" s="630"/>
    </row>
    <row r="737" spans="1:17" ht="14.4" customHeight="1" x14ac:dyDescent="0.3">
      <c r="A737" s="625" t="s">
        <v>549</v>
      </c>
      <c r="B737" s="626" t="s">
        <v>8119</v>
      </c>
      <c r="C737" s="626" t="s">
        <v>6929</v>
      </c>
      <c r="D737" s="626" t="s">
        <v>7707</v>
      </c>
      <c r="E737" s="626" t="s">
        <v>7708</v>
      </c>
      <c r="F737" s="629">
        <v>5</v>
      </c>
      <c r="G737" s="629">
        <v>5060</v>
      </c>
      <c r="H737" s="629">
        <v>1</v>
      </c>
      <c r="I737" s="629">
        <v>1012</v>
      </c>
      <c r="J737" s="629"/>
      <c r="K737" s="629"/>
      <c r="L737" s="629"/>
      <c r="M737" s="629"/>
      <c r="N737" s="629"/>
      <c r="O737" s="629"/>
      <c r="P737" s="642"/>
      <c r="Q737" s="630"/>
    </row>
    <row r="738" spans="1:17" ht="14.4" customHeight="1" x14ac:dyDescent="0.3">
      <c r="A738" s="625" t="s">
        <v>549</v>
      </c>
      <c r="B738" s="626" t="s">
        <v>8119</v>
      </c>
      <c r="C738" s="626" t="s">
        <v>6929</v>
      </c>
      <c r="D738" s="626" t="s">
        <v>7709</v>
      </c>
      <c r="E738" s="626" t="s">
        <v>7710</v>
      </c>
      <c r="F738" s="629">
        <v>6</v>
      </c>
      <c r="G738" s="629">
        <v>29304</v>
      </c>
      <c r="H738" s="629">
        <v>1</v>
      </c>
      <c r="I738" s="629">
        <v>4884</v>
      </c>
      <c r="J738" s="629"/>
      <c r="K738" s="629"/>
      <c r="L738" s="629"/>
      <c r="M738" s="629"/>
      <c r="N738" s="629"/>
      <c r="O738" s="629"/>
      <c r="P738" s="642"/>
      <c r="Q738" s="630"/>
    </row>
    <row r="739" spans="1:17" ht="14.4" customHeight="1" x14ac:dyDescent="0.3">
      <c r="A739" s="625" t="s">
        <v>549</v>
      </c>
      <c r="B739" s="626" t="s">
        <v>8119</v>
      </c>
      <c r="C739" s="626" t="s">
        <v>6929</v>
      </c>
      <c r="D739" s="626" t="s">
        <v>7711</v>
      </c>
      <c r="E739" s="626" t="s">
        <v>7712</v>
      </c>
      <c r="F739" s="629">
        <v>1</v>
      </c>
      <c r="G739" s="629">
        <v>8698</v>
      </c>
      <c r="H739" s="629">
        <v>1</v>
      </c>
      <c r="I739" s="629">
        <v>8698</v>
      </c>
      <c r="J739" s="629"/>
      <c r="K739" s="629"/>
      <c r="L739" s="629"/>
      <c r="M739" s="629"/>
      <c r="N739" s="629"/>
      <c r="O739" s="629"/>
      <c r="P739" s="642"/>
      <c r="Q739" s="630"/>
    </row>
    <row r="740" spans="1:17" ht="14.4" customHeight="1" x14ac:dyDescent="0.3">
      <c r="A740" s="625" t="s">
        <v>549</v>
      </c>
      <c r="B740" s="626" t="s">
        <v>8119</v>
      </c>
      <c r="C740" s="626" t="s">
        <v>6929</v>
      </c>
      <c r="D740" s="626" t="s">
        <v>7773</v>
      </c>
      <c r="E740" s="626" t="s">
        <v>7774</v>
      </c>
      <c r="F740" s="629">
        <v>3</v>
      </c>
      <c r="G740" s="629">
        <v>13518</v>
      </c>
      <c r="H740" s="629">
        <v>1</v>
      </c>
      <c r="I740" s="629">
        <v>4506</v>
      </c>
      <c r="J740" s="629"/>
      <c r="K740" s="629"/>
      <c r="L740" s="629"/>
      <c r="M740" s="629"/>
      <c r="N740" s="629"/>
      <c r="O740" s="629"/>
      <c r="P740" s="642"/>
      <c r="Q740" s="630"/>
    </row>
    <row r="741" spans="1:17" ht="14.4" customHeight="1" x14ac:dyDescent="0.3">
      <c r="A741" s="625" t="s">
        <v>549</v>
      </c>
      <c r="B741" s="626" t="s">
        <v>8119</v>
      </c>
      <c r="C741" s="626" t="s">
        <v>6929</v>
      </c>
      <c r="D741" s="626" t="s">
        <v>7789</v>
      </c>
      <c r="E741" s="626" t="s">
        <v>7790</v>
      </c>
      <c r="F741" s="629">
        <v>2</v>
      </c>
      <c r="G741" s="629">
        <v>12086</v>
      </c>
      <c r="H741" s="629">
        <v>1</v>
      </c>
      <c r="I741" s="629">
        <v>6043</v>
      </c>
      <c r="J741" s="629"/>
      <c r="K741" s="629"/>
      <c r="L741" s="629"/>
      <c r="M741" s="629"/>
      <c r="N741" s="629"/>
      <c r="O741" s="629"/>
      <c r="P741" s="642"/>
      <c r="Q741" s="630"/>
    </row>
    <row r="742" spans="1:17" ht="14.4" customHeight="1" x14ac:dyDescent="0.3">
      <c r="A742" s="625" t="s">
        <v>549</v>
      </c>
      <c r="B742" s="626" t="s">
        <v>8119</v>
      </c>
      <c r="C742" s="626" t="s">
        <v>6929</v>
      </c>
      <c r="D742" s="626" t="s">
        <v>7791</v>
      </c>
      <c r="E742" s="626" t="s">
        <v>7792</v>
      </c>
      <c r="F742" s="629">
        <v>1</v>
      </c>
      <c r="G742" s="629">
        <v>4727</v>
      </c>
      <c r="H742" s="629">
        <v>1</v>
      </c>
      <c r="I742" s="629">
        <v>4727</v>
      </c>
      <c r="J742" s="629"/>
      <c r="K742" s="629"/>
      <c r="L742" s="629"/>
      <c r="M742" s="629"/>
      <c r="N742" s="629"/>
      <c r="O742" s="629"/>
      <c r="P742" s="642"/>
      <c r="Q742" s="630"/>
    </row>
    <row r="743" spans="1:17" ht="14.4" customHeight="1" x14ac:dyDescent="0.3">
      <c r="A743" s="625" t="s">
        <v>549</v>
      </c>
      <c r="B743" s="626" t="s">
        <v>8119</v>
      </c>
      <c r="C743" s="626" t="s">
        <v>6929</v>
      </c>
      <c r="D743" s="626" t="s">
        <v>8135</v>
      </c>
      <c r="E743" s="626" t="s">
        <v>8136</v>
      </c>
      <c r="F743" s="629">
        <v>1</v>
      </c>
      <c r="G743" s="629">
        <v>243</v>
      </c>
      <c r="H743" s="629">
        <v>1</v>
      </c>
      <c r="I743" s="629">
        <v>243</v>
      </c>
      <c r="J743" s="629"/>
      <c r="K743" s="629"/>
      <c r="L743" s="629"/>
      <c r="M743" s="629"/>
      <c r="N743" s="629"/>
      <c r="O743" s="629"/>
      <c r="P743" s="642"/>
      <c r="Q743" s="630"/>
    </row>
    <row r="744" spans="1:17" ht="14.4" customHeight="1" x14ac:dyDescent="0.3">
      <c r="A744" s="625" t="s">
        <v>549</v>
      </c>
      <c r="B744" s="626" t="s">
        <v>8119</v>
      </c>
      <c r="C744" s="626" t="s">
        <v>6929</v>
      </c>
      <c r="D744" s="626" t="s">
        <v>8137</v>
      </c>
      <c r="E744" s="626" t="s">
        <v>8138</v>
      </c>
      <c r="F744" s="629">
        <v>1</v>
      </c>
      <c r="G744" s="629">
        <v>471</v>
      </c>
      <c r="H744" s="629">
        <v>1</v>
      </c>
      <c r="I744" s="629">
        <v>471</v>
      </c>
      <c r="J744" s="629"/>
      <c r="K744" s="629"/>
      <c r="L744" s="629"/>
      <c r="M744" s="629"/>
      <c r="N744" s="629"/>
      <c r="O744" s="629"/>
      <c r="P744" s="642"/>
      <c r="Q744" s="630"/>
    </row>
    <row r="745" spans="1:17" ht="14.4" customHeight="1" x14ac:dyDescent="0.3">
      <c r="A745" s="625" t="s">
        <v>549</v>
      </c>
      <c r="B745" s="626" t="s">
        <v>8119</v>
      </c>
      <c r="C745" s="626" t="s">
        <v>6929</v>
      </c>
      <c r="D745" s="626" t="s">
        <v>8011</v>
      </c>
      <c r="E745" s="626" t="s">
        <v>8012</v>
      </c>
      <c r="F745" s="629">
        <v>0</v>
      </c>
      <c r="G745" s="629">
        <v>0</v>
      </c>
      <c r="H745" s="629"/>
      <c r="I745" s="629"/>
      <c r="J745" s="629">
        <v>0</v>
      </c>
      <c r="K745" s="629">
        <v>0</v>
      </c>
      <c r="L745" s="629"/>
      <c r="M745" s="629"/>
      <c r="N745" s="629">
        <v>0</v>
      </c>
      <c r="O745" s="629">
        <v>0</v>
      </c>
      <c r="P745" s="642"/>
      <c r="Q745" s="630"/>
    </row>
    <row r="746" spans="1:17" ht="14.4" customHeight="1" x14ac:dyDescent="0.3">
      <c r="A746" s="625" t="s">
        <v>549</v>
      </c>
      <c r="B746" s="626" t="s">
        <v>8119</v>
      </c>
      <c r="C746" s="626" t="s">
        <v>6929</v>
      </c>
      <c r="D746" s="626" t="s">
        <v>8013</v>
      </c>
      <c r="E746" s="626" t="s">
        <v>8014</v>
      </c>
      <c r="F746" s="629">
        <v>1436</v>
      </c>
      <c r="G746" s="629">
        <v>0</v>
      </c>
      <c r="H746" s="629"/>
      <c r="I746" s="629">
        <v>0</v>
      </c>
      <c r="J746" s="629">
        <v>1367</v>
      </c>
      <c r="K746" s="629">
        <v>0</v>
      </c>
      <c r="L746" s="629"/>
      <c r="M746" s="629">
        <v>0</v>
      </c>
      <c r="N746" s="629">
        <v>1382</v>
      </c>
      <c r="O746" s="629">
        <v>0</v>
      </c>
      <c r="P746" s="642"/>
      <c r="Q746" s="630">
        <v>0</v>
      </c>
    </row>
    <row r="747" spans="1:17" ht="14.4" customHeight="1" x14ac:dyDescent="0.3">
      <c r="A747" s="625" t="s">
        <v>549</v>
      </c>
      <c r="B747" s="626" t="s">
        <v>8119</v>
      </c>
      <c r="C747" s="626" t="s">
        <v>6929</v>
      </c>
      <c r="D747" s="626" t="s">
        <v>7057</v>
      </c>
      <c r="E747" s="626" t="s">
        <v>7058</v>
      </c>
      <c r="F747" s="629">
        <v>418</v>
      </c>
      <c r="G747" s="629">
        <v>0</v>
      </c>
      <c r="H747" s="629"/>
      <c r="I747" s="629">
        <v>0</v>
      </c>
      <c r="J747" s="629">
        <v>470</v>
      </c>
      <c r="K747" s="629">
        <v>0</v>
      </c>
      <c r="L747" s="629"/>
      <c r="M747" s="629">
        <v>0</v>
      </c>
      <c r="N747" s="629">
        <v>248</v>
      </c>
      <c r="O747" s="629">
        <v>0</v>
      </c>
      <c r="P747" s="642"/>
      <c r="Q747" s="630">
        <v>0</v>
      </c>
    </row>
    <row r="748" spans="1:17" ht="14.4" customHeight="1" x14ac:dyDescent="0.3">
      <c r="A748" s="625" t="s">
        <v>549</v>
      </c>
      <c r="B748" s="626" t="s">
        <v>8119</v>
      </c>
      <c r="C748" s="626" t="s">
        <v>6929</v>
      </c>
      <c r="D748" s="626" t="s">
        <v>7061</v>
      </c>
      <c r="E748" s="626" t="s">
        <v>7062</v>
      </c>
      <c r="F748" s="629">
        <v>16</v>
      </c>
      <c r="G748" s="629">
        <v>0</v>
      </c>
      <c r="H748" s="629"/>
      <c r="I748" s="629">
        <v>0</v>
      </c>
      <c r="J748" s="629">
        <v>24</v>
      </c>
      <c r="K748" s="629">
        <v>0</v>
      </c>
      <c r="L748" s="629"/>
      <c r="M748" s="629">
        <v>0</v>
      </c>
      <c r="N748" s="629"/>
      <c r="O748" s="629"/>
      <c r="P748" s="642"/>
      <c r="Q748" s="630"/>
    </row>
    <row r="749" spans="1:17" ht="14.4" customHeight="1" x14ac:dyDescent="0.3">
      <c r="A749" s="625" t="s">
        <v>549</v>
      </c>
      <c r="B749" s="626" t="s">
        <v>8119</v>
      </c>
      <c r="C749" s="626" t="s">
        <v>6929</v>
      </c>
      <c r="D749" s="626" t="s">
        <v>8019</v>
      </c>
      <c r="E749" s="626" t="s">
        <v>8020</v>
      </c>
      <c r="F749" s="629">
        <v>1</v>
      </c>
      <c r="G749" s="629">
        <v>0</v>
      </c>
      <c r="H749" s="629"/>
      <c r="I749" s="629">
        <v>0</v>
      </c>
      <c r="J749" s="629"/>
      <c r="K749" s="629"/>
      <c r="L749" s="629"/>
      <c r="M749" s="629"/>
      <c r="N749" s="629"/>
      <c r="O749" s="629"/>
      <c r="P749" s="642"/>
      <c r="Q749" s="630"/>
    </row>
    <row r="750" spans="1:17" ht="14.4" customHeight="1" x14ac:dyDescent="0.3">
      <c r="A750" s="625" t="s">
        <v>549</v>
      </c>
      <c r="B750" s="626" t="s">
        <v>8119</v>
      </c>
      <c r="C750" s="626" t="s">
        <v>6929</v>
      </c>
      <c r="D750" s="626" t="s">
        <v>8039</v>
      </c>
      <c r="E750" s="626" t="s">
        <v>8040</v>
      </c>
      <c r="F750" s="629"/>
      <c r="G750" s="629"/>
      <c r="H750" s="629"/>
      <c r="I750" s="629"/>
      <c r="J750" s="629"/>
      <c r="K750" s="629"/>
      <c r="L750" s="629"/>
      <c r="M750" s="629"/>
      <c r="N750" s="629">
        <v>2</v>
      </c>
      <c r="O750" s="629">
        <v>0</v>
      </c>
      <c r="P750" s="642"/>
      <c r="Q750" s="630">
        <v>0</v>
      </c>
    </row>
    <row r="751" spans="1:17" ht="14.4" customHeight="1" x14ac:dyDescent="0.3">
      <c r="A751" s="625" t="s">
        <v>549</v>
      </c>
      <c r="B751" s="626" t="s">
        <v>8119</v>
      </c>
      <c r="C751" s="626" t="s">
        <v>6929</v>
      </c>
      <c r="D751" s="626" t="s">
        <v>8047</v>
      </c>
      <c r="E751" s="626" t="s">
        <v>8048</v>
      </c>
      <c r="F751" s="629">
        <v>1</v>
      </c>
      <c r="G751" s="629">
        <v>0</v>
      </c>
      <c r="H751" s="629"/>
      <c r="I751" s="629">
        <v>0</v>
      </c>
      <c r="J751" s="629"/>
      <c r="K751" s="629"/>
      <c r="L751" s="629"/>
      <c r="M751" s="629"/>
      <c r="N751" s="629"/>
      <c r="O751" s="629"/>
      <c r="P751" s="642"/>
      <c r="Q751" s="630"/>
    </row>
    <row r="752" spans="1:17" ht="14.4" customHeight="1" x14ac:dyDescent="0.3">
      <c r="A752" s="625" t="s">
        <v>549</v>
      </c>
      <c r="B752" s="626" t="s">
        <v>8139</v>
      </c>
      <c r="C752" s="626" t="s">
        <v>6892</v>
      </c>
      <c r="D752" s="626" t="s">
        <v>7132</v>
      </c>
      <c r="E752" s="626" t="s">
        <v>7133</v>
      </c>
      <c r="F752" s="629"/>
      <c r="G752" s="629"/>
      <c r="H752" s="629"/>
      <c r="I752" s="629"/>
      <c r="J752" s="629"/>
      <c r="K752" s="629"/>
      <c r="L752" s="629"/>
      <c r="M752" s="629"/>
      <c r="N752" s="629">
        <v>39</v>
      </c>
      <c r="O752" s="629">
        <v>4981.8600000000006</v>
      </c>
      <c r="P752" s="642"/>
      <c r="Q752" s="630">
        <v>127.74000000000001</v>
      </c>
    </row>
    <row r="753" spans="1:17" ht="14.4" customHeight="1" x14ac:dyDescent="0.3">
      <c r="A753" s="625" t="s">
        <v>549</v>
      </c>
      <c r="B753" s="626" t="s">
        <v>8139</v>
      </c>
      <c r="C753" s="626" t="s">
        <v>6892</v>
      </c>
      <c r="D753" s="626" t="s">
        <v>7134</v>
      </c>
      <c r="E753" s="626" t="s">
        <v>7133</v>
      </c>
      <c r="F753" s="629"/>
      <c r="G753" s="629"/>
      <c r="H753" s="629"/>
      <c r="I753" s="629"/>
      <c r="J753" s="629"/>
      <c r="K753" s="629"/>
      <c r="L753" s="629"/>
      <c r="M753" s="629"/>
      <c r="N753" s="629">
        <v>25</v>
      </c>
      <c r="O753" s="629">
        <v>3757.35</v>
      </c>
      <c r="P753" s="642"/>
      <c r="Q753" s="630">
        <v>150.29399999999998</v>
      </c>
    </row>
    <row r="754" spans="1:17" ht="14.4" customHeight="1" x14ac:dyDescent="0.3">
      <c r="A754" s="625" t="s">
        <v>549</v>
      </c>
      <c r="B754" s="626" t="s">
        <v>8139</v>
      </c>
      <c r="C754" s="626" t="s">
        <v>6892</v>
      </c>
      <c r="D754" s="626" t="s">
        <v>7141</v>
      </c>
      <c r="E754" s="626" t="s">
        <v>7142</v>
      </c>
      <c r="F754" s="629"/>
      <c r="G754" s="629"/>
      <c r="H754" s="629"/>
      <c r="I754" s="629"/>
      <c r="J754" s="629">
        <v>1.8</v>
      </c>
      <c r="K754" s="629">
        <v>1942.76</v>
      </c>
      <c r="L754" s="629"/>
      <c r="M754" s="629">
        <v>1079.3111111111111</v>
      </c>
      <c r="N754" s="629"/>
      <c r="O754" s="629"/>
      <c r="P754" s="642"/>
      <c r="Q754" s="630"/>
    </row>
    <row r="755" spans="1:17" ht="14.4" customHeight="1" x14ac:dyDescent="0.3">
      <c r="A755" s="625" t="s">
        <v>549</v>
      </c>
      <c r="B755" s="626" t="s">
        <v>8139</v>
      </c>
      <c r="C755" s="626" t="s">
        <v>6892</v>
      </c>
      <c r="D755" s="626" t="s">
        <v>7149</v>
      </c>
      <c r="E755" s="626" t="s">
        <v>7150</v>
      </c>
      <c r="F755" s="629"/>
      <c r="G755" s="629"/>
      <c r="H755" s="629"/>
      <c r="I755" s="629"/>
      <c r="J755" s="629">
        <v>21</v>
      </c>
      <c r="K755" s="629">
        <v>1464.1200000000001</v>
      </c>
      <c r="L755" s="629"/>
      <c r="M755" s="629">
        <v>69.72</v>
      </c>
      <c r="N755" s="629">
        <v>84</v>
      </c>
      <c r="O755" s="629">
        <v>5227.2300000000005</v>
      </c>
      <c r="P755" s="642"/>
      <c r="Q755" s="630">
        <v>62.228928571428575</v>
      </c>
    </row>
    <row r="756" spans="1:17" ht="14.4" customHeight="1" x14ac:dyDescent="0.3">
      <c r="A756" s="625" t="s">
        <v>549</v>
      </c>
      <c r="B756" s="626" t="s">
        <v>8139</v>
      </c>
      <c r="C756" s="626" t="s">
        <v>6892</v>
      </c>
      <c r="D756" s="626" t="s">
        <v>7159</v>
      </c>
      <c r="E756" s="626" t="s">
        <v>7160</v>
      </c>
      <c r="F756" s="629"/>
      <c r="G756" s="629"/>
      <c r="H756" s="629"/>
      <c r="I756" s="629"/>
      <c r="J756" s="629"/>
      <c r="K756" s="629"/>
      <c r="L756" s="629"/>
      <c r="M756" s="629"/>
      <c r="N756" s="629">
        <v>2.2000000000000002</v>
      </c>
      <c r="O756" s="629">
        <v>1781.1799999999998</v>
      </c>
      <c r="P756" s="642"/>
      <c r="Q756" s="630">
        <v>809.62727272727261</v>
      </c>
    </row>
    <row r="757" spans="1:17" ht="14.4" customHeight="1" x14ac:dyDescent="0.3">
      <c r="A757" s="625" t="s">
        <v>549</v>
      </c>
      <c r="B757" s="626" t="s">
        <v>8139</v>
      </c>
      <c r="C757" s="626" t="s">
        <v>6892</v>
      </c>
      <c r="D757" s="626" t="s">
        <v>7175</v>
      </c>
      <c r="E757" s="626" t="s">
        <v>7176</v>
      </c>
      <c r="F757" s="629"/>
      <c r="G757" s="629"/>
      <c r="H757" s="629"/>
      <c r="I757" s="629"/>
      <c r="J757" s="629">
        <v>2</v>
      </c>
      <c r="K757" s="629">
        <v>115.02</v>
      </c>
      <c r="L757" s="629"/>
      <c r="M757" s="629">
        <v>57.51</v>
      </c>
      <c r="N757" s="629">
        <v>34</v>
      </c>
      <c r="O757" s="629">
        <v>1972.34</v>
      </c>
      <c r="P757" s="642"/>
      <c r="Q757" s="630">
        <v>58.01</v>
      </c>
    </row>
    <row r="758" spans="1:17" ht="14.4" customHeight="1" x14ac:dyDescent="0.3">
      <c r="A758" s="625" t="s">
        <v>549</v>
      </c>
      <c r="B758" s="626" t="s">
        <v>8139</v>
      </c>
      <c r="C758" s="626" t="s">
        <v>6892</v>
      </c>
      <c r="D758" s="626" t="s">
        <v>7181</v>
      </c>
      <c r="E758" s="626" t="s">
        <v>7182</v>
      </c>
      <c r="F758" s="629"/>
      <c r="G758" s="629"/>
      <c r="H758" s="629"/>
      <c r="I758" s="629"/>
      <c r="J758" s="629">
        <v>18.400000000000002</v>
      </c>
      <c r="K758" s="629">
        <v>7372.880000000001</v>
      </c>
      <c r="L758" s="629"/>
      <c r="M758" s="629">
        <v>400.7</v>
      </c>
      <c r="N758" s="629">
        <v>79.5</v>
      </c>
      <c r="O758" s="629">
        <v>32126.199999999997</v>
      </c>
      <c r="P758" s="642"/>
      <c r="Q758" s="630">
        <v>404.103144654088</v>
      </c>
    </row>
    <row r="759" spans="1:17" ht="14.4" customHeight="1" x14ac:dyDescent="0.3">
      <c r="A759" s="625" t="s">
        <v>549</v>
      </c>
      <c r="B759" s="626" t="s">
        <v>8139</v>
      </c>
      <c r="C759" s="626" t="s">
        <v>6892</v>
      </c>
      <c r="D759" s="626" t="s">
        <v>8140</v>
      </c>
      <c r="E759" s="626" t="s">
        <v>8141</v>
      </c>
      <c r="F759" s="629"/>
      <c r="G759" s="629"/>
      <c r="H759" s="629"/>
      <c r="I759" s="629"/>
      <c r="J759" s="629"/>
      <c r="K759" s="629"/>
      <c r="L759" s="629"/>
      <c r="M759" s="629"/>
      <c r="N759" s="629">
        <v>0.3</v>
      </c>
      <c r="O759" s="629">
        <v>122.85</v>
      </c>
      <c r="P759" s="642"/>
      <c r="Q759" s="630">
        <v>409.5</v>
      </c>
    </row>
    <row r="760" spans="1:17" ht="14.4" customHeight="1" x14ac:dyDescent="0.3">
      <c r="A760" s="625" t="s">
        <v>549</v>
      </c>
      <c r="B760" s="626" t="s">
        <v>8139</v>
      </c>
      <c r="C760" s="626" t="s">
        <v>6892</v>
      </c>
      <c r="D760" s="626" t="s">
        <v>7187</v>
      </c>
      <c r="E760" s="626" t="s">
        <v>7188</v>
      </c>
      <c r="F760" s="629"/>
      <c r="G760" s="629"/>
      <c r="H760" s="629"/>
      <c r="I760" s="629"/>
      <c r="J760" s="629"/>
      <c r="K760" s="629"/>
      <c r="L760" s="629"/>
      <c r="M760" s="629"/>
      <c r="N760" s="629">
        <v>22</v>
      </c>
      <c r="O760" s="629">
        <v>1045</v>
      </c>
      <c r="P760" s="642"/>
      <c r="Q760" s="630">
        <v>47.5</v>
      </c>
    </row>
    <row r="761" spans="1:17" ht="14.4" customHeight="1" x14ac:dyDescent="0.3">
      <c r="A761" s="625" t="s">
        <v>549</v>
      </c>
      <c r="B761" s="626" t="s">
        <v>8139</v>
      </c>
      <c r="C761" s="626" t="s">
        <v>6892</v>
      </c>
      <c r="D761" s="626" t="s">
        <v>8142</v>
      </c>
      <c r="E761" s="626" t="s">
        <v>8143</v>
      </c>
      <c r="F761" s="629"/>
      <c r="G761" s="629"/>
      <c r="H761" s="629"/>
      <c r="I761" s="629"/>
      <c r="J761" s="629"/>
      <c r="K761" s="629"/>
      <c r="L761" s="629"/>
      <c r="M761" s="629"/>
      <c r="N761" s="629">
        <v>0.2</v>
      </c>
      <c r="O761" s="629">
        <v>115.06</v>
      </c>
      <c r="P761" s="642"/>
      <c r="Q761" s="630">
        <v>575.29999999999995</v>
      </c>
    </row>
    <row r="762" spans="1:17" ht="14.4" customHeight="1" x14ac:dyDescent="0.3">
      <c r="A762" s="625" t="s">
        <v>549</v>
      </c>
      <c r="B762" s="626" t="s">
        <v>8139</v>
      </c>
      <c r="C762" s="626" t="s">
        <v>6892</v>
      </c>
      <c r="D762" s="626" t="s">
        <v>7193</v>
      </c>
      <c r="E762" s="626" t="s">
        <v>7194</v>
      </c>
      <c r="F762" s="629"/>
      <c r="G762" s="629"/>
      <c r="H762" s="629"/>
      <c r="I762" s="629"/>
      <c r="J762" s="629">
        <v>15.8</v>
      </c>
      <c r="K762" s="629">
        <v>6420.41</v>
      </c>
      <c r="L762" s="629"/>
      <c r="M762" s="629">
        <v>406.35506329113923</v>
      </c>
      <c r="N762" s="629">
        <v>64.199999999999989</v>
      </c>
      <c r="O762" s="629">
        <v>24379.949999999997</v>
      </c>
      <c r="P762" s="642"/>
      <c r="Q762" s="630">
        <v>379.75</v>
      </c>
    </row>
    <row r="763" spans="1:17" ht="14.4" customHeight="1" x14ac:dyDescent="0.3">
      <c r="A763" s="625" t="s">
        <v>549</v>
      </c>
      <c r="B763" s="626" t="s">
        <v>8139</v>
      </c>
      <c r="C763" s="626" t="s">
        <v>6892</v>
      </c>
      <c r="D763" s="626" t="s">
        <v>7211</v>
      </c>
      <c r="E763" s="626" t="s">
        <v>7212</v>
      </c>
      <c r="F763" s="629"/>
      <c r="G763" s="629"/>
      <c r="H763" s="629"/>
      <c r="I763" s="629"/>
      <c r="J763" s="629">
        <v>0.8</v>
      </c>
      <c r="K763" s="629">
        <v>3140.73</v>
      </c>
      <c r="L763" s="629"/>
      <c r="M763" s="629">
        <v>3925.9124999999999</v>
      </c>
      <c r="N763" s="629"/>
      <c r="O763" s="629"/>
      <c r="P763" s="642"/>
      <c r="Q763" s="630"/>
    </row>
    <row r="764" spans="1:17" ht="14.4" customHeight="1" x14ac:dyDescent="0.3">
      <c r="A764" s="625" t="s">
        <v>549</v>
      </c>
      <c r="B764" s="626" t="s">
        <v>8139</v>
      </c>
      <c r="C764" s="626" t="s">
        <v>6892</v>
      </c>
      <c r="D764" s="626" t="s">
        <v>7223</v>
      </c>
      <c r="E764" s="626" t="s">
        <v>7224</v>
      </c>
      <c r="F764" s="629"/>
      <c r="G764" s="629"/>
      <c r="H764" s="629"/>
      <c r="I764" s="629"/>
      <c r="J764" s="629">
        <v>2.5</v>
      </c>
      <c r="K764" s="629">
        <v>1270.1000000000001</v>
      </c>
      <c r="L764" s="629"/>
      <c r="M764" s="629">
        <v>508.04000000000008</v>
      </c>
      <c r="N764" s="629">
        <v>9.5</v>
      </c>
      <c r="O764" s="629">
        <v>2061.5</v>
      </c>
      <c r="P764" s="642"/>
      <c r="Q764" s="630">
        <v>217</v>
      </c>
    </row>
    <row r="765" spans="1:17" ht="14.4" customHeight="1" x14ac:dyDescent="0.3">
      <c r="A765" s="625" t="s">
        <v>549</v>
      </c>
      <c r="B765" s="626" t="s">
        <v>8139</v>
      </c>
      <c r="C765" s="626" t="s">
        <v>6892</v>
      </c>
      <c r="D765" s="626" t="s">
        <v>7227</v>
      </c>
      <c r="E765" s="626" t="s">
        <v>7228</v>
      </c>
      <c r="F765" s="629"/>
      <c r="G765" s="629"/>
      <c r="H765" s="629"/>
      <c r="I765" s="629"/>
      <c r="J765" s="629">
        <v>0.3</v>
      </c>
      <c r="K765" s="629">
        <v>28.83</v>
      </c>
      <c r="L765" s="629"/>
      <c r="M765" s="629">
        <v>96.1</v>
      </c>
      <c r="N765" s="629">
        <v>3.2</v>
      </c>
      <c r="O765" s="629">
        <v>310.28999999999996</v>
      </c>
      <c r="P765" s="642"/>
      <c r="Q765" s="630">
        <v>96.965624999999989</v>
      </c>
    </row>
    <row r="766" spans="1:17" ht="14.4" customHeight="1" x14ac:dyDescent="0.3">
      <c r="A766" s="625" t="s">
        <v>549</v>
      </c>
      <c r="B766" s="626" t="s">
        <v>8139</v>
      </c>
      <c r="C766" s="626" t="s">
        <v>6892</v>
      </c>
      <c r="D766" s="626" t="s">
        <v>7229</v>
      </c>
      <c r="E766" s="626" t="s">
        <v>7230</v>
      </c>
      <c r="F766" s="629"/>
      <c r="G766" s="629"/>
      <c r="H766" s="629"/>
      <c r="I766" s="629"/>
      <c r="J766" s="629">
        <v>9</v>
      </c>
      <c r="K766" s="629">
        <v>557.82000000000005</v>
      </c>
      <c r="L766" s="629"/>
      <c r="M766" s="629">
        <v>61.980000000000004</v>
      </c>
      <c r="N766" s="629">
        <v>5</v>
      </c>
      <c r="O766" s="629">
        <v>320</v>
      </c>
      <c r="P766" s="642"/>
      <c r="Q766" s="630">
        <v>64</v>
      </c>
    </row>
    <row r="767" spans="1:17" ht="14.4" customHeight="1" x14ac:dyDescent="0.3">
      <c r="A767" s="625" t="s">
        <v>549</v>
      </c>
      <c r="B767" s="626" t="s">
        <v>8139</v>
      </c>
      <c r="C767" s="626" t="s">
        <v>6892</v>
      </c>
      <c r="D767" s="626" t="s">
        <v>7232</v>
      </c>
      <c r="E767" s="626" t="s">
        <v>7233</v>
      </c>
      <c r="F767" s="629"/>
      <c r="G767" s="629"/>
      <c r="H767" s="629"/>
      <c r="I767" s="629"/>
      <c r="J767" s="629">
        <v>1.1000000000000001</v>
      </c>
      <c r="K767" s="629">
        <v>1480.46</v>
      </c>
      <c r="L767" s="629"/>
      <c r="M767" s="629">
        <v>1345.8727272727272</v>
      </c>
      <c r="N767" s="629"/>
      <c r="O767" s="629"/>
      <c r="P767" s="642"/>
      <c r="Q767" s="630"/>
    </row>
    <row r="768" spans="1:17" ht="14.4" customHeight="1" x14ac:dyDescent="0.3">
      <c r="A768" s="625" t="s">
        <v>549</v>
      </c>
      <c r="B768" s="626" t="s">
        <v>8139</v>
      </c>
      <c r="C768" s="626" t="s">
        <v>6892</v>
      </c>
      <c r="D768" s="626" t="s">
        <v>8144</v>
      </c>
      <c r="E768" s="626" t="s">
        <v>8145</v>
      </c>
      <c r="F768" s="629"/>
      <c r="G768" s="629"/>
      <c r="H768" s="629"/>
      <c r="I768" s="629"/>
      <c r="J768" s="629"/>
      <c r="K768" s="629"/>
      <c r="L768" s="629"/>
      <c r="M768" s="629"/>
      <c r="N768" s="629">
        <v>0.3</v>
      </c>
      <c r="O768" s="629">
        <v>181.53</v>
      </c>
      <c r="P768" s="642"/>
      <c r="Q768" s="630">
        <v>605.1</v>
      </c>
    </row>
    <row r="769" spans="1:17" ht="14.4" customHeight="1" x14ac:dyDescent="0.3">
      <c r="A769" s="625" t="s">
        <v>549</v>
      </c>
      <c r="B769" s="626" t="s">
        <v>8139</v>
      </c>
      <c r="C769" s="626" t="s">
        <v>6892</v>
      </c>
      <c r="D769" s="626" t="s">
        <v>7242</v>
      </c>
      <c r="E769" s="626" t="s">
        <v>7243</v>
      </c>
      <c r="F769" s="629"/>
      <c r="G769" s="629"/>
      <c r="H769" s="629"/>
      <c r="I769" s="629"/>
      <c r="J769" s="629"/>
      <c r="K769" s="629"/>
      <c r="L769" s="629"/>
      <c r="M769" s="629"/>
      <c r="N769" s="629">
        <v>1.7</v>
      </c>
      <c r="O769" s="629">
        <v>1421.45</v>
      </c>
      <c r="P769" s="642"/>
      <c r="Q769" s="630">
        <v>836.14705882352951</v>
      </c>
    </row>
    <row r="770" spans="1:17" ht="14.4" customHeight="1" x14ac:dyDescent="0.3">
      <c r="A770" s="625" t="s">
        <v>549</v>
      </c>
      <c r="B770" s="626" t="s">
        <v>8139</v>
      </c>
      <c r="C770" s="626" t="s">
        <v>6892</v>
      </c>
      <c r="D770" s="626" t="s">
        <v>7244</v>
      </c>
      <c r="E770" s="626" t="s">
        <v>7180</v>
      </c>
      <c r="F770" s="629"/>
      <c r="G770" s="629"/>
      <c r="H770" s="629"/>
      <c r="I770" s="629"/>
      <c r="J770" s="629"/>
      <c r="K770" s="629"/>
      <c r="L770" s="629"/>
      <c r="M770" s="629"/>
      <c r="N770" s="629">
        <v>11</v>
      </c>
      <c r="O770" s="629">
        <v>3016.97</v>
      </c>
      <c r="P770" s="642"/>
      <c r="Q770" s="630">
        <v>274.27</v>
      </c>
    </row>
    <row r="771" spans="1:17" ht="14.4" customHeight="1" x14ac:dyDescent="0.3">
      <c r="A771" s="625" t="s">
        <v>549</v>
      </c>
      <c r="B771" s="626" t="s">
        <v>8139</v>
      </c>
      <c r="C771" s="626" t="s">
        <v>6892</v>
      </c>
      <c r="D771" s="626" t="s">
        <v>8146</v>
      </c>
      <c r="E771" s="626" t="s">
        <v>8147</v>
      </c>
      <c r="F771" s="629"/>
      <c r="G771" s="629"/>
      <c r="H771" s="629"/>
      <c r="I771" s="629"/>
      <c r="J771" s="629">
        <v>0.1</v>
      </c>
      <c r="K771" s="629">
        <v>141.52000000000001</v>
      </c>
      <c r="L771" s="629"/>
      <c r="M771" s="629">
        <v>1415.2</v>
      </c>
      <c r="N771" s="629"/>
      <c r="O771" s="629"/>
      <c r="P771" s="642"/>
      <c r="Q771" s="630"/>
    </row>
    <row r="772" spans="1:17" ht="14.4" customHeight="1" x14ac:dyDescent="0.3">
      <c r="A772" s="625" t="s">
        <v>549</v>
      </c>
      <c r="B772" s="626" t="s">
        <v>8139</v>
      </c>
      <c r="C772" s="626" t="s">
        <v>6892</v>
      </c>
      <c r="D772" s="626" t="s">
        <v>7248</v>
      </c>
      <c r="E772" s="626" t="s">
        <v>7249</v>
      </c>
      <c r="F772" s="629"/>
      <c r="G772" s="629"/>
      <c r="H772" s="629"/>
      <c r="I772" s="629"/>
      <c r="J772" s="629"/>
      <c r="K772" s="629"/>
      <c r="L772" s="629"/>
      <c r="M772" s="629"/>
      <c r="N772" s="629">
        <v>6.59</v>
      </c>
      <c r="O772" s="629">
        <v>23908.94</v>
      </c>
      <c r="P772" s="642"/>
      <c r="Q772" s="630">
        <v>3628.0637329286797</v>
      </c>
    </row>
    <row r="773" spans="1:17" ht="14.4" customHeight="1" x14ac:dyDescent="0.3">
      <c r="A773" s="625" t="s">
        <v>549</v>
      </c>
      <c r="B773" s="626" t="s">
        <v>8139</v>
      </c>
      <c r="C773" s="626" t="s">
        <v>7251</v>
      </c>
      <c r="D773" s="626" t="s">
        <v>7256</v>
      </c>
      <c r="E773" s="626" t="s">
        <v>7257</v>
      </c>
      <c r="F773" s="629"/>
      <c r="G773" s="629"/>
      <c r="H773" s="629"/>
      <c r="I773" s="629"/>
      <c r="J773" s="629">
        <v>6</v>
      </c>
      <c r="K773" s="629">
        <v>9660</v>
      </c>
      <c r="L773" s="629"/>
      <c r="M773" s="629">
        <v>1610</v>
      </c>
      <c r="N773" s="629">
        <v>12</v>
      </c>
      <c r="O773" s="629">
        <v>20741</v>
      </c>
      <c r="P773" s="642"/>
      <c r="Q773" s="630">
        <v>1728.4166666666667</v>
      </c>
    </row>
    <row r="774" spans="1:17" ht="14.4" customHeight="1" x14ac:dyDescent="0.3">
      <c r="A774" s="625" t="s">
        <v>549</v>
      </c>
      <c r="B774" s="626" t="s">
        <v>8139</v>
      </c>
      <c r="C774" s="626" t="s">
        <v>7251</v>
      </c>
      <c r="D774" s="626" t="s">
        <v>7266</v>
      </c>
      <c r="E774" s="626" t="s">
        <v>7267</v>
      </c>
      <c r="F774" s="629"/>
      <c r="G774" s="629"/>
      <c r="H774" s="629"/>
      <c r="I774" s="629"/>
      <c r="J774" s="629"/>
      <c r="K774" s="629"/>
      <c r="L774" s="629"/>
      <c r="M774" s="629"/>
      <c r="N774" s="629">
        <v>2</v>
      </c>
      <c r="O774" s="629">
        <v>18724</v>
      </c>
      <c r="P774" s="642"/>
      <c r="Q774" s="630">
        <v>9362</v>
      </c>
    </row>
    <row r="775" spans="1:17" ht="14.4" customHeight="1" x14ac:dyDescent="0.3">
      <c r="A775" s="625" t="s">
        <v>549</v>
      </c>
      <c r="B775" s="626" t="s">
        <v>8139</v>
      </c>
      <c r="C775" s="626" t="s">
        <v>7251</v>
      </c>
      <c r="D775" s="626" t="s">
        <v>7268</v>
      </c>
      <c r="E775" s="626" t="s">
        <v>7269</v>
      </c>
      <c r="F775" s="629"/>
      <c r="G775" s="629"/>
      <c r="H775" s="629"/>
      <c r="I775" s="629"/>
      <c r="J775" s="629">
        <v>3</v>
      </c>
      <c r="K775" s="629">
        <v>2643</v>
      </c>
      <c r="L775" s="629"/>
      <c r="M775" s="629">
        <v>881</v>
      </c>
      <c r="N775" s="629">
        <v>7</v>
      </c>
      <c r="O775" s="629">
        <v>6222</v>
      </c>
      <c r="P775" s="642"/>
      <c r="Q775" s="630">
        <v>888.85714285714289</v>
      </c>
    </row>
    <row r="776" spans="1:17" ht="14.4" customHeight="1" x14ac:dyDescent="0.3">
      <c r="A776" s="625" t="s">
        <v>549</v>
      </c>
      <c r="B776" s="626" t="s">
        <v>8139</v>
      </c>
      <c r="C776" s="626" t="s">
        <v>6916</v>
      </c>
      <c r="D776" s="626" t="s">
        <v>8148</v>
      </c>
      <c r="E776" s="626" t="s">
        <v>7273</v>
      </c>
      <c r="F776" s="629"/>
      <c r="G776" s="629"/>
      <c r="H776" s="629"/>
      <c r="I776" s="629"/>
      <c r="J776" s="629"/>
      <c r="K776" s="629"/>
      <c r="L776" s="629"/>
      <c r="M776" s="629"/>
      <c r="N776" s="629">
        <v>8</v>
      </c>
      <c r="O776" s="629">
        <v>5783.76</v>
      </c>
      <c r="P776" s="642"/>
      <c r="Q776" s="630">
        <v>722.97</v>
      </c>
    </row>
    <row r="777" spans="1:17" ht="14.4" customHeight="1" x14ac:dyDescent="0.3">
      <c r="A777" s="625" t="s">
        <v>549</v>
      </c>
      <c r="B777" s="626" t="s">
        <v>8139</v>
      </c>
      <c r="C777" s="626" t="s">
        <v>6916</v>
      </c>
      <c r="D777" s="626" t="s">
        <v>8149</v>
      </c>
      <c r="E777" s="626" t="s">
        <v>7273</v>
      </c>
      <c r="F777" s="629"/>
      <c r="G777" s="629"/>
      <c r="H777" s="629"/>
      <c r="I777" s="629"/>
      <c r="J777" s="629"/>
      <c r="K777" s="629"/>
      <c r="L777" s="629"/>
      <c r="M777" s="629"/>
      <c r="N777" s="629">
        <v>2</v>
      </c>
      <c r="O777" s="629">
        <v>944.96</v>
      </c>
      <c r="P777" s="642"/>
      <c r="Q777" s="630">
        <v>472.48</v>
      </c>
    </row>
    <row r="778" spans="1:17" ht="14.4" customHeight="1" x14ac:dyDescent="0.3">
      <c r="A778" s="625" t="s">
        <v>549</v>
      </c>
      <c r="B778" s="626" t="s">
        <v>8139</v>
      </c>
      <c r="C778" s="626" t="s">
        <v>6916</v>
      </c>
      <c r="D778" s="626" t="s">
        <v>8150</v>
      </c>
      <c r="E778" s="626" t="s">
        <v>8151</v>
      </c>
      <c r="F778" s="629"/>
      <c r="G778" s="629"/>
      <c r="H778" s="629"/>
      <c r="I778" s="629"/>
      <c r="J778" s="629"/>
      <c r="K778" s="629"/>
      <c r="L778" s="629"/>
      <c r="M778" s="629"/>
      <c r="N778" s="629">
        <v>1</v>
      </c>
      <c r="O778" s="629">
        <v>4312</v>
      </c>
      <c r="P778" s="642"/>
      <c r="Q778" s="630">
        <v>4312</v>
      </c>
    </row>
    <row r="779" spans="1:17" ht="14.4" customHeight="1" x14ac:dyDescent="0.3">
      <c r="A779" s="625" t="s">
        <v>549</v>
      </c>
      <c r="B779" s="626" t="s">
        <v>8139</v>
      </c>
      <c r="C779" s="626" t="s">
        <v>6916</v>
      </c>
      <c r="D779" s="626" t="s">
        <v>8152</v>
      </c>
      <c r="E779" s="626" t="s">
        <v>8153</v>
      </c>
      <c r="F779" s="629"/>
      <c r="G779" s="629"/>
      <c r="H779" s="629"/>
      <c r="I779" s="629"/>
      <c r="J779" s="629"/>
      <c r="K779" s="629"/>
      <c r="L779" s="629"/>
      <c r="M779" s="629"/>
      <c r="N779" s="629">
        <v>8</v>
      </c>
      <c r="O779" s="629">
        <v>2420.96</v>
      </c>
      <c r="P779" s="642"/>
      <c r="Q779" s="630">
        <v>302.62</v>
      </c>
    </row>
    <row r="780" spans="1:17" ht="14.4" customHeight="1" x14ac:dyDescent="0.3">
      <c r="A780" s="625" t="s">
        <v>549</v>
      </c>
      <c r="B780" s="626" t="s">
        <v>8139</v>
      </c>
      <c r="C780" s="626" t="s">
        <v>6916</v>
      </c>
      <c r="D780" s="626" t="s">
        <v>8154</v>
      </c>
      <c r="E780" s="626" t="s">
        <v>8155</v>
      </c>
      <c r="F780" s="629"/>
      <c r="G780" s="629"/>
      <c r="H780" s="629"/>
      <c r="I780" s="629"/>
      <c r="J780" s="629"/>
      <c r="K780" s="629"/>
      <c r="L780" s="629"/>
      <c r="M780" s="629"/>
      <c r="N780" s="629">
        <v>3</v>
      </c>
      <c r="O780" s="629">
        <v>257.73</v>
      </c>
      <c r="P780" s="642"/>
      <c r="Q780" s="630">
        <v>85.910000000000011</v>
      </c>
    </row>
    <row r="781" spans="1:17" ht="14.4" customHeight="1" x14ac:dyDescent="0.3">
      <c r="A781" s="625" t="s">
        <v>549</v>
      </c>
      <c r="B781" s="626" t="s">
        <v>8139</v>
      </c>
      <c r="C781" s="626" t="s">
        <v>6916</v>
      </c>
      <c r="D781" s="626" t="s">
        <v>8156</v>
      </c>
      <c r="E781" s="626" t="s">
        <v>8155</v>
      </c>
      <c r="F781" s="629"/>
      <c r="G781" s="629"/>
      <c r="H781" s="629"/>
      <c r="I781" s="629"/>
      <c r="J781" s="629"/>
      <c r="K781" s="629"/>
      <c r="L781" s="629"/>
      <c r="M781" s="629"/>
      <c r="N781" s="629">
        <v>4</v>
      </c>
      <c r="O781" s="629">
        <v>3944</v>
      </c>
      <c r="P781" s="642"/>
      <c r="Q781" s="630">
        <v>986</v>
      </c>
    </row>
    <row r="782" spans="1:17" ht="14.4" customHeight="1" x14ac:dyDescent="0.3">
      <c r="A782" s="625" t="s">
        <v>549</v>
      </c>
      <c r="B782" s="626" t="s">
        <v>8139</v>
      </c>
      <c r="C782" s="626" t="s">
        <v>6916</v>
      </c>
      <c r="D782" s="626" t="s">
        <v>8157</v>
      </c>
      <c r="E782" s="626" t="s">
        <v>8155</v>
      </c>
      <c r="F782" s="629"/>
      <c r="G782" s="629"/>
      <c r="H782" s="629"/>
      <c r="I782" s="629"/>
      <c r="J782" s="629"/>
      <c r="K782" s="629"/>
      <c r="L782" s="629"/>
      <c r="M782" s="629"/>
      <c r="N782" s="629">
        <v>1</v>
      </c>
      <c r="O782" s="629">
        <v>500.25</v>
      </c>
      <c r="P782" s="642"/>
      <c r="Q782" s="630">
        <v>500.25</v>
      </c>
    </row>
    <row r="783" spans="1:17" ht="14.4" customHeight="1" x14ac:dyDescent="0.3">
      <c r="A783" s="625" t="s">
        <v>549</v>
      </c>
      <c r="B783" s="626" t="s">
        <v>8139</v>
      </c>
      <c r="C783" s="626" t="s">
        <v>6916</v>
      </c>
      <c r="D783" s="626" t="s">
        <v>8158</v>
      </c>
      <c r="E783" s="626" t="s">
        <v>8153</v>
      </c>
      <c r="F783" s="629"/>
      <c r="G783" s="629"/>
      <c r="H783" s="629"/>
      <c r="I783" s="629"/>
      <c r="J783" s="629"/>
      <c r="K783" s="629"/>
      <c r="L783" s="629"/>
      <c r="M783" s="629"/>
      <c r="N783" s="629">
        <v>2</v>
      </c>
      <c r="O783" s="629">
        <v>399</v>
      </c>
      <c r="P783" s="642"/>
      <c r="Q783" s="630">
        <v>199.5</v>
      </c>
    </row>
    <row r="784" spans="1:17" ht="14.4" customHeight="1" x14ac:dyDescent="0.3">
      <c r="A784" s="625" t="s">
        <v>549</v>
      </c>
      <c r="B784" s="626" t="s">
        <v>8139</v>
      </c>
      <c r="C784" s="626" t="s">
        <v>6916</v>
      </c>
      <c r="D784" s="626" t="s">
        <v>8159</v>
      </c>
      <c r="E784" s="626" t="s">
        <v>8153</v>
      </c>
      <c r="F784" s="629"/>
      <c r="G784" s="629"/>
      <c r="H784" s="629"/>
      <c r="I784" s="629"/>
      <c r="J784" s="629">
        <v>1</v>
      </c>
      <c r="K784" s="629">
        <v>69.02</v>
      </c>
      <c r="L784" s="629"/>
      <c r="M784" s="629">
        <v>69.02</v>
      </c>
      <c r="N784" s="629">
        <v>2</v>
      </c>
      <c r="O784" s="629">
        <v>138.04</v>
      </c>
      <c r="P784" s="642"/>
      <c r="Q784" s="630">
        <v>69.02</v>
      </c>
    </row>
    <row r="785" spans="1:17" ht="14.4" customHeight="1" x14ac:dyDescent="0.3">
      <c r="A785" s="625" t="s">
        <v>549</v>
      </c>
      <c r="B785" s="626" t="s">
        <v>8139</v>
      </c>
      <c r="C785" s="626" t="s">
        <v>6916</v>
      </c>
      <c r="D785" s="626" t="s">
        <v>8160</v>
      </c>
      <c r="E785" s="626" t="s">
        <v>8153</v>
      </c>
      <c r="F785" s="629"/>
      <c r="G785" s="629"/>
      <c r="H785" s="629"/>
      <c r="I785" s="629"/>
      <c r="J785" s="629"/>
      <c r="K785" s="629"/>
      <c r="L785" s="629"/>
      <c r="M785" s="629"/>
      <c r="N785" s="629">
        <v>2</v>
      </c>
      <c r="O785" s="629">
        <v>169.96</v>
      </c>
      <c r="P785" s="642"/>
      <c r="Q785" s="630">
        <v>84.98</v>
      </c>
    </row>
    <row r="786" spans="1:17" ht="14.4" customHeight="1" x14ac:dyDescent="0.3">
      <c r="A786" s="625" t="s">
        <v>549</v>
      </c>
      <c r="B786" s="626" t="s">
        <v>8139</v>
      </c>
      <c r="C786" s="626" t="s">
        <v>6916</v>
      </c>
      <c r="D786" s="626" t="s">
        <v>8161</v>
      </c>
      <c r="E786" s="626" t="s">
        <v>8162</v>
      </c>
      <c r="F786" s="629"/>
      <c r="G786" s="629"/>
      <c r="H786" s="629"/>
      <c r="I786" s="629"/>
      <c r="J786" s="629"/>
      <c r="K786" s="629"/>
      <c r="L786" s="629"/>
      <c r="M786" s="629"/>
      <c r="N786" s="629">
        <v>2</v>
      </c>
      <c r="O786" s="629">
        <v>530.62</v>
      </c>
      <c r="P786" s="642"/>
      <c r="Q786" s="630">
        <v>265.31</v>
      </c>
    </row>
    <row r="787" spans="1:17" ht="14.4" customHeight="1" x14ac:dyDescent="0.3">
      <c r="A787" s="625" t="s">
        <v>549</v>
      </c>
      <c r="B787" s="626" t="s">
        <v>8139</v>
      </c>
      <c r="C787" s="626" t="s">
        <v>6916</v>
      </c>
      <c r="D787" s="626" t="s">
        <v>8163</v>
      </c>
      <c r="E787" s="626" t="s">
        <v>8153</v>
      </c>
      <c r="F787" s="629"/>
      <c r="G787" s="629"/>
      <c r="H787" s="629"/>
      <c r="I787" s="629"/>
      <c r="J787" s="629">
        <v>1</v>
      </c>
      <c r="K787" s="629">
        <v>90.16</v>
      </c>
      <c r="L787" s="629"/>
      <c r="M787" s="629">
        <v>90.16</v>
      </c>
      <c r="N787" s="629">
        <v>18</v>
      </c>
      <c r="O787" s="629">
        <v>1622.8799999999999</v>
      </c>
      <c r="P787" s="642"/>
      <c r="Q787" s="630">
        <v>90.16</v>
      </c>
    </row>
    <row r="788" spans="1:17" ht="14.4" customHeight="1" x14ac:dyDescent="0.3">
      <c r="A788" s="625" t="s">
        <v>549</v>
      </c>
      <c r="B788" s="626" t="s">
        <v>8139</v>
      </c>
      <c r="C788" s="626" t="s">
        <v>6916</v>
      </c>
      <c r="D788" s="626" t="s">
        <v>7324</v>
      </c>
      <c r="E788" s="626" t="s">
        <v>7325</v>
      </c>
      <c r="F788" s="629"/>
      <c r="G788" s="629"/>
      <c r="H788" s="629"/>
      <c r="I788" s="629"/>
      <c r="J788" s="629">
        <v>1</v>
      </c>
      <c r="K788" s="629">
        <v>789.29</v>
      </c>
      <c r="L788" s="629"/>
      <c r="M788" s="629">
        <v>789.29</v>
      </c>
      <c r="N788" s="629">
        <v>7</v>
      </c>
      <c r="O788" s="629">
        <v>5525.03</v>
      </c>
      <c r="P788" s="642"/>
      <c r="Q788" s="630">
        <v>789.29</v>
      </c>
    </row>
    <row r="789" spans="1:17" ht="14.4" customHeight="1" x14ac:dyDescent="0.3">
      <c r="A789" s="625" t="s">
        <v>549</v>
      </c>
      <c r="B789" s="626" t="s">
        <v>8139</v>
      </c>
      <c r="C789" s="626" t="s">
        <v>6916</v>
      </c>
      <c r="D789" s="626" t="s">
        <v>7334</v>
      </c>
      <c r="E789" s="626" t="s">
        <v>7333</v>
      </c>
      <c r="F789" s="629"/>
      <c r="G789" s="629"/>
      <c r="H789" s="629"/>
      <c r="I789" s="629"/>
      <c r="J789" s="629">
        <v>1</v>
      </c>
      <c r="K789" s="629">
        <v>8342.6200000000008</v>
      </c>
      <c r="L789" s="629"/>
      <c r="M789" s="629">
        <v>8342.6200000000008</v>
      </c>
      <c r="N789" s="629">
        <v>1</v>
      </c>
      <c r="O789" s="629">
        <v>8342.6200000000008</v>
      </c>
      <c r="P789" s="642"/>
      <c r="Q789" s="630">
        <v>8342.6200000000008</v>
      </c>
    </row>
    <row r="790" spans="1:17" ht="14.4" customHeight="1" x14ac:dyDescent="0.3">
      <c r="A790" s="625" t="s">
        <v>549</v>
      </c>
      <c r="B790" s="626" t="s">
        <v>8139</v>
      </c>
      <c r="C790" s="626" t="s">
        <v>6916</v>
      </c>
      <c r="D790" s="626" t="s">
        <v>8164</v>
      </c>
      <c r="E790" s="626" t="s">
        <v>8165</v>
      </c>
      <c r="F790" s="629"/>
      <c r="G790" s="629"/>
      <c r="H790" s="629"/>
      <c r="I790" s="629"/>
      <c r="J790" s="629"/>
      <c r="K790" s="629"/>
      <c r="L790" s="629"/>
      <c r="M790" s="629"/>
      <c r="N790" s="629">
        <v>1</v>
      </c>
      <c r="O790" s="629">
        <v>2725.32</v>
      </c>
      <c r="P790" s="642"/>
      <c r="Q790" s="630">
        <v>2725.32</v>
      </c>
    </row>
    <row r="791" spans="1:17" ht="14.4" customHeight="1" x14ac:dyDescent="0.3">
      <c r="A791" s="625" t="s">
        <v>549</v>
      </c>
      <c r="B791" s="626" t="s">
        <v>8139</v>
      </c>
      <c r="C791" s="626" t="s">
        <v>6916</v>
      </c>
      <c r="D791" s="626" t="s">
        <v>7364</v>
      </c>
      <c r="E791" s="626" t="s">
        <v>7333</v>
      </c>
      <c r="F791" s="629"/>
      <c r="G791" s="629"/>
      <c r="H791" s="629"/>
      <c r="I791" s="629"/>
      <c r="J791" s="629">
        <v>1</v>
      </c>
      <c r="K791" s="629">
        <v>4101.82</v>
      </c>
      <c r="L791" s="629"/>
      <c r="M791" s="629">
        <v>4101.82</v>
      </c>
      <c r="N791" s="629">
        <v>3</v>
      </c>
      <c r="O791" s="629">
        <v>12305.46</v>
      </c>
      <c r="P791" s="642"/>
      <c r="Q791" s="630">
        <v>4101.82</v>
      </c>
    </row>
    <row r="792" spans="1:17" ht="14.4" customHeight="1" x14ac:dyDescent="0.3">
      <c r="A792" s="625" t="s">
        <v>549</v>
      </c>
      <c r="B792" s="626" t="s">
        <v>8139</v>
      </c>
      <c r="C792" s="626" t="s">
        <v>6916</v>
      </c>
      <c r="D792" s="626" t="s">
        <v>8166</v>
      </c>
      <c r="E792" s="626" t="s">
        <v>8167</v>
      </c>
      <c r="F792" s="629"/>
      <c r="G792" s="629"/>
      <c r="H792" s="629"/>
      <c r="I792" s="629"/>
      <c r="J792" s="629"/>
      <c r="K792" s="629"/>
      <c r="L792" s="629"/>
      <c r="M792" s="629"/>
      <c r="N792" s="629">
        <v>3</v>
      </c>
      <c r="O792" s="629">
        <v>711.36</v>
      </c>
      <c r="P792" s="642"/>
      <c r="Q792" s="630">
        <v>237.12</v>
      </c>
    </row>
    <row r="793" spans="1:17" ht="14.4" customHeight="1" x14ac:dyDescent="0.3">
      <c r="A793" s="625" t="s">
        <v>549</v>
      </c>
      <c r="B793" s="626" t="s">
        <v>8139</v>
      </c>
      <c r="C793" s="626" t="s">
        <v>6916</v>
      </c>
      <c r="D793" s="626" t="s">
        <v>8168</v>
      </c>
      <c r="E793" s="626" t="s">
        <v>8169</v>
      </c>
      <c r="F793" s="629"/>
      <c r="G793" s="629"/>
      <c r="H793" s="629"/>
      <c r="I793" s="629"/>
      <c r="J793" s="629"/>
      <c r="K793" s="629"/>
      <c r="L793" s="629"/>
      <c r="M793" s="629"/>
      <c r="N793" s="629">
        <v>3</v>
      </c>
      <c r="O793" s="629">
        <v>1455.69</v>
      </c>
      <c r="P793" s="642"/>
      <c r="Q793" s="630">
        <v>485.23</v>
      </c>
    </row>
    <row r="794" spans="1:17" ht="14.4" customHeight="1" x14ac:dyDescent="0.3">
      <c r="A794" s="625" t="s">
        <v>549</v>
      </c>
      <c r="B794" s="626" t="s">
        <v>8139</v>
      </c>
      <c r="C794" s="626" t="s">
        <v>6916</v>
      </c>
      <c r="D794" s="626" t="s">
        <v>7451</v>
      </c>
      <c r="E794" s="626" t="s">
        <v>7452</v>
      </c>
      <c r="F794" s="629"/>
      <c r="G794" s="629"/>
      <c r="H794" s="629"/>
      <c r="I794" s="629"/>
      <c r="J794" s="629">
        <v>1</v>
      </c>
      <c r="K794" s="629">
        <v>7829</v>
      </c>
      <c r="L794" s="629"/>
      <c r="M794" s="629">
        <v>7829</v>
      </c>
      <c r="N794" s="629"/>
      <c r="O794" s="629"/>
      <c r="P794" s="642"/>
      <c r="Q794" s="630"/>
    </row>
    <row r="795" spans="1:17" ht="14.4" customHeight="1" x14ac:dyDescent="0.3">
      <c r="A795" s="625" t="s">
        <v>549</v>
      </c>
      <c r="B795" s="626" t="s">
        <v>8139</v>
      </c>
      <c r="C795" s="626" t="s">
        <v>6916</v>
      </c>
      <c r="D795" s="626" t="s">
        <v>8170</v>
      </c>
      <c r="E795" s="626" t="s">
        <v>8171</v>
      </c>
      <c r="F795" s="629"/>
      <c r="G795" s="629"/>
      <c r="H795" s="629"/>
      <c r="I795" s="629"/>
      <c r="J795" s="629"/>
      <c r="K795" s="629"/>
      <c r="L795" s="629"/>
      <c r="M795" s="629"/>
      <c r="N795" s="629">
        <v>1</v>
      </c>
      <c r="O795" s="629">
        <v>2769.16</v>
      </c>
      <c r="P795" s="642"/>
      <c r="Q795" s="630">
        <v>2769.16</v>
      </c>
    </row>
    <row r="796" spans="1:17" ht="14.4" customHeight="1" x14ac:dyDescent="0.3">
      <c r="A796" s="625" t="s">
        <v>549</v>
      </c>
      <c r="B796" s="626" t="s">
        <v>8139</v>
      </c>
      <c r="C796" s="626" t="s">
        <v>6916</v>
      </c>
      <c r="D796" s="626" t="s">
        <v>8172</v>
      </c>
      <c r="E796" s="626" t="s">
        <v>8173</v>
      </c>
      <c r="F796" s="629"/>
      <c r="G796" s="629"/>
      <c r="H796" s="629"/>
      <c r="I796" s="629"/>
      <c r="J796" s="629">
        <v>1</v>
      </c>
      <c r="K796" s="629">
        <v>5101</v>
      </c>
      <c r="L796" s="629"/>
      <c r="M796" s="629">
        <v>5101</v>
      </c>
      <c r="N796" s="629">
        <v>4</v>
      </c>
      <c r="O796" s="629">
        <v>20404</v>
      </c>
      <c r="P796" s="642"/>
      <c r="Q796" s="630">
        <v>5101</v>
      </c>
    </row>
    <row r="797" spans="1:17" ht="14.4" customHeight="1" x14ac:dyDescent="0.3">
      <c r="A797" s="625" t="s">
        <v>549</v>
      </c>
      <c r="B797" s="626" t="s">
        <v>8139</v>
      </c>
      <c r="C797" s="626" t="s">
        <v>6916</v>
      </c>
      <c r="D797" s="626" t="s">
        <v>8174</v>
      </c>
      <c r="E797" s="626" t="s">
        <v>8173</v>
      </c>
      <c r="F797" s="629"/>
      <c r="G797" s="629"/>
      <c r="H797" s="629"/>
      <c r="I797" s="629"/>
      <c r="J797" s="629"/>
      <c r="K797" s="629"/>
      <c r="L797" s="629"/>
      <c r="M797" s="629"/>
      <c r="N797" s="629">
        <v>1</v>
      </c>
      <c r="O797" s="629">
        <v>7869</v>
      </c>
      <c r="P797" s="642"/>
      <c r="Q797" s="630">
        <v>7869</v>
      </c>
    </row>
    <row r="798" spans="1:17" ht="14.4" customHeight="1" x14ac:dyDescent="0.3">
      <c r="A798" s="625" t="s">
        <v>549</v>
      </c>
      <c r="B798" s="626" t="s">
        <v>8139</v>
      </c>
      <c r="C798" s="626" t="s">
        <v>6916</v>
      </c>
      <c r="D798" s="626" t="s">
        <v>7457</v>
      </c>
      <c r="E798" s="626" t="s">
        <v>7458</v>
      </c>
      <c r="F798" s="629"/>
      <c r="G798" s="629"/>
      <c r="H798" s="629"/>
      <c r="I798" s="629"/>
      <c r="J798" s="629">
        <v>2</v>
      </c>
      <c r="K798" s="629">
        <v>2760</v>
      </c>
      <c r="L798" s="629"/>
      <c r="M798" s="629">
        <v>1380</v>
      </c>
      <c r="N798" s="629"/>
      <c r="O798" s="629"/>
      <c r="P798" s="642"/>
      <c r="Q798" s="630"/>
    </row>
    <row r="799" spans="1:17" ht="14.4" customHeight="1" x14ac:dyDescent="0.3">
      <c r="A799" s="625" t="s">
        <v>549</v>
      </c>
      <c r="B799" s="626" t="s">
        <v>8139</v>
      </c>
      <c r="C799" s="626" t="s">
        <v>6916</v>
      </c>
      <c r="D799" s="626" t="s">
        <v>7459</v>
      </c>
      <c r="E799" s="626" t="s">
        <v>7460</v>
      </c>
      <c r="F799" s="629"/>
      <c r="G799" s="629"/>
      <c r="H799" s="629"/>
      <c r="I799" s="629"/>
      <c r="J799" s="629">
        <v>1</v>
      </c>
      <c r="K799" s="629">
        <v>1404</v>
      </c>
      <c r="L799" s="629"/>
      <c r="M799" s="629">
        <v>1404</v>
      </c>
      <c r="N799" s="629">
        <v>3</v>
      </c>
      <c r="O799" s="629">
        <v>4212</v>
      </c>
      <c r="P799" s="642"/>
      <c r="Q799" s="630">
        <v>1404</v>
      </c>
    </row>
    <row r="800" spans="1:17" ht="14.4" customHeight="1" x14ac:dyDescent="0.3">
      <c r="A800" s="625" t="s">
        <v>549</v>
      </c>
      <c r="B800" s="626" t="s">
        <v>8139</v>
      </c>
      <c r="C800" s="626" t="s">
        <v>6916</v>
      </c>
      <c r="D800" s="626" t="s">
        <v>7461</v>
      </c>
      <c r="E800" s="626" t="s">
        <v>7462</v>
      </c>
      <c r="F800" s="629"/>
      <c r="G800" s="629"/>
      <c r="H800" s="629"/>
      <c r="I800" s="629"/>
      <c r="J800" s="629"/>
      <c r="K800" s="629"/>
      <c r="L800" s="629"/>
      <c r="M800" s="629"/>
      <c r="N800" s="629">
        <v>3</v>
      </c>
      <c r="O800" s="629">
        <v>3114</v>
      </c>
      <c r="P800" s="642"/>
      <c r="Q800" s="630">
        <v>1038</v>
      </c>
    </row>
    <row r="801" spans="1:17" ht="14.4" customHeight="1" x14ac:dyDescent="0.3">
      <c r="A801" s="625" t="s">
        <v>549</v>
      </c>
      <c r="B801" s="626" t="s">
        <v>8139</v>
      </c>
      <c r="C801" s="626" t="s">
        <v>6916</v>
      </c>
      <c r="D801" s="626" t="s">
        <v>7463</v>
      </c>
      <c r="E801" s="626" t="s">
        <v>7464</v>
      </c>
      <c r="F801" s="629"/>
      <c r="G801" s="629"/>
      <c r="H801" s="629"/>
      <c r="I801" s="629"/>
      <c r="J801" s="629">
        <v>7</v>
      </c>
      <c r="K801" s="629">
        <v>9184</v>
      </c>
      <c r="L801" s="629"/>
      <c r="M801" s="629">
        <v>1312</v>
      </c>
      <c r="N801" s="629">
        <v>15</v>
      </c>
      <c r="O801" s="629">
        <v>19680</v>
      </c>
      <c r="P801" s="642"/>
      <c r="Q801" s="630">
        <v>1312</v>
      </c>
    </row>
    <row r="802" spans="1:17" ht="14.4" customHeight="1" x14ac:dyDescent="0.3">
      <c r="A802" s="625" t="s">
        <v>549</v>
      </c>
      <c r="B802" s="626" t="s">
        <v>8139</v>
      </c>
      <c r="C802" s="626" t="s">
        <v>6916</v>
      </c>
      <c r="D802" s="626" t="s">
        <v>8175</v>
      </c>
      <c r="E802" s="626" t="s">
        <v>7468</v>
      </c>
      <c r="F802" s="629"/>
      <c r="G802" s="629"/>
      <c r="H802" s="629"/>
      <c r="I802" s="629"/>
      <c r="J802" s="629"/>
      <c r="K802" s="629"/>
      <c r="L802" s="629"/>
      <c r="M802" s="629"/>
      <c r="N802" s="629">
        <v>1</v>
      </c>
      <c r="O802" s="629">
        <v>320.44</v>
      </c>
      <c r="P802" s="642"/>
      <c r="Q802" s="630">
        <v>320.44</v>
      </c>
    </row>
    <row r="803" spans="1:17" ht="14.4" customHeight="1" x14ac:dyDescent="0.3">
      <c r="A803" s="625" t="s">
        <v>549</v>
      </c>
      <c r="B803" s="626" t="s">
        <v>8139</v>
      </c>
      <c r="C803" s="626" t="s">
        <v>6916</v>
      </c>
      <c r="D803" s="626" t="s">
        <v>7467</v>
      </c>
      <c r="E803" s="626" t="s">
        <v>7468</v>
      </c>
      <c r="F803" s="629"/>
      <c r="G803" s="629"/>
      <c r="H803" s="629"/>
      <c r="I803" s="629"/>
      <c r="J803" s="629"/>
      <c r="K803" s="629"/>
      <c r="L803" s="629"/>
      <c r="M803" s="629"/>
      <c r="N803" s="629">
        <v>4</v>
      </c>
      <c r="O803" s="629">
        <v>3760.76</v>
      </c>
      <c r="P803" s="642"/>
      <c r="Q803" s="630">
        <v>940.19</v>
      </c>
    </row>
    <row r="804" spans="1:17" ht="14.4" customHeight="1" x14ac:dyDescent="0.3">
      <c r="A804" s="625" t="s">
        <v>549</v>
      </c>
      <c r="B804" s="626" t="s">
        <v>8139</v>
      </c>
      <c r="C804" s="626" t="s">
        <v>6916</v>
      </c>
      <c r="D804" s="626" t="s">
        <v>7469</v>
      </c>
      <c r="E804" s="626" t="s">
        <v>7470</v>
      </c>
      <c r="F804" s="629"/>
      <c r="G804" s="629"/>
      <c r="H804" s="629"/>
      <c r="I804" s="629"/>
      <c r="J804" s="629">
        <v>1</v>
      </c>
      <c r="K804" s="629">
        <v>58.6</v>
      </c>
      <c r="L804" s="629"/>
      <c r="M804" s="629">
        <v>58.6</v>
      </c>
      <c r="N804" s="629">
        <v>1</v>
      </c>
      <c r="O804" s="629">
        <v>58.6</v>
      </c>
      <c r="P804" s="642"/>
      <c r="Q804" s="630">
        <v>58.6</v>
      </c>
    </row>
    <row r="805" spans="1:17" ht="14.4" customHeight="1" x14ac:dyDescent="0.3">
      <c r="A805" s="625" t="s">
        <v>549</v>
      </c>
      <c r="B805" s="626" t="s">
        <v>8139</v>
      </c>
      <c r="C805" s="626" t="s">
        <v>6916</v>
      </c>
      <c r="D805" s="626" t="s">
        <v>7471</v>
      </c>
      <c r="E805" s="626" t="s">
        <v>7470</v>
      </c>
      <c r="F805" s="629"/>
      <c r="G805" s="629"/>
      <c r="H805" s="629"/>
      <c r="I805" s="629"/>
      <c r="J805" s="629"/>
      <c r="K805" s="629"/>
      <c r="L805" s="629"/>
      <c r="M805" s="629"/>
      <c r="N805" s="629">
        <v>3</v>
      </c>
      <c r="O805" s="629">
        <v>289.79999999999995</v>
      </c>
      <c r="P805" s="642"/>
      <c r="Q805" s="630">
        <v>96.59999999999998</v>
      </c>
    </row>
    <row r="806" spans="1:17" ht="14.4" customHeight="1" x14ac:dyDescent="0.3">
      <c r="A806" s="625" t="s">
        <v>549</v>
      </c>
      <c r="B806" s="626" t="s">
        <v>8139</v>
      </c>
      <c r="C806" s="626" t="s">
        <v>6916</v>
      </c>
      <c r="D806" s="626" t="s">
        <v>7472</v>
      </c>
      <c r="E806" s="626" t="s">
        <v>7473</v>
      </c>
      <c r="F806" s="629"/>
      <c r="G806" s="629"/>
      <c r="H806" s="629"/>
      <c r="I806" s="629"/>
      <c r="J806" s="629">
        <v>3</v>
      </c>
      <c r="K806" s="629">
        <v>4087.5</v>
      </c>
      <c r="L806" s="629"/>
      <c r="M806" s="629">
        <v>1362.5</v>
      </c>
      <c r="N806" s="629">
        <v>18</v>
      </c>
      <c r="O806" s="629">
        <v>24525</v>
      </c>
      <c r="P806" s="642"/>
      <c r="Q806" s="630">
        <v>1362.5</v>
      </c>
    </row>
    <row r="807" spans="1:17" ht="14.4" customHeight="1" x14ac:dyDescent="0.3">
      <c r="A807" s="625" t="s">
        <v>549</v>
      </c>
      <c r="B807" s="626" t="s">
        <v>8139</v>
      </c>
      <c r="C807" s="626" t="s">
        <v>6916</v>
      </c>
      <c r="D807" s="626" t="s">
        <v>8176</v>
      </c>
      <c r="E807" s="626" t="s">
        <v>8177</v>
      </c>
      <c r="F807" s="629"/>
      <c r="G807" s="629"/>
      <c r="H807" s="629"/>
      <c r="I807" s="629"/>
      <c r="J807" s="629">
        <v>14</v>
      </c>
      <c r="K807" s="629">
        <v>980</v>
      </c>
      <c r="L807" s="629"/>
      <c r="M807" s="629">
        <v>70</v>
      </c>
      <c r="N807" s="629">
        <v>20</v>
      </c>
      <c r="O807" s="629">
        <v>1400</v>
      </c>
      <c r="P807" s="642"/>
      <c r="Q807" s="630">
        <v>70</v>
      </c>
    </row>
    <row r="808" spans="1:17" ht="14.4" customHeight="1" x14ac:dyDescent="0.3">
      <c r="A808" s="625" t="s">
        <v>549</v>
      </c>
      <c r="B808" s="626" t="s">
        <v>8139</v>
      </c>
      <c r="C808" s="626" t="s">
        <v>6916</v>
      </c>
      <c r="D808" s="626" t="s">
        <v>8178</v>
      </c>
      <c r="E808" s="626" t="s">
        <v>8179</v>
      </c>
      <c r="F808" s="629"/>
      <c r="G808" s="629"/>
      <c r="H808" s="629"/>
      <c r="I808" s="629"/>
      <c r="J808" s="629"/>
      <c r="K808" s="629"/>
      <c r="L808" s="629"/>
      <c r="M808" s="629"/>
      <c r="N808" s="629">
        <v>1</v>
      </c>
      <c r="O808" s="629">
        <v>147</v>
      </c>
      <c r="P808" s="642"/>
      <c r="Q808" s="630">
        <v>147</v>
      </c>
    </row>
    <row r="809" spans="1:17" ht="14.4" customHeight="1" x14ac:dyDescent="0.3">
      <c r="A809" s="625" t="s">
        <v>549</v>
      </c>
      <c r="B809" s="626" t="s">
        <v>8139</v>
      </c>
      <c r="C809" s="626" t="s">
        <v>6916</v>
      </c>
      <c r="D809" s="626" t="s">
        <v>8180</v>
      </c>
      <c r="E809" s="626" t="s">
        <v>8181</v>
      </c>
      <c r="F809" s="629"/>
      <c r="G809" s="629"/>
      <c r="H809" s="629"/>
      <c r="I809" s="629"/>
      <c r="J809" s="629">
        <v>2</v>
      </c>
      <c r="K809" s="629">
        <v>298</v>
      </c>
      <c r="L809" s="629"/>
      <c r="M809" s="629">
        <v>149</v>
      </c>
      <c r="N809" s="629">
        <v>2</v>
      </c>
      <c r="O809" s="629">
        <v>298</v>
      </c>
      <c r="P809" s="642"/>
      <c r="Q809" s="630">
        <v>149</v>
      </c>
    </row>
    <row r="810" spans="1:17" ht="14.4" customHeight="1" x14ac:dyDescent="0.3">
      <c r="A810" s="625" t="s">
        <v>549</v>
      </c>
      <c r="B810" s="626" t="s">
        <v>8139</v>
      </c>
      <c r="C810" s="626" t="s">
        <v>6916</v>
      </c>
      <c r="D810" s="626" t="s">
        <v>8182</v>
      </c>
      <c r="E810" s="626" t="s">
        <v>8183</v>
      </c>
      <c r="F810" s="629"/>
      <c r="G810" s="629"/>
      <c r="H810" s="629"/>
      <c r="I810" s="629"/>
      <c r="J810" s="629"/>
      <c r="K810" s="629"/>
      <c r="L810" s="629"/>
      <c r="M810" s="629"/>
      <c r="N810" s="629">
        <v>2</v>
      </c>
      <c r="O810" s="629">
        <v>388</v>
      </c>
      <c r="P810" s="642"/>
      <c r="Q810" s="630">
        <v>194</v>
      </c>
    </row>
    <row r="811" spans="1:17" ht="14.4" customHeight="1" x14ac:dyDescent="0.3">
      <c r="A811" s="625" t="s">
        <v>549</v>
      </c>
      <c r="B811" s="626" t="s">
        <v>8139</v>
      </c>
      <c r="C811" s="626" t="s">
        <v>6916</v>
      </c>
      <c r="D811" s="626" t="s">
        <v>8184</v>
      </c>
      <c r="E811" s="626" t="s">
        <v>8185</v>
      </c>
      <c r="F811" s="629"/>
      <c r="G811" s="629"/>
      <c r="H811" s="629"/>
      <c r="I811" s="629"/>
      <c r="J811" s="629"/>
      <c r="K811" s="629"/>
      <c r="L811" s="629"/>
      <c r="M811" s="629"/>
      <c r="N811" s="629">
        <v>1</v>
      </c>
      <c r="O811" s="629">
        <v>247</v>
      </c>
      <c r="P811" s="642"/>
      <c r="Q811" s="630">
        <v>247</v>
      </c>
    </row>
    <row r="812" spans="1:17" ht="14.4" customHeight="1" x14ac:dyDescent="0.3">
      <c r="A812" s="625" t="s">
        <v>549</v>
      </c>
      <c r="B812" s="626" t="s">
        <v>8139</v>
      </c>
      <c r="C812" s="626" t="s">
        <v>6916</v>
      </c>
      <c r="D812" s="626" t="s">
        <v>8186</v>
      </c>
      <c r="E812" s="626" t="s">
        <v>8187</v>
      </c>
      <c r="F812" s="629"/>
      <c r="G812" s="629"/>
      <c r="H812" s="629"/>
      <c r="I812" s="629"/>
      <c r="J812" s="629">
        <v>1</v>
      </c>
      <c r="K812" s="629">
        <v>2466</v>
      </c>
      <c r="L812" s="629"/>
      <c r="M812" s="629">
        <v>2466</v>
      </c>
      <c r="N812" s="629"/>
      <c r="O812" s="629"/>
      <c r="P812" s="642"/>
      <c r="Q812" s="630"/>
    </row>
    <row r="813" spans="1:17" ht="14.4" customHeight="1" x14ac:dyDescent="0.3">
      <c r="A813" s="625" t="s">
        <v>549</v>
      </c>
      <c r="B813" s="626" t="s">
        <v>8139</v>
      </c>
      <c r="C813" s="626" t="s">
        <v>6916</v>
      </c>
      <c r="D813" s="626" t="s">
        <v>8188</v>
      </c>
      <c r="E813" s="626" t="s">
        <v>8189</v>
      </c>
      <c r="F813" s="629"/>
      <c r="G813" s="629"/>
      <c r="H813" s="629"/>
      <c r="I813" s="629"/>
      <c r="J813" s="629"/>
      <c r="K813" s="629"/>
      <c r="L813" s="629"/>
      <c r="M813" s="629"/>
      <c r="N813" s="629">
        <v>0.1</v>
      </c>
      <c r="O813" s="629">
        <v>73.2</v>
      </c>
      <c r="P813" s="642"/>
      <c r="Q813" s="630">
        <v>732</v>
      </c>
    </row>
    <row r="814" spans="1:17" ht="14.4" customHeight="1" x14ac:dyDescent="0.3">
      <c r="A814" s="625" t="s">
        <v>549</v>
      </c>
      <c r="B814" s="626" t="s">
        <v>8139</v>
      </c>
      <c r="C814" s="626" t="s">
        <v>6916</v>
      </c>
      <c r="D814" s="626" t="s">
        <v>8190</v>
      </c>
      <c r="E814" s="626" t="s">
        <v>8191</v>
      </c>
      <c r="F814" s="629"/>
      <c r="G814" s="629"/>
      <c r="H814" s="629"/>
      <c r="I814" s="629"/>
      <c r="J814" s="629">
        <v>4</v>
      </c>
      <c r="K814" s="629">
        <v>31748</v>
      </c>
      <c r="L814" s="629"/>
      <c r="M814" s="629">
        <v>7937</v>
      </c>
      <c r="N814" s="629">
        <v>2</v>
      </c>
      <c r="O814" s="629">
        <v>15874</v>
      </c>
      <c r="P814" s="642"/>
      <c r="Q814" s="630">
        <v>7937</v>
      </c>
    </row>
    <row r="815" spans="1:17" ht="14.4" customHeight="1" x14ac:dyDescent="0.3">
      <c r="A815" s="625" t="s">
        <v>549</v>
      </c>
      <c r="B815" s="626" t="s">
        <v>8139</v>
      </c>
      <c r="C815" s="626" t="s">
        <v>6916</v>
      </c>
      <c r="D815" s="626" t="s">
        <v>8192</v>
      </c>
      <c r="E815" s="626" t="s">
        <v>8193</v>
      </c>
      <c r="F815" s="629"/>
      <c r="G815" s="629"/>
      <c r="H815" s="629"/>
      <c r="I815" s="629"/>
      <c r="J815" s="629"/>
      <c r="K815" s="629"/>
      <c r="L815" s="629"/>
      <c r="M815" s="629"/>
      <c r="N815" s="629">
        <v>1</v>
      </c>
      <c r="O815" s="629">
        <v>9884</v>
      </c>
      <c r="P815" s="642"/>
      <c r="Q815" s="630">
        <v>9884</v>
      </c>
    </row>
    <row r="816" spans="1:17" ht="14.4" customHeight="1" x14ac:dyDescent="0.3">
      <c r="A816" s="625" t="s">
        <v>549</v>
      </c>
      <c r="B816" s="626" t="s">
        <v>8139</v>
      </c>
      <c r="C816" s="626" t="s">
        <v>6916</v>
      </c>
      <c r="D816" s="626" t="s">
        <v>8194</v>
      </c>
      <c r="E816" s="626" t="s">
        <v>8195</v>
      </c>
      <c r="F816" s="629"/>
      <c r="G816" s="629"/>
      <c r="H816" s="629"/>
      <c r="I816" s="629"/>
      <c r="J816" s="629"/>
      <c r="K816" s="629"/>
      <c r="L816" s="629"/>
      <c r="M816" s="629"/>
      <c r="N816" s="629">
        <v>1</v>
      </c>
      <c r="O816" s="629">
        <v>7990</v>
      </c>
      <c r="P816" s="642"/>
      <c r="Q816" s="630">
        <v>7990</v>
      </c>
    </row>
    <row r="817" spans="1:17" ht="14.4" customHeight="1" x14ac:dyDescent="0.3">
      <c r="A817" s="625" t="s">
        <v>549</v>
      </c>
      <c r="B817" s="626" t="s">
        <v>8139</v>
      </c>
      <c r="C817" s="626" t="s">
        <v>6916</v>
      </c>
      <c r="D817" s="626" t="s">
        <v>8196</v>
      </c>
      <c r="E817" s="626" t="s">
        <v>8195</v>
      </c>
      <c r="F817" s="629"/>
      <c r="G817" s="629"/>
      <c r="H817" s="629"/>
      <c r="I817" s="629"/>
      <c r="J817" s="629">
        <v>4</v>
      </c>
      <c r="K817" s="629">
        <v>31960</v>
      </c>
      <c r="L817" s="629"/>
      <c r="M817" s="629">
        <v>7990</v>
      </c>
      <c r="N817" s="629"/>
      <c r="O817" s="629"/>
      <c r="P817" s="642"/>
      <c r="Q817" s="630"/>
    </row>
    <row r="818" spans="1:17" ht="14.4" customHeight="1" x14ac:dyDescent="0.3">
      <c r="A818" s="625" t="s">
        <v>549</v>
      </c>
      <c r="B818" s="626" t="s">
        <v>8139</v>
      </c>
      <c r="C818" s="626" t="s">
        <v>6916</v>
      </c>
      <c r="D818" s="626" t="s">
        <v>8197</v>
      </c>
      <c r="E818" s="626" t="s">
        <v>8195</v>
      </c>
      <c r="F818" s="629"/>
      <c r="G818" s="629"/>
      <c r="H818" s="629"/>
      <c r="I818" s="629"/>
      <c r="J818" s="629"/>
      <c r="K818" s="629"/>
      <c r="L818" s="629"/>
      <c r="M818" s="629"/>
      <c r="N818" s="629">
        <v>8</v>
      </c>
      <c r="O818" s="629">
        <v>78176</v>
      </c>
      <c r="P818" s="642"/>
      <c r="Q818" s="630">
        <v>9772</v>
      </c>
    </row>
    <row r="819" spans="1:17" ht="14.4" customHeight="1" x14ac:dyDescent="0.3">
      <c r="A819" s="625" t="s">
        <v>549</v>
      </c>
      <c r="B819" s="626" t="s">
        <v>8139</v>
      </c>
      <c r="C819" s="626" t="s">
        <v>6916</v>
      </c>
      <c r="D819" s="626" t="s">
        <v>8198</v>
      </c>
      <c r="E819" s="626" t="s">
        <v>8199</v>
      </c>
      <c r="F819" s="629"/>
      <c r="G819" s="629"/>
      <c r="H819" s="629"/>
      <c r="I819" s="629"/>
      <c r="J819" s="629">
        <v>1</v>
      </c>
      <c r="K819" s="629">
        <v>2408.87</v>
      </c>
      <c r="L819" s="629"/>
      <c r="M819" s="629">
        <v>2408.87</v>
      </c>
      <c r="N819" s="629"/>
      <c r="O819" s="629"/>
      <c r="P819" s="642"/>
      <c r="Q819" s="630"/>
    </row>
    <row r="820" spans="1:17" ht="14.4" customHeight="1" x14ac:dyDescent="0.3">
      <c r="A820" s="625" t="s">
        <v>549</v>
      </c>
      <c r="B820" s="626" t="s">
        <v>8139</v>
      </c>
      <c r="C820" s="626" t="s">
        <v>6916</v>
      </c>
      <c r="D820" s="626" t="s">
        <v>8200</v>
      </c>
      <c r="E820" s="626" t="s">
        <v>8195</v>
      </c>
      <c r="F820" s="629"/>
      <c r="G820" s="629"/>
      <c r="H820" s="629"/>
      <c r="I820" s="629"/>
      <c r="J820" s="629">
        <v>2</v>
      </c>
      <c r="K820" s="629">
        <v>15980</v>
      </c>
      <c r="L820" s="629"/>
      <c r="M820" s="629">
        <v>7990</v>
      </c>
      <c r="N820" s="629"/>
      <c r="O820" s="629"/>
      <c r="P820" s="642"/>
      <c r="Q820" s="630"/>
    </row>
    <row r="821" spans="1:17" ht="14.4" customHeight="1" x14ac:dyDescent="0.3">
      <c r="A821" s="625" t="s">
        <v>549</v>
      </c>
      <c r="B821" s="626" t="s">
        <v>8139</v>
      </c>
      <c r="C821" s="626" t="s">
        <v>6916</v>
      </c>
      <c r="D821" s="626" t="s">
        <v>8201</v>
      </c>
      <c r="E821" s="626" t="s">
        <v>8202</v>
      </c>
      <c r="F821" s="629"/>
      <c r="G821" s="629"/>
      <c r="H821" s="629"/>
      <c r="I821" s="629"/>
      <c r="J821" s="629">
        <v>1</v>
      </c>
      <c r="K821" s="629">
        <v>1038</v>
      </c>
      <c r="L821" s="629"/>
      <c r="M821" s="629">
        <v>1038</v>
      </c>
      <c r="N821" s="629"/>
      <c r="O821" s="629"/>
      <c r="P821" s="642"/>
      <c r="Q821" s="630"/>
    </row>
    <row r="822" spans="1:17" ht="14.4" customHeight="1" x14ac:dyDescent="0.3">
      <c r="A822" s="625" t="s">
        <v>549</v>
      </c>
      <c r="B822" s="626" t="s">
        <v>8139</v>
      </c>
      <c r="C822" s="626" t="s">
        <v>6916</v>
      </c>
      <c r="D822" s="626" t="s">
        <v>8203</v>
      </c>
      <c r="E822" s="626" t="s">
        <v>8204</v>
      </c>
      <c r="F822" s="629"/>
      <c r="G822" s="629"/>
      <c r="H822" s="629"/>
      <c r="I822" s="629"/>
      <c r="J822" s="629">
        <v>1</v>
      </c>
      <c r="K822" s="629">
        <v>103.7</v>
      </c>
      <c r="L822" s="629"/>
      <c r="M822" s="629">
        <v>103.7</v>
      </c>
      <c r="N822" s="629"/>
      <c r="O822" s="629"/>
      <c r="P822" s="642"/>
      <c r="Q822" s="630"/>
    </row>
    <row r="823" spans="1:17" ht="14.4" customHeight="1" x14ac:dyDescent="0.3">
      <c r="A823" s="625" t="s">
        <v>549</v>
      </c>
      <c r="B823" s="626" t="s">
        <v>8139</v>
      </c>
      <c r="C823" s="626" t="s">
        <v>6916</v>
      </c>
      <c r="D823" s="626" t="s">
        <v>8205</v>
      </c>
      <c r="E823" s="626" t="s">
        <v>8206</v>
      </c>
      <c r="F823" s="629"/>
      <c r="G823" s="629"/>
      <c r="H823" s="629"/>
      <c r="I823" s="629"/>
      <c r="J823" s="629"/>
      <c r="K823" s="629"/>
      <c r="L823" s="629"/>
      <c r="M823" s="629"/>
      <c r="N823" s="629">
        <v>1</v>
      </c>
      <c r="O823" s="629">
        <v>563</v>
      </c>
      <c r="P823" s="642"/>
      <c r="Q823" s="630">
        <v>563</v>
      </c>
    </row>
    <row r="824" spans="1:17" ht="14.4" customHeight="1" x14ac:dyDescent="0.3">
      <c r="A824" s="625" t="s">
        <v>549</v>
      </c>
      <c r="B824" s="626" t="s">
        <v>8139</v>
      </c>
      <c r="C824" s="626" t="s">
        <v>6916</v>
      </c>
      <c r="D824" s="626" t="s">
        <v>8207</v>
      </c>
      <c r="E824" s="626" t="s">
        <v>8173</v>
      </c>
      <c r="F824" s="629"/>
      <c r="G824" s="629"/>
      <c r="H824" s="629"/>
      <c r="I824" s="629"/>
      <c r="J824" s="629"/>
      <c r="K824" s="629"/>
      <c r="L824" s="629"/>
      <c r="M824" s="629"/>
      <c r="N824" s="629">
        <v>2</v>
      </c>
      <c r="O824" s="629">
        <v>10202</v>
      </c>
      <c r="P824" s="642"/>
      <c r="Q824" s="630">
        <v>5101</v>
      </c>
    </row>
    <row r="825" spans="1:17" ht="14.4" customHeight="1" x14ac:dyDescent="0.3">
      <c r="A825" s="625" t="s">
        <v>549</v>
      </c>
      <c r="B825" s="626" t="s">
        <v>8139</v>
      </c>
      <c r="C825" s="626" t="s">
        <v>6929</v>
      </c>
      <c r="D825" s="626" t="s">
        <v>7544</v>
      </c>
      <c r="E825" s="626" t="s">
        <v>7545</v>
      </c>
      <c r="F825" s="629"/>
      <c r="G825" s="629"/>
      <c r="H825" s="629"/>
      <c r="I825" s="629"/>
      <c r="J825" s="629">
        <v>399</v>
      </c>
      <c r="K825" s="629">
        <v>419489</v>
      </c>
      <c r="L825" s="629"/>
      <c r="M825" s="629">
        <v>1051.3508771929824</v>
      </c>
      <c r="N825" s="629">
        <v>1470</v>
      </c>
      <c r="O825" s="629">
        <v>1514470</v>
      </c>
      <c r="P825" s="642"/>
      <c r="Q825" s="630">
        <v>1030.2517006802721</v>
      </c>
    </row>
    <row r="826" spans="1:17" ht="14.4" customHeight="1" x14ac:dyDescent="0.3">
      <c r="A826" s="625" t="s">
        <v>549</v>
      </c>
      <c r="B826" s="626" t="s">
        <v>8139</v>
      </c>
      <c r="C826" s="626" t="s">
        <v>6929</v>
      </c>
      <c r="D826" s="626" t="s">
        <v>7550</v>
      </c>
      <c r="E826" s="626" t="s">
        <v>7551</v>
      </c>
      <c r="F826" s="629"/>
      <c r="G826" s="629"/>
      <c r="H826" s="629"/>
      <c r="I826" s="629"/>
      <c r="J826" s="629">
        <v>4</v>
      </c>
      <c r="K826" s="629">
        <v>740</v>
      </c>
      <c r="L826" s="629"/>
      <c r="M826" s="629">
        <v>185</v>
      </c>
      <c r="N826" s="629">
        <v>11</v>
      </c>
      <c r="O826" s="629">
        <v>2035</v>
      </c>
      <c r="P826" s="642"/>
      <c r="Q826" s="630">
        <v>185</v>
      </c>
    </row>
    <row r="827" spans="1:17" ht="14.4" customHeight="1" x14ac:dyDescent="0.3">
      <c r="A827" s="625" t="s">
        <v>549</v>
      </c>
      <c r="B827" s="626" t="s">
        <v>8139</v>
      </c>
      <c r="C827" s="626" t="s">
        <v>6929</v>
      </c>
      <c r="D827" s="626" t="s">
        <v>6944</v>
      </c>
      <c r="E827" s="626" t="s">
        <v>6945</v>
      </c>
      <c r="F827" s="629"/>
      <c r="G827" s="629"/>
      <c r="H827" s="629"/>
      <c r="I827" s="629"/>
      <c r="J827" s="629">
        <v>1</v>
      </c>
      <c r="K827" s="629">
        <v>75</v>
      </c>
      <c r="L827" s="629"/>
      <c r="M827" s="629">
        <v>75</v>
      </c>
      <c r="N827" s="629">
        <v>103</v>
      </c>
      <c r="O827" s="629">
        <v>8343</v>
      </c>
      <c r="P827" s="642"/>
      <c r="Q827" s="630">
        <v>81</v>
      </c>
    </row>
    <row r="828" spans="1:17" ht="14.4" customHeight="1" x14ac:dyDescent="0.3">
      <c r="A828" s="625" t="s">
        <v>549</v>
      </c>
      <c r="B828" s="626" t="s">
        <v>8139</v>
      </c>
      <c r="C828" s="626" t="s">
        <v>6929</v>
      </c>
      <c r="D828" s="626" t="s">
        <v>8208</v>
      </c>
      <c r="E828" s="626" t="s">
        <v>8209</v>
      </c>
      <c r="F828" s="629"/>
      <c r="G828" s="629"/>
      <c r="H828" s="629"/>
      <c r="I828" s="629"/>
      <c r="J828" s="629">
        <v>1</v>
      </c>
      <c r="K828" s="629">
        <v>558</v>
      </c>
      <c r="L828" s="629"/>
      <c r="M828" s="629">
        <v>558</v>
      </c>
      <c r="N828" s="629"/>
      <c r="O828" s="629"/>
      <c r="P828" s="642"/>
      <c r="Q828" s="630"/>
    </row>
    <row r="829" spans="1:17" ht="14.4" customHeight="1" x14ac:dyDescent="0.3">
      <c r="A829" s="625" t="s">
        <v>549</v>
      </c>
      <c r="B829" s="626" t="s">
        <v>8139</v>
      </c>
      <c r="C829" s="626" t="s">
        <v>6929</v>
      </c>
      <c r="D829" s="626" t="s">
        <v>7562</v>
      </c>
      <c r="E829" s="626" t="s">
        <v>7563</v>
      </c>
      <c r="F829" s="629"/>
      <c r="G829" s="629"/>
      <c r="H829" s="629"/>
      <c r="I829" s="629"/>
      <c r="J829" s="629"/>
      <c r="K829" s="629"/>
      <c r="L829" s="629"/>
      <c r="M829" s="629"/>
      <c r="N829" s="629">
        <v>28</v>
      </c>
      <c r="O829" s="629">
        <v>8596</v>
      </c>
      <c r="P829" s="642"/>
      <c r="Q829" s="630">
        <v>307</v>
      </c>
    </row>
    <row r="830" spans="1:17" ht="14.4" customHeight="1" x14ac:dyDescent="0.3">
      <c r="A830" s="625" t="s">
        <v>549</v>
      </c>
      <c r="B830" s="626" t="s">
        <v>8139</v>
      </c>
      <c r="C830" s="626" t="s">
        <v>6929</v>
      </c>
      <c r="D830" s="626" t="s">
        <v>7011</v>
      </c>
      <c r="E830" s="626" t="s">
        <v>7012</v>
      </c>
      <c r="F830" s="629"/>
      <c r="G830" s="629"/>
      <c r="H830" s="629"/>
      <c r="I830" s="629"/>
      <c r="J830" s="629"/>
      <c r="K830" s="629"/>
      <c r="L830" s="629"/>
      <c r="M830" s="629"/>
      <c r="N830" s="629">
        <v>40</v>
      </c>
      <c r="O830" s="629">
        <v>41720</v>
      </c>
      <c r="P830" s="642"/>
      <c r="Q830" s="630">
        <v>1043</v>
      </c>
    </row>
    <row r="831" spans="1:17" ht="14.4" customHeight="1" x14ac:dyDescent="0.3">
      <c r="A831" s="625" t="s">
        <v>549</v>
      </c>
      <c r="B831" s="626" t="s">
        <v>8139</v>
      </c>
      <c r="C831" s="626" t="s">
        <v>6929</v>
      </c>
      <c r="D831" s="626" t="s">
        <v>7013</v>
      </c>
      <c r="E831" s="626" t="s">
        <v>7014</v>
      </c>
      <c r="F831" s="629"/>
      <c r="G831" s="629"/>
      <c r="H831" s="629"/>
      <c r="I831" s="629"/>
      <c r="J831" s="629"/>
      <c r="K831" s="629"/>
      <c r="L831" s="629"/>
      <c r="M831" s="629"/>
      <c r="N831" s="629">
        <v>4</v>
      </c>
      <c r="O831" s="629">
        <v>2348</v>
      </c>
      <c r="P831" s="642"/>
      <c r="Q831" s="630">
        <v>587</v>
      </c>
    </row>
    <row r="832" spans="1:17" ht="14.4" customHeight="1" x14ac:dyDescent="0.3">
      <c r="A832" s="625" t="s">
        <v>549</v>
      </c>
      <c r="B832" s="626" t="s">
        <v>8139</v>
      </c>
      <c r="C832" s="626" t="s">
        <v>6929</v>
      </c>
      <c r="D832" s="626" t="s">
        <v>7590</v>
      </c>
      <c r="E832" s="626" t="s">
        <v>7591</v>
      </c>
      <c r="F832" s="629"/>
      <c r="G832" s="629"/>
      <c r="H832" s="629"/>
      <c r="I832" s="629"/>
      <c r="J832" s="629"/>
      <c r="K832" s="629"/>
      <c r="L832" s="629"/>
      <c r="M832" s="629"/>
      <c r="N832" s="629">
        <v>19</v>
      </c>
      <c r="O832" s="629">
        <v>56259</v>
      </c>
      <c r="P832" s="642"/>
      <c r="Q832" s="630">
        <v>2961</v>
      </c>
    </row>
    <row r="833" spans="1:17" ht="14.4" customHeight="1" x14ac:dyDescent="0.3">
      <c r="A833" s="625" t="s">
        <v>549</v>
      </c>
      <c r="B833" s="626" t="s">
        <v>8139</v>
      </c>
      <c r="C833" s="626" t="s">
        <v>6929</v>
      </c>
      <c r="D833" s="626" t="s">
        <v>7689</v>
      </c>
      <c r="E833" s="626" t="s">
        <v>7690</v>
      </c>
      <c r="F833" s="629"/>
      <c r="G833" s="629"/>
      <c r="H833" s="629"/>
      <c r="I833" s="629"/>
      <c r="J833" s="629"/>
      <c r="K833" s="629"/>
      <c r="L833" s="629"/>
      <c r="M833" s="629"/>
      <c r="N833" s="629">
        <v>3</v>
      </c>
      <c r="O833" s="629">
        <v>7335</v>
      </c>
      <c r="P833" s="642"/>
      <c r="Q833" s="630">
        <v>2445</v>
      </c>
    </row>
    <row r="834" spans="1:17" ht="14.4" customHeight="1" x14ac:dyDescent="0.3">
      <c r="A834" s="625" t="s">
        <v>549</v>
      </c>
      <c r="B834" s="626" t="s">
        <v>8139</v>
      </c>
      <c r="C834" s="626" t="s">
        <v>6929</v>
      </c>
      <c r="D834" s="626" t="s">
        <v>7691</v>
      </c>
      <c r="E834" s="626" t="s">
        <v>7692</v>
      </c>
      <c r="F834" s="629"/>
      <c r="G834" s="629"/>
      <c r="H834" s="629"/>
      <c r="I834" s="629"/>
      <c r="J834" s="629"/>
      <c r="K834" s="629"/>
      <c r="L834" s="629"/>
      <c r="M834" s="629"/>
      <c r="N834" s="629">
        <v>2</v>
      </c>
      <c r="O834" s="629">
        <v>6996</v>
      </c>
      <c r="P834" s="642"/>
      <c r="Q834" s="630">
        <v>3498</v>
      </c>
    </row>
    <row r="835" spans="1:17" ht="14.4" customHeight="1" x14ac:dyDescent="0.3">
      <c r="A835" s="625" t="s">
        <v>549</v>
      </c>
      <c r="B835" s="626" t="s">
        <v>8139</v>
      </c>
      <c r="C835" s="626" t="s">
        <v>6929</v>
      </c>
      <c r="D835" s="626" t="s">
        <v>7695</v>
      </c>
      <c r="E835" s="626" t="s">
        <v>7696</v>
      </c>
      <c r="F835" s="629"/>
      <c r="G835" s="629"/>
      <c r="H835" s="629"/>
      <c r="I835" s="629"/>
      <c r="J835" s="629"/>
      <c r="K835" s="629"/>
      <c r="L835" s="629"/>
      <c r="M835" s="629"/>
      <c r="N835" s="629">
        <v>1</v>
      </c>
      <c r="O835" s="629">
        <v>2867</v>
      </c>
      <c r="P835" s="642"/>
      <c r="Q835" s="630">
        <v>2867</v>
      </c>
    </row>
    <row r="836" spans="1:17" ht="14.4" customHeight="1" x14ac:dyDescent="0.3">
      <c r="A836" s="625" t="s">
        <v>549</v>
      </c>
      <c r="B836" s="626" t="s">
        <v>8139</v>
      </c>
      <c r="C836" s="626" t="s">
        <v>6929</v>
      </c>
      <c r="D836" s="626" t="s">
        <v>7019</v>
      </c>
      <c r="E836" s="626" t="s">
        <v>7020</v>
      </c>
      <c r="F836" s="629"/>
      <c r="G836" s="629"/>
      <c r="H836" s="629"/>
      <c r="I836" s="629"/>
      <c r="J836" s="629"/>
      <c r="K836" s="629"/>
      <c r="L836" s="629"/>
      <c r="M836" s="629"/>
      <c r="N836" s="629">
        <v>7</v>
      </c>
      <c r="O836" s="629">
        <v>1239</v>
      </c>
      <c r="P836" s="642"/>
      <c r="Q836" s="630">
        <v>177</v>
      </c>
    </row>
    <row r="837" spans="1:17" ht="14.4" customHeight="1" x14ac:dyDescent="0.3">
      <c r="A837" s="625" t="s">
        <v>549</v>
      </c>
      <c r="B837" s="626" t="s">
        <v>8139</v>
      </c>
      <c r="C837" s="626" t="s">
        <v>6929</v>
      </c>
      <c r="D837" s="626" t="s">
        <v>7021</v>
      </c>
      <c r="E837" s="626" t="s">
        <v>7022</v>
      </c>
      <c r="F837" s="629"/>
      <c r="G837" s="629"/>
      <c r="H837" s="629"/>
      <c r="I837" s="629"/>
      <c r="J837" s="629"/>
      <c r="K837" s="629"/>
      <c r="L837" s="629"/>
      <c r="M837" s="629"/>
      <c r="N837" s="629">
        <v>5</v>
      </c>
      <c r="O837" s="629">
        <v>570</v>
      </c>
      <c r="P837" s="642"/>
      <c r="Q837" s="630">
        <v>114</v>
      </c>
    </row>
    <row r="838" spans="1:17" ht="14.4" customHeight="1" x14ac:dyDescent="0.3">
      <c r="A838" s="625" t="s">
        <v>549</v>
      </c>
      <c r="B838" s="626" t="s">
        <v>8139</v>
      </c>
      <c r="C838" s="626" t="s">
        <v>6929</v>
      </c>
      <c r="D838" s="626" t="s">
        <v>7717</v>
      </c>
      <c r="E838" s="626" t="s">
        <v>7718</v>
      </c>
      <c r="F838" s="629"/>
      <c r="G838" s="629"/>
      <c r="H838" s="629"/>
      <c r="I838" s="629"/>
      <c r="J838" s="629"/>
      <c r="K838" s="629"/>
      <c r="L838" s="629"/>
      <c r="M838" s="629"/>
      <c r="N838" s="629">
        <v>9</v>
      </c>
      <c r="O838" s="629">
        <v>6129</v>
      </c>
      <c r="P838" s="642"/>
      <c r="Q838" s="630">
        <v>681</v>
      </c>
    </row>
    <row r="839" spans="1:17" ht="14.4" customHeight="1" x14ac:dyDescent="0.3">
      <c r="A839" s="625" t="s">
        <v>549</v>
      </c>
      <c r="B839" s="626" t="s">
        <v>8139</v>
      </c>
      <c r="C839" s="626" t="s">
        <v>6929</v>
      </c>
      <c r="D839" s="626" t="s">
        <v>7027</v>
      </c>
      <c r="E839" s="626" t="s">
        <v>7028</v>
      </c>
      <c r="F839" s="629"/>
      <c r="G839" s="629"/>
      <c r="H839" s="629"/>
      <c r="I839" s="629"/>
      <c r="J839" s="629"/>
      <c r="K839" s="629"/>
      <c r="L839" s="629"/>
      <c r="M839" s="629"/>
      <c r="N839" s="629">
        <v>4</v>
      </c>
      <c r="O839" s="629">
        <v>1724</v>
      </c>
      <c r="P839" s="642"/>
      <c r="Q839" s="630">
        <v>431</v>
      </c>
    </row>
    <row r="840" spans="1:17" ht="14.4" customHeight="1" x14ac:dyDescent="0.3">
      <c r="A840" s="625" t="s">
        <v>549</v>
      </c>
      <c r="B840" s="626" t="s">
        <v>8139</v>
      </c>
      <c r="C840" s="626" t="s">
        <v>6929</v>
      </c>
      <c r="D840" s="626" t="s">
        <v>7719</v>
      </c>
      <c r="E840" s="626" t="s">
        <v>7720</v>
      </c>
      <c r="F840" s="629"/>
      <c r="G840" s="629"/>
      <c r="H840" s="629"/>
      <c r="I840" s="629"/>
      <c r="J840" s="629">
        <v>2</v>
      </c>
      <c r="K840" s="629">
        <v>1684</v>
      </c>
      <c r="L840" s="629"/>
      <c r="M840" s="629">
        <v>842</v>
      </c>
      <c r="N840" s="629">
        <v>28</v>
      </c>
      <c r="O840" s="629">
        <v>23660</v>
      </c>
      <c r="P840" s="642"/>
      <c r="Q840" s="630">
        <v>845</v>
      </c>
    </row>
    <row r="841" spans="1:17" ht="14.4" customHeight="1" x14ac:dyDescent="0.3">
      <c r="A841" s="625" t="s">
        <v>549</v>
      </c>
      <c r="B841" s="626" t="s">
        <v>8139</v>
      </c>
      <c r="C841" s="626" t="s">
        <v>6929</v>
      </c>
      <c r="D841" s="626" t="s">
        <v>8210</v>
      </c>
      <c r="E841" s="626" t="s">
        <v>8211</v>
      </c>
      <c r="F841" s="629"/>
      <c r="G841" s="629"/>
      <c r="H841" s="629"/>
      <c r="I841" s="629"/>
      <c r="J841" s="629"/>
      <c r="K841" s="629"/>
      <c r="L841" s="629"/>
      <c r="M841" s="629"/>
      <c r="N841" s="629">
        <v>1</v>
      </c>
      <c r="O841" s="629">
        <v>161</v>
      </c>
      <c r="P841" s="642"/>
      <c r="Q841" s="630">
        <v>161</v>
      </c>
    </row>
    <row r="842" spans="1:17" ht="14.4" customHeight="1" x14ac:dyDescent="0.3">
      <c r="A842" s="625" t="s">
        <v>549</v>
      </c>
      <c r="B842" s="626" t="s">
        <v>8139</v>
      </c>
      <c r="C842" s="626" t="s">
        <v>6929</v>
      </c>
      <c r="D842" s="626" t="s">
        <v>8212</v>
      </c>
      <c r="E842" s="626" t="s">
        <v>8213</v>
      </c>
      <c r="F842" s="629"/>
      <c r="G842" s="629"/>
      <c r="H842" s="629"/>
      <c r="I842" s="629"/>
      <c r="J842" s="629"/>
      <c r="K842" s="629"/>
      <c r="L842" s="629"/>
      <c r="M842" s="629"/>
      <c r="N842" s="629">
        <v>2</v>
      </c>
      <c r="O842" s="629">
        <v>1702</v>
      </c>
      <c r="P842" s="642"/>
      <c r="Q842" s="630">
        <v>851</v>
      </c>
    </row>
    <row r="843" spans="1:17" ht="14.4" customHeight="1" x14ac:dyDescent="0.3">
      <c r="A843" s="625" t="s">
        <v>549</v>
      </c>
      <c r="B843" s="626" t="s">
        <v>8139</v>
      </c>
      <c r="C843" s="626" t="s">
        <v>6929</v>
      </c>
      <c r="D843" s="626" t="s">
        <v>7727</v>
      </c>
      <c r="E843" s="626" t="s">
        <v>7728</v>
      </c>
      <c r="F843" s="629"/>
      <c r="G843" s="629"/>
      <c r="H843" s="629"/>
      <c r="I843" s="629"/>
      <c r="J843" s="629"/>
      <c r="K843" s="629"/>
      <c r="L843" s="629"/>
      <c r="M843" s="629"/>
      <c r="N843" s="629">
        <v>17</v>
      </c>
      <c r="O843" s="629">
        <v>16354</v>
      </c>
      <c r="P843" s="642"/>
      <c r="Q843" s="630">
        <v>962</v>
      </c>
    </row>
    <row r="844" spans="1:17" ht="14.4" customHeight="1" x14ac:dyDescent="0.3">
      <c r="A844" s="625" t="s">
        <v>549</v>
      </c>
      <c r="B844" s="626" t="s">
        <v>8139</v>
      </c>
      <c r="C844" s="626" t="s">
        <v>6929</v>
      </c>
      <c r="D844" s="626" t="s">
        <v>8214</v>
      </c>
      <c r="E844" s="626" t="s">
        <v>8215</v>
      </c>
      <c r="F844" s="629"/>
      <c r="G844" s="629"/>
      <c r="H844" s="629"/>
      <c r="I844" s="629"/>
      <c r="J844" s="629"/>
      <c r="K844" s="629"/>
      <c r="L844" s="629"/>
      <c r="M844" s="629"/>
      <c r="N844" s="629">
        <v>1</v>
      </c>
      <c r="O844" s="629">
        <v>5571</v>
      </c>
      <c r="P844" s="642"/>
      <c r="Q844" s="630">
        <v>5571</v>
      </c>
    </row>
    <row r="845" spans="1:17" ht="14.4" customHeight="1" x14ac:dyDescent="0.3">
      <c r="A845" s="625" t="s">
        <v>549</v>
      </c>
      <c r="B845" s="626" t="s">
        <v>8139</v>
      </c>
      <c r="C845" s="626" t="s">
        <v>6929</v>
      </c>
      <c r="D845" s="626" t="s">
        <v>7745</v>
      </c>
      <c r="E845" s="626" t="s">
        <v>7746</v>
      </c>
      <c r="F845" s="629"/>
      <c r="G845" s="629"/>
      <c r="H845" s="629"/>
      <c r="I845" s="629"/>
      <c r="J845" s="629"/>
      <c r="K845" s="629"/>
      <c r="L845" s="629"/>
      <c r="M845" s="629"/>
      <c r="N845" s="629">
        <v>21</v>
      </c>
      <c r="O845" s="629">
        <v>3612</v>
      </c>
      <c r="P845" s="642"/>
      <c r="Q845" s="630">
        <v>172</v>
      </c>
    </row>
    <row r="846" spans="1:17" ht="14.4" customHeight="1" x14ac:dyDescent="0.3">
      <c r="A846" s="625" t="s">
        <v>549</v>
      </c>
      <c r="B846" s="626" t="s">
        <v>8139</v>
      </c>
      <c r="C846" s="626" t="s">
        <v>6929</v>
      </c>
      <c r="D846" s="626" t="s">
        <v>7793</v>
      </c>
      <c r="E846" s="626" t="s">
        <v>7794</v>
      </c>
      <c r="F846" s="629"/>
      <c r="G846" s="629"/>
      <c r="H846" s="629"/>
      <c r="I846" s="629"/>
      <c r="J846" s="629">
        <v>95</v>
      </c>
      <c r="K846" s="629">
        <v>42085</v>
      </c>
      <c r="L846" s="629"/>
      <c r="M846" s="629">
        <v>443</v>
      </c>
      <c r="N846" s="629">
        <v>331</v>
      </c>
      <c r="O846" s="629">
        <v>113864</v>
      </c>
      <c r="P846" s="642"/>
      <c r="Q846" s="630">
        <v>344</v>
      </c>
    </row>
    <row r="847" spans="1:17" ht="14.4" customHeight="1" x14ac:dyDescent="0.3">
      <c r="A847" s="625" t="s">
        <v>549</v>
      </c>
      <c r="B847" s="626" t="s">
        <v>8139</v>
      </c>
      <c r="C847" s="626" t="s">
        <v>6929</v>
      </c>
      <c r="D847" s="626" t="s">
        <v>7795</v>
      </c>
      <c r="E847" s="626" t="s">
        <v>7796</v>
      </c>
      <c r="F847" s="629"/>
      <c r="G847" s="629"/>
      <c r="H847" s="629"/>
      <c r="I847" s="629"/>
      <c r="J847" s="629">
        <v>145</v>
      </c>
      <c r="K847" s="629">
        <v>48140</v>
      </c>
      <c r="L847" s="629"/>
      <c r="M847" s="629">
        <v>332</v>
      </c>
      <c r="N847" s="629">
        <v>488</v>
      </c>
      <c r="O847" s="629">
        <v>113216</v>
      </c>
      <c r="P847" s="642"/>
      <c r="Q847" s="630">
        <v>232</v>
      </c>
    </row>
    <row r="848" spans="1:17" ht="14.4" customHeight="1" x14ac:dyDescent="0.3">
      <c r="A848" s="625" t="s">
        <v>549</v>
      </c>
      <c r="B848" s="626" t="s">
        <v>8139</v>
      </c>
      <c r="C848" s="626" t="s">
        <v>6929</v>
      </c>
      <c r="D848" s="626" t="s">
        <v>7797</v>
      </c>
      <c r="E848" s="626" t="s">
        <v>7798</v>
      </c>
      <c r="F848" s="629"/>
      <c r="G848" s="629"/>
      <c r="H848" s="629"/>
      <c r="I848" s="629"/>
      <c r="J848" s="629"/>
      <c r="K848" s="629"/>
      <c r="L848" s="629"/>
      <c r="M848" s="629"/>
      <c r="N848" s="629">
        <v>6</v>
      </c>
      <c r="O848" s="629">
        <v>3162</v>
      </c>
      <c r="P848" s="642"/>
      <c r="Q848" s="630">
        <v>527</v>
      </c>
    </row>
    <row r="849" spans="1:17" ht="14.4" customHeight="1" x14ac:dyDescent="0.3">
      <c r="A849" s="625" t="s">
        <v>549</v>
      </c>
      <c r="B849" s="626" t="s">
        <v>8139</v>
      </c>
      <c r="C849" s="626" t="s">
        <v>6929</v>
      </c>
      <c r="D849" s="626" t="s">
        <v>7799</v>
      </c>
      <c r="E849" s="626" t="s">
        <v>7798</v>
      </c>
      <c r="F849" s="629"/>
      <c r="G849" s="629"/>
      <c r="H849" s="629"/>
      <c r="I849" s="629"/>
      <c r="J849" s="629"/>
      <c r="K849" s="629"/>
      <c r="L849" s="629"/>
      <c r="M849" s="629"/>
      <c r="N849" s="629">
        <v>16</v>
      </c>
      <c r="O849" s="629">
        <v>10688</v>
      </c>
      <c r="P849" s="642"/>
      <c r="Q849" s="630">
        <v>668</v>
      </c>
    </row>
    <row r="850" spans="1:17" ht="14.4" customHeight="1" x14ac:dyDescent="0.3">
      <c r="A850" s="625" t="s">
        <v>549</v>
      </c>
      <c r="B850" s="626" t="s">
        <v>8139</v>
      </c>
      <c r="C850" s="626" t="s">
        <v>6929</v>
      </c>
      <c r="D850" s="626" t="s">
        <v>7800</v>
      </c>
      <c r="E850" s="626" t="s">
        <v>7801</v>
      </c>
      <c r="F850" s="629"/>
      <c r="G850" s="629"/>
      <c r="H850" s="629"/>
      <c r="I850" s="629"/>
      <c r="J850" s="629"/>
      <c r="K850" s="629"/>
      <c r="L850" s="629"/>
      <c r="M850" s="629"/>
      <c r="N850" s="629">
        <v>3</v>
      </c>
      <c r="O850" s="629">
        <v>4443</v>
      </c>
      <c r="P850" s="642"/>
      <c r="Q850" s="630">
        <v>1481</v>
      </c>
    </row>
    <row r="851" spans="1:17" ht="14.4" customHeight="1" x14ac:dyDescent="0.3">
      <c r="A851" s="625" t="s">
        <v>549</v>
      </c>
      <c r="B851" s="626" t="s">
        <v>8139</v>
      </c>
      <c r="C851" s="626" t="s">
        <v>6929</v>
      </c>
      <c r="D851" s="626" t="s">
        <v>7802</v>
      </c>
      <c r="E851" s="626" t="s">
        <v>7803</v>
      </c>
      <c r="F851" s="629"/>
      <c r="G851" s="629"/>
      <c r="H851" s="629"/>
      <c r="I851" s="629"/>
      <c r="J851" s="629"/>
      <c r="K851" s="629"/>
      <c r="L851" s="629"/>
      <c r="M851" s="629"/>
      <c r="N851" s="629">
        <v>10</v>
      </c>
      <c r="O851" s="629">
        <v>42360</v>
      </c>
      <c r="P851" s="642"/>
      <c r="Q851" s="630">
        <v>4236</v>
      </c>
    </row>
    <row r="852" spans="1:17" ht="14.4" customHeight="1" x14ac:dyDescent="0.3">
      <c r="A852" s="625" t="s">
        <v>549</v>
      </c>
      <c r="B852" s="626" t="s">
        <v>8139</v>
      </c>
      <c r="C852" s="626" t="s">
        <v>6929</v>
      </c>
      <c r="D852" s="626" t="s">
        <v>7804</v>
      </c>
      <c r="E852" s="626" t="s">
        <v>7805</v>
      </c>
      <c r="F852" s="629"/>
      <c r="G852" s="629"/>
      <c r="H852" s="629"/>
      <c r="I852" s="629"/>
      <c r="J852" s="629"/>
      <c r="K852" s="629"/>
      <c r="L852" s="629"/>
      <c r="M852" s="629"/>
      <c r="N852" s="629">
        <v>16</v>
      </c>
      <c r="O852" s="629">
        <v>28208</v>
      </c>
      <c r="P852" s="642"/>
      <c r="Q852" s="630">
        <v>1763</v>
      </c>
    </row>
    <row r="853" spans="1:17" ht="14.4" customHeight="1" x14ac:dyDescent="0.3">
      <c r="A853" s="625" t="s">
        <v>549</v>
      </c>
      <c r="B853" s="626" t="s">
        <v>8139</v>
      </c>
      <c r="C853" s="626" t="s">
        <v>6929</v>
      </c>
      <c r="D853" s="626" t="s">
        <v>7039</v>
      </c>
      <c r="E853" s="626" t="s">
        <v>7040</v>
      </c>
      <c r="F853" s="629"/>
      <c r="G853" s="629"/>
      <c r="H853" s="629"/>
      <c r="I853" s="629"/>
      <c r="J853" s="629"/>
      <c r="K853" s="629"/>
      <c r="L853" s="629"/>
      <c r="M853" s="629"/>
      <c r="N853" s="629">
        <v>40</v>
      </c>
      <c r="O853" s="629">
        <v>19240</v>
      </c>
      <c r="P853" s="642"/>
      <c r="Q853" s="630">
        <v>481</v>
      </c>
    </row>
    <row r="854" spans="1:17" ht="14.4" customHeight="1" x14ac:dyDescent="0.3">
      <c r="A854" s="625" t="s">
        <v>549</v>
      </c>
      <c r="B854" s="626" t="s">
        <v>8139</v>
      </c>
      <c r="C854" s="626" t="s">
        <v>6929</v>
      </c>
      <c r="D854" s="626" t="s">
        <v>7806</v>
      </c>
      <c r="E854" s="626" t="s">
        <v>7807</v>
      </c>
      <c r="F854" s="629"/>
      <c r="G854" s="629"/>
      <c r="H854" s="629"/>
      <c r="I854" s="629"/>
      <c r="J854" s="629"/>
      <c r="K854" s="629"/>
      <c r="L854" s="629"/>
      <c r="M854" s="629"/>
      <c r="N854" s="629">
        <v>54</v>
      </c>
      <c r="O854" s="629">
        <v>36936</v>
      </c>
      <c r="P854" s="642"/>
      <c r="Q854" s="630">
        <v>684</v>
      </c>
    </row>
    <row r="855" spans="1:17" ht="14.4" customHeight="1" x14ac:dyDescent="0.3">
      <c r="A855" s="625" t="s">
        <v>549</v>
      </c>
      <c r="B855" s="626" t="s">
        <v>8139</v>
      </c>
      <c r="C855" s="626" t="s">
        <v>6929</v>
      </c>
      <c r="D855" s="626" t="s">
        <v>7808</v>
      </c>
      <c r="E855" s="626" t="s">
        <v>7809</v>
      </c>
      <c r="F855" s="629"/>
      <c r="G855" s="629"/>
      <c r="H855" s="629"/>
      <c r="I855" s="629"/>
      <c r="J855" s="629"/>
      <c r="K855" s="629"/>
      <c r="L855" s="629"/>
      <c r="M855" s="629"/>
      <c r="N855" s="629">
        <v>6</v>
      </c>
      <c r="O855" s="629">
        <v>14376</v>
      </c>
      <c r="P855" s="642"/>
      <c r="Q855" s="630">
        <v>2396</v>
      </c>
    </row>
    <row r="856" spans="1:17" ht="14.4" customHeight="1" x14ac:dyDescent="0.3">
      <c r="A856" s="625" t="s">
        <v>549</v>
      </c>
      <c r="B856" s="626" t="s">
        <v>8139</v>
      </c>
      <c r="C856" s="626" t="s">
        <v>6929</v>
      </c>
      <c r="D856" s="626" t="s">
        <v>7041</v>
      </c>
      <c r="E856" s="626" t="s">
        <v>7042</v>
      </c>
      <c r="F856" s="629"/>
      <c r="G856" s="629"/>
      <c r="H856" s="629"/>
      <c r="I856" s="629"/>
      <c r="J856" s="629"/>
      <c r="K856" s="629"/>
      <c r="L856" s="629"/>
      <c r="M856" s="629"/>
      <c r="N856" s="629">
        <v>19</v>
      </c>
      <c r="O856" s="629">
        <v>12521</v>
      </c>
      <c r="P856" s="642"/>
      <c r="Q856" s="630">
        <v>659</v>
      </c>
    </row>
    <row r="857" spans="1:17" ht="14.4" customHeight="1" x14ac:dyDescent="0.3">
      <c r="A857" s="625" t="s">
        <v>549</v>
      </c>
      <c r="B857" s="626" t="s">
        <v>8139</v>
      </c>
      <c r="C857" s="626" t="s">
        <v>6929</v>
      </c>
      <c r="D857" s="626" t="s">
        <v>7810</v>
      </c>
      <c r="E857" s="626" t="s">
        <v>7811</v>
      </c>
      <c r="F857" s="629"/>
      <c r="G857" s="629"/>
      <c r="H857" s="629"/>
      <c r="I857" s="629"/>
      <c r="J857" s="629"/>
      <c r="K857" s="629"/>
      <c r="L857" s="629"/>
      <c r="M857" s="629"/>
      <c r="N857" s="629">
        <v>10</v>
      </c>
      <c r="O857" s="629">
        <v>11540</v>
      </c>
      <c r="P857" s="642"/>
      <c r="Q857" s="630">
        <v>1154</v>
      </c>
    </row>
    <row r="858" spans="1:17" ht="14.4" customHeight="1" x14ac:dyDescent="0.3">
      <c r="A858" s="625" t="s">
        <v>549</v>
      </c>
      <c r="B858" s="626" t="s">
        <v>8139</v>
      </c>
      <c r="C858" s="626" t="s">
        <v>6929</v>
      </c>
      <c r="D858" s="626" t="s">
        <v>7812</v>
      </c>
      <c r="E858" s="626" t="s">
        <v>7813</v>
      </c>
      <c r="F858" s="629"/>
      <c r="G858" s="629"/>
      <c r="H858" s="629"/>
      <c r="I858" s="629"/>
      <c r="J858" s="629"/>
      <c r="K858" s="629"/>
      <c r="L858" s="629"/>
      <c r="M858" s="629"/>
      <c r="N858" s="629">
        <v>58</v>
      </c>
      <c r="O858" s="629">
        <v>99586</v>
      </c>
      <c r="P858" s="642"/>
      <c r="Q858" s="630">
        <v>1717</v>
      </c>
    </row>
    <row r="859" spans="1:17" ht="14.4" customHeight="1" x14ac:dyDescent="0.3">
      <c r="A859" s="625" t="s">
        <v>549</v>
      </c>
      <c r="B859" s="626" t="s">
        <v>8139</v>
      </c>
      <c r="C859" s="626" t="s">
        <v>6929</v>
      </c>
      <c r="D859" s="626" t="s">
        <v>7814</v>
      </c>
      <c r="E859" s="626" t="s">
        <v>7815</v>
      </c>
      <c r="F859" s="629"/>
      <c r="G859" s="629"/>
      <c r="H859" s="629"/>
      <c r="I859" s="629"/>
      <c r="J859" s="629"/>
      <c r="K859" s="629"/>
      <c r="L859" s="629"/>
      <c r="M859" s="629"/>
      <c r="N859" s="629">
        <v>30</v>
      </c>
      <c r="O859" s="629">
        <v>24240</v>
      </c>
      <c r="P859" s="642"/>
      <c r="Q859" s="630">
        <v>808</v>
      </c>
    </row>
    <row r="860" spans="1:17" ht="14.4" customHeight="1" x14ac:dyDescent="0.3">
      <c r="A860" s="625" t="s">
        <v>549</v>
      </c>
      <c r="B860" s="626" t="s">
        <v>8139</v>
      </c>
      <c r="C860" s="626" t="s">
        <v>6929</v>
      </c>
      <c r="D860" s="626" t="s">
        <v>8216</v>
      </c>
      <c r="E860" s="626" t="s">
        <v>8217</v>
      </c>
      <c r="F860" s="629"/>
      <c r="G860" s="629"/>
      <c r="H860" s="629"/>
      <c r="I860" s="629"/>
      <c r="J860" s="629"/>
      <c r="K860" s="629"/>
      <c r="L860" s="629"/>
      <c r="M860" s="629"/>
      <c r="N860" s="629">
        <v>1</v>
      </c>
      <c r="O860" s="629">
        <v>1436</v>
      </c>
      <c r="P860" s="642"/>
      <c r="Q860" s="630">
        <v>1436</v>
      </c>
    </row>
    <row r="861" spans="1:17" ht="14.4" customHeight="1" x14ac:dyDescent="0.3">
      <c r="A861" s="625" t="s">
        <v>549</v>
      </c>
      <c r="B861" s="626" t="s">
        <v>8139</v>
      </c>
      <c r="C861" s="626" t="s">
        <v>6929</v>
      </c>
      <c r="D861" s="626" t="s">
        <v>7816</v>
      </c>
      <c r="E861" s="626" t="s">
        <v>7817</v>
      </c>
      <c r="F861" s="629"/>
      <c r="G861" s="629"/>
      <c r="H861" s="629"/>
      <c r="I861" s="629"/>
      <c r="J861" s="629"/>
      <c r="K861" s="629"/>
      <c r="L861" s="629"/>
      <c r="M861" s="629"/>
      <c r="N861" s="629">
        <v>2</v>
      </c>
      <c r="O861" s="629">
        <v>1820</v>
      </c>
      <c r="P861" s="642"/>
      <c r="Q861" s="630">
        <v>910</v>
      </c>
    </row>
    <row r="862" spans="1:17" ht="14.4" customHeight="1" x14ac:dyDescent="0.3">
      <c r="A862" s="625" t="s">
        <v>549</v>
      </c>
      <c r="B862" s="626" t="s">
        <v>8139</v>
      </c>
      <c r="C862" s="626" t="s">
        <v>6929</v>
      </c>
      <c r="D862" s="626" t="s">
        <v>8218</v>
      </c>
      <c r="E862" s="626" t="s">
        <v>8219</v>
      </c>
      <c r="F862" s="629"/>
      <c r="G862" s="629"/>
      <c r="H862" s="629"/>
      <c r="I862" s="629"/>
      <c r="J862" s="629"/>
      <c r="K862" s="629"/>
      <c r="L862" s="629"/>
      <c r="M862" s="629"/>
      <c r="N862" s="629">
        <v>2</v>
      </c>
      <c r="O862" s="629">
        <v>2414</v>
      </c>
      <c r="P862" s="642"/>
      <c r="Q862" s="630">
        <v>1207</v>
      </c>
    </row>
    <row r="863" spans="1:17" ht="14.4" customHeight="1" x14ac:dyDescent="0.3">
      <c r="A863" s="625" t="s">
        <v>549</v>
      </c>
      <c r="B863" s="626" t="s">
        <v>8139</v>
      </c>
      <c r="C863" s="626" t="s">
        <v>6929</v>
      </c>
      <c r="D863" s="626" t="s">
        <v>7818</v>
      </c>
      <c r="E863" s="626" t="s">
        <v>7819</v>
      </c>
      <c r="F863" s="629"/>
      <c r="G863" s="629"/>
      <c r="H863" s="629"/>
      <c r="I863" s="629"/>
      <c r="J863" s="629"/>
      <c r="K863" s="629"/>
      <c r="L863" s="629"/>
      <c r="M863" s="629"/>
      <c r="N863" s="629">
        <v>3</v>
      </c>
      <c r="O863" s="629">
        <v>4062</v>
      </c>
      <c r="P863" s="642"/>
      <c r="Q863" s="630">
        <v>1354</v>
      </c>
    </row>
    <row r="864" spans="1:17" ht="14.4" customHeight="1" x14ac:dyDescent="0.3">
      <c r="A864" s="625" t="s">
        <v>549</v>
      </c>
      <c r="B864" s="626" t="s">
        <v>8139</v>
      </c>
      <c r="C864" s="626" t="s">
        <v>6929</v>
      </c>
      <c r="D864" s="626" t="s">
        <v>7820</v>
      </c>
      <c r="E864" s="626" t="s">
        <v>7821</v>
      </c>
      <c r="F864" s="629"/>
      <c r="G864" s="629"/>
      <c r="H864" s="629"/>
      <c r="I864" s="629"/>
      <c r="J864" s="629"/>
      <c r="K864" s="629"/>
      <c r="L864" s="629"/>
      <c r="M864" s="629"/>
      <c r="N864" s="629">
        <v>2</v>
      </c>
      <c r="O864" s="629">
        <v>3422</v>
      </c>
      <c r="P864" s="642"/>
      <c r="Q864" s="630">
        <v>1711</v>
      </c>
    </row>
    <row r="865" spans="1:17" ht="14.4" customHeight="1" x14ac:dyDescent="0.3">
      <c r="A865" s="625" t="s">
        <v>549</v>
      </c>
      <c r="B865" s="626" t="s">
        <v>8139</v>
      </c>
      <c r="C865" s="626" t="s">
        <v>6929</v>
      </c>
      <c r="D865" s="626" t="s">
        <v>7822</v>
      </c>
      <c r="E865" s="626" t="s">
        <v>7823</v>
      </c>
      <c r="F865" s="629"/>
      <c r="G865" s="629"/>
      <c r="H865" s="629"/>
      <c r="I865" s="629"/>
      <c r="J865" s="629"/>
      <c r="K865" s="629"/>
      <c r="L865" s="629"/>
      <c r="M865" s="629"/>
      <c r="N865" s="629">
        <v>97</v>
      </c>
      <c r="O865" s="629">
        <v>97097</v>
      </c>
      <c r="P865" s="642"/>
      <c r="Q865" s="630">
        <v>1001</v>
      </c>
    </row>
    <row r="866" spans="1:17" ht="14.4" customHeight="1" x14ac:dyDescent="0.3">
      <c r="A866" s="625" t="s">
        <v>549</v>
      </c>
      <c r="B866" s="626" t="s">
        <v>8139</v>
      </c>
      <c r="C866" s="626" t="s">
        <v>6929</v>
      </c>
      <c r="D866" s="626" t="s">
        <v>7824</v>
      </c>
      <c r="E866" s="626" t="s">
        <v>7825</v>
      </c>
      <c r="F866" s="629"/>
      <c r="G866" s="629"/>
      <c r="H866" s="629"/>
      <c r="I866" s="629"/>
      <c r="J866" s="629"/>
      <c r="K866" s="629"/>
      <c r="L866" s="629"/>
      <c r="M866" s="629"/>
      <c r="N866" s="629">
        <v>58</v>
      </c>
      <c r="O866" s="629">
        <v>116000</v>
      </c>
      <c r="P866" s="642"/>
      <c r="Q866" s="630">
        <v>2000</v>
      </c>
    </row>
    <row r="867" spans="1:17" ht="14.4" customHeight="1" x14ac:dyDescent="0.3">
      <c r="A867" s="625" t="s">
        <v>549</v>
      </c>
      <c r="B867" s="626" t="s">
        <v>8139</v>
      </c>
      <c r="C867" s="626" t="s">
        <v>6929</v>
      </c>
      <c r="D867" s="626" t="s">
        <v>7826</v>
      </c>
      <c r="E867" s="626" t="s">
        <v>7827</v>
      </c>
      <c r="F867" s="629"/>
      <c r="G867" s="629"/>
      <c r="H867" s="629"/>
      <c r="I867" s="629"/>
      <c r="J867" s="629"/>
      <c r="K867" s="629"/>
      <c r="L867" s="629"/>
      <c r="M867" s="629"/>
      <c r="N867" s="629">
        <v>37</v>
      </c>
      <c r="O867" s="629">
        <v>97384</v>
      </c>
      <c r="P867" s="642"/>
      <c r="Q867" s="630">
        <v>2632</v>
      </c>
    </row>
    <row r="868" spans="1:17" ht="14.4" customHeight="1" x14ac:dyDescent="0.3">
      <c r="A868" s="625" t="s">
        <v>549</v>
      </c>
      <c r="B868" s="626" t="s">
        <v>8139</v>
      </c>
      <c r="C868" s="626" t="s">
        <v>6929</v>
      </c>
      <c r="D868" s="626" t="s">
        <v>7828</v>
      </c>
      <c r="E868" s="626" t="s">
        <v>7829</v>
      </c>
      <c r="F868" s="629"/>
      <c r="G868" s="629"/>
      <c r="H868" s="629"/>
      <c r="I868" s="629"/>
      <c r="J868" s="629"/>
      <c r="K868" s="629"/>
      <c r="L868" s="629"/>
      <c r="M868" s="629"/>
      <c r="N868" s="629">
        <v>13</v>
      </c>
      <c r="O868" s="629">
        <v>45292</v>
      </c>
      <c r="P868" s="642"/>
      <c r="Q868" s="630">
        <v>3484</v>
      </c>
    </row>
    <row r="869" spans="1:17" ht="14.4" customHeight="1" x14ac:dyDescent="0.3">
      <c r="A869" s="625" t="s">
        <v>549</v>
      </c>
      <c r="B869" s="626" t="s">
        <v>8139</v>
      </c>
      <c r="C869" s="626" t="s">
        <v>6929</v>
      </c>
      <c r="D869" s="626" t="s">
        <v>7830</v>
      </c>
      <c r="E869" s="626" t="s">
        <v>7831</v>
      </c>
      <c r="F869" s="629"/>
      <c r="G869" s="629"/>
      <c r="H869" s="629"/>
      <c r="I869" s="629"/>
      <c r="J869" s="629">
        <v>1</v>
      </c>
      <c r="K869" s="629">
        <v>3469</v>
      </c>
      <c r="L869" s="629"/>
      <c r="M869" s="629">
        <v>3469</v>
      </c>
      <c r="N869" s="629">
        <v>7</v>
      </c>
      <c r="O869" s="629">
        <v>24395</v>
      </c>
      <c r="P869" s="642"/>
      <c r="Q869" s="630">
        <v>3485</v>
      </c>
    </row>
    <row r="870" spans="1:17" ht="14.4" customHeight="1" x14ac:dyDescent="0.3">
      <c r="A870" s="625" t="s">
        <v>549</v>
      </c>
      <c r="B870" s="626" t="s">
        <v>8139</v>
      </c>
      <c r="C870" s="626" t="s">
        <v>6929</v>
      </c>
      <c r="D870" s="626" t="s">
        <v>8220</v>
      </c>
      <c r="E870" s="626" t="s">
        <v>8221</v>
      </c>
      <c r="F870" s="629"/>
      <c r="G870" s="629"/>
      <c r="H870" s="629"/>
      <c r="I870" s="629"/>
      <c r="J870" s="629"/>
      <c r="K870" s="629"/>
      <c r="L870" s="629"/>
      <c r="M870" s="629"/>
      <c r="N870" s="629">
        <v>1</v>
      </c>
      <c r="O870" s="629">
        <v>3595</v>
      </c>
      <c r="P870" s="642"/>
      <c r="Q870" s="630">
        <v>3595</v>
      </c>
    </row>
    <row r="871" spans="1:17" ht="14.4" customHeight="1" x14ac:dyDescent="0.3">
      <c r="A871" s="625" t="s">
        <v>549</v>
      </c>
      <c r="B871" s="626" t="s">
        <v>8139</v>
      </c>
      <c r="C871" s="626" t="s">
        <v>6929</v>
      </c>
      <c r="D871" s="626" t="s">
        <v>8222</v>
      </c>
      <c r="E871" s="626" t="s">
        <v>8223</v>
      </c>
      <c r="F871" s="629"/>
      <c r="G871" s="629"/>
      <c r="H871" s="629"/>
      <c r="I871" s="629"/>
      <c r="J871" s="629"/>
      <c r="K871" s="629"/>
      <c r="L871" s="629"/>
      <c r="M871" s="629"/>
      <c r="N871" s="629">
        <v>2</v>
      </c>
      <c r="O871" s="629">
        <v>2962</v>
      </c>
      <c r="P871" s="642"/>
      <c r="Q871" s="630">
        <v>1481</v>
      </c>
    </row>
    <row r="872" spans="1:17" ht="14.4" customHeight="1" x14ac:dyDescent="0.3">
      <c r="A872" s="625" t="s">
        <v>549</v>
      </c>
      <c r="B872" s="626" t="s">
        <v>8139</v>
      </c>
      <c r="C872" s="626" t="s">
        <v>6929</v>
      </c>
      <c r="D872" s="626" t="s">
        <v>7832</v>
      </c>
      <c r="E872" s="626" t="s">
        <v>7833</v>
      </c>
      <c r="F872" s="629"/>
      <c r="G872" s="629"/>
      <c r="H872" s="629"/>
      <c r="I872" s="629"/>
      <c r="J872" s="629"/>
      <c r="K872" s="629"/>
      <c r="L872" s="629"/>
      <c r="M872" s="629"/>
      <c r="N872" s="629">
        <v>40</v>
      </c>
      <c r="O872" s="629">
        <v>66120</v>
      </c>
      <c r="P872" s="642"/>
      <c r="Q872" s="630">
        <v>1653</v>
      </c>
    </row>
    <row r="873" spans="1:17" ht="14.4" customHeight="1" x14ac:dyDescent="0.3">
      <c r="A873" s="625" t="s">
        <v>549</v>
      </c>
      <c r="B873" s="626" t="s">
        <v>8139</v>
      </c>
      <c r="C873" s="626" t="s">
        <v>6929</v>
      </c>
      <c r="D873" s="626" t="s">
        <v>7834</v>
      </c>
      <c r="E873" s="626" t="s">
        <v>7835</v>
      </c>
      <c r="F873" s="629"/>
      <c r="G873" s="629"/>
      <c r="H873" s="629"/>
      <c r="I873" s="629"/>
      <c r="J873" s="629"/>
      <c r="K873" s="629"/>
      <c r="L873" s="629"/>
      <c r="M873" s="629"/>
      <c r="N873" s="629">
        <v>5</v>
      </c>
      <c r="O873" s="629">
        <v>19910</v>
      </c>
      <c r="P873" s="642"/>
      <c r="Q873" s="630">
        <v>3982</v>
      </c>
    </row>
    <row r="874" spans="1:17" ht="14.4" customHeight="1" x14ac:dyDescent="0.3">
      <c r="A874" s="625" t="s">
        <v>549</v>
      </c>
      <c r="B874" s="626" t="s">
        <v>8139</v>
      </c>
      <c r="C874" s="626" t="s">
        <v>6929</v>
      </c>
      <c r="D874" s="626" t="s">
        <v>7836</v>
      </c>
      <c r="E874" s="626" t="s">
        <v>7837</v>
      </c>
      <c r="F874" s="629"/>
      <c r="G874" s="629"/>
      <c r="H874" s="629"/>
      <c r="I874" s="629"/>
      <c r="J874" s="629"/>
      <c r="K874" s="629"/>
      <c r="L874" s="629"/>
      <c r="M874" s="629"/>
      <c r="N874" s="629">
        <v>3</v>
      </c>
      <c r="O874" s="629">
        <v>14847</v>
      </c>
      <c r="P874" s="642"/>
      <c r="Q874" s="630">
        <v>4949</v>
      </c>
    </row>
    <row r="875" spans="1:17" ht="14.4" customHeight="1" x14ac:dyDescent="0.3">
      <c r="A875" s="625" t="s">
        <v>549</v>
      </c>
      <c r="B875" s="626" t="s">
        <v>8139</v>
      </c>
      <c r="C875" s="626" t="s">
        <v>6929</v>
      </c>
      <c r="D875" s="626" t="s">
        <v>7838</v>
      </c>
      <c r="E875" s="626" t="s">
        <v>7839</v>
      </c>
      <c r="F875" s="629"/>
      <c r="G875" s="629"/>
      <c r="H875" s="629"/>
      <c r="I875" s="629"/>
      <c r="J875" s="629"/>
      <c r="K875" s="629"/>
      <c r="L875" s="629"/>
      <c r="M875" s="629"/>
      <c r="N875" s="629">
        <v>10</v>
      </c>
      <c r="O875" s="629">
        <v>203140</v>
      </c>
      <c r="P875" s="642"/>
      <c r="Q875" s="630">
        <v>20314</v>
      </c>
    </row>
    <row r="876" spans="1:17" ht="14.4" customHeight="1" x14ac:dyDescent="0.3">
      <c r="A876" s="625" t="s">
        <v>549</v>
      </c>
      <c r="B876" s="626" t="s">
        <v>8139</v>
      </c>
      <c r="C876" s="626" t="s">
        <v>6929</v>
      </c>
      <c r="D876" s="626" t="s">
        <v>8224</v>
      </c>
      <c r="E876" s="626" t="s">
        <v>8225</v>
      </c>
      <c r="F876" s="629"/>
      <c r="G876" s="629"/>
      <c r="H876" s="629"/>
      <c r="I876" s="629"/>
      <c r="J876" s="629"/>
      <c r="K876" s="629"/>
      <c r="L876" s="629"/>
      <c r="M876" s="629"/>
      <c r="N876" s="629">
        <v>2</v>
      </c>
      <c r="O876" s="629">
        <v>47646</v>
      </c>
      <c r="P876" s="642"/>
      <c r="Q876" s="630">
        <v>23823</v>
      </c>
    </row>
    <row r="877" spans="1:17" ht="14.4" customHeight="1" x14ac:dyDescent="0.3">
      <c r="A877" s="625" t="s">
        <v>549</v>
      </c>
      <c r="B877" s="626" t="s">
        <v>8139</v>
      </c>
      <c r="C877" s="626" t="s">
        <v>6929</v>
      </c>
      <c r="D877" s="626" t="s">
        <v>8226</v>
      </c>
      <c r="E877" s="626" t="s">
        <v>8227</v>
      </c>
      <c r="F877" s="629"/>
      <c r="G877" s="629"/>
      <c r="H877" s="629"/>
      <c r="I877" s="629"/>
      <c r="J877" s="629"/>
      <c r="K877" s="629"/>
      <c r="L877" s="629"/>
      <c r="M877" s="629"/>
      <c r="N877" s="629">
        <v>1</v>
      </c>
      <c r="O877" s="629">
        <v>9385</v>
      </c>
      <c r="P877" s="642"/>
      <c r="Q877" s="630">
        <v>9385</v>
      </c>
    </row>
    <row r="878" spans="1:17" ht="14.4" customHeight="1" x14ac:dyDescent="0.3">
      <c r="A878" s="625" t="s">
        <v>549</v>
      </c>
      <c r="B878" s="626" t="s">
        <v>8139</v>
      </c>
      <c r="C878" s="626" t="s">
        <v>6929</v>
      </c>
      <c r="D878" s="626" t="s">
        <v>7840</v>
      </c>
      <c r="E878" s="626" t="s">
        <v>7841</v>
      </c>
      <c r="F878" s="629"/>
      <c r="G878" s="629"/>
      <c r="H878" s="629"/>
      <c r="I878" s="629"/>
      <c r="J878" s="629"/>
      <c r="K878" s="629"/>
      <c r="L878" s="629"/>
      <c r="M878" s="629"/>
      <c r="N878" s="629">
        <v>13</v>
      </c>
      <c r="O878" s="629">
        <v>15769</v>
      </c>
      <c r="P878" s="642"/>
      <c r="Q878" s="630">
        <v>1213</v>
      </c>
    </row>
    <row r="879" spans="1:17" ht="14.4" customHeight="1" x14ac:dyDescent="0.3">
      <c r="A879" s="625" t="s">
        <v>549</v>
      </c>
      <c r="B879" s="626" t="s">
        <v>8139</v>
      </c>
      <c r="C879" s="626" t="s">
        <v>6929</v>
      </c>
      <c r="D879" s="626" t="s">
        <v>7842</v>
      </c>
      <c r="E879" s="626" t="s">
        <v>7843</v>
      </c>
      <c r="F879" s="629"/>
      <c r="G879" s="629"/>
      <c r="H879" s="629"/>
      <c r="I879" s="629"/>
      <c r="J879" s="629"/>
      <c r="K879" s="629"/>
      <c r="L879" s="629"/>
      <c r="M879" s="629"/>
      <c r="N879" s="629">
        <v>5</v>
      </c>
      <c r="O879" s="629">
        <v>6535</v>
      </c>
      <c r="P879" s="642"/>
      <c r="Q879" s="630">
        <v>1307</v>
      </c>
    </row>
    <row r="880" spans="1:17" ht="14.4" customHeight="1" x14ac:dyDescent="0.3">
      <c r="A880" s="625" t="s">
        <v>549</v>
      </c>
      <c r="B880" s="626" t="s">
        <v>8139</v>
      </c>
      <c r="C880" s="626" t="s">
        <v>6929</v>
      </c>
      <c r="D880" s="626" t="s">
        <v>8228</v>
      </c>
      <c r="E880" s="626" t="s">
        <v>8229</v>
      </c>
      <c r="F880" s="629"/>
      <c r="G880" s="629"/>
      <c r="H880" s="629"/>
      <c r="I880" s="629"/>
      <c r="J880" s="629"/>
      <c r="K880" s="629"/>
      <c r="L880" s="629"/>
      <c r="M880" s="629"/>
      <c r="N880" s="629">
        <v>4</v>
      </c>
      <c r="O880" s="629">
        <v>6980</v>
      </c>
      <c r="P880" s="642"/>
      <c r="Q880" s="630">
        <v>1745</v>
      </c>
    </row>
    <row r="881" spans="1:17" ht="14.4" customHeight="1" x14ac:dyDescent="0.3">
      <c r="A881" s="625" t="s">
        <v>549</v>
      </c>
      <c r="B881" s="626" t="s">
        <v>8139</v>
      </c>
      <c r="C881" s="626" t="s">
        <v>6929</v>
      </c>
      <c r="D881" s="626" t="s">
        <v>7844</v>
      </c>
      <c r="E881" s="626" t="s">
        <v>7845</v>
      </c>
      <c r="F881" s="629"/>
      <c r="G881" s="629"/>
      <c r="H881" s="629"/>
      <c r="I881" s="629"/>
      <c r="J881" s="629"/>
      <c r="K881" s="629"/>
      <c r="L881" s="629"/>
      <c r="M881" s="629"/>
      <c r="N881" s="629">
        <v>1</v>
      </c>
      <c r="O881" s="629">
        <v>2702</v>
      </c>
      <c r="P881" s="642"/>
      <c r="Q881" s="630">
        <v>2702</v>
      </c>
    </row>
    <row r="882" spans="1:17" ht="14.4" customHeight="1" x14ac:dyDescent="0.3">
      <c r="A882" s="625" t="s">
        <v>549</v>
      </c>
      <c r="B882" s="626" t="s">
        <v>8139</v>
      </c>
      <c r="C882" s="626" t="s">
        <v>6929</v>
      </c>
      <c r="D882" s="626" t="s">
        <v>7846</v>
      </c>
      <c r="E882" s="626" t="s">
        <v>7847</v>
      </c>
      <c r="F882" s="629"/>
      <c r="G882" s="629"/>
      <c r="H882" s="629"/>
      <c r="I882" s="629"/>
      <c r="J882" s="629"/>
      <c r="K882" s="629"/>
      <c r="L882" s="629"/>
      <c r="M882" s="629"/>
      <c r="N882" s="629">
        <v>2</v>
      </c>
      <c r="O882" s="629">
        <v>6062</v>
      </c>
      <c r="P882" s="642"/>
      <c r="Q882" s="630">
        <v>3031</v>
      </c>
    </row>
    <row r="883" spans="1:17" ht="14.4" customHeight="1" x14ac:dyDescent="0.3">
      <c r="A883" s="625" t="s">
        <v>549</v>
      </c>
      <c r="B883" s="626" t="s">
        <v>8139</v>
      </c>
      <c r="C883" s="626" t="s">
        <v>6929</v>
      </c>
      <c r="D883" s="626" t="s">
        <v>7848</v>
      </c>
      <c r="E883" s="626" t="s">
        <v>7849</v>
      </c>
      <c r="F883" s="629"/>
      <c r="G883" s="629"/>
      <c r="H883" s="629"/>
      <c r="I883" s="629"/>
      <c r="J883" s="629"/>
      <c r="K883" s="629"/>
      <c r="L883" s="629"/>
      <c r="M883" s="629"/>
      <c r="N883" s="629">
        <v>3</v>
      </c>
      <c r="O883" s="629">
        <v>2796</v>
      </c>
      <c r="P883" s="642"/>
      <c r="Q883" s="630">
        <v>932</v>
      </c>
    </row>
    <row r="884" spans="1:17" ht="14.4" customHeight="1" x14ac:dyDescent="0.3">
      <c r="A884" s="625" t="s">
        <v>549</v>
      </c>
      <c r="B884" s="626" t="s">
        <v>8139</v>
      </c>
      <c r="C884" s="626" t="s">
        <v>6929</v>
      </c>
      <c r="D884" s="626" t="s">
        <v>7850</v>
      </c>
      <c r="E884" s="626" t="s">
        <v>7851</v>
      </c>
      <c r="F884" s="629"/>
      <c r="G884" s="629"/>
      <c r="H884" s="629"/>
      <c r="I884" s="629"/>
      <c r="J884" s="629"/>
      <c r="K884" s="629"/>
      <c r="L884" s="629"/>
      <c r="M884" s="629"/>
      <c r="N884" s="629">
        <v>1</v>
      </c>
      <c r="O884" s="629">
        <v>1942</v>
      </c>
      <c r="P884" s="642"/>
      <c r="Q884" s="630">
        <v>1942</v>
      </c>
    </row>
    <row r="885" spans="1:17" ht="14.4" customHeight="1" x14ac:dyDescent="0.3">
      <c r="A885" s="625" t="s">
        <v>549</v>
      </c>
      <c r="B885" s="626" t="s">
        <v>8139</v>
      </c>
      <c r="C885" s="626" t="s">
        <v>6929</v>
      </c>
      <c r="D885" s="626" t="s">
        <v>8230</v>
      </c>
      <c r="E885" s="626" t="s">
        <v>8231</v>
      </c>
      <c r="F885" s="629"/>
      <c r="G885" s="629"/>
      <c r="H885" s="629"/>
      <c r="I885" s="629"/>
      <c r="J885" s="629"/>
      <c r="K885" s="629"/>
      <c r="L885" s="629"/>
      <c r="M885" s="629"/>
      <c r="N885" s="629">
        <v>13</v>
      </c>
      <c r="O885" s="629">
        <v>20488</v>
      </c>
      <c r="P885" s="642"/>
      <c r="Q885" s="630">
        <v>1576</v>
      </c>
    </row>
    <row r="886" spans="1:17" ht="14.4" customHeight="1" x14ac:dyDescent="0.3">
      <c r="A886" s="625" t="s">
        <v>549</v>
      </c>
      <c r="B886" s="626" t="s">
        <v>8139</v>
      </c>
      <c r="C886" s="626" t="s">
        <v>6929</v>
      </c>
      <c r="D886" s="626" t="s">
        <v>8232</v>
      </c>
      <c r="E886" s="626" t="s">
        <v>8233</v>
      </c>
      <c r="F886" s="629"/>
      <c r="G886" s="629"/>
      <c r="H886" s="629"/>
      <c r="I886" s="629"/>
      <c r="J886" s="629"/>
      <c r="K886" s="629"/>
      <c r="L886" s="629"/>
      <c r="M886" s="629"/>
      <c r="N886" s="629">
        <v>1</v>
      </c>
      <c r="O886" s="629">
        <v>814</v>
      </c>
      <c r="P886" s="642"/>
      <c r="Q886" s="630">
        <v>814</v>
      </c>
    </row>
    <row r="887" spans="1:17" ht="14.4" customHeight="1" x14ac:dyDescent="0.3">
      <c r="A887" s="625" t="s">
        <v>549</v>
      </c>
      <c r="B887" s="626" t="s">
        <v>8139</v>
      </c>
      <c r="C887" s="626" t="s">
        <v>6929</v>
      </c>
      <c r="D887" s="626" t="s">
        <v>7852</v>
      </c>
      <c r="E887" s="626" t="s">
        <v>7853</v>
      </c>
      <c r="F887" s="629"/>
      <c r="G887" s="629"/>
      <c r="H887" s="629"/>
      <c r="I887" s="629"/>
      <c r="J887" s="629"/>
      <c r="K887" s="629"/>
      <c r="L887" s="629"/>
      <c r="M887" s="629"/>
      <c r="N887" s="629">
        <v>1</v>
      </c>
      <c r="O887" s="629">
        <v>2440</v>
      </c>
      <c r="P887" s="642"/>
      <c r="Q887" s="630">
        <v>2440</v>
      </c>
    </row>
    <row r="888" spans="1:17" ht="14.4" customHeight="1" x14ac:dyDescent="0.3">
      <c r="A888" s="625" t="s">
        <v>549</v>
      </c>
      <c r="B888" s="626" t="s">
        <v>8139</v>
      </c>
      <c r="C888" s="626" t="s">
        <v>6929</v>
      </c>
      <c r="D888" s="626" t="s">
        <v>7854</v>
      </c>
      <c r="E888" s="626" t="s">
        <v>7855</v>
      </c>
      <c r="F888" s="629"/>
      <c r="G888" s="629"/>
      <c r="H888" s="629"/>
      <c r="I888" s="629"/>
      <c r="J888" s="629"/>
      <c r="K888" s="629"/>
      <c r="L888" s="629"/>
      <c r="M888" s="629"/>
      <c r="N888" s="629">
        <v>5</v>
      </c>
      <c r="O888" s="629">
        <v>3935</v>
      </c>
      <c r="P888" s="642"/>
      <c r="Q888" s="630">
        <v>787</v>
      </c>
    </row>
    <row r="889" spans="1:17" ht="14.4" customHeight="1" x14ac:dyDescent="0.3">
      <c r="A889" s="625" t="s">
        <v>549</v>
      </c>
      <c r="B889" s="626" t="s">
        <v>8139</v>
      </c>
      <c r="C889" s="626" t="s">
        <v>6929</v>
      </c>
      <c r="D889" s="626" t="s">
        <v>8234</v>
      </c>
      <c r="E889" s="626" t="s">
        <v>8235</v>
      </c>
      <c r="F889" s="629"/>
      <c r="G889" s="629"/>
      <c r="H889" s="629"/>
      <c r="I889" s="629"/>
      <c r="J889" s="629"/>
      <c r="K889" s="629"/>
      <c r="L889" s="629"/>
      <c r="M889" s="629"/>
      <c r="N889" s="629">
        <v>2</v>
      </c>
      <c r="O889" s="629">
        <v>3114</v>
      </c>
      <c r="P889" s="642"/>
      <c r="Q889" s="630">
        <v>1557</v>
      </c>
    </row>
    <row r="890" spans="1:17" ht="14.4" customHeight="1" x14ac:dyDescent="0.3">
      <c r="A890" s="625" t="s">
        <v>549</v>
      </c>
      <c r="B890" s="626" t="s">
        <v>8139</v>
      </c>
      <c r="C890" s="626" t="s">
        <v>6929</v>
      </c>
      <c r="D890" s="626" t="s">
        <v>7856</v>
      </c>
      <c r="E890" s="626" t="s">
        <v>7857</v>
      </c>
      <c r="F890" s="629"/>
      <c r="G890" s="629"/>
      <c r="H890" s="629"/>
      <c r="I890" s="629"/>
      <c r="J890" s="629"/>
      <c r="K890" s="629"/>
      <c r="L890" s="629"/>
      <c r="M890" s="629"/>
      <c r="N890" s="629">
        <v>1</v>
      </c>
      <c r="O890" s="629">
        <v>2335</v>
      </c>
      <c r="P890" s="642"/>
      <c r="Q890" s="630">
        <v>2335</v>
      </c>
    </row>
    <row r="891" spans="1:17" ht="14.4" customHeight="1" x14ac:dyDescent="0.3">
      <c r="A891" s="625" t="s">
        <v>549</v>
      </c>
      <c r="B891" s="626" t="s">
        <v>8139</v>
      </c>
      <c r="C891" s="626" t="s">
        <v>6929</v>
      </c>
      <c r="D891" s="626" t="s">
        <v>8236</v>
      </c>
      <c r="E891" s="626" t="s">
        <v>8237</v>
      </c>
      <c r="F891" s="629"/>
      <c r="G891" s="629"/>
      <c r="H891" s="629"/>
      <c r="I891" s="629"/>
      <c r="J891" s="629"/>
      <c r="K891" s="629"/>
      <c r="L891" s="629"/>
      <c r="M891" s="629"/>
      <c r="N891" s="629">
        <v>2</v>
      </c>
      <c r="O891" s="629">
        <v>4050</v>
      </c>
      <c r="P891" s="642"/>
      <c r="Q891" s="630">
        <v>2025</v>
      </c>
    </row>
    <row r="892" spans="1:17" ht="14.4" customHeight="1" x14ac:dyDescent="0.3">
      <c r="A892" s="625" t="s">
        <v>549</v>
      </c>
      <c r="B892" s="626" t="s">
        <v>8139</v>
      </c>
      <c r="C892" s="626" t="s">
        <v>6929</v>
      </c>
      <c r="D892" s="626" t="s">
        <v>7858</v>
      </c>
      <c r="E892" s="626" t="s">
        <v>7859</v>
      </c>
      <c r="F892" s="629"/>
      <c r="G892" s="629"/>
      <c r="H892" s="629"/>
      <c r="I892" s="629"/>
      <c r="J892" s="629"/>
      <c r="K892" s="629"/>
      <c r="L892" s="629"/>
      <c r="M892" s="629"/>
      <c r="N892" s="629">
        <v>2</v>
      </c>
      <c r="O892" s="629">
        <v>7610</v>
      </c>
      <c r="P892" s="642"/>
      <c r="Q892" s="630">
        <v>3805</v>
      </c>
    </row>
    <row r="893" spans="1:17" ht="14.4" customHeight="1" x14ac:dyDescent="0.3">
      <c r="A893" s="625" t="s">
        <v>549</v>
      </c>
      <c r="B893" s="626" t="s">
        <v>8139</v>
      </c>
      <c r="C893" s="626" t="s">
        <v>6929</v>
      </c>
      <c r="D893" s="626" t="s">
        <v>7860</v>
      </c>
      <c r="E893" s="626" t="s">
        <v>7861</v>
      </c>
      <c r="F893" s="629"/>
      <c r="G893" s="629"/>
      <c r="H893" s="629"/>
      <c r="I893" s="629"/>
      <c r="J893" s="629"/>
      <c r="K893" s="629"/>
      <c r="L893" s="629"/>
      <c r="M893" s="629"/>
      <c r="N893" s="629">
        <v>1</v>
      </c>
      <c r="O893" s="629">
        <v>3499</v>
      </c>
      <c r="P893" s="642"/>
      <c r="Q893" s="630">
        <v>3499</v>
      </c>
    </row>
    <row r="894" spans="1:17" ht="14.4" customHeight="1" x14ac:dyDescent="0.3">
      <c r="A894" s="625" t="s">
        <v>549</v>
      </c>
      <c r="B894" s="626" t="s">
        <v>8139</v>
      </c>
      <c r="C894" s="626" t="s">
        <v>6929</v>
      </c>
      <c r="D894" s="626" t="s">
        <v>8238</v>
      </c>
      <c r="E894" s="626" t="s">
        <v>8239</v>
      </c>
      <c r="F894" s="629"/>
      <c r="G894" s="629"/>
      <c r="H894" s="629"/>
      <c r="I894" s="629"/>
      <c r="J894" s="629"/>
      <c r="K894" s="629"/>
      <c r="L894" s="629"/>
      <c r="M894" s="629"/>
      <c r="N894" s="629">
        <v>1</v>
      </c>
      <c r="O894" s="629">
        <v>1585</v>
      </c>
      <c r="P894" s="642"/>
      <c r="Q894" s="630">
        <v>1585</v>
      </c>
    </row>
    <row r="895" spans="1:17" ht="14.4" customHeight="1" x14ac:dyDescent="0.3">
      <c r="A895" s="625" t="s">
        <v>549</v>
      </c>
      <c r="B895" s="626" t="s">
        <v>8139</v>
      </c>
      <c r="C895" s="626" t="s">
        <v>6929</v>
      </c>
      <c r="D895" s="626" t="s">
        <v>8240</v>
      </c>
      <c r="E895" s="626" t="s">
        <v>8241</v>
      </c>
      <c r="F895" s="629"/>
      <c r="G895" s="629"/>
      <c r="H895" s="629"/>
      <c r="I895" s="629"/>
      <c r="J895" s="629"/>
      <c r="K895" s="629"/>
      <c r="L895" s="629"/>
      <c r="M895" s="629"/>
      <c r="N895" s="629">
        <v>1</v>
      </c>
      <c r="O895" s="629">
        <v>2120</v>
      </c>
      <c r="P895" s="642"/>
      <c r="Q895" s="630">
        <v>2120</v>
      </c>
    </row>
    <row r="896" spans="1:17" ht="14.4" customHeight="1" x14ac:dyDescent="0.3">
      <c r="A896" s="625" t="s">
        <v>549</v>
      </c>
      <c r="B896" s="626" t="s">
        <v>8139</v>
      </c>
      <c r="C896" s="626" t="s">
        <v>6929</v>
      </c>
      <c r="D896" s="626" t="s">
        <v>7862</v>
      </c>
      <c r="E896" s="626" t="s">
        <v>7863</v>
      </c>
      <c r="F896" s="629"/>
      <c r="G896" s="629"/>
      <c r="H896" s="629"/>
      <c r="I896" s="629"/>
      <c r="J896" s="629"/>
      <c r="K896" s="629"/>
      <c r="L896" s="629"/>
      <c r="M896" s="629"/>
      <c r="N896" s="629">
        <v>6</v>
      </c>
      <c r="O896" s="629">
        <v>10584</v>
      </c>
      <c r="P896" s="642"/>
      <c r="Q896" s="630">
        <v>1764</v>
      </c>
    </row>
    <row r="897" spans="1:17" ht="14.4" customHeight="1" x14ac:dyDescent="0.3">
      <c r="A897" s="625" t="s">
        <v>549</v>
      </c>
      <c r="B897" s="626" t="s">
        <v>8139</v>
      </c>
      <c r="C897" s="626" t="s">
        <v>6929</v>
      </c>
      <c r="D897" s="626" t="s">
        <v>7864</v>
      </c>
      <c r="E897" s="626" t="s">
        <v>7865</v>
      </c>
      <c r="F897" s="629"/>
      <c r="G897" s="629"/>
      <c r="H897" s="629"/>
      <c r="I897" s="629"/>
      <c r="J897" s="629"/>
      <c r="K897" s="629"/>
      <c r="L897" s="629"/>
      <c r="M897" s="629"/>
      <c r="N897" s="629">
        <v>1</v>
      </c>
      <c r="O897" s="629">
        <v>2985</v>
      </c>
      <c r="P897" s="642"/>
      <c r="Q897" s="630">
        <v>2985</v>
      </c>
    </row>
    <row r="898" spans="1:17" ht="14.4" customHeight="1" x14ac:dyDescent="0.3">
      <c r="A898" s="625" t="s">
        <v>549</v>
      </c>
      <c r="B898" s="626" t="s">
        <v>8139</v>
      </c>
      <c r="C898" s="626" t="s">
        <v>6929</v>
      </c>
      <c r="D898" s="626" t="s">
        <v>8242</v>
      </c>
      <c r="E898" s="626" t="s">
        <v>8243</v>
      </c>
      <c r="F898" s="629"/>
      <c r="G898" s="629"/>
      <c r="H898" s="629"/>
      <c r="I898" s="629"/>
      <c r="J898" s="629"/>
      <c r="K898" s="629"/>
      <c r="L898" s="629"/>
      <c r="M898" s="629"/>
      <c r="N898" s="629">
        <v>2</v>
      </c>
      <c r="O898" s="629">
        <v>7188</v>
      </c>
      <c r="P898" s="642"/>
      <c r="Q898" s="630">
        <v>3594</v>
      </c>
    </row>
    <row r="899" spans="1:17" ht="14.4" customHeight="1" x14ac:dyDescent="0.3">
      <c r="A899" s="625" t="s">
        <v>549</v>
      </c>
      <c r="B899" s="626" t="s">
        <v>8139</v>
      </c>
      <c r="C899" s="626" t="s">
        <v>6929</v>
      </c>
      <c r="D899" s="626" t="s">
        <v>8244</v>
      </c>
      <c r="E899" s="626" t="s">
        <v>8245</v>
      </c>
      <c r="F899" s="629"/>
      <c r="G899" s="629"/>
      <c r="H899" s="629"/>
      <c r="I899" s="629"/>
      <c r="J899" s="629"/>
      <c r="K899" s="629"/>
      <c r="L899" s="629"/>
      <c r="M899" s="629"/>
      <c r="N899" s="629">
        <v>1</v>
      </c>
      <c r="O899" s="629">
        <v>4485</v>
      </c>
      <c r="P899" s="642"/>
      <c r="Q899" s="630">
        <v>4485</v>
      </c>
    </row>
    <row r="900" spans="1:17" ht="14.4" customHeight="1" x14ac:dyDescent="0.3">
      <c r="A900" s="625" t="s">
        <v>549</v>
      </c>
      <c r="B900" s="626" t="s">
        <v>8139</v>
      </c>
      <c r="C900" s="626" t="s">
        <v>6929</v>
      </c>
      <c r="D900" s="626" t="s">
        <v>8246</v>
      </c>
      <c r="E900" s="626" t="s">
        <v>8247</v>
      </c>
      <c r="F900" s="629"/>
      <c r="G900" s="629"/>
      <c r="H900" s="629"/>
      <c r="I900" s="629"/>
      <c r="J900" s="629"/>
      <c r="K900" s="629"/>
      <c r="L900" s="629"/>
      <c r="M900" s="629"/>
      <c r="N900" s="629">
        <v>1</v>
      </c>
      <c r="O900" s="629">
        <v>6142</v>
      </c>
      <c r="P900" s="642"/>
      <c r="Q900" s="630">
        <v>6142</v>
      </c>
    </row>
    <row r="901" spans="1:17" ht="14.4" customHeight="1" x14ac:dyDescent="0.3">
      <c r="A901" s="625" t="s">
        <v>549</v>
      </c>
      <c r="B901" s="626" t="s">
        <v>8139</v>
      </c>
      <c r="C901" s="626" t="s">
        <v>6929</v>
      </c>
      <c r="D901" s="626" t="s">
        <v>7866</v>
      </c>
      <c r="E901" s="626" t="s">
        <v>7867</v>
      </c>
      <c r="F901" s="629"/>
      <c r="G901" s="629"/>
      <c r="H901" s="629"/>
      <c r="I901" s="629"/>
      <c r="J901" s="629"/>
      <c r="K901" s="629"/>
      <c r="L901" s="629"/>
      <c r="M901" s="629"/>
      <c r="N901" s="629">
        <v>2</v>
      </c>
      <c r="O901" s="629">
        <v>7658</v>
      </c>
      <c r="P901" s="642"/>
      <c r="Q901" s="630">
        <v>3829</v>
      </c>
    </row>
    <row r="902" spans="1:17" ht="14.4" customHeight="1" x14ac:dyDescent="0.3">
      <c r="A902" s="625" t="s">
        <v>549</v>
      </c>
      <c r="B902" s="626" t="s">
        <v>8139</v>
      </c>
      <c r="C902" s="626" t="s">
        <v>6929</v>
      </c>
      <c r="D902" s="626" t="s">
        <v>7868</v>
      </c>
      <c r="E902" s="626" t="s">
        <v>7869</v>
      </c>
      <c r="F902" s="629"/>
      <c r="G902" s="629"/>
      <c r="H902" s="629"/>
      <c r="I902" s="629"/>
      <c r="J902" s="629"/>
      <c r="K902" s="629"/>
      <c r="L902" s="629"/>
      <c r="M902" s="629"/>
      <c r="N902" s="629">
        <v>11</v>
      </c>
      <c r="O902" s="629">
        <v>21010</v>
      </c>
      <c r="P902" s="642"/>
      <c r="Q902" s="630">
        <v>1910</v>
      </c>
    </row>
    <row r="903" spans="1:17" ht="14.4" customHeight="1" x14ac:dyDescent="0.3">
      <c r="A903" s="625" t="s">
        <v>549</v>
      </c>
      <c r="B903" s="626" t="s">
        <v>8139</v>
      </c>
      <c r="C903" s="626" t="s">
        <v>6929</v>
      </c>
      <c r="D903" s="626" t="s">
        <v>7870</v>
      </c>
      <c r="E903" s="626" t="s">
        <v>7871</v>
      </c>
      <c r="F903" s="629"/>
      <c r="G903" s="629"/>
      <c r="H903" s="629"/>
      <c r="I903" s="629"/>
      <c r="J903" s="629"/>
      <c r="K903" s="629"/>
      <c r="L903" s="629"/>
      <c r="M903" s="629"/>
      <c r="N903" s="629">
        <v>38</v>
      </c>
      <c r="O903" s="629">
        <v>150138</v>
      </c>
      <c r="P903" s="642"/>
      <c r="Q903" s="630">
        <v>3951</v>
      </c>
    </row>
    <row r="904" spans="1:17" ht="14.4" customHeight="1" x14ac:dyDescent="0.3">
      <c r="A904" s="625" t="s">
        <v>549</v>
      </c>
      <c r="B904" s="626" t="s">
        <v>8139</v>
      </c>
      <c r="C904" s="626" t="s">
        <v>6929</v>
      </c>
      <c r="D904" s="626" t="s">
        <v>7872</v>
      </c>
      <c r="E904" s="626" t="s">
        <v>7873</v>
      </c>
      <c r="F904" s="629"/>
      <c r="G904" s="629"/>
      <c r="H904" s="629"/>
      <c r="I904" s="629"/>
      <c r="J904" s="629"/>
      <c r="K904" s="629"/>
      <c r="L904" s="629"/>
      <c r="M904" s="629"/>
      <c r="N904" s="629">
        <v>13</v>
      </c>
      <c r="O904" s="629">
        <v>22360</v>
      </c>
      <c r="P904" s="642"/>
      <c r="Q904" s="630">
        <v>1720</v>
      </c>
    </row>
    <row r="905" spans="1:17" ht="14.4" customHeight="1" x14ac:dyDescent="0.3">
      <c r="A905" s="625" t="s">
        <v>549</v>
      </c>
      <c r="B905" s="626" t="s">
        <v>8139</v>
      </c>
      <c r="C905" s="626" t="s">
        <v>6929</v>
      </c>
      <c r="D905" s="626" t="s">
        <v>7874</v>
      </c>
      <c r="E905" s="626" t="s">
        <v>7875</v>
      </c>
      <c r="F905" s="629"/>
      <c r="G905" s="629"/>
      <c r="H905" s="629"/>
      <c r="I905" s="629"/>
      <c r="J905" s="629"/>
      <c r="K905" s="629"/>
      <c r="L905" s="629"/>
      <c r="M905" s="629"/>
      <c r="N905" s="629">
        <v>16</v>
      </c>
      <c r="O905" s="629">
        <v>50752</v>
      </c>
      <c r="P905" s="642"/>
      <c r="Q905" s="630">
        <v>3172</v>
      </c>
    </row>
    <row r="906" spans="1:17" ht="14.4" customHeight="1" x14ac:dyDescent="0.3">
      <c r="A906" s="625" t="s">
        <v>549</v>
      </c>
      <c r="B906" s="626" t="s">
        <v>8139</v>
      </c>
      <c r="C906" s="626" t="s">
        <v>6929</v>
      </c>
      <c r="D906" s="626" t="s">
        <v>7876</v>
      </c>
      <c r="E906" s="626" t="s">
        <v>7877</v>
      </c>
      <c r="F906" s="629"/>
      <c r="G906" s="629"/>
      <c r="H906" s="629"/>
      <c r="I906" s="629"/>
      <c r="J906" s="629"/>
      <c r="K906" s="629"/>
      <c r="L906" s="629"/>
      <c r="M906" s="629"/>
      <c r="N906" s="629">
        <v>1</v>
      </c>
      <c r="O906" s="629">
        <v>1850</v>
      </c>
      <c r="P906" s="642"/>
      <c r="Q906" s="630">
        <v>1850</v>
      </c>
    </row>
    <row r="907" spans="1:17" ht="14.4" customHeight="1" x14ac:dyDescent="0.3">
      <c r="A907" s="625" t="s">
        <v>549</v>
      </c>
      <c r="B907" s="626" t="s">
        <v>8139</v>
      </c>
      <c r="C907" s="626" t="s">
        <v>6929</v>
      </c>
      <c r="D907" s="626" t="s">
        <v>7878</v>
      </c>
      <c r="E907" s="626" t="s">
        <v>7879</v>
      </c>
      <c r="F907" s="629"/>
      <c r="G907" s="629"/>
      <c r="H907" s="629"/>
      <c r="I907" s="629"/>
      <c r="J907" s="629"/>
      <c r="K907" s="629"/>
      <c r="L907" s="629"/>
      <c r="M907" s="629"/>
      <c r="N907" s="629">
        <v>18</v>
      </c>
      <c r="O907" s="629">
        <v>103464</v>
      </c>
      <c r="P907" s="642"/>
      <c r="Q907" s="630">
        <v>5748</v>
      </c>
    </row>
    <row r="908" spans="1:17" ht="14.4" customHeight="1" x14ac:dyDescent="0.3">
      <c r="A908" s="625" t="s">
        <v>549</v>
      </c>
      <c r="B908" s="626" t="s">
        <v>8139</v>
      </c>
      <c r="C908" s="626" t="s">
        <v>6929</v>
      </c>
      <c r="D908" s="626" t="s">
        <v>8248</v>
      </c>
      <c r="E908" s="626" t="s">
        <v>8249</v>
      </c>
      <c r="F908" s="629"/>
      <c r="G908" s="629"/>
      <c r="H908" s="629"/>
      <c r="I908" s="629"/>
      <c r="J908" s="629"/>
      <c r="K908" s="629"/>
      <c r="L908" s="629"/>
      <c r="M908" s="629"/>
      <c r="N908" s="629">
        <v>2</v>
      </c>
      <c r="O908" s="629">
        <v>5232</v>
      </c>
      <c r="P908" s="642"/>
      <c r="Q908" s="630">
        <v>2616</v>
      </c>
    </row>
    <row r="909" spans="1:17" ht="14.4" customHeight="1" x14ac:dyDescent="0.3">
      <c r="A909" s="625" t="s">
        <v>549</v>
      </c>
      <c r="B909" s="626" t="s">
        <v>8139</v>
      </c>
      <c r="C909" s="626" t="s">
        <v>6929</v>
      </c>
      <c r="D909" s="626" t="s">
        <v>8250</v>
      </c>
      <c r="E909" s="626" t="s">
        <v>8251</v>
      </c>
      <c r="F909" s="629"/>
      <c r="G909" s="629"/>
      <c r="H909" s="629"/>
      <c r="I909" s="629"/>
      <c r="J909" s="629"/>
      <c r="K909" s="629"/>
      <c r="L909" s="629"/>
      <c r="M909" s="629"/>
      <c r="N909" s="629">
        <v>2</v>
      </c>
      <c r="O909" s="629">
        <v>15922</v>
      </c>
      <c r="P909" s="642"/>
      <c r="Q909" s="630">
        <v>7961</v>
      </c>
    </row>
    <row r="910" spans="1:17" ht="14.4" customHeight="1" x14ac:dyDescent="0.3">
      <c r="A910" s="625" t="s">
        <v>549</v>
      </c>
      <c r="B910" s="626" t="s">
        <v>8139</v>
      </c>
      <c r="C910" s="626" t="s">
        <v>6929</v>
      </c>
      <c r="D910" s="626" t="s">
        <v>7880</v>
      </c>
      <c r="E910" s="626" t="s">
        <v>7881</v>
      </c>
      <c r="F910" s="629"/>
      <c r="G910" s="629"/>
      <c r="H910" s="629"/>
      <c r="I910" s="629"/>
      <c r="J910" s="629"/>
      <c r="K910" s="629"/>
      <c r="L910" s="629"/>
      <c r="M910" s="629"/>
      <c r="N910" s="629">
        <v>6</v>
      </c>
      <c r="O910" s="629">
        <v>12894</v>
      </c>
      <c r="P910" s="642"/>
      <c r="Q910" s="630">
        <v>2149</v>
      </c>
    </row>
    <row r="911" spans="1:17" ht="14.4" customHeight="1" x14ac:dyDescent="0.3">
      <c r="A911" s="625" t="s">
        <v>549</v>
      </c>
      <c r="B911" s="626" t="s">
        <v>8139</v>
      </c>
      <c r="C911" s="626" t="s">
        <v>6929</v>
      </c>
      <c r="D911" s="626" t="s">
        <v>8252</v>
      </c>
      <c r="E911" s="626" t="s">
        <v>8253</v>
      </c>
      <c r="F911" s="629"/>
      <c r="G911" s="629"/>
      <c r="H911" s="629"/>
      <c r="I911" s="629"/>
      <c r="J911" s="629"/>
      <c r="K911" s="629"/>
      <c r="L911" s="629"/>
      <c r="M911" s="629"/>
      <c r="N911" s="629">
        <v>1</v>
      </c>
      <c r="O911" s="629">
        <v>854</v>
      </c>
      <c r="P911" s="642"/>
      <c r="Q911" s="630">
        <v>854</v>
      </c>
    </row>
    <row r="912" spans="1:17" ht="14.4" customHeight="1" x14ac:dyDescent="0.3">
      <c r="A912" s="625" t="s">
        <v>549</v>
      </c>
      <c r="B912" s="626" t="s">
        <v>8139</v>
      </c>
      <c r="C912" s="626" t="s">
        <v>6929</v>
      </c>
      <c r="D912" s="626" t="s">
        <v>8254</v>
      </c>
      <c r="E912" s="626" t="s">
        <v>8255</v>
      </c>
      <c r="F912" s="629"/>
      <c r="G912" s="629"/>
      <c r="H912" s="629"/>
      <c r="I912" s="629"/>
      <c r="J912" s="629"/>
      <c r="K912" s="629"/>
      <c r="L912" s="629"/>
      <c r="M912" s="629"/>
      <c r="N912" s="629">
        <v>1</v>
      </c>
      <c r="O912" s="629">
        <v>567</v>
      </c>
      <c r="P912" s="642"/>
      <c r="Q912" s="630">
        <v>567</v>
      </c>
    </row>
    <row r="913" spans="1:17" ht="14.4" customHeight="1" x14ac:dyDescent="0.3">
      <c r="A913" s="625" t="s">
        <v>549</v>
      </c>
      <c r="B913" s="626" t="s">
        <v>8139</v>
      </c>
      <c r="C913" s="626" t="s">
        <v>6929</v>
      </c>
      <c r="D913" s="626" t="s">
        <v>8256</v>
      </c>
      <c r="E913" s="626" t="s">
        <v>8257</v>
      </c>
      <c r="F913" s="629"/>
      <c r="G913" s="629"/>
      <c r="H913" s="629"/>
      <c r="I913" s="629"/>
      <c r="J913" s="629"/>
      <c r="K913" s="629"/>
      <c r="L913" s="629"/>
      <c r="M913" s="629"/>
      <c r="N913" s="629">
        <v>1</v>
      </c>
      <c r="O913" s="629">
        <v>485</v>
      </c>
      <c r="P913" s="642"/>
      <c r="Q913" s="630">
        <v>485</v>
      </c>
    </row>
    <row r="914" spans="1:17" ht="14.4" customHeight="1" x14ac:dyDescent="0.3">
      <c r="A914" s="625" t="s">
        <v>549</v>
      </c>
      <c r="B914" s="626" t="s">
        <v>8139</v>
      </c>
      <c r="C914" s="626" t="s">
        <v>6929</v>
      </c>
      <c r="D914" s="626" t="s">
        <v>7882</v>
      </c>
      <c r="E914" s="626" t="s">
        <v>7883</v>
      </c>
      <c r="F914" s="629"/>
      <c r="G914" s="629"/>
      <c r="H914" s="629"/>
      <c r="I914" s="629"/>
      <c r="J914" s="629"/>
      <c r="K914" s="629"/>
      <c r="L914" s="629"/>
      <c r="M914" s="629"/>
      <c r="N914" s="629">
        <v>40</v>
      </c>
      <c r="O914" s="629">
        <v>14040</v>
      </c>
      <c r="P914" s="642"/>
      <c r="Q914" s="630">
        <v>351</v>
      </c>
    </row>
    <row r="915" spans="1:17" ht="14.4" customHeight="1" x14ac:dyDescent="0.3">
      <c r="A915" s="625" t="s">
        <v>549</v>
      </c>
      <c r="B915" s="626" t="s">
        <v>8139</v>
      </c>
      <c r="C915" s="626" t="s">
        <v>6929</v>
      </c>
      <c r="D915" s="626" t="s">
        <v>841</v>
      </c>
      <c r="E915" s="626" t="s">
        <v>7884</v>
      </c>
      <c r="F915" s="629"/>
      <c r="G915" s="629"/>
      <c r="H915" s="629"/>
      <c r="I915" s="629"/>
      <c r="J915" s="629">
        <v>1</v>
      </c>
      <c r="K915" s="629">
        <v>1183</v>
      </c>
      <c r="L915" s="629"/>
      <c r="M915" s="629">
        <v>1183</v>
      </c>
      <c r="N915" s="629">
        <v>13</v>
      </c>
      <c r="O915" s="629">
        <v>15418</v>
      </c>
      <c r="P915" s="642"/>
      <c r="Q915" s="630">
        <v>1186</v>
      </c>
    </row>
    <row r="916" spans="1:17" ht="14.4" customHeight="1" x14ac:dyDescent="0.3">
      <c r="A916" s="625" t="s">
        <v>549</v>
      </c>
      <c r="B916" s="626" t="s">
        <v>8139</v>
      </c>
      <c r="C916" s="626" t="s">
        <v>6929</v>
      </c>
      <c r="D916" s="626" t="s">
        <v>8258</v>
      </c>
      <c r="E916" s="626" t="s">
        <v>8259</v>
      </c>
      <c r="F916" s="629"/>
      <c r="G916" s="629"/>
      <c r="H916" s="629"/>
      <c r="I916" s="629"/>
      <c r="J916" s="629"/>
      <c r="K916" s="629"/>
      <c r="L916" s="629"/>
      <c r="M916" s="629"/>
      <c r="N916" s="629">
        <v>4</v>
      </c>
      <c r="O916" s="629">
        <v>7924</v>
      </c>
      <c r="P916" s="642"/>
      <c r="Q916" s="630">
        <v>1981</v>
      </c>
    </row>
    <row r="917" spans="1:17" ht="14.4" customHeight="1" x14ac:dyDescent="0.3">
      <c r="A917" s="625" t="s">
        <v>549</v>
      </c>
      <c r="B917" s="626" t="s">
        <v>8139</v>
      </c>
      <c r="C917" s="626" t="s">
        <v>6929</v>
      </c>
      <c r="D917" s="626" t="s">
        <v>7885</v>
      </c>
      <c r="E917" s="626" t="s">
        <v>7886</v>
      </c>
      <c r="F917" s="629"/>
      <c r="G917" s="629"/>
      <c r="H917" s="629"/>
      <c r="I917" s="629"/>
      <c r="J917" s="629"/>
      <c r="K917" s="629"/>
      <c r="L917" s="629"/>
      <c r="M917" s="629"/>
      <c r="N917" s="629">
        <v>39</v>
      </c>
      <c r="O917" s="629">
        <v>24297</v>
      </c>
      <c r="P917" s="642"/>
      <c r="Q917" s="630">
        <v>623</v>
      </c>
    </row>
    <row r="918" spans="1:17" ht="14.4" customHeight="1" x14ac:dyDescent="0.3">
      <c r="A918" s="625" t="s">
        <v>549</v>
      </c>
      <c r="B918" s="626" t="s">
        <v>8139</v>
      </c>
      <c r="C918" s="626" t="s">
        <v>6929</v>
      </c>
      <c r="D918" s="626" t="s">
        <v>8260</v>
      </c>
      <c r="E918" s="626" t="s">
        <v>7888</v>
      </c>
      <c r="F918" s="629"/>
      <c r="G918" s="629"/>
      <c r="H918" s="629"/>
      <c r="I918" s="629"/>
      <c r="J918" s="629"/>
      <c r="K918" s="629"/>
      <c r="L918" s="629"/>
      <c r="M918" s="629"/>
      <c r="N918" s="629">
        <v>1</v>
      </c>
      <c r="O918" s="629">
        <v>878</v>
      </c>
      <c r="P918" s="642"/>
      <c r="Q918" s="630">
        <v>878</v>
      </c>
    </row>
    <row r="919" spans="1:17" ht="14.4" customHeight="1" x14ac:dyDescent="0.3">
      <c r="A919" s="625" t="s">
        <v>549</v>
      </c>
      <c r="B919" s="626" t="s">
        <v>8139</v>
      </c>
      <c r="C919" s="626" t="s">
        <v>6929</v>
      </c>
      <c r="D919" s="626" t="s">
        <v>7887</v>
      </c>
      <c r="E919" s="626" t="s">
        <v>7888</v>
      </c>
      <c r="F919" s="629"/>
      <c r="G919" s="629"/>
      <c r="H919" s="629"/>
      <c r="I919" s="629"/>
      <c r="J919" s="629"/>
      <c r="K919" s="629"/>
      <c r="L919" s="629"/>
      <c r="M919" s="629"/>
      <c r="N919" s="629">
        <v>1</v>
      </c>
      <c r="O919" s="629">
        <v>1266</v>
      </c>
      <c r="P919" s="642"/>
      <c r="Q919" s="630">
        <v>1266</v>
      </c>
    </row>
    <row r="920" spans="1:17" ht="14.4" customHeight="1" x14ac:dyDescent="0.3">
      <c r="A920" s="625" t="s">
        <v>549</v>
      </c>
      <c r="B920" s="626" t="s">
        <v>8139</v>
      </c>
      <c r="C920" s="626" t="s">
        <v>6929</v>
      </c>
      <c r="D920" s="626" t="s">
        <v>7889</v>
      </c>
      <c r="E920" s="626" t="s">
        <v>7890</v>
      </c>
      <c r="F920" s="629"/>
      <c r="G920" s="629"/>
      <c r="H920" s="629"/>
      <c r="I920" s="629"/>
      <c r="J920" s="629">
        <v>1</v>
      </c>
      <c r="K920" s="629">
        <v>1793</v>
      </c>
      <c r="L920" s="629"/>
      <c r="M920" s="629">
        <v>1793</v>
      </c>
      <c r="N920" s="629">
        <v>7</v>
      </c>
      <c r="O920" s="629">
        <v>12572</v>
      </c>
      <c r="P920" s="642"/>
      <c r="Q920" s="630">
        <v>1796</v>
      </c>
    </row>
    <row r="921" spans="1:17" ht="14.4" customHeight="1" x14ac:dyDescent="0.3">
      <c r="A921" s="625" t="s">
        <v>549</v>
      </c>
      <c r="B921" s="626" t="s">
        <v>8139</v>
      </c>
      <c r="C921" s="626" t="s">
        <v>6929</v>
      </c>
      <c r="D921" s="626" t="s">
        <v>7891</v>
      </c>
      <c r="E921" s="626" t="s">
        <v>7892</v>
      </c>
      <c r="F921" s="629"/>
      <c r="G921" s="629"/>
      <c r="H921" s="629"/>
      <c r="I921" s="629"/>
      <c r="J921" s="629"/>
      <c r="K921" s="629"/>
      <c r="L921" s="629"/>
      <c r="M921" s="629"/>
      <c r="N921" s="629">
        <v>2</v>
      </c>
      <c r="O921" s="629">
        <v>3708</v>
      </c>
      <c r="P921" s="642"/>
      <c r="Q921" s="630">
        <v>1854</v>
      </c>
    </row>
    <row r="922" spans="1:17" ht="14.4" customHeight="1" x14ac:dyDescent="0.3">
      <c r="A922" s="625" t="s">
        <v>549</v>
      </c>
      <c r="B922" s="626" t="s">
        <v>8139</v>
      </c>
      <c r="C922" s="626" t="s">
        <v>6929</v>
      </c>
      <c r="D922" s="626" t="s">
        <v>7893</v>
      </c>
      <c r="E922" s="626" t="s">
        <v>7894</v>
      </c>
      <c r="F922" s="629"/>
      <c r="G922" s="629"/>
      <c r="H922" s="629"/>
      <c r="I922" s="629"/>
      <c r="J922" s="629"/>
      <c r="K922" s="629"/>
      <c r="L922" s="629"/>
      <c r="M922" s="629"/>
      <c r="N922" s="629">
        <v>45</v>
      </c>
      <c r="O922" s="629">
        <v>10845</v>
      </c>
      <c r="P922" s="642"/>
      <c r="Q922" s="630">
        <v>241</v>
      </c>
    </row>
    <row r="923" spans="1:17" ht="14.4" customHeight="1" x14ac:dyDescent="0.3">
      <c r="A923" s="625" t="s">
        <v>549</v>
      </c>
      <c r="B923" s="626" t="s">
        <v>8139</v>
      </c>
      <c r="C923" s="626" t="s">
        <v>6929</v>
      </c>
      <c r="D923" s="626" t="s">
        <v>7895</v>
      </c>
      <c r="E923" s="626" t="s">
        <v>7896</v>
      </c>
      <c r="F923" s="629"/>
      <c r="G923" s="629"/>
      <c r="H923" s="629"/>
      <c r="I923" s="629"/>
      <c r="J923" s="629">
        <v>1</v>
      </c>
      <c r="K923" s="629">
        <v>684</v>
      </c>
      <c r="L923" s="629"/>
      <c r="M923" s="629">
        <v>684</v>
      </c>
      <c r="N923" s="629">
        <v>20</v>
      </c>
      <c r="O923" s="629">
        <v>13720</v>
      </c>
      <c r="P923" s="642"/>
      <c r="Q923" s="630">
        <v>686</v>
      </c>
    </row>
    <row r="924" spans="1:17" ht="14.4" customHeight="1" x14ac:dyDescent="0.3">
      <c r="A924" s="625" t="s">
        <v>549</v>
      </c>
      <c r="B924" s="626" t="s">
        <v>8139</v>
      </c>
      <c r="C924" s="626" t="s">
        <v>6929</v>
      </c>
      <c r="D924" s="626" t="s">
        <v>7897</v>
      </c>
      <c r="E924" s="626" t="s">
        <v>7898</v>
      </c>
      <c r="F924" s="629"/>
      <c r="G924" s="629"/>
      <c r="H924" s="629"/>
      <c r="I924" s="629"/>
      <c r="J924" s="629"/>
      <c r="K924" s="629"/>
      <c r="L924" s="629"/>
      <c r="M924" s="629"/>
      <c r="N924" s="629">
        <v>1</v>
      </c>
      <c r="O924" s="629">
        <v>2197</v>
      </c>
      <c r="P924" s="642"/>
      <c r="Q924" s="630">
        <v>2197</v>
      </c>
    </row>
    <row r="925" spans="1:17" ht="14.4" customHeight="1" x14ac:dyDescent="0.3">
      <c r="A925" s="625" t="s">
        <v>549</v>
      </c>
      <c r="B925" s="626" t="s">
        <v>8139</v>
      </c>
      <c r="C925" s="626" t="s">
        <v>6929</v>
      </c>
      <c r="D925" s="626" t="s">
        <v>8261</v>
      </c>
      <c r="E925" s="626" t="s">
        <v>8262</v>
      </c>
      <c r="F925" s="629"/>
      <c r="G925" s="629"/>
      <c r="H925" s="629"/>
      <c r="I925" s="629"/>
      <c r="J925" s="629"/>
      <c r="K925" s="629"/>
      <c r="L925" s="629"/>
      <c r="M925" s="629"/>
      <c r="N925" s="629">
        <v>4</v>
      </c>
      <c r="O925" s="629">
        <v>11400</v>
      </c>
      <c r="P925" s="642"/>
      <c r="Q925" s="630">
        <v>2850</v>
      </c>
    </row>
    <row r="926" spans="1:17" ht="14.4" customHeight="1" x14ac:dyDescent="0.3">
      <c r="A926" s="625" t="s">
        <v>549</v>
      </c>
      <c r="B926" s="626" t="s">
        <v>8139</v>
      </c>
      <c r="C926" s="626" t="s">
        <v>6929</v>
      </c>
      <c r="D926" s="626" t="s">
        <v>7899</v>
      </c>
      <c r="E926" s="626" t="s">
        <v>7900</v>
      </c>
      <c r="F926" s="629"/>
      <c r="G926" s="629"/>
      <c r="H926" s="629"/>
      <c r="I926" s="629"/>
      <c r="J926" s="629">
        <v>1</v>
      </c>
      <c r="K926" s="629">
        <v>1525</v>
      </c>
      <c r="L926" s="629"/>
      <c r="M926" s="629">
        <v>1525</v>
      </c>
      <c r="N926" s="629">
        <v>47</v>
      </c>
      <c r="O926" s="629">
        <v>71863</v>
      </c>
      <c r="P926" s="642"/>
      <c r="Q926" s="630">
        <v>1529</v>
      </c>
    </row>
    <row r="927" spans="1:17" ht="14.4" customHeight="1" x14ac:dyDescent="0.3">
      <c r="A927" s="625" t="s">
        <v>549</v>
      </c>
      <c r="B927" s="626" t="s">
        <v>8139</v>
      </c>
      <c r="C927" s="626" t="s">
        <v>6929</v>
      </c>
      <c r="D927" s="626" t="s">
        <v>7901</v>
      </c>
      <c r="E927" s="626" t="s">
        <v>7902</v>
      </c>
      <c r="F927" s="629"/>
      <c r="G927" s="629"/>
      <c r="H927" s="629"/>
      <c r="I927" s="629"/>
      <c r="J927" s="629"/>
      <c r="K927" s="629"/>
      <c r="L927" s="629"/>
      <c r="M927" s="629"/>
      <c r="N927" s="629">
        <v>1</v>
      </c>
      <c r="O927" s="629">
        <v>3919</v>
      </c>
      <c r="P927" s="642"/>
      <c r="Q927" s="630">
        <v>3919</v>
      </c>
    </row>
    <row r="928" spans="1:17" ht="14.4" customHeight="1" x14ac:dyDescent="0.3">
      <c r="A928" s="625" t="s">
        <v>549</v>
      </c>
      <c r="B928" s="626" t="s">
        <v>8139</v>
      </c>
      <c r="C928" s="626" t="s">
        <v>6929</v>
      </c>
      <c r="D928" s="626" t="s">
        <v>8263</v>
      </c>
      <c r="E928" s="626" t="s">
        <v>8264</v>
      </c>
      <c r="F928" s="629"/>
      <c r="G928" s="629"/>
      <c r="H928" s="629"/>
      <c r="I928" s="629"/>
      <c r="J928" s="629"/>
      <c r="K928" s="629"/>
      <c r="L928" s="629"/>
      <c r="M928" s="629"/>
      <c r="N928" s="629">
        <v>7</v>
      </c>
      <c r="O928" s="629">
        <v>8645</v>
      </c>
      <c r="P928" s="642"/>
      <c r="Q928" s="630">
        <v>1235</v>
      </c>
    </row>
    <row r="929" spans="1:17" ht="14.4" customHeight="1" x14ac:dyDescent="0.3">
      <c r="A929" s="625" t="s">
        <v>549</v>
      </c>
      <c r="B929" s="626" t="s">
        <v>8139</v>
      </c>
      <c r="C929" s="626" t="s">
        <v>6929</v>
      </c>
      <c r="D929" s="626" t="s">
        <v>8265</v>
      </c>
      <c r="E929" s="626" t="s">
        <v>8266</v>
      </c>
      <c r="F929" s="629"/>
      <c r="G929" s="629"/>
      <c r="H929" s="629"/>
      <c r="I929" s="629"/>
      <c r="J929" s="629"/>
      <c r="K929" s="629"/>
      <c r="L929" s="629"/>
      <c r="M929" s="629"/>
      <c r="N929" s="629">
        <v>1</v>
      </c>
      <c r="O929" s="629">
        <v>1753</v>
      </c>
      <c r="P929" s="642"/>
      <c r="Q929" s="630">
        <v>1753</v>
      </c>
    </row>
    <row r="930" spans="1:17" ht="14.4" customHeight="1" x14ac:dyDescent="0.3">
      <c r="A930" s="625" t="s">
        <v>549</v>
      </c>
      <c r="B930" s="626" t="s">
        <v>8139</v>
      </c>
      <c r="C930" s="626" t="s">
        <v>6929</v>
      </c>
      <c r="D930" s="626" t="s">
        <v>8267</v>
      </c>
      <c r="E930" s="626" t="s">
        <v>8268</v>
      </c>
      <c r="F930" s="629"/>
      <c r="G930" s="629"/>
      <c r="H930" s="629"/>
      <c r="I930" s="629"/>
      <c r="J930" s="629"/>
      <c r="K930" s="629"/>
      <c r="L930" s="629"/>
      <c r="M930" s="629"/>
      <c r="N930" s="629">
        <v>1</v>
      </c>
      <c r="O930" s="629">
        <v>1338</v>
      </c>
      <c r="P930" s="642"/>
      <c r="Q930" s="630">
        <v>1338</v>
      </c>
    </row>
    <row r="931" spans="1:17" ht="14.4" customHeight="1" x14ac:dyDescent="0.3">
      <c r="A931" s="625" t="s">
        <v>549</v>
      </c>
      <c r="B931" s="626" t="s">
        <v>8139</v>
      </c>
      <c r="C931" s="626" t="s">
        <v>6929</v>
      </c>
      <c r="D931" s="626" t="s">
        <v>8269</v>
      </c>
      <c r="E931" s="626" t="s">
        <v>8270</v>
      </c>
      <c r="F931" s="629"/>
      <c r="G931" s="629"/>
      <c r="H931" s="629"/>
      <c r="I931" s="629"/>
      <c r="J931" s="629"/>
      <c r="K931" s="629"/>
      <c r="L931" s="629"/>
      <c r="M931" s="629"/>
      <c r="N931" s="629">
        <v>1</v>
      </c>
      <c r="O931" s="629">
        <v>2408</v>
      </c>
      <c r="P931" s="642"/>
      <c r="Q931" s="630">
        <v>2408</v>
      </c>
    </row>
    <row r="932" spans="1:17" ht="14.4" customHeight="1" x14ac:dyDescent="0.3">
      <c r="A932" s="625" t="s">
        <v>549</v>
      </c>
      <c r="B932" s="626" t="s">
        <v>8139</v>
      </c>
      <c r="C932" s="626" t="s">
        <v>6929</v>
      </c>
      <c r="D932" s="626" t="s">
        <v>7933</v>
      </c>
      <c r="E932" s="626" t="s">
        <v>7934</v>
      </c>
      <c r="F932" s="629"/>
      <c r="G932" s="629"/>
      <c r="H932" s="629"/>
      <c r="I932" s="629"/>
      <c r="J932" s="629"/>
      <c r="K932" s="629"/>
      <c r="L932" s="629"/>
      <c r="M932" s="629"/>
      <c r="N932" s="629">
        <v>11</v>
      </c>
      <c r="O932" s="629">
        <v>10934</v>
      </c>
      <c r="P932" s="642"/>
      <c r="Q932" s="630">
        <v>994</v>
      </c>
    </row>
    <row r="933" spans="1:17" ht="14.4" customHeight="1" x14ac:dyDescent="0.3">
      <c r="A933" s="625" t="s">
        <v>549</v>
      </c>
      <c r="B933" s="626" t="s">
        <v>8139</v>
      </c>
      <c r="C933" s="626" t="s">
        <v>6929</v>
      </c>
      <c r="D933" s="626" t="s">
        <v>7935</v>
      </c>
      <c r="E933" s="626" t="s">
        <v>7936</v>
      </c>
      <c r="F933" s="629"/>
      <c r="G933" s="629"/>
      <c r="H933" s="629"/>
      <c r="I933" s="629"/>
      <c r="J933" s="629"/>
      <c r="K933" s="629"/>
      <c r="L933" s="629"/>
      <c r="M933" s="629"/>
      <c r="N933" s="629">
        <v>1</v>
      </c>
      <c r="O933" s="629">
        <v>412</v>
      </c>
      <c r="P933" s="642"/>
      <c r="Q933" s="630">
        <v>412</v>
      </c>
    </row>
    <row r="934" spans="1:17" ht="14.4" customHeight="1" x14ac:dyDescent="0.3">
      <c r="A934" s="625" t="s">
        <v>549</v>
      </c>
      <c r="B934" s="626" t="s">
        <v>8139</v>
      </c>
      <c r="C934" s="626" t="s">
        <v>6929</v>
      </c>
      <c r="D934" s="626" t="s">
        <v>8271</v>
      </c>
      <c r="E934" s="626" t="s">
        <v>8272</v>
      </c>
      <c r="F934" s="629"/>
      <c r="G934" s="629"/>
      <c r="H934" s="629"/>
      <c r="I934" s="629"/>
      <c r="J934" s="629"/>
      <c r="K934" s="629"/>
      <c r="L934" s="629"/>
      <c r="M934" s="629"/>
      <c r="N934" s="629">
        <v>1</v>
      </c>
      <c r="O934" s="629">
        <v>1646</v>
      </c>
      <c r="P934" s="642"/>
      <c r="Q934" s="630">
        <v>1646</v>
      </c>
    </row>
    <row r="935" spans="1:17" ht="14.4" customHeight="1" x14ac:dyDescent="0.3">
      <c r="A935" s="625" t="s">
        <v>549</v>
      </c>
      <c r="B935" s="626" t="s">
        <v>8139</v>
      </c>
      <c r="C935" s="626" t="s">
        <v>6929</v>
      </c>
      <c r="D935" s="626" t="s">
        <v>8273</v>
      </c>
      <c r="E935" s="626" t="s">
        <v>8274</v>
      </c>
      <c r="F935" s="629"/>
      <c r="G935" s="629"/>
      <c r="H935" s="629"/>
      <c r="I935" s="629"/>
      <c r="J935" s="629"/>
      <c r="K935" s="629"/>
      <c r="L935" s="629"/>
      <c r="M935" s="629"/>
      <c r="N935" s="629">
        <v>1</v>
      </c>
      <c r="O935" s="629">
        <v>3605</v>
      </c>
      <c r="P935" s="642"/>
      <c r="Q935" s="630">
        <v>3605</v>
      </c>
    </row>
    <row r="936" spans="1:17" ht="14.4" customHeight="1" x14ac:dyDescent="0.3">
      <c r="A936" s="625" t="s">
        <v>549</v>
      </c>
      <c r="B936" s="626" t="s">
        <v>8139</v>
      </c>
      <c r="C936" s="626" t="s">
        <v>6929</v>
      </c>
      <c r="D936" s="626" t="s">
        <v>8275</v>
      </c>
      <c r="E936" s="626" t="s">
        <v>8276</v>
      </c>
      <c r="F936" s="629"/>
      <c r="G936" s="629"/>
      <c r="H936" s="629"/>
      <c r="I936" s="629"/>
      <c r="J936" s="629"/>
      <c r="K936" s="629"/>
      <c r="L936" s="629"/>
      <c r="M936" s="629"/>
      <c r="N936" s="629">
        <v>1</v>
      </c>
      <c r="O936" s="629">
        <v>676</v>
      </c>
      <c r="P936" s="642"/>
      <c r="Q936" s="630">
        <v>676</v>
      </c>
    </row>
    <row r="937" spans="1:17" ht="14.4" customHeight="1" x14ac:dyDescent="0.3">
      <c r="A937" s="625" t="s">
        <v>549</v>
      </c>
      <c r="B937" s="626" t="s">
        <v>8139</v>
      </c>
      <c r="C937" s="626" t="s">
        <v>6929</v>
      </c>
      <c r="D937" s="626" t="s">
        <v>7949</v>
      </c>
      <c r="E937" s="626" t="s">
        <v>7950</v>
      </c>
      <c r="F937" s="629"/>
      <c r="G937" s="629"/>
      <c r="H937" s="629"/>
      <c r="I937" s="629"/>
      <c r="J937" s="629"/>
      <c r="K937" s="629"/>
      <c r="L937" s="629"/>
      <c r="M937" s="629"/>
      <c r="N937" s="629">
        <v>15</v>
      </c>
      <c r="O937" s="629">
        <v>4665</v>
      </c>
      <c r="P937" s="642"/>
      <c r="Q937" s="630">
        <v>311</v>
      </c>
    </row>
    <row r="938" spans="1:17" ht="14.4" customHeight="1" x14ac:dyDescent="0.3">
      <c r="A938" s="625" t="s">
        <v>549</v>
      </c>
      <c r="B938" s="626" t="s">
        <v>8139</v>
      </c>
      <c r="C938" s="626" t="s">
        <v>6929</v>
      </c>
      <c r="D938" s="626" t="s">
        <v>8277</v>
      </c>
      <c r="E938" s="626" t="s">
        <v>8278</v>
      </c>
      <c r="F938" s="629"/>
      <c r="G938" s="629"/>
      <c r="H938" s="629"/>
      <c r="I938" s="629"/>
      <c r="J938" s="629"/>
      <c r="K938" s="629"/>
      <c r="L938" s="629"/>
      <c r="M938" s="629"/>
      <c r="N938" s="629">
        <v>1</v>
      </c>
      <c r="O938" s="629">
        <v>946</v>
      </c>
      <c r="P938" s="642"/>
      <c r="Q938" s="630">
        <v>946</v>
      </c>
    </row>
    <row r="939" spans="1:17" ht="14.4" customHeight="1" x14ac:dyDescent="0.3">
      <c r="A939" s="625" t="s">
        <v>549</v>
      </c>
      <c r="B939" s="626" t="s">
        <v>8139</v>
      </c>
      <c r="C939" s="626" t="s">
        <v>6929</v>
      </c>
      <c r="D939" s="626" t="s">
        <v>7955</v>
      </c>
      <c r="E939" s="626" t="s">
        <v>7956</v>
      </c>
      <c r="F939" s="629"/>
      <c r="G939" s="629"/>
      <c r="H939" s="629"/>
      <c r="I939" s="629"/>
      <c r="J939" s="629"/>
      <c r="K939" s="629"/>
      <c r="L939" s="629"/>
      <c r="M939" s="629"/>
      <c r="N939" s="629">
        <v>1</v>
      </c>
      <c r="O939" s="629">
        <v>4340</v>
      </c>
      <c r="P939" s="642"/>
      <c r="Q939" s="630">
        <v>4340</v>
      </c>
    </row>
    <row r="940" spans="1:17" ht="14.4" customHeight="1" x14ac:dyDescent="0.3">
      <c r="A940" s="625" t="s">
        <v>549</v>
      </c>
      <c r="B940" s="626" t="s">
        <v>8139</v>
      </c>
      <c r="C940" s="626" t="s">
        <v>6929</v>
      </c>
      <c r="D940" s="626" t="s">
        <v>7049</v>
      </c>
      <c r="E940" s="626" t="s">
        <v>7050</v>
      </c>
      <c r="F940" s="629"/>
      <c r="G940" s="629"/>
      <c r="H940" s="629"/>
      <c r="I940" s="629"/>
      <c r="J940" s="629"/>
      <c r="K940" s="629"/>
      <c r="L940" s="629"/>
      <c r="M940" s="629"/>
      <c r="N940" s="629">
        <v>1</v>
      </c>
      <c r="O940" s="629">
        <v>1277</v>
      </c>
      <c r="P940" s="642"/>
      <c r="Q940" s="630">
        <v>1277</v>
      </c>
    </row>
    <row r="941" spans="1:17" ht="14.4" customHeight="1" x14ac:dyDescent="0.3">
      <c r="A941" s="625" t="s">
        <v>549</v>
      </c>
      <c r="B941" s="626" t="s">
        <v>8139</v>
      </c>
      <c r="C941" s="626" t="s">
        <v>6929</v>
      </c>
      <c r="D941" s="626" t="s">
        <v>8279</v>
      </c>
      <c r="E941" s="626" t="s">
        <v>8280</v>
      </c>
      <c r="F941" s="629"/>
      <c r="G941" s="629"/>
      <c r="H941" s="629"/>
      <c r="I941" s="629"/>
      <c r="J941" s="629"/>
      <c r="K941" s="629"/>
      <c r="L941" s="629"/>
      <c r="M941" s="629"/>
      <c r="N941" s="629">
        <v>2</v>
      </c>
      <c r="O941" s="629">
        <v>3240</v>
      </c>
      <c r="P941" s="642"/>
      <c r="Q941" s="630">
        <v>1620</v>
      </c>
    </row>
    <row r="942" spans="1:17" ht="14.4" customHeight="1" x14ac:dyDescent="0.3">
      <c r="A942" s="625" t="s">
        <v>549</v>
      </c>
      <c r="B942" s="626" t="s">
        <v>8139</v>
      </c>
      <c r="C942" s="626" t="s">
        <v>6929</v>
      </c>
      <c r="D942" s="626" t="s">
        <v>8281</v>
      </c>
      <c r="E942" s="626" t="s">
        <v>8282</v>
      </c>
      <c r="F942" s="629"/>
      <c r="G942" s="629"/>
      <c r="H942" s="629"/>
      <c r="I942" s="629"/>
      <c r="J942" s="629"/>
      <c r="K942" s="629"/>
      <c r="L942" s="629"/>
      <c r="M942" s="629"/>
      <c r="N942" s="629">
        <v>1</v>
      </c>
      <c r="O942" s="629">
        <v>2075</v>
      </c>
      <c r="P942" s="642"/>
      <c r="Q942" s="630">
        <v>2075</v>
      </c>
    </row>
    <row r="943" spans="1:17" ht="14.4" customHeight="1" x14ac:dyDescent="0.3">
      <c r="A943" s="625" t="s">
        <v>549</v>
      </c>
      <c r="B943" s="626" t="s">
        <v>8139</v>
      </c>
      <c r="C943" s="626" t="s">
        <v>6929</v>
      </c>
      <c r="D943" s="626" t="s">
        <v>8283</v>
      </c>
      <c r="E943" s="626" t="s">
        <v>8284</v>
      </c>
      <c r="F943" s="629"/>
      <c r="G943" s="629"/>
      <c r="H943" s="629"/>
      <c r="I943" s="629"/>
      <c r="J943" s="629"/>
      <c r="K943" s="629"/>
      <c r="L943" s="629"/>
      <c r="M943" s="629"/>
      <c r="N943" s="629">
        <v>1</v>
      </c>
      <c r="O943" s="629">
        <v>1839</v>
      </c>
      <c r="P943" s="642"/>
      <c r="Q943" s="630">
        <v>1839</v>
      </c>
    </row>
    <row r="944" spans="1:17" ht="14.4" customHeight="1" x14ac:dyDescent="0.3">
      <c r="A944" s="625" t="s">
        <v>549</v>
      </c>
      <c r="B944" s="626" t="s">
        <v>8139</v>
      </c>
      <c r="C944" s="626" t="s">
        <v>6929</v>
      </c>
      <c r="D944" s="626" t="s">
        <v>8285</v>
      </c>
      <c r="E944" s="626" t="s">
        <v>8286</v>
      </c>
      <c r="F944" s="629"/>
      <c r="G944" s="629"/>
      <c r="H944" s="629"/>
      <c r="I944" s="629"/>
      <c r="J944" s="629"/>
      <c r="K944" s="629"/>
      <c r="L944" s="629"/>
      <c r="M944" s="629"/>
      <c r="N944" s="629">
        <v>1</v>
      </c>
      <c r="O944" s="629">
        <v>1540</v>
      </c>
      <c r="P944" s="642"/>
      <c r="Q944" s="630">
        <v>1540</v>
      </c>
    </row>
    <row r="945" spans="1:17" ht="14.4" customHeight="1" x14ac:dyDescent="0.3">
      <c r="A945" s="625" t="s">
        <v>549</v>
      </c>
      <c r="B945" s="626" t="s">
        <v>8139</v>
      </c>
      <c r="C945" s="626" t="s">
        <v>6929</v>
      </c>
      <c r="D945" s="626" t="s">
        <v>8287</v>
      </c>
      <c r="E945" s="626" t="s">
        <v>8288</v>
      </c>
      <c r="F945" s="629"/>
      <c r="G945" s="629"/>
      <c r="H945" s="629"/>
      <c r="I945" s="629"/>
      <c r="J945" s="629"/>
      <c r="K945" s="629"/>
      <c r="L945" s="629"/>
      <c r="M945" s="629"/>
      <c r="N945" s="629">
        <v>1</v>
      </c>
      <c r="O945" s="629">
        <v>4345</v>
      </c>
      <c r="P945" s="642"/>
      <c r="Q945" s="630">
        <v>4345</v>
      </c>
    </row>
    <row r="946" spans="1:17" ht="14.4" customHeight="1" x14ac:dyDescent="0.3">
      <c r="A946" s="625" t="s">
        <v>549</v>
      </c>
      <c r="B946" s="626" t="s">
        <v>8139</v>
      </c>
      <c r="C946" s="626" t="s">
        <v>6929</v>
      </c>
      <c r="D946" s="626" t="s">
        <v>8011</v>
      </c>
      <c r="E946" s="626" t="s">
        <v>8012</v>
      </c>
      <c r="F946" s="629"/>
      <c r="G946" s="629"/>
      <c r="H946" s="629"/>
      <c r="I946" s="629"/>
      <c r="J946" s="629">
        <v>0</v>
      </c>
      <c r="K946" s="629">
        <v>0</v>
      </c>
      <c r="L946" s="629"/>
      <c r="M946" s="629"/>
      <c r="N946" s="629">
        <v>0</v>
      </c>
      <c r="O946" s="629">
        <v>0</v>
      </c>
      <c r="P946" s="642"/>
      <c r="Q946" s="630"/>
    </row>
    <row r="947" spans="1:17" ht="14.4" customHeight="1" x14ac:dyDescent="0.3">
      <c r="A947" s="625" t="s">
        <v>549</v>
      </c>
      <c r="B947" s="626" t="s">
        <v>8139</v>
      </c>
      <c r="C947" s="626" t="s">
        <v>6929</v>
      </c>
      <c r="D947" s="626" t="s">
        <v>8013</v>
      </c>
      <c r="E947" s="626" t="s">
        <v>8014</v>
      </c>
      <c r="F947" s="629"/>
      <c r="G947" s="629"/>
      <c r="H947" s="629"/>
      <c r="I947" s="629"/>
      <c r="J947" s="629">
        <v>31</v>
      </c>
      <c r="K947" s="629">
        <v>0</v>
      </c>
      <c r="L947" s="629"/>
      <c r="M947" s="629">
        <v>0</v>
      </c>
      <c r="N947" s="629">
        <v>90</v>
      </c>
      <c r="O947" s="629">
        <v>0</v>
      </c>
      <c r="P947" s="642"/>
      <c r="Q947" s="630">
        <v>0</v>
      </c>
    </row>
    <row r="948" spans="1:17" ht="14.4" customHeight="1" x14ac:dyDescent="0.3">
      <c r="A948" s="625" t="s">
        <v>549</v>
      </c>
      <c r="B948" s="626" t="s">
        <v>8139</v>
      </c>
      <c r="C948" s="626" t="s">
        <v>6929</v>
      </c>
      <c r="D948" s="626" t="s">
        <v>7057</v>
      </c>
      <c r="E948" s="626" t="s">
        <v>7058</v>
      </c>
      <c r="F948" s="629"/>
      <c r="G948" s="629"/>
      <c r="H948" s="629"/>
      <c r="I948" s="629"/>
      <c r="J948" s="629">
        <v>464</v>
      </c>
      <c r="K948" s="629">
        <v>0</v>
      </c>
      <c r="L948" s="629"/>
      <c r="M948" s="629">
        <v>0</v>
      </c>
      <c r="N948" s="629">
        <v>1433</v>
      </c>
      <c r="O948" s="629">
        <v>0</v>
      </c>
      <c r="P948" s="642"/>
      <c r="Q948" s="630">
        <v>0</v>
      </c>
    </row>
    <row r="949" spans="1:17" ht="14.4" customHeight="1" x14ac:dyDescent="0.3">
      <c r="A949" s="625" t="s">
        <v>549</v>
      </c>
      <c r="B949" s="626" t="s">
        <v>8139</v>
      </c>
      <c r="C949" s="626" t="s">
        <v>6929</v>
      </c>
      <c r="D949" s="626" t="s">
        <v>7061</v>
      </c>
      <c r="E949" s="626" t="s">
        <v>7062</v>
      </c>
      <c r="F949" s="629"/>
      <c r="G949" s="629"/>
      <c r="H949" s="629"/>
      <c r="I949" s="629"/>
      <c r="J949" s="629">
        <v>2</v>
      </c>
      <c r="K949" s="629">
        <v>0</v>
      </c>
      <c r="L949" s="629"/>
      <c r="M949" s="629">
        <v>0</v>
      </c>
      <c r="N949" s="629">
        <v>8</v>
      </c>
      <c r="O949" s="629">
        <v>0</v>
      </c>
      <c r="P949" s="642"/>
      <c r="Q949" s="630">
        <v>0</v>
      </c>
    </row>
    <row r="950" spans="1:17" ht="14.4" customHeight="1" x14ac:dyDescent="0.3">
      <c r="A950" s="625" t="s">
        <v>549</v>
      </c>
      <c r="B950" s="626" t="s">
        <v>8139</v>
      </c>
      <c r="C950" s="626" t="s">
        <v>6929</v>
      </c>
      <c r="D950" s="626" t="s">
        <v>8039</v>
      </c>
      <c r="E950" s="626" t="s">
        <v>8040</v>
      </c>
      <c r="F950" s="629"/>
      <c r="G950" s="629"/>
      <c r="H950" s="629"/>
      <c r="I950" s="629"/>
      <c r="J950" s="629">
        <v>4</v>
      </c>
      <c r="K950" s="629">
        <v>0</v>
      </c>
      <c r="L950" s="629"/>
      <c r="M950" s="629">
        <v>0</v>
      </c>
      <c r="N950" s="629">
        <v>11</v>
      </c>
      <c r="O950" s="629">
        <v>0</v>
      </c>
      <c r="P950" s="642"/>
      <c r="Q950" s="630">
        <v>0</v>
      </c>
    </row>
    <row r="951" spans="1:17" ht="14.4" customHeight="1" x14ac:dyDescent="0.3">
      <c r="A951" s="625" t="s">
        <v>549</v>
      </c>
      <c r="B951" s="626" t="s">
        <v>8139</v>
      </c>
      <c r="C951" s="626" t="s">
        <v>6929</v>
      </c>
      <c r="D951" s="626" t="s">
        <v>7067</v>
      </c>
      <c r="E951" s="626" t="s">
        <v>7068</v>
      </c>
      <c r="F951" s="629"/>
      <c r="G951" s="629"/>
      <c r="H951" s="629"/>
      <c r="I951" s="629"/>
      <c r="J951" s="629"/>
      <c r="K951" s="629"/>
      <c r="L951" s="629"/>
      <c r="M951" s="629"/>
      <c r="N951" s="629">
        <v>1</v>
      </c>
      <c r="O951" s="629">
        <v>0</v>
      </c>
      <c r="P951" s="642"/>
      <c r="Q951" s="630">
        <v>0</v>
      </c>
    </row>
    <row r="952" spans="1:17" ht="14.4" customHeight="1" x14ac:dyDescent="0.3">
      <c r="A952" s="625" t="s">
        <v>549</v>
      </c>
      <c r="B952" s="626" t="s">
        <v>8289</v>
      </c>
      <c r="C952" s="626" t="s">
        <v>6929</v>
      </c>
      <c r="D952" s="626" t="s">
        <v>6944</v>
      </c>
      <c r="E952" s="626" t="s">
        <v>6945</v>
      </c>
      <c r="F952" s="629">
        <v>1</v>
      </c>
      <c r="G952" s="629">
        <v>75</v>
      </c>
      <c r="H952" s="629">
        <v>1</v>
      </c>
      <c r="I952" s="629">
        <v>75</v>
      </c>
      <c r="J952" s="629">
        <v>1</v>
      </c>
      <c r="K952" s="629">
        <v>75</v>
      </c>
      <c r="L952" s="629">
        <v>1</v>
      </c>
      <c r="M952" s="629">
        <v>75</v>
      </c>
      <c r="N952" s="629"/>
      <c r="O952" s="629"/>
      <c r="P952" s="642"/>
      <c r="Q952" s="630"/>
    </row>
    <row r="953" spans="1:17" ht="14.4" customHeight="1" x14ac:dyDescent="0.3">
      <c r="A953" s="625" t="s">
        <v>549</v>
      </c>
      <c r="B953" s="626" t="s">
        <v>8289</v>
      </c>
      <c r="C953" s="626" t="s">
        <v>6929</v>
      </c>
      <c r="D953" s="626" t="s">
        <v>7719</v>
      </c>
      <c r="E953" s="626" t="s">
        <v>7720</v>
      </c>
      <c r="F953" s="629"/>
      <c r="G953" s="629"/>
      <c r="H953" s="629"/>
      <c r="I953" s="629"/>
      <c r="J953" s="629">
        <v>10</v>
      </c>
      <c r="K953" s="629">
        <v>8420</v>
      </c>
      <c r="L953" s="629"/>
      <c r="M953" s="629">
        <v>842</v>
      </c>
      <c r="N953" s="629">
        <v>2</v>
      </c>
      <c r="O953" s="629">
        <v>1690</v>
      </c>
      <c r="P953" s="642"/>
      <c r="Q953" s="630">
        <v>845</v>
      </c>
    </row>
    <row r="954" spans="1:17" ht="14.4" customHeight="1" x14ac:dyDescent="0.3">
      <c r="A954" s="625" t="s">
        <v>549</v>
      </c>
      <c r="B954" s="626" t="s">
        <v>8289</v>
      </c>
      <c r="C954" s="626" t="s">
        <v>6929</v>
      </c>
      <c r="D954" s="626" t="s">
        <v>7723</v>
      </c>
      <c r="E954" s="626" t="s">
        <v>7724</v>
      </c>
      <c r="F954" s="629"/>
      <c r="G954" s="629"/>
      <c r="H954" s="629"/>
      <c r="I954" s="629"/>
      <c r="J954" s="629">
        <v>1</v>
      </c>
      <c r="K954" s="629">
        <v>148</v>
      </c>
      <c r="L954" s="629"/>
      <c r="M954" s="629">
        <v>148</v>
      </c>
      <c r="N954" s="629"/>
      <c r="O954" s="629"/>
      <c r="P954" s="642"/>
      <c r="Q954" s="630"/>
    </row>
    <row r="955" spans="1:17" ht="14.4" customHeight="1" x14ac:dyDescent="0.3">
      <c r="A955" s="625" t="s">
        <v>549</v>
      </c>
      <c r="B955" s="626" t="s">
        <v>8289</v>
      </c>
      <c r="C955" s="626" t="s">
        <v>6929</v>
      </c>
      <c r="D955" s="626" t="s">
        <v>7031</v>
      </c>
      <c r="E955" s="626" t="s">
        <v>7032</v>
      </c>
      <c r="F955" s="629">
        <v>2</v>
      </c>
      <c r="G955" s="629">
        <v>180</v>
      </c>
      <c r="H955" s="629">
        <v>1</v>
      </c>
      <c r="I955" s="629">
        <v>90</v>
      </c>
      <c r="J955" s="629"/>
      <c r="K955" s="629"/>
      <c r="L955" s="629"/>
      <c r="M955" s="629"/>
      <c r="N955" s="629"/>
      <c r="O955" s="629"/>
      <c r="P955" s="642"/>
      <c r="Q955" s="630"/>
    </row>
    <row r="956" spans="1:17" ht="14.4" customHeight="1" x14ac:dyDescent="0.3">
      <c r="A956" s="625" t="s">
        <v>549</v>
      </c>
      <c r="B956" s="626" t="s">
        <v>8289</v>
      </c>
      <c r="C956" s="626" t="s">
        <v>6929</v>
      </c>
      <c r="D956" s="626" t="s">
        <v>7799</v>
      </c>
      <c r="E956" s="626" t="s">
        <v>7798</v>
      </c>
      <c r="F956" s="629"/>
      <c r="G956" s="629"/>
      <c r="H956" s="629"/>
      <c r="I956" s="629"/>
      <c r="J956" s="629">
        <v>1</v>
      </c>
      <c r="K956" s="629">
        <v>665</v>
      </c>
      <c r="L956" s="629"/>
      <c r="M956" s="629">
        <v>665</v>
      </c>
      <c r="N956" s="629"/>
      <c r="O956" s="629"/>
      <c r="P956" s="642"/>
      <c r="Q956" s="630"/>
    </row>
    <row r="957" spans="1:17" ht="14.4" customHeight="1" x14ac:dyDescent="0.3">
      <c r="A957" s="625" t="s">
        <v>549</v>
      </c>
      <c r="B957" s="626" t="s">
        <v>8289</v>
      </c>
      <c r="C957" s="626" t="s">
        <v>6929</v>
      </c>
      <c r="D957" s="626" t="s">
        <v>7911</v>
      </c>
      <c r="E957" s="626" t="s">
        <v>7912</v>
      </c>
      <c r="F957" s="629">
        <v>3</v>
      </c>
      <c r="G957" s="629">
        <v>14901</v>
      </c>
      <c r="H957" s="629">
        <v>1</v>
      </c>
      <c r="I957" s="629">
        <v>4967</v>
      </c>
      <c r="J957" s="629">
        <v>7</v>
      </c>
      <c r="K957" s="629">
        <v>34818</v>
      </c>
      <c r="L957" s="629">
        <v>2.3366217032413932</v>
      </c>
      <c r="M957" s="629">
        <v>4974</v>
      </c>
      <c r="N957" s="629"/>
      <c r="O957" s="629"/>
      <c r="P957" s="642"/>
      <c r="Q957" s="630"/>
    </row>
    <row r="958" spans="1:17" ht="14.4" customHeight="1" x14ac:dyDescent="0.3">
      <c r="A958" s="625" t="s">
        <v>549</v>
      </c>
      <c r="B958" s="626" t="s">
        <v>8289</v>
      </c>
      <c r="C958" s="626" t="s">
        <v>6929</v>
      </c>
      <c r="D958" s="626" t="s">
        <v>7913</v>
      </c>
      <c r="E958" s="626" t="s">
        <v>7914</v>
      </c>
      <c r="F958" s="629">
        <v>4</v>
      </c>
      <c r="G958" s="629">
        <v>440</v>
      </c>
      <c r="H958" s="629">
        <v>1</v>
      </c>
      <c r="I958" s="629">
        <v>110</v>
      </c>
      <c r="J958" s="629"/>
      <c r="K958" s="629"/>
      <c r="L958" s="629"/>
      <c r="M958" s="629"/>
      <c r="N958" s="629"/>
      <c r="O958" s="629"/>
      <c r="P958" s="642"/>
      <c r="Q958" s="630"/>
    </row>
    <row r="959" spans="1:17" ht="14.4" customHeight="1" x14ac:dyDescent="0.3">
      <c r="A959" s="625" t="s">
        <v>549</v>
      </c>
      <c r="B959" s="626" t="s">
        <v>8289</v>
      </c>
      <c r="C959" s="626" t="s">
        <v>6929</v>
      </c>
      <c r="D959" s="626" t="s">
        <v>7915</v>
      </c>
      <c r="E959" s="626" t="s">
        <v>7916</v>
      </c>
      <c r="F959" s="629">
        <v>6</v>
      </c>
      <c r="G959" s="629">
        <v>1872</v>
      </c>
      <c r="H959" s="629">
        <v>1</v>
      </c>
      <c r="I959" s="629">
        <v>312</v>
      </c>
      <c r="J959" s="629">
        <v>9</v>
      </c>
      <c r="K959" s="629">
        <v>2835</v>
      </c>
      <c r="L959" s="629">
        <v>1.5144230769230769</v>
      </c>
      <c r="M959" s="629">
        <v>315</v>
      </c>
      <c r="N959" s="629"/>
      <c r="O959" s="629"/>
      <c r="P959" s="642"/>
      <c r="Q959" s="630"/>
    </row>
    <row r="960" spans="1:17" ht="14.4" customHeight="1" x14ac:dyDescent="0.3">
      <c r="A960" s="625" t="s">
        <v>549</v>
      </c>
      <c r="B960" s="626" t="s">
        <v>8289</v>
      </c>
      <c r="C960" s="626" t="s">
        <v>6929</v>
      </c>
      <c r="D960" s="626" t="s">
        <v>8290</v>
      </c>
      <c r="E960" s="626" t="s">
        <v>8291</v>
      </c>
      <c r="F960" s="629"/>
      <c r="G960" s="629"/>
      <c r="H960" s="629"/>
      <c r="I960" s="629"/>
      <c r="J960" s="629">
        <v>2</v>
      </c>
      <c r="K960" s="629">
        <v>6218</v>
      </c>
      <c r="L960" s="629"/>
      <c r="M960" s="629">
        <v>3109</v>
      </c>
      <c r="N960" s="629"/>
      <c r="O960" s="629"/>
      <c r="P960" s="642"/>
      <c r="Q960" s="630"/>
    </row>
    <row r="961" spans="1:17" ht="14.4" customHeight="1" x14ac:dyDescent="0.3">
      <c r="A961" s="625" t="s">
        <v>549</v>
      </c>
      <c r="B961" s="626" t="s">
        <v>8289</v>
      </c>
      <c r="C961" s="626" t="s">
        <v>6929</v>
      </c>
      <c r="D961" s="626" t="s">
        <v>8292</v>
      </c>
      <c r="E961" s="626" t="s">
        <v>8293</v>
      </c>
      <c r="F961" s="629"/>
      <c r="G961" s="629"/>
      <c r="H961" s="629"/>
      <c r="I961" s="629"/>
      <c r="J961" s="629">
        <v>1</v>
      </c>
      <c r="K961" s="629">
        <v>4568</v>
      </c>
      <c r="L961" s="629"/>
      <c r="M961" s="629">
        <v>4568</v>
      </c>
      <c r="N961" s="629"/>
      <c r="O961" s="629"/>
      <c r="P961" s="642"/>
      <c r="Q961" s="630"/>
    </row>
    <row r="962" spans="1:17" ht="14.4" customHeight="1" x14ac:dyDescent="0.3">
      <c r="A962" s="625" t="s">
        <v>549</v>
      </c>
      <c r="B962" s="626" t="s">
        <v>8289</v>
      </c>
      <c r="C962" s="626" t="s">
        <v>6929</v>
      </c>
      <c r="D962" s="626" t="s">
        <v>7943</v>
      </c>
      <c r="E962" s="626" t="s">
        <v>7944</v>
      </c>
      <c r="F962" s="629">
        <v>1</v>
      </c>
      <c r="G962" s="629">
        <v>5108</v>
      </c>
      <c r="H962" s="629">
        <v>1</v>
      </c>
      <c r="I962" s="629">
        <v>5108</v>
      </c>
      <c r="J962" s="629">
        <v>2</v>
      </c>
      <c r="K962" s="629">
        <v>10246</v>
      </c>
      <c r="L962" s="629">
        <v>2.0058731401722789</v>
      </c>
      <c r="M962" s="629">
        <v>5123</v>
      </c>
      <c r="N962" s="629">
        <v>1</v>
      </c>
      <c r="O962" s="629">
        <v>5143</v>
      </c>
      <c r="P962" s="642">
        <v>1.0068519968676586</v>
      </c>
      <c r="Q962" s="630">
        <v>5143</v>
      </c>
    </row>
    <row r="963" spans="1:17" ht="14.4" customHeight="1" x14ac:dyDescent="0.3">
      <c r="A963" s="625" t="s">
        <v>549</v>
      </c>
      <c r="B963" s="626" t="s">
        <v>8289</v>
      </c>
      <c r="C963" s="626" t="s">
        <v>6929</v>
      </c>
      <c r="D963" s="626" t="s">
        <v>8294</v>
      </c>
      <c r="E963" s="626" t="s">
        <v>8295</v>
      </c>
      <c r="F963" s="629"/>
      <c r="G963" s="629"/>
      <c r="H963" s="629"/>
      <c r="I963" s="629"/>
      <c r="J963" s="629">
        <v>1</v>
      </c>
      <c r="K963" s="629">
        <v>4646</v>
      </c>
      <c r="L963" s="629"/>
      <c r="M963" s="629">
        <v>4646</v>
      </c>
      <c r="N963" s="629"/>
      <c r="O963" s="629"/>
      <c r="P963" s="642"/>
      <c r="Q963" s="630"/>
    </row>
    <row r="964" spans="1:17" ht="14.4" customHeight="1" x14ac:dyDescent="0.3">
      <c r="A964" s="625" t="s">
        <v>549</v>
      </c>
      <c r="B964" s="626" t="s">
        <v>8289</v>
      </c>
      <c r="C964" s="626" t="s">
        <v>6929</v>
      </c>
      <c r="D964" s="626" t="s">
        <v>8296</v>
      </c>
      <c r="E964" s="626" t="s">
        <v>8297</v>
      </c>
      <c r="F964" s="629"/>
      <c r="G964" s="629"/>
      <c r="H964" s="629"/>
      <c r="I964" s="629"/>
      <c r="J964" s="629">
        <v>1</v>
      </c>
      <c r="K964" s="629">
        <v>2246</v>
      </c>
      <c r="L964" s="629"/>
      <c r="M964" s="629">
        <v>2246</v>
      </c>
      <c r="N964" s="629"/>
      <c r="O964" s="629"/>
      <c r="P964" s="642"/>
      <c r="Q964" s="630"/>
    </row>
    <row r="965" spans="1:17" ht="14.4" customHeight="1" x14ac:dyDescent="0.3">
      <c r="A965" s="625" t="s">
        <v>549</v>
      </c>
      <c r="B965" s="626" t="s">
        <v>8289</v>
      </c>
      <c r="C965" s="626" t="s">
        <v>6929</v>
      </c>
      <c r="D965" s="626" t="s">
        <v>7945</v>
      </c>
      <c r="E965" s="626" t="s">
        <v>7946</v>
      </c>
      <c r="F965" s="629">
        <v>1</v>
      </c>
      <c r="G965" s="629">
        <v>3518</v>
      </c>
      <c r="H965" s="629">
        <v>1</v>
      </c>
      <c r="I965" s="629">
        <v>3518</v>
      </c>
      <c r="J965" s="629">
        <v>1</v>
      </c>
      <c r="K965" s="629">
        <v>3530</v>
      </c>
      <c r="L965" s="629">
        <v>1.0034110289937463</v>
      </c>
      <c r="M965" s="629">
        <v>3530</v>
      </c>
      <c r="N965" s="629"/>
      <c r="O965" s="629"/>
      <c r="P965" s="642"/>
      <c r="Q965" s="630"/>
    </row>
    <row r="966" spans="1:17" ht="14.4" customHeight="1" x14ac:dyDescent="0.3">
      <c r="A966" s="625" t="s">
        <v>549</v>
      </c>
      <c r="B966" s="626" t="s">
        <v>8289</v>
      </c>
      <c r="C966" s="626" t="s">
        <v>6929</v>
      </c>
      <c r="D966" s="626" t="s">
        <v>8298</v>
      </c>
      <c r="E966" s="626" t="s">
        <v>8299</v>
      </c>
      <c r="F966" s="629"/>
      <c r="G966" s="629"/>
      <c r="H966" s="629"/>
      <c r="I966" s="629"/>
      <c r="J966" s="629">
        <v>1</v>
      </c>
      <c r="K966" s="629">
        <v>4536</v>
      </c>
      <c r="L966" s="629"/>
      <c r="M966" s="629">
        <v>4536</v>
      </c>
      <c r="N966" s="629"/>
      <c r="O966" s="629"/>
      <c r="P966" s="642"/>
      <c r="Q966" s="630"/>
    </row>
    <row r="967" spans="1:17" ht="14.4" customHeight="1" x14ac:dyDescent="0.3">
      <c r="A967" s="625" t="s">
        <v>549</v>
      </c>
      <c r="B967" s="626" t="s">
        <v>8289</v>
      </c>
      <c r="C967" s="626" t="s">
        <v>6929</v>
      </c>
      <c r="D967" s="626" t="s">
        <v>8300</v>
      </c>
      <c r="E967" s="626" t="s">
        <v>8276</v>
      </c>
      <c r="F967" s="629"/>
      <c r="G967" s="629"/>
      <c r="H967" s="629"/>
      <c r="I967" s="629"/>
      <c r="J967" s="629">
        <v>1</v>
      </c>
      <c r="K967" s="629">
        <v>2189</v>
      </c>
      <c r="L967" s="629"/>
      <c r="M967" s="629">
        <v>2189</v>
      </c>
      <c r="N967" s="629"/>
      <c r="O967" s="629"/>
      <c r="P967" s="642"/>
      <c r="Q967" s="630"/>
    </row>
    <row r="968" spans="1:17" ht="14.4" customHeight="1" x14ac:dyDescent="0.3">
      <c r="A968" s="625" t="s">
        <v>549</v>
      </c>
      <c r="B968" s="626" t="s">
        <v>8289</v>
      </c>
      <c r="C968" s="626" t="s">
        <v>6929</v>
      </c>
      <c r="D968" s="626" t="s">
        <v>7947</v>
      </c>
      <c r="E968" s="626" t="s">
        <v>7948</v>
      </c>
      <c r="F968" s="629"/>
      <c r="G968" s="629"/>
      <c r="H968" s="629"/>
      <c r="I968" s="629"/>
      <c r="J968" s="629">
        <v>3</v>
      </c>
      <c r="K968" s="629">
        <v>3792</v>
      </c>
      <c r="L968" s="629"/>
      <c r="M968" s="629">
        <v>1264</v>
      </c>
      <c r="N968" s="629"/>
      <c r="O968" s="629"/>
      <c r="P968" s="642"/>
      <c r="Q968" s="630"/>
    </row>
    <row r="969" spans="1:17" ht="14.4" customHeight="1" x14ac:dyDescent="0.3">
      <c r="A969" s="625" t="s">
        <v>549</v>
      </c>
      <c r="B969" s="626" t="s">
        <v>8289</v>
      </c>
      <c r="C969" s="626" t="s">
        <v>6929</v>
      </c>
      <c r="D969" s="626" t="s">
        <v>8301</v>
      </c>
      <c r="E969" s="626" t="s">
        <v>8302</v>
      </c>
      <c r="F969" s="629"/>
      <c r="G969" s="629"/>
      <c r="H969" s="629"/>
      <c r="I969" s="629"/>
      <c r="J969" s="629">
        <v>1</v>
      </c>
      <c r="K969" s="629">
        <v>108</v>
      </c>
      <c r="L969" s="629"/>
      <c r="M969" s="629">
        <v>108</v>
      </c>
      <c r="N969" s="629"/>
      <c r="O969" s="629"/>
      <c r="P969" s="642"/>
      <c r="Q969" s="630"/>
    </row>
    <row r="970" spans="1:17" ht="14.4" customHeight="1" x14ac:dyDescent="0.3">
      <c r="A970" s="625" t="s">
        <v>549</v>
      </c>
      <c r="B970" s="626" t="s">
        <v>8289</v>
      </c>
      <c r="C970" s="626" t="s">
        <v>6929</v>
      </c>
      <c r="D970" s="626" t="s">
        <v>8104</v>
      </c>
      <c r="E970" s="626" t="s">
        <v>8105</v>
      </c>
      <c r="F970" s="629"/>
      <c r="G970" s="629"/>
      <c r="H970" s="629"/>
      <c r="I970" s="629"/>
      <c r="J970" s="629">
        <v>1</v>
      </c>
      <c r="K970" s="629">
        <v>4013</v>
      </c>
      <c r="L970" s="629"/>
      <c r="M970" s="629">
        <v>4013</v>
      </c>
      <c r="N970" s="629"/>
      <c r="O970" s="629"/>
      <c r="P970" s="642"/>
      <c r="Q970" s="630"/>
    </row>
    <row r="971" spans="1:17" ht="14.4" customHeight="1" x14ac:dyDescent="0.3">
      <c r="A971" s="625" t="s">
        <v>549</v>
      </c>
      <c r="B971" s="626" t="s">
        <v>8289</v>
      </c>
      <c r="C971" s="626" t="s">
        <v>6929</v>
      </c>
      <c r="D971" s="626" t="s">
        <v>7951</v>
      </c>
      <c r="E971" s="626" t="s">
        <v>7952</v>
      </c>
      <c r="F971" s="629">
        <v>2</v>
      </c>
      <c r="G971" s="629">
        <v>1800</v>
      </c>
      <c r="H971" s="629">
        <v>1</v>
      </c>
      <c r="I971" s="629">
        <v>900</v>
      </c>
      <c r="J971" s="629">
        <v>9</v>
      </c>
      <c r="K971" s="629">
        <v>8127</v>
      </c>
      <c r="L971" s="629">
        <v>4.5149999999999997</v>
      </c>
      <c r="M971" s="629">
        <v>903</v>
      </c>
      <c r="N971" s="629"/>
      <c r="O971" s="629"/>
      <c r="P971" s="642"/>
      <c r="Q971" s="630"/>
    </row>
    <row r="972" spans="1:17" ht="14.4" customHeight="1" x14ac:dyDescent="0.3">
      <c r="A972" s="625" t="s">
        <v>549</v>
      </c>
      <c r="B972" s="626" t="s">
        <v>8289</v>
      </c>
      <c r="C972" s="626" t="s">
        <v>6929</v>
      </c>
      <c r="D972" s="626" t="s">
        <v>7955</v>
      </c>
      <c r="E972" s="626" t="s">
        <v>7956</v>
      </c>
      <c r="F972" s="629"/>
      <c r="G972" s="629"/>
      <c r="H972" s="629"/>
      <c r="I972" s="629"/>
      <c r="J972" s="629">
        <v>2</v>
      </c>
      <c r="K972" s="629">
        <v>8640</v>
      </c>
      <c r="L972" s="629"/>
      <c r="M972" s="629">
        <v>4320</v>
      </c>
      <c r="N972" s="629"/>
      <c r="O972" s="629"/>
      <c r="P972" s="642"/>
      <c r="Q972" s="630"/>
    </row>
    <row r="973" spans="1:17" ht="14.4" customHeight="1" x14ac:dyDescent="0.3">
      <c r="A973" s="625" t="s">
        <v>549</v>
      </c>
      <c r="B973" s="626" t="s">
        <v>8289</v>
      </c>
      <c r="C973" s="626" t="s">
        <v>6929</v>
      </c>
      <c r="D973" s="626" t="s">
        <v>8303</v>
      </c>
      <c r="E973" s="626" t="s">
        <v>8304</v>
      </c>
      <c r="F973" s="629">
        <v>1</v>
      </c>
      <c r="G973" s="629">
        <v>2356</v>
      </c>
      <c r="H973" s="629">
        <v>1</v>
      </c>
      <c r="I973" s="629">
        <v>2356</v>
      </c>
      <c r="J973" s="629"/>
      <c r="K973" s="629"/>
      <c r="L973" s="629"/>
      <c r="M973" s="629"/>
      <c r="N973" s="629"/>
      <c r="O973" s="629"/>
      <c r="P973" s="642"/>
      <c r="Q973" s="630"/>
    </row>
    <row r="974" spans="1:17" ht="14.4" customHeight="1" x14ac:dyDescent="0.3">
      <c r="A974" s="625" t="s">
        <v>549</v>
      </c>
      <c r="B974" s="626" t="s">
        <v>8289</v>
      </c>
      <c r="C974" s="626" t="s">
        <v>6929</v>
      </c>
      <c r="D974" s="626" t="s">
        <v>8305</v>
      </c>
      <c r="E974" s="626" t="s">
        <v>8306</v>
      </c>
      <c r="F974" s="629"/>
      <c r="G974" s="629"/>
      <c r="H974" s="629"/>
      <c r="I974" s="629"/>
      <c r="J974" s="629">
        <v>1</v>
      </c>
      <c r="K974" s="629">
        <v>1477</v>
      </c>
      <c r="L974" s="629"/>
      <c r="M974" s="629">
        <v>1477</v>
      </c>
      <c r="N974" s="629"/>
      <c r="O974" s="629"/>
      <c r="P974" s="642"/>
      <c r="Q974" s="630"/>
    </row>
    <row r="975" spans="1:17" ht="14.4" customHeight="1" x14ac:dyDescent="0.3">
      <c r="A975" s="625" t="s">
        <v>549</v>
      </c>
      <c r="B975" s="626" t="s">
        <v>8289</v>
      </c>
      <c r="C975" s="626" t="s">
        <v>6929</v>
      </c>
      <c r="D975" s="626" t="s">
        <v>7959</v>
      </c>
      <c r="E975" s="626" t="s">
        <v>7960</v>
      </c>
      <c r="F975" s="629"/>
      <c r="G975" s="629"/>
      <c r="H975" s="629"/>
      <c r="I975" s="629"/>
      <c r="J975" s="629">
        <v>7</v>
      </c>
      <c r="K975" s="629">
        <v>12572</v>
      </c>
      <c r="L975" s="629"/>
      <c r="M975" s="629">
        <v>1796</v>
      </c>
      <c r="N975" s="629">
        <v>1</v>
      </c>
      <c r="O975" s="629">
        <v>1808</v>
      </c>
      <c r="P975" s="642"/>
      <c r="Q975" s="630">
        <v>1808</v>
      </c>
    </row>
    <row r="976" spans="1:17" ht="14.4" customHeight="1" x14ac:dyDescent="0.3">
      <c r="A976" s="625" t="s">
        <v>549</v>
      </c>
      <c r="B976" s="626" t="s">
        <v>8289</v>
      </c>
      <c r="C976" s="626" t="s">
        <v>6929</v>
      </c>
      <c r="D976" s="626" t="s">
        <v>8307</v>
      </c>
      <c r="E976" s="626" t="s">
        <v>8308</v>
      </c>
      <c r="F976" s="629"/>
      <c r="G976" s="629"/>
      <c r="H976" s="629"/>
      <c r="I976" s="629"/>
      <c r="J976" s="629">
        <v>1</v>
      </c>
      <c r="K976" s="629">
        <v>439</v>
      </c>
      <c r="L976" s="629"/>
      <c r="M976" s="629">
        <v>439</v>
      </c>
      <c r="N976" s="629"/>
      <c r="O976" s="629"/>
      <c r="P976" s="642"/>
      <c r="Q976" s="630"/>
    </row>
    <row r="977" spans="1:17" ht="14.4" customHeight="1" x14ac:dyDescent="0.3">
      <c r="A977" s="625" t="s">
        <v>549</v>
      </c>
      <c r="B977" s="626" t="s">
        <v>8289</v>
      </c>
      <c r="C977" s="626" t="s">
        <v>6929</v>
      </c>
      <c r="D977" s="626" t="s">
        <v>7963</v>
      </c>
      <c r="E977" s="626" t="s">
        <v>7964</v>
      </c>
      <c r="F977" s="629">
        <v>1</v>
      </c>
      <c r="G977" s="629">
        <v>2263</v>
      </c>
      <c r="H977" s="629">
        <v>1</v>
      </c>
      <c r="I977" s="629">
        <v>2263</v>
      </c>
      <c r="J977" s="629">
        <v>4</v>
      </c>
      <c r="K977" s="629">
        <v>9088</v>
      </c>
      <c r="L977" s="629">
        <v>4.0159080866106942</v>
      </c>
      <c r="M977" s="629">
        <v>2272</v>
      </c>
      <c r="N977" s="629"/>
      <c r="O977" s="629"/>
      <c r="P977" s="642"/>
      <c r="Q977" s="630"/>
    </row>
    <row r="978" spans="1:17" ht="14.4" customHeight="1" x14ac:dyDescent="0.3">
      <c r="A978" s="625" t="s">
        <v>549</v>
      </c>
      <c r="B978" s="626" t="s">
        <v>8289</v>
      </c>
      <c r="C978" s="626" t="s">
        <v>6929</v>
      </c>
      <c r="D978" s="626" t="s">
        <v>8309</v>
      </c>
      <c r="E978" s="626" t="s">
        <v>8310</v>
      </c>
      <c r="F978" s="629"/>
      <c r="G978" s="629"/>
      <c r="H978" s="629"/>
      <c r="I978" s="629"/>
      <c r="J978" s="629">
        <v>2</v>
      </c>
      <c r="K978" s="629">
        <v>3298</v>
      </c>
      <c r="L978" s="629"/>
      <c r="M978" s="629">
        <v>1649</v>
      </c>
      <c r="N978" s="629"/>
      <c r="O978" s="629"/>
      <c r="P978" s="642"/>
      <c r="Q978" s="630"/>
    </row>
    <row r="979" spans="1:17" ht="14.4" customHeight="1" x14ac:dyDescent="0.3">
      <c r="A979" s="625" t="s">
        <v>549</v>
      </c>
      <c r="B979" s="626" t="s">
        <v>8289</v>
      </c>
      <c r="C979" s="626" t="s">
        <v>6929</v>
      </c>
      <c r="D979" s="626" t="s">
        <v>7965</v>
      </c>
      <c r="E979" s="626" t="s">
        <v>7966</v>
      </c>
      <c r="F979" s="629">
        <v>1</v>
      </c>
      <c r="G979" s="629">
        <v>2125</v>
      </c>
      <c r="H979" s="629">
        <v>1</v>
      </c>
      <c r="I979" s="629">
        <v>2125</v>
      </c>
      <c r="J979" s="629">
        <v>8</v>
      </c>
      <c r="K979" s="629">
        <v>17072</v>
      </c>
      <c r="L979" s="629">
        <v>8.0338823529411769</v>
      </c>
      <c r="M979" s="629">
        <v>2134</v>
      </c>
      <c r="N979" s="629"/>
      <c r="O979" s="629"/>
      <c r="P979" s="642"/>
      <c r="Q979" s="630"/>
    </row>
    <row r="980" spans="1:17" ht="14.4" customHeight="1" x14ac:dyDescent="0.3">
      <c r="A980" s="625" t="s">
        <v>549</v>
      </c>
      <c r="B980" s="626" t="s">
        <v>8311</v>
      </c>
      <c r="C980" s="626" t="s">
        <v>6929</v>
      </c>
      <c r="D980" s="626" t="s">
        <v>7999</v>
      </c>
      <c r="E980" s="626" t="s">
        <v>8000</v>
      </c>
      <c r="F980" s="629"/>
      <c r="G980" s="629"/>
      <c r="H980" s="629"/>
      <c r="I980" s="629"/>
      <c r="J980" s="629">
        <v>49</v>
      </c>
      <c r="K980" s="629">
        <v>11319</v>
      </c>
      <c r="L980" s="629"/>
      <c r="M980" s="629">
        <v>231</v>
      </c>
      <c r="N980" s="629"/>
      <c r="O980" s="629"/>
      <c r="P980" s="642"/>
      <c r="Q980" s="630"/>
    </row>
    <row r="981" spans="1:17" ht="14.4" customHeight="1" x14ac:dyDescent="0.3">
      <c r="A981" s="625" t="s">
        <v>549</v>
      </c>
      <c r="B981" s="626" t="s">
        <v>8311</v>
      </c>
      <c r="C981" s="626" t="s">
        <v>6929</v>
      </c>
      <c r="D981" s="626" t="s">
        <v>8118</v>
      </c>
      <c r="E981" s="626" t="s">
        <v>8002</v>
      </c>
      <c r="F981" s="629"/>
      <c r="G981" s="629"/>
      <c r="H981" s="629"/>
      <c r="I981" s="629"/>
      <c r="J981" s="629"/>
      <c r="K981" s="629"/>
      <c r="L981" s="629"/>
      <c r="M981" s="629"/>
      <c r="N981" s="629">
        <v>3</v>
      </c>
      <c r="O981" s="629">
        <v>2580</v>
      </c>
      <c r="P981" s="642"/>
      <c r="Q981" s="630">
        <v>860</v>
      </c>
    </row>
    <row r="982" spans="1:17" ht="14.4" customHeight="1" x14ac:dyDescent="0.3">
      <c r="A982" s="625" t="s">
        <v>549</v>
      </c>
      <c r="B982" s="626" t="s">
        <v>8311</v>
      </c>
      <c r="C982" s="626" t="s">
        <v>6929</v>
      </c>
      <c r="D982" s="626" t="s">
        <v>8003</v>
      </c>
      <c r="E982" s="626" t="s">
        <v>8004</v>
      </c>
      <c r="F982" s="629"/>
      <c r="G982" s="629"/>
      <c r="H982" s="629"/>
      <c r="I982" s="629"/>
      <c r="J982" s="629"/>
      <c r="K982" s="629"/>
      <c r="L982" s="629"/>
      <c r="M982" s="629"/>
      <c r="N982" s="629">
        <v>3</v>
      </c>
      <c r="O982" s="629">
        <v>246</v>
      </c>
      <c r="P982" s="642"/>
      <c r="Q982" s="630">
        <v>82</v>
      </c>
    </row>
    <row r="983" spans="1:17" ht="14.4" customHeight="1" x14ac:dyDescent="0.3">
      <c r="A983" s="625" t="s">
        <v>549</v>
      </c>
      <c r="B983" s="626" t="s">
        <v>8311</v>
      </c>
      <c r="C983" s="626" t="s">
        <v>6929</v>
      </c>
      <c r="D983" s="626" t="s">
        <v>8007</v>
      </c>
      <c r="E983" s="626" t="s">
        <v>8008</v>
      </c>
      <c r="F983" s="629"/>
      <c r="G983" s="629"/>
      <c r="H983" s="629"/>
      <c r="I983" s="629"/>
      <c r="J983" s="629"/>
      <c r="K983" s="629"/>
      <c r="L983" s="629"/>
      <c r="M983" s="629"/>
      <c r="N983" s="629">
        <v>1</v>
      </c>
      <c r="O983" s="629">
        <v>172</v>
      </c>
      <c r="P983" s="642"/>
      <c r="Q983" s="630">
        <v>172</v>
      </c>
    </row>
    <row r="984" spans="1:17" ht="14.4" customHeight="1" x14ac:dyDescent="0.3">
      <c r="A984" s="625" t="s">
        <v>549</v>
      </c>
      <c r="B984" s="626" t="s">
        <v>8312</v>
      </c>
      <c r="C984" s="626" t="s">
        <v>6929</v>
      </c>
      <c r="D984" s="626" t="s">
        <v>8135</v>
      </c>
      <c r="E984" s="626" t="s">
        <v>8136</v>
      </c>
      <c r="F984" s="629"/>
      <c r="G984" s="629"/>
      <c r="H984" s="629"/>
      <c r="I984" s="629"/>
      <c r="J984" s="629"/>
      <c r="K984" s="629"/>
      <c r="L984" s="629"/>
      <c r="M984" s="629"/>
      <c r="N984" s="629">
        <v>1</v>
      </c>
      <c r="O984" s="629">
        <v>248</v>
      </c>
      <c r="P984" s="642"/>
      <c r="Q984" s="630">
        <v>248</v>
      </c>
    </row>
    <row r="985" spans="1:17" ht="14.4" customHeight="1" x14ac:dyDescent="0.3">
      <c r="A985" s="625" t="s">
        <v>549</v>
      </c>
      <c r="B985" s="626" t="s">
        <v>8312</v>
      </c>
      <c r="C985" s="626" t="s">
        <v>6929</v>
      </c>
      <c r="D985" s="626" t="s">
        <v>8137</v>
      </c>
      <c r="E985" s="626" t="s">
        <v>8138</v>
      </c>
      <c r="F985" s="629"/>
      <c r="G985" s="629"/>
      <c r="H985" s="629"/>
      <c r="I985" s="629"/>
      <c r="J985" s="629"/>
      <c r="K985" s="629"/>
      <c r="L985" s="629"/>
      <c r="M985" s="629"/>
      <c r="N985" s="629">
        <v>1</v>
      </c>
      <c r="O985" s="629">
        <v>481</v>
      </c>
      <c r="P985" s="642"/>
      <c r="Q985" s="630">
        <v>481</v>
      </c>
    </row>
    <row r="986" spans="1:17" ht="14.4" customHeight="1" x14ac:dyDescent="0.3">
      <c r="A986" s="625" t="s">
        <v>549</v>
      </c>
      <c r="B986" s="626" t="s">
        <v>8312</v>
      </c>
      <c r="C986" s="626" t="s">
        <v>6929</v>
      </c>
      <c r="D986" s="626" t="s">
        <v>8313</v>
      </c>
      <c r="E986" s="626" t="s">
        <v>8314</v>
      </c>
      <c r="F986" s="629"/>
      <c r="G986" s="629"/>
      <c r="H986" s="629"/>
      <c r="I986" s="629"/>
      <c r="J986" s="629">
        <v>1</v>
      </c>
      <c r="K986" s="629">
        <v>2349</v>
      </c>
      <c r="L986" s="629"/>
      <c r="M986" s="629">
        <v>2349</v>
      </c>
      <c r="N986" s="629"/>
      <c r="O986" s="629"/>
      <c r="P986" s="642"/>
      <c r="Q986" s="630"/>
    </row>
    <row r="987" spans="1:17" ht="14.4" customHeight="1" x14ac:dyDescent="0.3">
      <c r="A987" s="625" t="s">
        <v>549</v>
      </c>
      <c r="B987" s="626" t="s">
        <v>8312</v>
      </c>
      <c r="C987" s="626" t="s">
        <v>6929</v>
      </c>
      <c r="D987" s="626" t="s">
        <v>8315</v>
      </c>
      <c r="E987" s="626" t="s">
        <v>8316</v>
      </c>
      <c r="F987" s="629"/>
      <c r="G987" s="629"/>
      <c r="H987" s="629"/>
      <c r="I987" s="629"/>
      <c r="J987" s="629"/>
      <c r="K987" s="629"/>
      <c r="L987" s="629"/>
      <c r="M987" s="629"/>
      <c r="N987" s="629">
        <v>1</v>
      </c>
      <c r="O987" s="629">
        <v>386</v>
      </c>
      <c r="P987" s="642"/>
      <c r="Q987" s="630">
        <v>386</v>
      </c>
    </row>
    <row r="988" spans="1:17" ht="14.4" customHeight="1" x14ac:dyDescent="0.3">
      <c r="A988" s="625" t="s">
        <v>549</v>
      </c>
      <c r="B988" s="626" t="s">
        <v>8312</v>
      </c>
      <c r="C988" s="626" t="s">
        <v>6929</v>
      </c>
      <c r="D988" s="626" t="s">
        <v>8317</v>
      </c>
      <c r="E988" s="626" t="s">
        <v>8318</v>
      </c>
      <c r="F988" s="629"/>
      <c r="G988" s="629"/>
      <c r="H988" s="629"/>
      <c r="I988" s="629"/>
      <c r="J988" s="629">
        <v>1</v>
      </c>
      <c r="K988" s="629">
        <v>3042</v>
      </c>
      <c r="L988" s="629"/>
      <c r="M988" s="629">
        <v>3042</v>
      </c>
      <c r="N988" s="629"/>
      <c r="O988" s="629"/>
      <c r="P988" s="642"/>
      <c r="Q988" s="630"/>
    </row>
    <row r="989" spans="1:17" ht="14.4" customHeight="1" x14ac:dyDescent="0.3">
      <c r="A989" s="625" t="s">
        <v>549</v>
      </c>
      <c r="B989" s="626" t="s">
        <v>8319</v>
      </c>
      <c r="C989" s="626" t="s">
        <v>6929</v>
      </c>
      <c r="D989" s="626" t="s">
        <v>8320</v>
      </c>
      <c r="E989" s="626" t="s">
        <v>8321</v>
      </c>
      <c r="F989" s="629"/>
      <c r="G989" s="629"/>
      <c r="H989" s="629"/>
      <c r="I989" s="629"/>
      <c r="J989" s="629">
        <v>1</v>
      </c>
      <c r="K989" s="629">
        <v>240</v>
      </c>
      <c r="L989" s="629"/>
      <c r="M989" s="629">
        <v>240</v>
      </c>
      <c r="N989" s="629"/>
      <c r="O989" s="629"/>
      <c r="P989" s="642"/>
      <c r="Q989" s="630"/>
    </row>
    <row r="990" spans="1:17" ht="14.4" customHeight="1" x14ac:dyDescent="0.3">
      <c r="A990" s="625" t="s">
        <v>549</v>
      </c>
      <c r="B990" s="626" t="s">
        <v>8319</v>
      </c>
      <c r="C990" s="626" t="s">
        <v>6929</v>
      </c>
      <c r="D990" s="626" t="s">
        <v>8322</v>
      </c>
      <c r="E990" s="626" t="s">
        <v>8323</v>
      </c>
      <c r="F990" s="629"/>
      <c r="G990" s="629"/>
      <c r="H990" s="629"/>
      <c r="I990" s="629"/>
      <c r="J990" s="629">
        <v>1</v>
      </c>
      <c r="K990" s="629">
        <v>4478</v>
      </c>
      <c r="L990" s="629"/>
      <c r="M990" s="629">
        <v>4478</v>
      </c>
      <c r="N990" s="629"/>
      <c r="O990" s="629"/>
      <c r="P990" s="642"/>
      <c r="Q990" s="630"/>
    </row>
    <row r="991" spans="1:17" ht="14.4" customHeight="1" x14ac:dyDescent="0.3">
      <c r="A991" s="625" t="s">
        <v>549</v>
      </c>
      <c r="B991" s="626" t="s">
        <v>8319</v>
      </c>
      <c r="C991" s="626" t="s">
        <v>6929</v>
      </c>
      <c r="D991" s="626" t="s">
        <v>8324</v>
      </c>
      <c r="E991" s="626" t="s">
        <v>8325</v>
      </c>
      <c r="F991" s="629"/>
      <c r="G991" s="629"/>
      <c r="H991" s="629"/>
      <c r="I991" s="629"/>
      <c r="J991" s="629">
        <v>1</v>
      </c>
      <c r="K991" s="629">
        <v>675</v>
      </c>
      <c r="L991" s="629"/>
      <c r="M991" s="629">
        <v>675</v>
      </c>
      <c r="N991" s="629">
        <v>1</v>
      </c>
      <c r="O991" s="629">
        <v>677</v>
      </c>
      <c r="P991" s="642"/>
      <c r="Q991" s="630">
        <v>677</v>
      </c>
    </row>
    <row r="992" spans="1:17" ht="14.4" customHeight="1" x14ac:dyDescent="0.3">
      <c r="A992" s="625" t="s">
        <v>549</v>
      </c>
      <c r="B992" s="626" t="s">
        <v>8319</v>
      </c>
      <c r="C992" s="626" t="s">
        <v>6929</v>
      </c>
      <c r="D992" s="626" t="s">
        <v>7989</v>
      </c>
      <c r="E992" s="626" t="s">
        <v>7990</v>
      </c>
      <c r="F992" s="629"/>
      <c r="G992" s="629"/>
      <c r="H992" s="629"/>
      <c r="I992" s="629"/>
      <c r="J992" s="629">
        <v>2</v>
      </c>
      <c r="K992" s="629">
        <v>1022</v>
      </c>
      <c r="L992" s="629"/>
      <c r="M992" s="629">
        <v>511</v>
      </c>
      <c r="N992" s="629"/>
      <c r="O992" s="629"/>
      <c r="P992" s="642"/>
      <c r="Q992" s="630"/>
    </row>
    <row r="993" spans="1:17" ht="14.4" customHeight="1" x14ac:dyDescent="0.3">
      <c r="A993" s="625" t="s">
        <v>549</v>
      </c>
      <c r="B993" s="626" t="s">
        <v>8319</v>
      </c>
      <c r="C993" s="626" t="s">
        <v>6929</v>
      </c>
      <c r="D993" s="626" t="s">
        <v>7991</v>
      </c>
      <c r="E993" s="626" t="s">
        <v>7992</v>
      </c>
      <c r="F993" s="629"/>
      <c r="G993" s="629"/>
      <c r="H993" s="629"/>
      <c r="I993" s="629"/>
      <c r="J993" s="629"/>
      <c r="K993" s="629"/>
      <c r="L993" s="629"/>
      <c r="M993" s="629"/>
      <c r="N993" s="629">
        <v>1</v>
      </c>
      <c r="O993" s="629">
        <v>2047</v>
      </c>
      <c r="P993" s="642"/>
      <c r="Q993" s="630">
        <v>2047</v>
      </c>
    </row>
    <row r="994" spans="1:17" ht="14.4" customHeight="1" x14ac:dyDescent="0.3">
      <c r="A994" s="625" t="s">
        <v>549</v>
      </c>
      <c r="B994" s="626" t="s">
        <v>8319</v>
      </c>
      <c r="C994" s="626" t="s">
        <v>6929</v>
      </c>
      <c r="D994" s="626" t="s">
        <v>8326</v>
      </c>
      <c r="E994" s="626" t="s">
        <v>8327</v>
      </c>
      <c r="F994" s="629"/>
      <c r="G994" s="629"/>
      <c r="H994" s="629"/>
      <c r="I994" s="629"/>
      <c r="J994" s="629"/>
      <c r="K994" s="629"/>
      <c r="L994" s="629"/>
      <c r="M994" s="629"/>
      <c r="N994" s="629">
        <v>1</v>
      </c>
      <c r="O994" s="629">
        <v>3875</v>
      </c>
      <c r="P994" s="642"/>
      <c r="Q994" s="630">
        <v>3875</v>
      </c>
    </row>
    <row r="995" spans="1:17" ht="14.4" customHeight="1" x14ac:dyDescent="0.3">
      <c r="A995" s="625" t="s">
        <v>549</v>
      </c>
      <c r="B995" s="626" t="s">
        <v>8319</v>
      </c>
      <c r="C995" s="626" t="s">
        <v>6929</v>
      </c>
      <c r="D995" s="626" t="s">
        <v>8328</v>
      </c>
      <c r="E995" s="626" t="s">
        <v>8329</v>
      </c>
      <c r="F995" s="629"/>
      <c r="G995" s="629"/>
      <c r="H995" s="629"/>
      <c r="I995" s="629"/>
      <c r="J995" s="629">
        <v>1</v>
      </c>
      <c r="K995" s="629">
        <v>6083</v>
      </c>
      <c r="L995" s="629"/>
      <c r="M995" s="629">
        <v>6083</v>
      </c>
      <c r="N995" s="629">
        <v>1</v>
      </c>
      <c r="O995" s="629">
        <v>6103</v>
      </c>
      <c r="P995" s="642"/>
      <c r="Q995" s="630">
        <v>6103</v>
      </c>
    </row>
    <row r="996" spans="1:17" ht="14.4" customHeight="1" x14ac:dyDescent="0.3">
      <c r="A996" s="625" t="s">
        <v>549</v>
      </c>
      <c r="B996" s="626" t="s">
        <v>8319</v>
      </c>
      <c r="C996" s="626" t="s">
        <v>6929</v>
      </c>
      <c r="D996" s="626" t="s">
        <v>8330</v>
      </c>
      <c r="E996" s="626" t="s">
        <v>8331</v>
      </c>
      <c r="F996" s="629"/>
      <c r="G996" s="629"/>
      <c r="H996" s="629"/>
      <c r="I996" s="629"/>
      <c r="J996" s="629">
        <v>1</v>
      </c>
      <c r="K996" s="629">
        <v>325</v>
      </c>
      <c r="L996" s="629"/>
      <c r="M996" s="629">
        <v>325</v>
      </c>
      <c r="N996" s="629"/>
      <c r="O996" s="629"/>
      <c r="P996" s="642"/>
      <c r="Q996" s="630"/>
    </row>
    <row r="997" spans="1:17" ht="14.4" customHeight="1" x14ac:dyDescent="0.3">
      <c r="A997" s="625" t="s">
        <v>549</v>
      </c>
      <c r="B997" s="626" t="s">
        <v>8319</v>
      </c>
      <c r="C997" s="626" t="s">
        <v>6929</v>
      </c>
      <c r="D997" s="626" t="s">
        <v>8332</v>
      </c>
      <c r="E997" s="626" t="s">
        <v>8333</v>
      </c>
      <c r="F997" s="629"/>
      <c r="G997" s="629"/>
      <c r="H997" s="629"/>
      <c r="I997" s="629"/>
      <c r="J997" s="629">
        <v>1</v>
      </c>
      <c r="K997" s="629">
        <v>277</v>
      </c>
      <c r="L997" s="629"/>
      <c r="M997" s="629">
        <v>277</v>
      </c>
      <c r="N997" s="629"/>
      <c r="O997" s="629"/>
      <c r="P997" s="642"/>
      <c r="Q997" s="630"/>
    </row>
    <row r="998" spans="1:17" ht="14.4" customHeight="1" x14ac:dyDescent="0.3">
      <c r="A998" s="625" t="s">
        <v>549</v>
      </c>
      <c r="B998" s="626" t="s">
        <v>8319</v>
      </c>
      <c r="C998" s="626" t="s">
        <v>6929</v>
      </c>
      <c r="D998" s="626" t="s">
        <v>8334</v>
      </c>
      <c r="E998" s="626" t="s">
        <v>8335</v>
      </c>
      <c r="F998" s="629"/>
      <c r="G998" s="629"/>
      <c r="H998" s="629"/>
      <c r="I998" s="629"/>
      <c r="J998" s="629">
        <v>1</v>
      </c>
      <c r="K998" s="629">
        <v>5569</v>
      </c>
      <c r="L998" s="629"/>
      <c r="M998" s="629">
        <v>5569</v>
      </c>
      <c r="N998" s="629"/>
      <c r="O998" s="629"/>
      <c r="P998" s="642"/>
      <c r="Q998" s="630"/>
    </row>
    <row r="999" spans="1:17" ht="14.4" customHeight="1" x14ac:dyDescent="0.3">
      <c r="A999" s="625" t="s">
        <v>549</v>
      </c>
      <c r="B999" s="626" t="s">
        <v>8336</v>
      </c>
      <c r="C999" s="626" t="s">
        <v>6929</v>
      </c>
      <c r="D999" s="626" t="s">
        <v>7057</v>
      </c>
      <c r="E999" s="626" t="s">
        <v>7058</v>
      </c>
      <c r="F999" s="629"/>
      <c r="G999" s="629"/>
      <c r="H999" s="629"/>
      <c r="I999" s="629"/>
      <c r="J999" s="629">
        <v>703</v>
      </c>
      <c r="K999" s="629">
        <v>0</v>
      </c>
      <c r="L999" s="629"/>
      <c r="M999" s="629">
        <v>0</v>
      </c>
      <c r="N999" s="629"/>
      <c r="O999" s="629"/>
      <c r="P999" s="642"/>
      <c r="Q999" s="630"/>
    </row>
    <row r="1000" spans="1:17" ht="14.4" customHeight="1" x14ac:dyDescent="0.3">
      <c r="A1000" s="625" t="s">
        <v>549</v>
      </c>
      <c r="B1000" s="626" t="s">
        <v>8336</v>
      </c>
      <c r="C1000" s="626" t="s">
        <v>6929</v>
      </c>
      <c r="D1000" s="626" t="s">
        <v>7061</v>
      </c>
      <c r="E1000" s="626" t="s">
        <v>7062</v>
      </c>
      <c r="F1000" s="629"/>
      <c r="G1000" s="629"/>
      <c r="H1000" s="629"/>
      <c r="I1000" s="629"/>
      <c r="J1000" s="629">
        <v>12</v>
      </c>
      <c r="K1000" s="629">
        <v>0</v>
      </c>
      <c r="L1000" s="629"/>
      <c r="M1000" s="629">
        <v>0</v>
      </c>
      <c r="N1000" s="629"/>
      <c r="O1000" s="629"/>
      <c r="P1000" s="642"/>
      <c r="Q1000" s="630"/>
    </row>
    <row r="1001" spans="1:17" ht="14.4" customHeight="1" x14ac:dyDescent="0.3">
      <c r="A1001" s="625" t="s">
        <v>549</v>
      </c>
      <c r="B1001" s="626" t="s">
        <v>1842</v>
      </c>
      <c r="C1001" s="626" t="s">
        <v>6929</v>
      </c>
      <c r="D1001" s="626" t="s">
        <v>7751</v>
      </c>
      <c r="E1001" s="626" t="s">
        <v>7752</v>
      </c>
      <c r="F1001" s="629"/>
      <c r="G1001" s="629"/>
      <c r="H1001" s="629"/>
      <c r="I1001" s="629"/>
      <c r="J1001" s="629">
        <v>1</v>
      </c>
      <c r="K1001" s="629">
        <v>1541</v>
      </c>
      <c r="L1001" s="629"/>
      <c r="M1001" s="629">
        <v>1541</v>
      </c>
      <c r="N1001" s="629"/>
      <c r="O1001" s="629"/>
      <c r="P1001" s="642"/>
      <c r="Q1001" s="630"/>
    </row>
    <row r="1002" spans="1:17" ht="14.4" customHeight="1" x14ac:dyDescent="0.3">
      <c r="A1002" s="625" t="s">
        <v>8337</v>
      </c>
      <c r="B1002" s="626" t="s">
        <v>6891</v>
      </c>
      <c r="C1002" s="626" t="s">
        <v>6929</v>
      </c>
      <c r="D1002" s="626" t="s">
        <v>6958</v>
      </c>
      <c r="E1002" s="626" t="s">
        <v>6959</v>
      </c>
      <c r="F1002" s="629">
        <v>1</v>
      </c>
      <c r="G1002" s="629">
        <v>34</v>
      </c>
      <c r="H1002" s="629">
        <v>1</v>
      </c>
      <c r="I1002" s="629">
        <v>34</v>
      </c>
      <c r="J1002" s="629">
        <v>6</v>
      </c>
      <c r="K1002" s="629">
        <v>204</v>
      </c>
      <c r="L1002" s="629">
        <v>6</v>
      </c>
      <c r="M1002" s="629">
        <v>34</v>
      </c>
      <c r="N1002" s="629">
        <v>1</v>
      </c>
      <c r="O1002" s="629">
        <v>34</v>
      </c>
      <c r="P1002" s="642">
        <v>1</v>
      </c>
      <c r="Q1002" s="630">
        <v>34</v>
      </c>
    </row>
    <row r="1003" spans="1:17" ht="14.4" customHeight="1" x14ac:dyDescent="0.3">
      <c r="A1003" s="625" t="s">
        <v>8337</v>
      </c>
      <c r="B1003" s="626" t="s">
        <v>6891</v>
      </c>
      <c r="C1003" s="626" t="s">
        <v>6929</v>
      </c>
      <c r="D1003" s="626" t="s">
        <v>6970</v>
      </c>
      <c r="E1003" s="626" t="s">
        <v>6971</v>
      </c>
      <c r="F1003" s="629"/>
      <c r="G1003" s="629"/>
      <c r="H1003" s="629"/>
      <c r="I1003" s="629"/>
      <c r="J1003" s="629">
        <v>1</v>
      </c>
      <c r="K1003" s="629">
        <v>114</v>
      </c>
      <c r="L1003" s="629"/>
      <c r="M1003" s="629">
        <v>114</v>
      </c>
      <c r="N1003" s="629"/>
      <c r="O1003" s="629"/>
      <c r="P1003" s="642"/>
      <c r="Q1003" s="630"/>
    </row>
    <row r="1004" spans="1:17" ht="14.4" customHeight="1" x14ac:dyDescent="0.3">
      <c r="A1004" s="625" t="s">
        <v>8337</v>
      </c>
      <c r="B1004" s="626" t="s">
        <v>6891</v>
      </c>
      <c r="C1004" s="626" t="s">
        <v>6929</v>
      </c>
      <c r="D1004" s="626" t="s">
        <v>6976</v>
      </c>
      <c r="E1004" s="626" t="s">
        <v>6977</v>
      </c>
      <c r="F1004" s="629"/>
      <c r="G1004" s="629"/>
      <c r="H1004" s="629"/>
      <c r="I1004" s="629"/>
      <c r="J1004" s="629">
        <v>1</v>
      </c>
      <c r="K1004" s="629">
        <v>83</v>
      </c>
      <c r="L1004" s="629"/>
      <c r="M1004" s="629">
        <v>83</v>
      </c>
      <c r="N1004" s="629"/>
      <c r="O1004" s="629"/>
      <c r="P1004" s="642"/>
      <c r="Q1004" s="630"/>
    </row>
    <row r="1005" spans="1:17" ht="14.4" customHeight="1" x14ac:dyDescent="0.3">
      <c r="A1005" s="625" t="s">
        <v>8337</v>
      </c>
      <c r="B1005" s="626" t="s">
        <v>6891</v>
      </c>
      <c r="C1005" s="626" t="s">
        <v>6929</v>
      </c>
      <c r="D1005" s="626" t="s">
        <v>6978</v>
      </c>
      <c r="E1005" s="626" t="s">
        <v>6979</v>
      </c>
      <c r="F1005" s="629"/>
      <c r="G1005" s="629"/>
      <c r="H1005" s="629"/>
      <c r="I1005" s="629"/>
      <c r="J1005" s="629">
        <v>1</v>
      </c>
      <c r="K1005" s="629">
        <v>609</v>
      </c>
      <c r="L1005" s="629"/>
      <c r="M1005" s="629">
        <v>609</v>
      </c>
      <c r="N1005" s="629"/>
      <c r="O1005" s="629"/>
      <c r="P1005" s="642"/>
      <c r="Q1005" s="630"/>
    </row>
    <row r="1006" spans="1:17" ht="14.4" customHeight="1" x14ac:dyDescent="0.3">
      <c r="A1006" s="625" t="s">
        <v>8337</v>
      </c>
      <c r="B1006" s="626" t="s">
        <v>6891</v>
      </c>
      <c r="C1006" s="626" t="s">
        <v>6929</v>
      </c>
      <c r="D1006" s="626" t="s">
        <v>6980</v>
      </c>
      <c r="E1006" s="626" t="s">
        <v>6981</v>
      </c>
      <c r="F1006" s="629">
        <v>1</v>
      </c>
      <c r="G1006" s="629">
        <v>162</v>
      </c>
      <c r="H1006" s="629">
        <v>1</v>
      </c>
      <c r="I1006" s="629">
        <v>162</v>
      </c>
      <c r="J1006" s="629"/>
      <c r="K1006" s="629"/>
      <c r="L1006" s="629"/>
      <c r="M1006" s="629"/>
      <c r="N1006" s="629"/>
      <c r="O1006" s="629"/>
      <c r="P1006" s="642"/>
      <c r="Q1006" s="630"/>
    </row>
    <row r="1007" spans="1:17" ht="14.4" customHeight="1" x14ac:dyDescent="0.3">
      <c r="A1007" s="625" t="s">
        <v>8337</v>
      </c>
      <c r="B1007" s="626" t="s">
        <v>6891</v>
      </c>
      <c r="C1007" s="626" t="s">
        <v>6929</v>
      </c>
      <c r="D1007" s="626" t="s">
        <v>6984</v>
      </c>
      <c r="E1007" s="626" t="s">
        <v>6985</v>
      </c>
      <c r="F1007" s="629">
        <v>1</v>
      </c>
      <c r="G1007" s="629">
        <v>941</v>
      </c>
      <c r="H1007" s="629">
        <v>1</v>
      </c>
      <c r="I1007" s="629">
        <v>941</v>
      </c>
      <c r="J1007" s="629"/>
      <c r="K1007" s="629"/>
      <c r="L1007" s="629"/>
      <c r="M1007" s="629"/>
      <c r="N1007" s="629"/>
      <c r="O1007" s="629"/>
      <c r="P1007" s="642"/>
      <c r="Q1007" s="630"/>
    </row>
    <row r="1008" spans="1:17" ht="14.4" customHeight="1" x14ac:dyDescent="0.3">
      <c r="A1008" s="625" t="s">
        <v>8337</v>
      </c>
      <c r="B1008" s="626" t="s">
        <v>6891</v>
      </c>
      <c r="C1008" s="626" t="s">
        <v>6929</v>
      </c>
      <c r="D1008" s="626" t="s">
        <v>6988</v>
      </c>
      <c r="E1008" s="626" t="s">
        <v>6989</v>
      </c>
      <c r="F1008" s="629"/>
      <c r="G1008" s="629"/>
      <c r="H1008" s="629"/>
      <c r="I1008" s="629"/>
      <c r="J1008" s="629">
        <v>1</v>
      </c>
      <c r="K1008" s="629">
        <v>385</v>
      </c>
      <c r="L1008" s="629"/>
      <c r="M1008" s="629">
        <v>385</v>
      </c>
      <c r="N1008" s="629"/>
      <c r="O1008" s="629"/>
      <c r="P1008" s="642"/>
      <c r="Q1008" s="630"/>
    </row>
    <row r="1009" spans="1:17" ht="14.4" customHeight="1" x14ac:dyDescent="0.3">
      <c r="A1009" s="625" t="s">
        <v>8337</v>
      </c>
      <c r="B1009" s="626" t="s">
        <v>6891</v>
      </c>
      <c r="C1009" s="626" t="s">
        <v>6929</v>
      </c>
      <c r="D1009" s="626" t="s">
        <v>6990</v>
      </c>
      <c r="E1009" s="626" t="s">
        <v>6991</v>
      </c>
      <c r="F1009" s="629">
        <v>3</v>
      </c>
      <c r="G1009" s="629">
        <v>117</v>
      </c>
      <c r="H1009" s="629">
        <v>1</v>
      </c>
      <c r="I1009" s="629">
        <v>39</v>
      </c>
      <c r="J1009" s="629"/>
      <c r="K1009" s="629"/>
      <c r="L1009" s="629"/>
      <c r="M1009" s="629"/>
      <c r="N1009" s="629"/>
      <c r="O1009" s="629"/>
      <c r="P1009" s="642"/>
      <c r="Q1009" s="630"/>
    </row>
    <row r="1010" spans="1:17" ht="14.4" customHeight="1" x14ac:dyDescent="0.3">
      <c r="A1010" s="625" t="s">
        <v>8337</v>
      </c>
      <c r="B1010" s="626" t="s">
        <v>6891</v>
      </c>
      <c r="C1010" s="626" t="s">
        <v>6929</v>
      </c>
      <c r="D1010" s="626" t="s">
        <v>7007</v>
      </c>
      <c r="E1010" s="626" t="s">
        <v>7008</v>
      </c>
      <c r="F1010" s="629"/>
      <c r="G1010" s="629"/>
      <c r="H1010" s="629"/>
      <c r="I1010" s="629"/>
      <c r="J1010" s="629">
        <v>4</v>
      </c>
      <c r="K1010" s="629">
        <v>996</v>
      </c>
      <c r="L1010" s="629"/>
      <c r="M1010" s="629">
        <v>249</v>
      </c>
      <c r="N1010" s="629"/>
      <c r="O1010" s="629"/>
      <c r="P1010" s="642"/>
      <c r="Q1010" s="630"/>
    </row>
    <row r="1011" spans="1:17" ht="14.4" customHeight="1" x14ac:dyDescent="0.3">
      <c r="A1011" s="625" t="s">
        <v>8337</v>
      </c>
      <c r="B1011" s="626" t="s">
        <v>6891</v>
      </c>
      <c r="C1011" s="626" t="s">
        <v>6929</v>
      </c>
      <c r="D1011" s="626" t="s">
        <v>7009</v>
      </c>
      <c r="E1011" s="626" t="s">
        <v>7010</v>
      </c>
      <c r="F1011" s="629"/>
      <c r="G1011" s="629"/>
      <c r="H1011" s="629"/>
      <c r="I1011" s="629"/>
      <c r="J1011" s="629">
        <v>1</v>
      </c>
      <c r="K1011" s="629">
        <v>125</v>
      </c>
      <c r="L1011" s="629"/>
      <c r="M1011" s="629">
        <v>125</v>
      </c>
      <c r="N1011" s="629"/>
      <c r="O1011" s="629"/>
      <c r="P1011" s="642"/>
      <c r="Q1011" s="630"/>
    </row>
    <row r="1012" spans="1:17" ht="14.4" customHeight="1" x14ac:dyDescent="0.3">
      <c r="A1012" s="625" t="s">
        <v>8337</v>
      </c>
      <c r="B1012" s="626" t="s">
        <v>6891</v>
      </c>
      <c r="C1012" s="626" t="s">
        <v>6929</v>
      </c>
      <c r="D1012" s="626" t="s">
        <v>7053</v>
      </c>
      <c r="E1012" s="626" t="s">
        <v>7054</v>
      </c>
      <c r="F1012" s="629"/>
      <c r="G1012" s="629"/>
      <c r="H1012" s="629"/>
      <c r="I1012" s="629"/>
      <c r="J1012" s="629">
        <v>1</v>
      </c>
      <c r="K1012" s="629">
        <v>333</v>
      </c>
      <c r="L1012" s="629"/>
      <c r="M1012" s="629">
        <v>333</v>
      </c>
      <c r="N1012" s="629"/>
      <c r="O1012" s="629"/>
      <c r="P1012" s="642"/>
      <c r="Q1012" s="630"/>
    </row>
    <row r="1013" spans="1:17" ht="14.4" customHeight="1" x14ac:dyDescent="0.3">
      <c r="A1013" s="625" t="s">
        <v>8337</v>
      </c>
      <c r="B1013" s="626" t="s">
        <v>7071</v>
      </c>
      <c r="C1013" s="626" t="s">
        <v>6929</v>
      </c>
      <c r="D1013" s="626" t="s">
        <v>7570</v>
      </c>
      <c r="E1013" s="626" t="s">
        <v>7571</v>
      </c>
      <c r="F1013" s="629">
        <v>0</v>
      </c>
      <c r="G1013" s="629">
        <v>0</v>
      </c>
      <c r="H1013" s="629"/>
      <c r="I1013" s="629"/>
      <c r="J1013" s="629"/>
      <c r="K1013" s="629"/>
      <c r="L1013" s="629"/>
      <c r="M1013" s="629"/>
      <c r="N1013" s="629"/>
      <c r="O1013" s="629"/>
      <c r="P1013" s="642"/>
      <c r="Q1013" s="630"/>
    </row>
    <row r="1014" spans="1:17" ht="14.4" customHeight="1" x14ac:dyDescent="0.3">
      <c r="A1014" s="625" t="s">
        <v>8337</v>
      </c>
      <c r="B1014" s="626" t="s">
        <v>7071</v>
      </c>
      <c r="C1014" s="626" t="s">
        <v>6929</v>
      </c>
      <c r="D1014" s="626" t="s">
        <v>8338</v>
      </c>
      <c r="E1014" s="626" t="s">
        <v>8339</v>
      </c>
      <c r="F1014" s="629">
        <v>1</v>
      </c>
      <c r="G1014" s="629">
        <v>1777</v>
      </c>
      <c r="H1014" s="629">
        <v>1</v>
      </c>
      <c r="I1014" s="629">
        <v>1777</v>
      </c>
      <c r="J1014" s="629"/>
      <c r="K1014" s="629"/>
      <c r="L1014" s="629"/>
      <c r="M1014" s="629"/>
      <c r="N1014" s="629"/>
      <c r="O1014" s="629"/>
      <c r="P1014" s="642"/>
      <c r="Q1014" s="630"/>
    </row>
    <row r="1015" spans="1:17" ht="14.4" customHeight="1" x14ac:dyDescent="0.3">
      <c r="A1015" s="625" t="s">
        <v>8340</v>
      </c>
      <c r="B1015" s="626" t="s">
        <v>6891</v>
      </c>
      <c r="C1015" s="626" t="s">
        <v>6929</v>
      </c>
      <c r="D1015" s="626" t="s">
        <v>7007</v>
      </c>
      <c r="E1015" s="626" t="s">
        <v>7008</v>
      </c>
      <c r="F1015" s="629">
        <v>4</v>
      </c>
      <c r="G1015" s="629">
        <v>992</v>
      </c>
      <c r="H1015" s="629">
        <v>1</v>
      </c>
      <c r="I1015" s="629">
        <v>248</v>
      </c>
      <c r="J1015" s="629">
        <v>7</v>
      </c>
      <c r="K1015" s="629">
        <v>1743</v>
      </c>
      <c r="L1015" s="629">
        <v>1.7570564516129032</v>
      </c>
      <c r="M1015" s="629">
        <v>249</v>
      </c>
      <c r="N1015" s="629">
        <v>8</v>
      </c>
      <c r="O1015" s="629">
        <v>1856</v>
      </c>
      <c r="P1015" s="642">
        <v>1.8709677419354838</v>
      </c>
      <c r="Q1015" s="630">
        <v>232</v>
      </c>
    </row>
    <row r="1016" spans="1:17" ht="14.4" customHeight="1" x14ac:dyDescent="0.3">
      <c r="A1016" s="625" t="s">
        <v>8340</v>
      </c>
      <c r="B1016" s="626" t="s">
        <v>6891</v>
      </c>
      <c r="C1016" s="626" t="s">
        <v>6929</v>
      </c>
      <c r="D1016" s="626" t="s">
        <v>7009</v>
      </c>
      <c r="E1016" s="626" t="s">
        <v>7010</v>
      </c>
      <c r="F1016" s="629"/>
      <c r="G1016" s="629"/>
      <c r="H1016" s="629"/>
      <c r="I1016" s="629"/>
      <c r="J1016" s="629"/>
      <c r="K1016" s="629"/>
      <c r="L1016" s="629"/>
      <c r="M1016" s="629"/>
      <c r="N1016" s="629">
        <v>1</v>
      </c>
      <c r="O1016" s="629">
        <v>116</v>
      </c>
      <c r="P1016" s="642"/>
      <c r="Q1016" s="630">
        <v>116</v>
      </c>
    </row>
    <row r="1017" spans="1:17" ht="14.4" customHeight="1" x14ac:dyDescent="0.3">
      <c r="A1017" s="625" t="s">
        <v>8340</v>
      </c>
      <c r="B1017" s="626" t="s">
        <v>7071</v>
      </c>
      <c r="C1017" s="626" t="s">
        <v>6929</v>
      </c>
      <c r="D1017" s="626" t="s">
        <v>7620</v>
      </c>
      <c r="E1017" s="626" t="s">
        <v>7621</v>
      </c>
      <c r="F1017" s="629"/>
      <c r="G1017" s="629"/>
      <c r="H1017" s="629"/>
      <c r="I1017" s="629"/>
      <c r="J1017" s="629">
        <v>1</v>
      </c>
      <c r="K1017" s="629">
        <v>2671</v>
      </c>
      <c r="L1017" s="629"/>
      <c r="M1017" s="629">
        <v>2671</v>
      </c>
      <c r="N1017" s="629"/>
      <c r="O1017" s="629"/>
      <c r="P1017" s="642"/>
      <c r="Q1017" s="630"/>
    </row>
    <row r="1018" spans="1:17" ht="14.4" customHeight="1" x14ac:dyDescent="0.3">
      <c r="A1018" s="625" t="s">
        <v>8341</v>
      </c>
      <c r="B1018" s="626" t="s">
        <v>6891</v>
      </c>
      <c r="C1018" s="626" t="s">
        <v>6929</v>
      </c>
      <c r="D1018" s="626" t="s">
        <v>6944</v>
      </c>
      <c r="E1018" s="626" t="s">
        <v>6945</v>
      </c>
      <c r="F1018" s="629"/>
      <c r="G1018" s="629"/>
      <c r="H1018" s="629"/>
      <c r="I1018" s="629"/>
      <c r="J1018" s="629">
        <v>1</v>
      </c>
      <c r="K1018" s="629">
        <v>75</v>
      </c>
      <c r="L1018" s="629"/>
      <c r="M1018" s="629">
        <v>75</v>
      </c>
      <c r="N1018" s="629"/>
      <c r="O1018" s="629"/>
      <c r="P1018" s="642"/>
      <c r="Q1018" s="630"/>
    </row>
    <row r="1019" spans="1:17" ht="14.4" customHeight="1" x14ac:dyDescent="0.3">
      <c r="A1019" s="625" t="s">
        <v>8341</v>
      </c>
      <c r="B1019" s="626" t="s">
        <v>6891</v>
      </c>
      <c r="C1019" s="626" t="s">
        <v>6929</v>
      </c>
      <c r="D1019" s="626" t="s">
        <v>6958</v>
      </c>
      <c r="E1019" s="626" t="s">
        <v>6959</v>
      </c>
      <c r="F1019" s="629">
        <v>1</v>
      </c>
      <c r="G1019" s="629">
        <v>34</v>
      </c>
      <c r="H1019" s="629">
        <v>1</v>
      </c>
      <c r="I1019" s="629">
        <v>34</v>
      </c>
      <c r="J1019" s="629"/>
      <c r="K1019" s="629"/>
      <c r="L1019" s="629"/>
      <c r="M1019" s="629"/>
      <c r="N1019" s="629">
        <v>1</v>
      </c>
      <c r="O1019" s="629">
        <v>34</v>
      </c>
      <c r="P1019" s="642">
        <v>1</v>
      </c>
      <c r="Q1019" s="630">
        <v>34</v>
      </c>
    </row>
    <row r="1020" spans="1:17" ht="14.4" customHeight="1" x14ac:dyDescent="0.3">
      <c r="A1020" s="625" t="s">
        <v>8341</v>
      </c>
      <c r="B1020" s="626" t="s">
        <v>6891</v>
      </c>
      <c r="C1020" s="626" t="s">
        <v>6929</v>
      </c>
      <c r="D1020" s="626" t="s">
        <v>6970</v>
      </c>
      <c r="E1020" s="626" t="s">
        <v>6971</v>
      </c>
      <c r="F1020" s="629"/>
      <c r="G1020" s="629"/>
      <c r="H1020" s="629"/>
      <c r="I1020" s="629"/>
      <c r="J1020" s="629">
        <v>1</v>
      </c>
      <c r="K1020" s="629">
        <v>114</v>
      </c>
      <c r="L1020" s="629"/>
      <c r="M1020" s="629">
        <v>114</v>
      </c>
      <c r="N1020" s="629"/>
      <c r="O1020" s="629"/>
      <c r="P1020" s="642"/>
      <c r="Q1020" s="630"/>
    </row>
    <row r="1021" spans="1:17" ht="14.4" customHeight="1" x14ac:dyDescent="0.3">
      <c r="A1021" s="625" t="s">
        <v>8341</v>
      </c>
      <c r="B1021" s="626" t="s">
        <v>6891</v>
      </c>
      <c r="C1021" s="626" t="s">
        <v>6929</v>
      </c>
      <c r="D1021" s="626" t="s">
        <v>6976</v>
      </c>
      <c r="E1021" s="626" t="s">
        <v>6977</v>
      </c>
      <c r="F1021" s="629">
        <v>1</v>
      </c>
      <c r="G1021" s="629">
        <v>83</v>
      </c>
      <c r="H1021" s="629">
        <v>1</v>
      </c>
      <c r="I1021" s="629">
        <v>83</v>
      </c>
      <c r="J1021" s="629">
        <v>2</v>
      </c>
      <c r="K1021" s="629">
        <v>166</v>
      </c>
      <c r="L1021" s="629">
        <v>2</v>
      </c>
      <c r="M1021" s="629">
        <v>83</v>
      </c>
      <c r="N1021" s="629"/>
      <c r="O1021" s="629"/>
      <c r="P1021" s="642"/>
      <c r="Q1021" s="630"/>
    </row>
    <row r="1022" spans="1:17" ht="14.4" customHeight="1" x14ac:dyDescent="0.3">
      <c r="A1022" s="625" t="s">
        <v>8341</v>
      </c>
      <c r="B1022" s="626" t="s">
        <v>6891</v>
      </c>
      <c r="C1022" s="626" t="s">
        <v>6929</v>
      </c>
      <c r="D1022" s="626" t="s">
        <v>6978</v>
      </c>
      <c r="E1022" s="626" t="s">
        <v>6979</v>
      </c>
      <c r="F1022" s="629">
        <v>4</v>
      </c>
      <c r="G1022" s="629">
        <v>2428</v>
      </c>
      <c r="H1022" s="629">
        <v>1</v>
      </c>
      <c r="I1022" s="629">
        <v>607</v>
      </c>
      <c r="J1022" s="629">
        <v>3</v>
      </c>
      <c r="K1022" s="629">
        <v>1827</v>
      </c>
      <c r="L1022" s="629">
        <v>0.75247116968698513</v>
      </c>
      <c r="M1022" s="629">
        <v>609</v>
      </c>
      <c r="N1022" s="629">
        <v>1</v>
      </c>
      <c r="O1022" s="629">
        <v>611</v>
      </c>
      <c r="P1022" s="642">
        <v>0.25164744645799014</v>
      </c>
      <c r="Q1022" s="630">
        <v>611</v>
      </c>
    </row>
    <row r="1023" spans="1:17" ht="14.4" customHeight="1" x14ac:dyDescent="0.3">
      <c r="A1023" s="625" t="s">
        <v>8341</v>
      </c>
      <c r="B1023" s="626" t="s">
        <v>6891</v>
      </c>
      <c r="C1023" s="626" t="s">
        <v>6929</v>
      </c>
      <c r="D1023" s="626" t="s">
        <v>6984</v>
      </c>
      <c r="E1023" s="626" t="s">
        <v>6985</v>
      </c>
      <c r="F1023" s="629"/>
      <c r="G1023" s="629"/>
      <c r="H1023" s="629"/>
      <c r="I1023" s="629"/>
      <c r="J1023" s="629"/>
      <c r="K1023" s="629"/>
      <c r="L1023" s="629"/>
      <c r="M1023" s="629"/>
      <c r="N1023" s="629">
        <v>1</v>
      </c>
      <c r="O1023" s="629">
        <v>947</v>
      </c>
      <c r="P1023" s="642"/>
      <c r="Q1023" s="630">
        <v>947</v>
      </c>
    </row>
    <row r="1024" spans="1:17" ht="14.4" customHeight="1" x14ac:dyDescent="0.3">
      <c r="A1024" s="625" t="s">
        <v>8341</v>
      </c>
      <c r="B1024" s="626" t="s">
        <v>6891</v>
      </c>
      <c r="C1024" s="626" t="s">
        <v>6929</v>
      </c>
      <c r="D1024" s="626" t="s">
        <v>6988</v>
      </c>
      <c r="E1024" s="626" t="s">
        <v>6989</v>
      </c>
      <c r="F1024" s="629">
        <v>1</v>
      </c>
      <c r="G1024" s="629">
        <v>385</v>
      </c>
      <c r="H1024" s="629">
        <v>1</v>
      </c>
      <c r="I1024" s="629">
        <v>385</v>
      </c>
      <c r="J1024" s="629">
        <v>3</v>
      </c>
      <c r="K1024" s="629">
        <v>1155</v>
      </c>
      <c r="L1024" s="629">
        <v>3</v>
      </c>
      <c r="M1024" s="629">
        <v>385</v>
      </c>
      <c r="N1024" s="629"/>
      <c r="O1024" s="629"/>
      <c r="P1024" s="642"/>
      <c r="Q1024" s="630"/>
    </row>
    <row r="1025" spans="1:17" ht="14.4" customHeight="1" x14ac:dyDescent="0.3">
      <c r="A1025" s="625" t="s">
        <v>8341</v>
      </c>
      <c r="B1025" s="626" t="s">
        <v>6891</v>
      </c>
      <c r="C1025" s="626" t="s">
        <v>6929</v>
      </c>
      <c r="D1025" s="626" t="s">
        <v>6990</v>
      </c>
      <c r="E1025" s="626" t="s">
        <v>6991</v>
      </c>
      <c r="F1025" s="629">
        <v>3</v>
      </c>
      <c r="G1025" s="629">
        <v>117</v>
      </c>
      <c r="H1025" s="629">
        <v>1</v>
      </c>
      <c r="I1025" s="629">
        <v>39</v>
      </c>
      <c r="J1025" s="629">
        <v>5</v>
      </c>
      <c r="K1025" s="629">
        <v>195</v>
      </c>
      <c r="L1025" s="629">
        <v>1.6666666666666667</v>
      </c>
      <c r="M1025" s="629">
        <v>39</v>
      </c>
      <c r="N1025" s="629">
        <v>5</v>
      </c>
      <c r="O1025" s="629">
        <v>195</v>
      </c>
      <c r="P1025" s="642">
        <v>1.6666666666666667</v>
      </c>
      <c r="Q1025" s="630">
        <v>39</v>
      </c>
    </row>
    <row r="1026" spans="1:17" ht="14.4" customHeight="1" x14ac:dyDescent="0.3">
      <c r="A1026" s="625" t="s">
        <v>8341</v>
      </c>
      <c r="B1026" s="626" t="s">
        <v>6891</v>
      </c>
      <c r="C1026" s="626" t="s">
        <v>6929</v>
      </c>
      <c r="D1026" s="626" t="s">
        <v>6995</v>
      </c>
      <c r="E1026" s="626" t="s">
        <v>6996</v>
      </c>
      <c r="F1026" s="629">
        <v>2</v>
      </c>
      <c r="G1026" s="629">
        <v>3368</v>
      </c>
      <c r="H1026" s="629">
        <v>1</v>
      </c>
      <c r="I1026" s="629">
        <v>1684</v>
      </c>
      <c r="J1026" s="629"/>
      <c r="K1026" s="629"/>
      <c r="L1026" s="629"/>
      <c r="M1026" s="629"/>
      <c r="N1026" s="629"/>
      <c r="O1026" s="629"/>
      <c r="P1026" s="642"/>
      <c r="Q1026" s="630"/>
    </row>
    <row r="1027" spans="1:17" ht="14.4" customHeight="1" x14ac:dyDescent="0.3">
      <c r="A1027" s="625" t="s">
        <v>8341</v>
      </c>
      <c r="B1027" s="626" t="s">
        <v>6891</v>
      </c>
      <c r="C1027" s="626" t="s">
        <v>6929</v>
      </c>
      <c r="D1027" s="626" t="s">
        <v>7001</v>
      </c>
      <c r="E1027" s="626" t="s">
        <v>7002</v>
      </c>
      <c r="F1027" s="629">
        <v>1</v>
      </c>
      <c r="G1027" s="629">
        <v>685</v>
      </c>
      <c r="H1027" s="629">
        <v>1</v>
      </c>
      <c r="I1027" s="629">
        <v>685</v>
      </c>
      <c r="J1027" s="629">
        <v>1</v>
      </c>
      <c r="K1027" s="629">
        <v>687</v>
      </c>
      <c r="L1027" s="629">
        <v>1.0029197080291972</v>
      </c>
      <c r="M1027" s="629">
        <v>687</v>
      </c>
      <c r="N1027" s="629"/>
      <c r="O1027" s="629"/>
      <c r="P1027" s="642"/>
      <c r="Q1027" s="630"/>
    </row>
    <row r="1028" spans="1:17" ht="14.4" customHeight="1" x14ac:dyDescent="0.3">
      <c r="A1028" s="625" t="s">
        <v>8341</v>
      </c>
      <c r="B1028" s="626" t="s">
        <v>6891</v>
      </c>
      <c r="C1028" s="626" t="s">
        <v>6929</v>
      </c>
      <c r="D1028" s="626" t="s">
        <v>7007</v>
      </c>
      <c r="E1028" s="626" t="s">
        <v>7008</v>
      </c>
      <c r="F1028" s="629">
        <v>477</v>
      </c>
      <c r="G1028" s="629">
        <v>118296</v>
      </c>
      <c r="H1028" s="629">
        <v>1</v>
      </c>
      <c r="I1028" s="629">
        <v>248</v>
      </c>
      <c r="J1028" s="629">
        <v>603</v>
      </c>
      <c r="K1028" s="629">
        <v>150147</v>
      </c>
      <c r="L1028" s="629">
        <v>1.2692483262325016</v>
      </c>
      <c r="M1028" s="629">
        <v>249</v>
      </c>
      <c r="N1028" s="629">
        <v>374</v>
      </c>
      <c r="O1028" s="629">
        <v>86768</v>
      </c>
      <c r="P1028" s="642">
        <v>0.73348211266653141</v>
      </c>
      <c r="Q1028" s="630">
        <v>232</v>
      </c>
    </row>
    <row r="1029" spans="1:17" ht="14.4" customHeight="1" x14ac:dyDescent="0.3">
      <c r="A1029" s="625" t="s">
        <v>8341</v>
      </c>
      <c r="B1029" s="626" t="s">
        <v>6891</v>
      </c>
      <c r="C1029" s="626" t="s">
        <v>6929</v>
      </c>
      <c r="D1029" s="626" t="s">
        <v>7035</v>
      </c>
      <c r="E1029" s="626" t="s">
        <v>7036</v>
      </c>
      <c r="F1029" s="629">
        <v>1</v>
      </c>
      <c r="G1029" s="629">
        <v>310</v>
      </c>
      <c r="H1029" s="629">
        <v>1</v>
      </c>
      <c r="I1029" s="629">
        <v>310</v>
      </c>
      <c r="J1029" s="629">
        <v>35</v>
      </c>
      <c r="K1029" s="629">
        <v>10920</v>
      </c>
      <c r="L1029" s="629">
        <v>35.225806451612904</v>
      </c>
      <c r="M1029" s="629">
        <v>312</v>
      </c>
      <c r="N1029" s="629"/>
      <c r="O1029" s="629"/>
      <c r="P1029" s="642"/>
      <c r="Q1029" s="630"/>
    </row>
    <row r="1030" spans="1:17" ht="14.4" customHeight="1" x14ac:dyDescent="0.3">
      <c r="A1030" s="625" t="s">
        <v>8341</v>
      </c>
      <c r="B1030" s="626" t="s">
        <v>650</v>
      </c>
      <c r="C1030" s="626" t="s">
        <v>6929</v>
      </c>
      <c r="D1030" s="626" t="s">
        <v>7035</v>
      </c>
      <c r="E1030" s="626" t="s">
        <v>7036</v>
      </c>
      <c r="F1030" s="629"/>
      <c r="G1030" s="629"/>
      <c r="H1030" s="629"/>
      <c r="I1030" s="629"/>
      <c r="J1030" s="629">
        <v>1</v>
      </c>
      <c r="K1030" s="629">
        <v>312</v>
      </c>
      <c r="L1030" s="629"/>
      <c r="M1030" s="629">
        <v>312</v>
      </c>
      <c r="N1030" s="629"/>
      <c r="O1030" s="629"/>
      <c r="P1030" s="642"/>
      <c r="Q1030" s="630"/>
    </row>
    <row r="1031" spans="1:17" ht="14.4" customHeight="1" x14ac:dyDescent="0.3">
      <c r="A1031" s="625" t="s">
        <v>8341</v>
      </c>
      <c r="B1031" s="626" t="s">
        <v>7071</v>
      </c>
      <c r="C1031" s="626" t="s">
        <v>6929</v>
      </c>
      <c r="D1031" s="626" t="s">
        <v>7592</v>
      </c>
      <c r="E1031" s="626" t="s">
        <v>7593</v>
      </c>
      <c r="F1031" s="629"/>
      <c r="G1031" s="629"/>
      <c r="H1031" s="629"/>
      <c r="I1031" s="629"/>
      <c r="J1031" s="629">
        <v>1</v>
      </c>
      <c r="K1031" s="629">
        <v>3552</v>
      </c>
      <c r="L1031" s="629"/>
      <c r="M1031" s="629">
        <v>3552</v>
      </c>
      <c r="N1031" s="629"/>
      <c r="O1031" s="629"/>
      <c r="P1031" s="642"/>
      <c r="Q1031" s="630"/>
    </row>
    <row r="1032" spans="1:17" ht="14.4" customHeight="1" x14ac:dyDescent="0.3">
      <c r="A1032" s="625" t="s">
        <v>8341</v>
      </c>
      <c r="B1032" s="626" t="s">
        <v>7071</v>
      </c>
      <c r="C1032" s="626" t="s">
        <v>6929</v>
      </c>
      <c r="D1032" s="626" t="s">
        <v>7594</v>
      </c>
      <c r="E1032" s="626" t="s">
        <v>7595</v>
      </c>
      <c r="F1032" s="629">
        <v>1</v>
      </c>
      <c r="G1032" s="629">
        <v>3736</v>
      </c>
      <c r="H1032" s="629">
        <v>1</v>
      </c>
      <c r="I1032" s="629">
        <v>3736</v>
      </c>
      <c r="J1032" s="629"/>
      <c r="K1032" s="629"/>
      <c r="L1032" s="629"/>
      <c r="M1032" s="629"/>
      <c r="N1032" s="629"/>
      <c r="O1032" s="629"/>
      <c r="P1032" s="642"/>
      <c r="Q1032" s="630"/>
    </row>
    <row r="1033" spans="1:17" ht="14.4" customHeight="1" x14ac:dyDescent="0.3">
      <c r="A1033" s="625" t="s">
        <v>8341</v>
      </c>
      <c r="B1033" s="626" t="s">
        <v>7071</v>
      </c>
      <c r="C1033" s="626" t="s">
        <v>6929</v>
      </c>
      <c r="D1033" s="626" t="s">
        <v>7600</v>
      </c>
      <c r="E1033" s="626" t="s">
        <v>7601</v>
      </c>
      <c r="F1033" s="629"/>
      <c r="G1033" s="629"/>
      <c r="H1033" s="629"/>
      <c r="I1033" s="629"/>
      <c r="J1033" s="629">
        <v>1</v>
      </c>
      <c r="K1033" s="629">
        <v>3963</v>
      </c>
      <c r="L1033" s="629"/>
      <c r="M1033" s="629">
        <v>3963</v>
      </c>
      <c r="N1033" s="629"/>
      <c r="O1033" s="629"/>
      <c r="P1033" s="642"/>
      <c r="Q1033" s="630"/>
    </row>
    <row r="1034" spans="1:17" ht="14.4" customHeight="1" x14ac:dyDescent="0.3">
      <c r="A1034" s="625" t="s">
        <v>8341</v>
      </c>
      <c r="B1034" s="626" t="s">
        <v>7071</v>
      </c>
      <c r="C1034" s="626" t="s">
        <v>6929</v>
      </c>
      <c r="D1034" s="626" t="s">
        <v>7671</v>
      </c>
      <c r="E1034" s="626" t="s">
        <v>7672</v>
      </c>
      <c r="F1034" s="629">
        <v>1</v>
      </c>
      <c r="G1034" s="629">
        <v>2664</v>
      </c>
      <c r="H1034" s="629">
        <v>1</v>
      </c>
      <c r="I1034" s="629">
        <v>2664</v>
      </c>
      <c r="J1034" s="629">
        <v>1</v>
      </c>
      <c r="K1034" s="629">
        <v>2670</v>
      </c>
      <c r="L1034" s="629">
        <v>1.0022522522522523</v>
      </c>
      <c r="M1034" s="629">
        <v>2670</v>
      </c>
      <c r="N1034" s="629"/>
      <c r="O1034" s="629"/>
      <c r="P1034" s="642"/>
      <c r="Q1034" s="630"/>
    </row>
    <row r="1035" spans="1:17" ht="14.4" customHeight="1" x14ac:dyDescent="0.3">
      <c r="A1035" s="625" t="s">
        <v>8341</v>
      </c>
      <c r="B1035" s="626" t="s">
        <v>8119</v>
      </c>
      <c r="C1035" s="626" t="s">
        <v>6929</v>
      </c>
      <c r="D1035" s="626" t="s">
        <v>7057</v>
      </c>
      <c r="E1035" s="626" t="s">
        <v>7058</v>
      </c>
      <c r="F1035" s="629">
        <v>4</v>
      </c>
      <c r="G1035" s="629">
        <v>0</v>
      </c>
      <c r="H1035" s="629"/>
      <c r="I1035" s="629">
        <v>0</v>
      </c>
      <c r="J1035" s="629"/>
      <c r="K1035" s="629"/>
      <c r="L1035" s="629"/>
      <c r="M1035" s="629"/>
      <c r="N1035" s="629">
        <v>1</v>
      </c>
      <c r="O1035" s="629">
        <v>0</v>
      </c>
      <c r="P1035" s="642"/>
      <c r="Q1035" s="630">
        <v>0</v>
      </c>
    </row>
    <row r="1036" spans="1:17" ht="14.4" customHeight="1" x14ac:dyDescent="0.3">
      <c r="A1036" s="625" t="s">
        <v>8342</v>
      </c>
      <c r="B1036" s="626" t="s">
        <v>6891</v>
      </c>
      <c r="C1036" s="626" t="s">
        <v>6929</v>
      </c>
      <c r="D1036" s="626" t="s">
        <v>6958</v>
      </c>
      <c r="E1036" s="626" t="s">
        <v>6959</v>
      </c>
      <c r="F1036" s="629">
        <v>3</v>
      </c>
      <c r="G1036" s="629">
        <v>102</v>
      </c>
      <c r="H1036" s="629">
        <v>1</v>
      </c>
      <c r="I1036" s="629">
        <v>34</v>
      </c>
      <c r="J1036" s="629">
        <v>1</v>
      </c>
      <c r="K1036" s="629">
        <v>34</v>
      </c>
      <c r="L1036" s="629">
        <v>0.33333333333333331</v>
      </c>
      <c r="M1036" s="629">
        <v>34</v>
      </c>
      <c r="N1036" s="629">
        <v>2</v>
      </c>
      <c r="O1036" s="629">
        <v>68</v>
      </c>
      <c r="P1036" s="642">
        <v>0.66666666666666663</v>
      </c>
      <c r="Q1036" s="630">
        <v>34</v>
      </c>
    </row>
    <row r="1037" spans="1:17" ht="14.4" customHeight="1" x14ac:dyDescent="0.3">
      <c r="A1037" s="625" t="s">
        <v>8342</v>
      </c>
      <c r="B1037" s="626" t="s">
        <v>6891</v>
      </c>
      <c r="C1037" s="626" t="s">
        <v>6929</v>
      </c>
      <c r="D1037" s="626" t="s">
        <v>6980</v>
      </c>
      <c r="E1037" s="626" t="s">
        <v>6981</v>
      </c>
      <c r="F1037" s="629">
        <v>1</v>
      </c>
      <c r="G1037" s="629">
        <v>162</v>
      </c>
      <c r="H1037" s="629">
        <v>1</v>
      </c>
      <c r="I1037" s="629">
        <v>162</v>
      </c>
      <c r="J1037" s="629"/>
      <c r="K1037" s="629"/>
      <c r="L1037" s="629"/>
      <c r="M1037" s="629"/>
      <c r="N1037" s="629">
        <v>1</v>
      </c>
      <c r="O1037" s="629">
        <v>165</v>
      </c>
      <c r="P1037" s="642">
        <v>1.0185185185185186</v>
      </c>
      <c r="Q1037" s="630">
        <v>165</v>
      </c>
    </row>
    <row r="1038" spans="1:17" ht="14.4" customHeight="1" x14ac:dyDescent="0.3">
      <c r="A1038" s="625" t="s">
        <v>8342</v>
      </c>
      <c r="B1038" s="626" t="s">
        <v>6891</v>
      </c>
      <c r="C1038" s="626" t="s">
        <v>6929</v>
      </c>
      <c r="D1038" s="626" t="s">
        <v>7007</v>
      </c>
      <c r="E1038" s="626" t="s">
        <v>7008</v>
      </c>
      <c r="F1038" s="629">
        <v>26</v>
      </c>
      <c r="G1038" s="629">
        <v>6448</v>
      </c>
      <c r="H1038" s="629">
        <v>1</v>
      </c>
      <c r="I1038" s="629">
        <v>248</v>
      </c>
      <c r="J1038" s="629">
        <v>38</v>
      </c>
      <c r="K1038" s="629">
        <v>9462</v>
      </c>
      <c r="L1038" s="629">
        <v>1.4674317617866004</v>
      </c>
      <c r="M1038" s="629">
        <v>249</v>
      </c>
      <c r="N1038" s="629">
        <v>37</v>
      </c>
      <c r="O1038" s="629">
        <v>8584</v>
      </c>
      <c r="P1038" s="642">
        <v>1.3312655086848635</v>
      </c>
      <c r="Q1038" s="630">
        <v>232</v>
      </c>
    </row>
    <row r="1039" spans="1:17" ht="14.4" customHeight="1" x14ac:dyDescent="0.3">
      <c r="A1039" s="625" t="s">
        <v>8342</v>
      </c>
      <c r="B1039" s="626" t="s">
        <v>6891</v>
      </c>
      <c r="C1039" s="626" t="s">
        <v>6929</v>
      </c>
      <c r="D1039" s="626" t="s">
        <v>7009</v>
      </c>
      <c r="E1039" s="626" t="s">
        <v>7010</v>
      </c>
      <c r="F1039" s="629">
        <v>4</v>
      </c>
      <c r="G1039" s="629">
        <v>496</v>
      </c>
      <c r="H1039" s="629">
        <v>1</v>
      </c>
      <c r="I1039" s="629">
        <v>124</v>
      </c>
      <c r="J1039" s="629">
        <v>3</v>
      </c>
      <c r="K1039" s="629">
        <v>375</v>
      </c>
      <c r="L1039" s="629">
        <v>0.75604838709677424</v>
      </c>
      <c r="M1039" s="629">
        <v>125</v>
      </c>
      <c r="N1039" s="629">
        <v>6</v>
      </c>
      <c r="O1039" s="629">
        <v>696</v>
      </c>
      <c r="P1039" s="642">
        <v>1.403225806451613</v>
      </c>
      <c r="Q1039" s="630">
        <v>116</v>
      </c>
    </row>
    <row r="1040" spans="1:17" ht="14.4" customHeight="1" x14ac:dyDescent="0.3">
      <c r="A1040" s="625" t="s">
        <v>8342</v>
      </c>
      <c r="B1040" s="626" t="s">
        <v>6891</v>
      </c>
      <c r="C1040" s="626" t="s">
        <v>6929</v>
      </c>
      <c r="D1040" s="626" t="s">
        <v>7035</v>
      </c>
      <c r="E1040" s="626" t="s">
        <v>7036</v>
      </c>
      <c r="F1040" s="629">
        <v>2</v>
      </c>
      <c r="G1040" s="629">
        <v>620</v>
      </c>
      <c r="H1040" s="629">
        <v>1</v>
      </c>
      <c r="I1040" s="629">
        <v>310</v>
      </c>
      <c r="J1040" s="629">
        <v>1</v>
      </c>
      <c r="K1040" s="629">
        <v>312</v>
      </c>
      <c r="L1040" s="629">
        <v>0.50322580645161286</v>
      </c>
      <c r="M1040" s="629">
        <v>312</v>
      </c>
      <c r="N1040" s="629"/>
      <c r="O1040" s="629"/>
      <c r="P1040" s="642"/>
      <c r="Q1040" s="630"/>
    </row>
    <row r="1041" spans="1:17" ht="14.4" customHeight="1" x14ac:dyDescent="0.3">
      <c r="A1041" s="625" t="s">
        <v>8342</v>
      </c>
      <c r="B1041" s="626" t="s">
        <v>6891</v>
      </c>
      <c r="C1041" s="626" t="s">
        <v>6929</v>
      </c>
      <c r="D1041" s="626" t="s">
        <v>7059</v>
      </c>
      <c r="E1041" s="626" t="s">
        <v>7060</v>
      </c>
      <c r="F1041" s="629">
        <v>1</v>
      </c>
      <c r="G1041" s="629">
        <v>0</v>
      </c>
      <c r="H1041" s="629"/>
      <c r="I1041" s="629">
        <v>0</v>
      </c>
      <c r="J1041" s="629"/>
      <c r="K1041" s="629"/>
      <c r="L1041" s="629"/>
      <c r="M1041" s="629"/>
      <c r="N1041" s="629"/>
      <c r="O1041" s="629"/>
      <c r="P1041" s="642"/>
      <c r="Q1041" s="630"/>
    </row>
    <row r="1042" spans="1:17" ht="14.4" customHeight="1" x14ac:dyDescent="0.3">
      <c r="A1042" s="625" t="s">
        <v>8343</v>
      </c>
      <c r="B1042" s="626" t="s">
        <v>6891</v>
      </c>
      <c r="C1042" s="626" t="s">
        <v>6929</v>
      </c>
      <c r="D1042" s="626" t="s">
        <v>7548</v>
      </c>
      <c r="E1042" s="626" t="s">
        <v>7549</v>
      </c>
      <c r="F1042" s="629"/>
      <c r="G1042" s="629"/>
      <c r="H1042" s="629"/>
      <c r="I1042" s="629"/>
      <c r="J1042" s="629">
        <v>1</v>
      </c>
      <c r="K1042" s="629">
        <v>852</v>
      </c>
      <c r="L1042" s="629"/>
      <c r="M1042" s="629">
        <v>852</v>
      </c>
      <c r="N1042" s="629"/>
      <c r="O1042" s="629"/>
      <c r="P1042" s="642"/>
      <c r="Q1042" s="630"/>
    </row>
    <row r="1043" spans="1:17" ht="14.4" customHeight="1" x14ac:dyDescent="0.3">
      <c r="A1043" s="625" t="s">
        <v>8343</v>
      </c>
      <c r="B1043" s="626" t="s">
        <v>6891</v>
      </c>
      <c r="C1043" s="626" t="s">
        <v>6929</v>
      </c>
      <c r="D1043" s="626" t="s">
        <v>6958</v>
      </c>
      <c r="E1043" s="626" t="s">
        <v>6959</v>
      </c>
      <c r="F1043" s="629"/>
      <c r="G1043" s="629"/>
      <c r="H1043" s="629"/>
      <c r="I1043" s="629"/>
      <c r="J1043" s="629"/>
      <c r="K1043" s="629"/>
      <c r="L1043" s="629"/>
      <c r="M1043" s="629"/>
      <c r="N1043" s="629">
        <v>1</v>
      </c>
      <c r="O1043" s="629">
        <v>34</v>
      </c>
      <c r="P1043" s="642"/>
      <c r="Q1043" s="630">
        <v>34</v>
      </c>
    </row>
    <row r="1044" spans="1:17" ht="14.4" customHeight="1" x14ac:dyDescent="0.3">
      <c r="A1044" s="625" t="s">
        <v>8343</v>
      </c>
      <c r="B1044" s="626" t="s">
        <v>6891</v>
      </c>
      <c r="C1044" s="626" t="s">
        <v>6929</v>
      </c>
      <c r="D1044" s="626" t="s">
        <v>7007</v>
      </c>
      <c r="E1044" s="626" t="s">
        <v>7008</v>
      </c>
      <c r="F1044" s="629">
        <v>2</v>
      </c>
      <c r="G1044" s="629">
        <v>496</v>
      </c>
      <c r="H1044" s="629">
        <v>1</v>
      </c>
      <c r="I1044" s="629">
        <v>248</v>
      </c>
      <c r="J1044" s="629"/>
      <c r="K1044" s="629"/>
      <c r="L1044" s="629"/>
      <c r="M1044" s="629"/>
      <c r="N1044" s="629">
        <v>20</v>
      </c>
      <c r="O1044" s="629">
        <v>4640</v>
      </c>
      <c r="P1044" s="642">
        <v>9.3548387096774199</v>
      </c>
      <c r="Q1044" s="630">
        <v>232</v>
      </c>
    </row>
    <row r="1045" spans="1:17" ht="14.4" customHeight="1" x14ac:dyDescent="0.3">
      <c r="A1045" s="625" t="s">
        <v>8343</v>
      </c>
      <c r="B1045" s="626" t="s">
        <v>6891</v>
      </c>
      <c r="C1045" s="626" t="s">
        <v>6929</v>
      </c>
      <c r="D1045" s="626" t="s">
        <v>7035</v>
      </c>
      <c r="E1045" s="626" t="s">
        <v>7036</v>
      </c>
      <c r="F1045" s="629">
        <v>67</v>
      </c>
      <c r="G1045" s="629">
        <v>20770</v>
      </c>
      <c r="H1045" s="629">
        <v>1</v>
      </c>
      <c r="I1045" s="629">
        <v>310</v>
      </c>
      <c r="J1045" s="629">
        <v>35</v>
      </c>
      <c r="K1045" s="629">
        <v>10920</v>
      </c>
      <c r="L1045" s="629">
        <v>0.52575830524795375</v>
      </c>
      <c r="M1045" s="629">
        <v>312</v>
      </c>
      <c r="N1045" s="629">
        <v>35</v>
      </c>
      <c r="O1045" s="629">
        <v>8120</v>
      </c>
      <c r="P1045" s="642">
        <v>0.39094848338950411</v>
      </c>
      <c r="Q1045" s="630">
        <v>232</v>
      </c>
    </row>
    <row r="1046" spans="1:17" ht="14.4" customHeight="1" x14ac:dyDescent="0.3">
      <c r="A1046" s="625" t="s">
        <v>8343</v>
      </c>
      <c r="B1046" s="626" t="s">
        <v>650</v>
      </c>
      <c r="C1046" s="626" t="s">
        <v>6929</v>
      </c>
      <c r="D1046" s="626" t="s">
        <v>7035</v>
      </c>
      <c r="E1046" s="626" t="s">
        <v>7036</v>
      </c>
      <c r="F1046" s="629"/>
      <c r="G1046" s="629"/>
      <c r="H1046" s="629"/>
      <c r="I1046" s="629"/>
      <c r="J1046" s="629"/>
      <c r="K1046" s="629"/>
      <c r="L1046" s="629"/>
      <c r="M1046" s="629"/>
      <c r="N1046" s="629">
        <v>3</v>
      </c>
      <c r="O1046" s="629">
        <v>696</v>
      </c>
      <c r="P1046" s="642"/>
      <c r="Q1046" s="630">
        <v>232</v>
      </c>
    </row>
    <row r="1047" spans="1:17" ht="14.4" customHeight="1" x14ac:dyDescent="0.3">
      <c r="A1047" s="625" t="s">
        <v>8344</v>
      </c>
      <c r="B1047" s="626" t="s">
        <v>6891</v>
      </c>
      <c r="C1047" s="626" t="s">
        <v>6916</v>
      </c>
      <c r="D1047" s="626" t="s">
        <v>6919</v>
      </c>
      <c r="E1047" s="626" t="s">
        <v>6920</v>
      </c>
      <c r="F1047" s="629">
        <v>2</v>
      </c>
      <c r="G1047" s="629">
        <v>1720</v>
      </c>
      <c r="H1047" s="629">
        <v>1</v>
      </c>
      <c r="I1047" s="629">
        <v>860</v>
      </c>
      <c r="J1047" s="629"/>
      <c r="K1047" s="629"/>
      <c r="L1047" s="629"/>
      <c r="M1047" s="629"/>
      <c r="N1047" s="629"/>
      <c r="O1047" s="629"/>
      <c r="P1047" s="642"/>
      <c r="Q1047" s="630"/>
    </row>
    <row r="1048" spans="1:17" ht="14.4" customHeight="1" x14ac:dyDescent="0.3">
      <c r="A1048" s="625" t="s">
        <v>8344</v>
      </c>
      <c r="B1048" s="626" t="s">
        <v>6891</v>
      </c>
      <c r="C1048" s="626" t="s">
        <v>6929</v>
      </c>
      <c r="D1048" s="626" t="s">
        <v>6958</v>
      </c>
      <c r="E1048" s="626" t="s">
        <v>6959</v>
      </c>
      <c r="F1048" s="629">
        <v>4</v>
      </c>
      <c r="G1048" s="629">
        <v>136</v>
      </c>
      <c r="H1048" s="629">
        <v>1</v>
      </c>
      <c r="I1048" s="629">
        <v>34</v>
      </c>
      <c r="J1048" s="629">
        <v>1</v>
      </c>
      <c r="K1048" s="629">
        <v>34</v>
      </c>
      <c r="L1048" s="629">
        <v>0.25</v>
      </c>
      <c r="M1048" s="629">
        <v>34</v>
      </c>
      <c r="N1048" s="629">
        <v>3</v>
      </c>
      <c r="O1048" s="629">
        <v>102</v>
      </c>
      <c r="P1048" s="642">
        <v>0.75</v>
      </c>
      <c r="Q1048" s="630">
        <v>34</v>
      </c>
    </row>
    <row r="1049" spans="1:17" ht="14.4" customHeight="1" x14ac:dyDescent="0.3">
      <c r="A1049" s="625" t="s">
        <v>8344</v>
      </c>
      <c r="B1049" s="626" t="s">
        <v>6891</v>
      </c>
      <c r="C1049" s="626" t="s">
        <v>6929</v>
      </c>
      <c r="D1049" s="626" t="s">
        <v>6972</v>
      </c>
      <c r="E1049" s="626" t="s">
        <v>6973</v>
      </c>
      <c r="F1049" s="629">
        <v>2</v>
      </c>
      <c r="G1049" s="629">
        <v>1780</v>
      </c>
      <c r="H1049" s="629">
        <v>1</v>
      </c>
      <c r="I1049" s="629">
        <v>890</v>
      </c>
      <c r="J1049" s="629"/>
      <c r="K1049" s="629"/>
      <c r="L1049" s="629"/>
      <c r="M1049" s="629"/>
      <c r="N1049" s="629"/>
      <c r="O1049" s="629"/>
      <c r="P1049" s="642"/>
      <c r="Q1049" s="630"/>
    </row>
    <row r="1050" spans="1:17" ht="14.4" customHeight="1" x14ac:dyDescent="0.3">
      <c r="A1050" s="625" t="s">
        <v>8344</v>
      </c>
      <c r="B1050" s="626" t="s">
        <v>6891</v>
      </c>
      <c r="C1050" s="626" t="s">
        <v>6929</v>
      </c>
      <c r="D1050" s="626" t="s">
        <v>7007</v>
      </c>
      <c r="E1050" s="626" t="s">
        <v>7008</v>
      </c>
      <c r="F1050" s="629">
        <v>88</v>
      </c>
      <c r="G1050" s="629">
        <v>21824</v>
      </c>
      <c r="H1050" s="629">
        <v>1</v>
      </c>
      <c r="I1050" s="629">
        <v>248</v>
      </c>
      <c r="J1050" s="629">
        <v>79</v>
      </c>
      <c r="K1050" s="629">
        <v>19671</v>
      </c>
      <c r="L1050" s="629">
        <v>0.90134714076246336</v>
      </c>
      <c r="M1050" s="629">
        <v>249</v>
      </c>
      <c r="N1050" s="629">
        <v>200</v>
      </c>
      <c r="O1050" s="629">
        <v>46400</v>
      </c>
      <c r="P1050" s="642">
        <v>2.1260997067448679</v>
      </c>
      <c r="Q1050" s="630">
        <v>232</v>
      </c>
    </row>
    <row r="1051" spans="1:17" ht="14.4" customHeight="1" x14ac:dyDescent="0.3">
      <c r="A1051" s="625" t="s">
        <v>8344</v>
      </c>
      <c r="B1051" s="626" t="s">
        <v>6891</v>
      </c>
      <c r="C1051" s="626" t="s">
        <v>6929</v>
      </c>
      <c r="D1051" s="626" t="s">
        <v>7009</v>
      </c>
      <c r="E1051" s="626" t="s">
        <v>7010</v>
      </c>
      <c r="F1051" s="629">
        <v>17</v>
      </c>
      <c r="G1051" s="629">
        <v>2108</v>
      </c>
      <c r="H1051" s="629">
        <v>1</v>
      </c>
      <c r="I1051" s="629">
        <v>124</v>
      </c>
      <c r="J1051" s="629">
        <v>17</v>
      </c>
      <c r="K1051" s="629">
        <v>2125</v>
      </c>
      <c r="L1051" s="629">
        <v>1.0080645161290323</v>
      </c>
      <c r="M1051" s="629">
        <v>125</v>
      </c>
      <c r="N1051" s="629">
        <v>5</v>
      </c>
      <c r="O1051" s="629">
        <v>580</v>
      </c>
      <c r="P1051" s="642">
        <v>0.27514231499051234</v>
      </c>
      <c r="Q1051" s="630">
        <v>116</v>
      </c>
    </row>
    <row r="1052" spans="1:17" ht="14.4" customHeight="1" x14ac:dyDescent="0.3">
      <c r="A1052" s="625" t="s">
        <v>8344</v>
      </c>
      <c r="B1052" s="626" t="s">
        <v>6891</v>
      </c>
      <c r="C1052" s="626" t="s">
        <v>6929</v>
      </c>
      <c r="D1052" s="626" t="s">
        <v>7015</v>
      </c>
      <c r="E1052" s="626" t="s">
        <v>7016</v>
      </c>
      <c r="F1052" s="629">
        <v>20</v>
      </c>
      <c r="G1052" s="629">
        <v>13340</v>
      </c>
      <c r="H1052" s="629">
        <v>1</v>
      </c>
      <c r="I1052" s="629">
        <v>667</v>
      </c>
      <c r="J1052" s="629">
        <v>7</v>
      </c>
      <c r="K1052" s="629">
        <v>4704</v>
      </c>
      <c r="L1052" s="629">
        <v>0.35262368815592204</v>
      </c>
      <c r="M1052" s="629">
        <v>672</v>
      </c>
      <c r="N1052" s="629"/>
      <c r="O1052" s="629"/>
      <c r="P1052" s="642"/>
      <c r="Q1052" s="630"/>
    </row>
    <row r="1053" spans="1:17" ht="14.4" customHeight="1" x14ac:dyDescent="0.3">
      <c r="A1053" s="625" t="s">
        <v>8344</v>
      </c>
      <c r="B1053" s="626" t="s">
        <v>6891</v>
      </c>
      <c r="C1053" s="626" t="s">
        <v>6929</v>
      </c>
      <c r="D1053" s="626" t="s">
        <v>7025</v>
      </c>
      <c r="E1053" s="626" t="s">
        <v>7026</v>
      </c>
      <c r="F1053" s="629">
        <v>2</v>
      </c>
      <c r="G1053" s="629">
        <v>1246</v>
      </c>
      <c r="H1053" s="629">
        <v>1</v>
      </c>
      <c r="I1053" s="629">
        <v>623</v>
      </c>
      <c r="J1053" s="629"/>
      <c r="K1053" s="629"/>
      <c r="L1053" s="629"/>
      <c r="M1053" s="629"/>
      <c r="N1053" s="629"/>
      <c r="O1053" s="629"/>
      <c r="P1053" s="642"/>
      <c r="Q1053" s="630"/>
    </row>
    <row r="1054" spans="1:17" ht="14.4" customHeight="1" x14ac:dyDescent="0.3">
      <c r="A1054" s="625" t="s">
        <v>8344</v>
      </c>
      <c r="B1054" s="626" t="s">
        <v>6891</v>
      </c>
      <c r="C1054" s="626" t="s">
        <v>6929</v>
      </c>
      <c r="D1054" s="626" t="s">
        <v>7035</v>
      </c>
      <c r="E1054" s="626" t="s">
        <v>7036</v>
      </c>
      <c r="F1054" s="629">
        <v>624</v>
      </c>
      <c r="G1054" s="629">
        <v>193440</v>
      </c>
      <c r="H1054" s="629">
        <v>1</v>
      </c>
      <c r="I1054" s="629">
        <v>310</v>
      </c>
      <c r="J1054" s="629">
        <v>682</v>
      </c>
      <c r="K1054" s="629">
        <v>212784</v>
      </c>
      <c r="L1054" s="629">
        <v>1.1000000000000001</v>
      </c>
      <c r="M1054" s="629">
        <v>312</v>
      </c>
      <c r="N1054" s="629">
        <v>486</v>
      </c>
      <c r="O1054" s="629">
        <v>112752</v>
      </c>
      <c r="P1054" s="642">
        <v>0.58287841191067002</v>
      </c>
      <c r="Q1054" s="630">
        <v>232</v>
      </c>
    </row>
    <row r="1055" spans="1:17" ht="14.4" customHeight="1" x14ac:dyDescent="0.3">
      <c r="A1055" s="625" t="s">
        <v>8344</v>
      </c>
      <c r="B1055" s="626" t="s">
        <v>6891</v>
      </c>
      <c r="C1055" s="626" t="s">
        <v>6929</v>
      </c>
      <c r="D1055" s="626" t="s">
        <v>7037</v>
      </c>
      <c r="E1055" s="626" t="s">
        <v>7038</v>
      </c>
      <c r="F1055" s="629">
        <v>1</v>
      </c>
      <c r="G1055" s="629">
        <v>183</v>
      </c>
      <c r="H1055" s="629">
        <v>1</v>
      </c>
      <c r="I1055" s="629">
        <v>183</v>
      </c>
      <c r="J1055" s="629">
        <v>3</v>
      </c>
      <c r="K1055" s="629">
        <v>552</v>
      </c>
      <c r="L1055" s="629">
        <v>3.0163934426229506</v>
      </c>
      <c r="M1055" s="629">
        <v>184</v>
      </c>
      <c r="N1055" s="629"/>
      <c r="O1055" s="629"/>
      <c r="P1055" s="642"/>
      <c r="Q1055" s="630"/>
    </row>
    <row r="1056" spans="1:17" ht="14.4" customHeight="1" x14ac:dyDescent="0.3">
      <c r="A1056" s="625" t="s">
        <v>8344</v>
      </c>
      <c r="B1056" s="626" t="s">
        <v>650</v>
      </c>
      <c r="C1056" s="626" t="s">
        <v>6929</v>
      </c>
      <c r="D1056" s="626" t="s">
        <v>7069</v>
      </c>
      <c r="E1056" s="626" t="s">
        <v>7070</v>
      </c>
      <c r="F1056" s="629"/>
      <c r="G1056" s="629"/>
      <c r="H1056" s="629"/>
      <c r="I1056" s="629"/>
      <c r="J1056" s="629"/>
      <c r="K1056" s="629"/>
      <c r="L1056" s="629"/>
      <c r="M1056" s="629"/>
      <c r="N1056" s="629">
        <v>19</v>
      </c>
      <c r="O1056" s="629">
        <v>212</v>
      </c>
      <c r="P1056" s="642"/>
      <c r="Q1056" s="630">
        <v>11.157894736842104</v>
      </c>
    </row>
    <row r="1057" spans="1:17" ht="14.4" customHeight="1" x14ac:dyDescent="0.3">
      <c r="A1057" s="625" t="s">
        <v>8344</v>
      </c>
      <c r="B1057" s="626" t="s">
        <v>650</v>
      </c>
      <c r="C1057" s="626" t="s">
        <v>6929</v>
      </c>
      <c r="D1057" s="626" t="s">
        <v>7035</v>
      </c>
      <c r="E1057" s="626" t="s">
        <v>7036</v>
      </c>
      <c r="F1057" s="629">
        <v>52</v>
      </c>
      <c r="G1057" s="629">
        <v>16120</v>
      </c>
      <c r="H1057" s="629">
        <v>1</v>
      </c>
      <c r="I1057" s="629">
        <v>310</v>
      </c>
      <c r="J1057" s="629">
        <v>67</v>
      </c>
      <c r="K1057" s="629">
        <v>20904</v>
      </c>
      <c r="L1057" s="629">
        <v>1.2967741935483872</v>
      </c>
      <c r="M1057" s="629">
        <v>312</v>
      </c>
      <c r="N1057" s="629">
        <v>116</v>
      </c>
      <c r="O1057" s="629">
        <v>26912</v>
      </c>
      <c r="P1057" s="642">
        <v>1.6694789081885857</v>
      </c>
      <c r="Q1057" s="630">
        <v>232</v>
      </c>
    </row>
    <row r="1058" spans="1:17" ht="14.4" customHeight="1" x14ac:dyDescent="0.3">
      <c r="A1058" s="625" t="s">
        <v>8344</v>
      </c>
      <c r="B1058" s="626" t="s">
        <v>7071</v>
      </c>
      <c r="C1058" s="626" t="s">
        <v>6916</v>
      </c>
      <c r="D1058" s="626" t="s">
        <v>7393</v>
      </c>
      <c r="E1058" s="626" t="s">
        <v>7394</v>
      </c>
      <c r="F1058" s="629"/>
      <c r="G1058" s="629"/>
      <c r="H1058" s="629"/>
      <c r="I1058" s="629"/>
      <c r="J1058" s="629"/>
      <c r="K1058" s="629"/>
      <c r="L1058" s="629"/>
      <c r="M1058" s="629"/>
      <c r="N1058" s="629">
        <v>1</v>
      </c>
      <c r="O1058" s="629">
        <v>8730.2999999999993</v>
      </c>
      <c r="P1058" s="642"/>
      <c r="Q1058" s="630">
        <v>8730.2999999999993</v>
      </c>
    </row>
    <row r="1059" spans="1:17" ht="14.4" customHeight="1" x14ac:dyDescent="0.3">
      <c r="A1059" s="625" t="s">
        <v>8344</v>
      </c>
      <c r="B1059" s="626" t="s">
        <v>7071</v>
      </c>
      <c r="C1059" s="626" t="s">
        <v>6929</v>
      </c>
      <c r="D1059" s="626" t="s">
        <v>630</v>
      </c>
      <c r="E1059" s="626" t="s">
        <v>7633</v>
      </c>
      <c r="F1059" s="629">
        <v>2</v>
      </c>
      <c r="G1059" s="629">
        <v>3758</v>
      </c>
      <c r="H1059" s="629">
        <v>1</v>
      </c>
      <c r="I1059" s="629">
        <v>1879</v>
      </c>
      <c r="J1059" s="629">
        <v>1</v>
      </c>
      <c r="K1059" s="629">
        <v>1885</v>
      </c>
      <c r="L1059" s="629">
        <v>0.50159659393294309</v>
      </c>
      <c r="M1059" s="629">
        <v>1885</v>
      </c>
      <c r="N1059" s="629"/>
      <c r="O1059" s="629"/>
      <c r="P1059" s="642"/>
      <c r="Q1059" s="630"/>
    </row>
    <row r="1060" spans="1:17" ht="14.4" customHeight="1" x14ac:dyDescent="0.3">
      <c r="A1060" s="625" t="s">
        <v>8344</v>
      </c>
      <c r="B1060" s="626" t="s">
        <v>7071</v>
      </c>
      <c r="C1060" s="626" t="s">
        <v>6929</v>
      </c>
      <c r="D1060" s="626" t="s">
        <v>7634</v>
      </c>
      <c r="E1060" s="626" t="s">
        <v>7635</v>
      </c>
      <c r="F1060" s="629">
        <v>1</v>
      </c>
      <c r="G1060" s="629">
        <v>2354</v>
      </c>
      <c r="H1060" s="629">
        <v>1</v>
      </c>
      <c r="I1060" s="629">
        <v>2354</v>
      </c>
      <c r="J1060" s="629"/>
      <c r="K1060" s="629"/>
      <c r="L1060" s="629"/>
      <c r="M1060" s="629"/>
      <c r="N1060" s="629"/>
      <c r="O1060" s="629"/>
      <c r="P1060" s="642"/>
      <c r="Q1060" s="630"/>
    </row>
    <row r="1061" spans="1:17" ht="14.4" customHeight="1" x14ac:dyDescent="0.3">
      <c r="A1061" s="625" t="s">
        <v>8344</v>
      </c>
      <c r="B1061" s="626" t="s">
        <v>7071</v>
      </c>
      <c r="C1061" s="626" t="s">
        <v>6929</v>
      </c>
      <c r="D1061" s="626" t="s">
        <v>7707</v>
      </c>
      <c r="E1061" s="626" t="s">
        <v>7708</v>
      </c>
      <c r="F1061" s="629"/>
      <c r="G1061" s="629"/>
      <c r="H1061" s="629"/>
      <c r="I1061" s="629"/>
      <c r="J1061" s="629"/>
      <c r="K1061" s="629"/>
      <c r="L1061" s="629"/>
      <c r="M1061" s="629"/>
      <c r="N1061" s="629">
        <v>2</v>
      </c>
      <c r="O1061" s="629">
        <v>2038</v>
      </c>
      <c r="P1061" s="642"/>
      <c r="Q1061" s="630">
        <v>1019</v>
      </c>
    </row>
    <row r="1062" spans="1:17" ht="14.4" customHeight="1" x14ac:dyDescent="0.3">
      <c r="A1062" s="625" t="s">
        <v>8344</v>
      </c>
      <c r="B1062" s="626" t="s">
        <v>7071</v>
      </c>
      <c r="C1062" s="626" t="s">
        <v>6929</v>
      </c>
      <c r="D1062" s="626" t="s">
        <v>8345</v>
      </c>
      <c r="E1062" s="626" t="s">
        <v>8346</v>
      </c>
      <c r="F1062" s="629"/>
      <c r="G1062" s="629"/>
      <c r="H1062" s="629"/>
      <c r="I1062" s="629"/>
      <c r="J1062" s="629"/>
      <c r="K1062" s="629"/>
      <c r="L1062" s="629"/>
      <c r="M1062" s="629"/>
      <c r="N1062" s="629">
        <v>2</v>
      </c>
      <c r="O1062" s="629">
        <v>2430</v>
      </c>
      <c r="P1062" s="642"/>
      <c r="Q1062" s="630">
        <v>1215</v>
      </c>
    </row>
    <row r="1063" spans="1:17" ht="14.4" customHeight="1" x14ac:dyDescent="0.3">
      <c r="A1063" s="625" t="s">
        <v>8344</v>
      </c>
      <c r="B1063" s="626" t="s">
        <v>7071</v>
      </c>
      <c r="C1063" s="626" t="s">
        <v>6929</v>
      </c>
      <c r="D1063" s="626" t="s">
        <v>8011</v>
      </c>
      <c r="E1063" s="626" t="s">
        <v>8012</v>
      </c>
      <c r="F1063" s="629"/>
      <c r="G1063" s="629"/>
      <c r="H1063" s="629"/>
      <c r="I1063" s="629"/>
      <c r="J1063" s="629"/>
      <c r="K1063" s="629"/>
      <c r="L1063" s="629"/>
      <c r="M1063" s="629"/>
      <c r="N1063" s="629">
        <v>0</v>
      </c>
      <c r="O1063" s="629">
        <v>0</v>
      </c>
      <c r="P1063" s="642"/>
      <c r="Q1063" s="630"/>
    </row>
    <row r="1064" spans="1:17" ht="14.4" customHeight="1" x14ac:dyDescent="0.3">
      <c r="A1064" s="625" t="s">
        <v>8344</v>
      </c>
      <c r="B1064" s="626" t="s">
        <v>7071</v>
      </c>
      <c r="C1064" s="626" t="s">
        <v>6929</v>
      </c>
      <c r="D1064" s="626" t="s">
        <v>8049</v>
      </c>
      <c r="E1064" s="626" t="s">
        <v>8050</v>
      </c>
      <c r="F1064" s="629"/>
      <c r="G1064" s="629"/>
      <c r="H1064" s="629"/>
      <c r="I1064" s="629"/>
      <c r="J1064" s="629"/>
      <c r="K1064" s="629"/>
      <c r="L1064" s="629"/>
      <c r="M1064" s="629"/>
      <c r="N1064" s="629">
        <v>1</v>
      </c>
      <c r="O1064" s="629">
        <v>0</v>
      </c>
      <c r="P1064" s="642"/>
      <c r="Q1064" s="630">
        <v>0</v>
      </c>
    </row>
    <row r="1065" spans="1:17" ht="14.4" customHeight="1" x14ac:dyDescent="0.3">
      <c r="A1065" s="625" t="s">
        <v>8344</v>
      </c>
      <c r="B1065" s="626" t="s">
        <v>8139</v>
      </c>
      <c r="C1065" s="626" t="s">
        <v>6916</v>
      </c>
      <c r="D1065" s="626" t="s">
        <v>8172</v>
      </c>
      <c r="E1065" s="626" t="s">
        <v>8173</v>
      </c>
      <c r="F1065" s="629"/>
      <c r="G1065" s="629"/>
      <c r="H1065" s="629"/>
      <c r="I1065" s="629"/>
      <c r="J1065" s="629"/>
      <c r="K1065" s="629"/>
      <c r="L1065" s="629"/>
      <c r="M1065" s="629"/>
      <c r="N1065" s="629">
        <v>1</v>
      </c>
      <c r="O1065" s="629">
        <v>5101</v>
      </c>
      <c r="P1065" s="642"/>
      <c r="Q1065" s="630">
        <v>5101</v>
      </c>
    </row>
    <row r="1066" spans="1:17" ht="14.4" customHeight="1" x14ac:dyDescent="0.3">
      <c r="A1066" s="625" t="s">
        <v>8344</v>
      </c>
      <c r="B1066" s="626" t="s">
        <v>8139</v>
      </c>
      <c r="C1066" s="626" t="s">
        <v>6929</v>
      </c>
      <c r="D1066" s="626" t="s">
        <v>7880</v>
      </c>
      <c r="E1066" s="626" t="s">
        <v>7881</v>
      </c>
      <c r="F1066" s="629"/>
      <c r="G1066" s="629"/>
      <c r="H1066" s="629"/>
      <c r="I1066" s="629"/>
      <c r="J1066" s="629"/>
      <c r="K1066" s="629"/>
      <c r="L1066" s="629"/>
      <c r="M1066" s="629"/>
      <c r="N1066" s="629">
        <v>1</v>
      </c>
      <c r="O1066" s="629">
        <v>2149</v>
      </c>
      <c r="P1066" s="642"/>
      <c r="Q1066" s="630">
        <v>2149</v>
      </c>
    </row>
    <row r="1067" spans="1:17" ht="14.4" customHeight="1" x14ac:dyDescent="0.3">
      <c r="A1067" s="625" t="s">
        <v>8347</v>
      </c>
      <c r="B1067" s="626" t="s">
        <v>6891</v>
      </c>
      <c r="C1067" s="626" t="s">
        <v>6929</v>
      </c>
      <c r="D1067" s="626" t="s">
        <v>6958</v>
      </c>
      <c r="E1067" s="626" t="s">
        <v>6959</v>
      </c>
      <c r="F1067" s="629">
        <v>1</v>
      </c>
      <c r="G1067" s="629">
        <v>34</v>
      </c>
      <c r="H1067" s="629">
        <v>1</v>
      </c>
      <c r="I1067" s="629">
        <v>34</v>
      </c>
      <c r="J1067" s="629">
        <v>1</v>
      </c>
      <c r="K1067" s="629">
        <v>34</v>
      </c>
      <c r="L1067" s="629">
        <v>1</v>
      </c>
      <c r="M1067" s="629">
        <v>34</v>
      </c>
      <c r="N1067" s="629"/>
      <c r="O1067" s="629"/>
      <c r="P1067" s="642"/>
      <c r="Q1067" s="630"/>
    </row>
    <row r="1068" spans="1:17" ht="14.4" customHeight="1" x14ac:dyDescent="0.3">
      <c r="A1068" s="625" t="s">
        <v>8347</v>
      </c>
      <c r="B1068" s="626" t="s">
        <v>6891</v>
      </c>
      <c r="C1068" s="626" t="s">
        <v>6929</v>
      </c>
      <c r="D1068" s="626" t="s">
        <v>7007</v>
      </c>
      <c r="E1068" s="626" t="s">
        <v>7008</v>
      </c>
      <c r="F1068" s="629">
        <v>1</v>
      </c>
      <c r="G1068" s="629">
        <v>248</v>
      </c>
      <c r="H1068" s="629">
        <v>1</v>
      </c>
      <c r="I1068" s="629">
        <v>248</v>
      </c>
      <c r="J1068" s="629">
        <v>2</v>
      </c>
      <c r="K1068" s="629">
        <v>498</v>
      </c>
      <c r="L1068" s="629">
        <v>2.0080645161290325</v>
      </c>
      <c r="M1068" s="629">
        <v>249</v>
      </c>
      <c r="N1068" s="629">
        <v>4</v>
      </c>
      <c r="O1068" s="629">
        <v>928</v>
      </c>
      <c r="P1068" s="642">
        <v>3.7419354838709675</v>
      </c>
      <c r="Q1068" s="630">
        <v>232</v>
      </c>
    </row>
    <row r="1069" spans="1:17" ht="14.4" customHeight="1" x14ac:dyDescent="0.3">
      <c r="A1069" s="625" t="s">
        <v>8347</v>
      </c>
      <c r="B1069" s="626" t="s">
        <v>6891</v>
      </c>
      <c r="C1069" s="626" t="s">
        <v>6929</v>
      </c>
      <c r="D1069" s="626" t="s">
        <v>7009</v>
      </c>
      <c r="E1069" s="626" t="s">
        <v>7010</v>
      </c>
      <c r="F1069" s="629">
        <v>1</v>
      </c>
      <c r="G1069" s="629">
        <v>124</v>
      </c>
      <c r="H1069" s="629">
        <v>1</v>
      </c>
      <c r="I1069" s="629">
        <v>124</v>
      </c>
      <c r="J1069" s="629"/>
      <c r="K1069" s="629"/>
      <c r="L1069" s="629"/>
      <c r="M1069" s="629"/>
      <c r="N1069" s="629"/>
      <c r="O1069" s="629"/>
      <c r="P1069" s="642"/>
      <c r="Q1069" s="630"/>
    </row>
    <row r="1070" spans="1:17" ht="14.4" customHeight="1" x14ac:dyDescent="0.3">
      <c r="A1070" s="625" t="s">
        <v>8348</v>
      </c>
      <c r="B1070" s="626" t="s">
        <v>6891</v>
      </c>
      <c r="C1070" s="626" t="s">
        <v>6929</v>
      </c>
      <c r="D1070" s="626" t="s">
        <v>6958</v>
      </c>
      <c r="E1070" s="626" t="s">
        <v>6959</v>
      </c>
      <c r="F1070" s="629">
        <v>1</v>
      </c>
      <c r="G1070" s="629">
        <v>34</v>
      </c>
      <c r="H1070" s="629">
        <v>1</v>
      </c>
      <c r="I1070" s="629">
        <v>34</v>
      </c>
      <c r="J1070" s="629">
        <v>2</v>
      </c>
      <c r="K1070" s="629">
        <v>68</v>
      </c>
      <c r="L1070" s="629">
        <v>2</v>
      </c>
      <c r="M1070" s="629">
        <v>34</v>
      </c>
      <c r="N1070" s="629">
        <v>3</v>
      </c>
      <c r="O1070" s="629">
        <v>102</v>
      </c>
      <c r="P1070" s="642">
        <v>3</v>
      </c>
      <c r="Q1070" s="630">
        <v>34</v>
      </c>
    </row>
    <row r="1071" spans="1:17" ht="14.4" customHeight="1" x14ac:dyDescent="0.3">
      <c r="A1071" s="625" t="s">
        <v>8348</v>
      </c>
      <c r="B1071" s="626" t="s">
        <v>6891</v>
      </c>
      <c r="C1071" s="626" t="s">
        <v>6929</v>
      </c>
      <c r="D1071" s="626" t="s">
        <v>6980</v>
      </c>
      <c r="E1071" s="626" t="s">
        <v>6981</v>
      </c>
      <c r="F1071" s="629"/>
      <c r="G1071" s="629"/>
      <c r="H1071" s="629"/>
      <c r="I1071" s="629"/>
      <c r="J1071" s="629">
        <v>1</v>
      </c>
      <c r="K1071" s="629">
        <v>164</v>
      </c>
      <c r="L1071" s="629"/>
      <c r="M1071" s="629">
        <v>164</v>
      </c>
      <c r="N1071" s="629"/>
      <c r="O1071" s="629"/>
      <c r="P1071" s="642"/>
      <c r="Q1071" s="630"/>
    </row>
    <row r="1072" spans="1:17" ht="14.4" customHeight="1" x14ac:dyDescent="0.3">
      <c r="A1072" s="625" t="s">
        <v>8348</v>
      </c>
      <c r="B1072" s="626" t="s">
        <v>6891</v>
      </c>
      <c r="C1072" s="626" t="s">
        <v>6929</v>
      </c>
      <c r="D1072" s="626" t="s">
        <v>6984</v>
      </c>
      <c r="E1072" s="626" t="s">
        <v>6985</v>
      </c>
      <c r="F1072" s="629"/>
      <c r="G1072" s="629"/>
      <c r="H1072" s="629"/>
      <c r="I1072" s="629"/>
      <c r="J1072" s="629">
        <v>1</v>
      </c>
      <c r="K1072" s="629">
        <v>943</v>
      </c>
      <c r="L1072" s="629"/>
      <c r="M1072" s="629">
        <v>943</v>
      </c>
      <c r="N1072" s="629"/>
      <c r="O1072" s="629"/>
      <c r="P1072" s="642"/>
      <c r="Q1072" s="630"/>
    </row>
    <row r="1073" spans="1:17" ht="14.4" customHeight="1" x14ac:dyDescent="0.3">
      <c r="A1073" s="625" t="s">
        <v>8348</v>
      </c>
      <c r="B1073" s="626" t="s">
        <v>6891</v>
      </c>
      <c r="C1073" s="626" t="s">
        <v>6929</v>
      </c>
      <c r="D1073" s="626" t="s">
        <v>6988</v>
      </c>
      <c r="E1073" s="626" t="s">
        <v>6989</v>
      </c>
      <c r="F1073" s="629"/>
      <c r="G1073" s="629"/>
      <c r="H1073" s="629"/>
      <c r="I1073" s="629"/>
      <c r="J1073" s="629">
        <v>1</v>
      </c>
      <c r="K1073" s="629">
        <v>385</v>
      </c>
      <c r="L1073" s="629"/>
      <c r="M1073" s="629">
        <v>385</v>
      </c>
      <c r="N1073" s="629"/>
      <c r="O1073" s="629"/>
      <c r="P1073" s="642"/>
      <c r="Q1073" s="630"/>
    </row>
    <row r="1074" spans="1:17" ht="14.4" customHeight="1" x14ac:dyDescent="0.3">
      <c r="A1074" s="625" t="s">
        <v>8348</v>
      </c>
      <c r="B1074" s="626" t="s">
        <v>6891</v>
      </c>
      <c r="C1074" s="626" t="s">
        <v>6929</v>
      </c>
      <c r="D1074" s="626" t="s">
        <v>7007</v>
      </c>
      <c r="E1074" s="626" t="s">
        <v>7008</v>
      </c>
      <c r="F1074" s="629">
        <v>11</v>
      </c>
      <c r="G1074" s="629">
        <v>2728</v>
      </c>
      <c r="H1074" s="629">
        <v>1</v>
      </c>
      <c r="I1074" s="629">
        <v>248</v>
      </c>
      <c r="J1074" s="629">
        <v>6</v>
      </c>
      <c r="K1074" s="629">
        <v>1494</v>
      </c>
      <c r="L1074" s="629">
        <v>0.54765395894428148</v>
      </c>
      <c r="M1074" s="629">
        <v>249</v>
      </c>
      <c r="N1074" s="629">
        <v>9</v>
      </c>
      <c r="O1074" s="629">
        <v>2088</v>
      </c>
      <c r="P1074" s="642">
        <v>0.76539589442815248</v>
      </c>
      <c r="Q1074" s="630">
        <v>232</v>
      </c>
    </row>
    <row r="1075" spans="1:17" ht="14.4" customHeight="1" x14ac:dyDescent="0.3">
      <c r="A1075" s="625" t="s">
        <v>8348</v>
      </c>
      <c r="B1075" s="626" t="s">
        <v>6891</v>
      </c>
      <c r="C1075" s="626" t="s">
        <v>6929</v>
      </c>
      <c r="D1075" s="626" t="s">
        <v>7009</v>
      </c>
      <c r="E1075" s="626" t="s">
        <v>7010</v>
      </c>
      <c r="F1075" s="629">
        <v>5</v>
      </c>
      <c r="G1075" s="629">
        <v>620</v>
      </c>
      <c r="H1075" s="629">
        <v>1</v>
      </c>
      <c r="I1075" s="629">
        <v>124</v>
      </c>
      <c r="J1075" s="629">
        <v>4</v>
      </c>
      <c r="K1075" s="629">
        <v>500</v>
      </c>
      <c r="L1075" s="629">
        <v>0.80645161290322576</v>
      </c>
      <c r="M1075" s="629">
        <v>125</v>
      </c>
      <c r="N1075" s="629">
        <v>2</v>
      </c>
      <c r="O1075" s="629">
        <v>232</v>
      </c>
      <c r="P1075" s="642">
        <v>0.37419354838709679</v>
      </c>
      <c r="Q1075" s="630">
        <v>116</v>
      </c>
    </row>
    <row r="1076" spans="1:17" ht="14.4" customHeight="1" x14ac:dyDescent="0.3">
      <c r="A1076" s="625" t="s">
        <v>8348</v>
      </c>
      <c r="B1076" s="626" t="s">
        <v>6891</v>
      </c>
      <c r="C1076" s="626" t="s">
        <v>6929</v>
      </c>
      <c r="D1076" s="626" t="s">
        <v>7053</v>
      </c>
      <c r="E1076" s="626" t="s">
        <v>7054</v>
      </c>
      <c r="F1076" s="629"/>
      <c r="G1076" s="629"/>
      <c r="H1076" s="629"/>
      <c r="I1076" s="629"/>
      <c r="J1076" s="629">
        <v>1</v>
      </c>
      <c r="K1076" s="629">
        <v>333</v>
      </c>
      <c r="L1076" s="629"/>
      <c r="M1076" s="629">
        <v>333</v>
      </c>
      <c r="N1076" s="629"/>
      <c r="O1076" s="629"/>
      <c r="P1076" s="642"/>
      <c r="Q1076" s="630"/>
    </row>
    <row r="1077" spans="1:17" ht="14.4" customHeight="1" x14ac:dyDescent="0.3">
      <c r="A1077" s="625" t="s">
        <v>8348</v>
      </c>
      <c r="B1077" s="626" t="s">
        <v>6891</v>
      </c>
      <c r="C1077" s="626" t="s">
        <v>6929</v>
      </c>
      <c r="D1077" s="626" t="s">
        <v>7059</v>
      </c>
      <c r="E1077" s="626" t="s">
        <v>7060</v>
      </c>
      <c r="F1077" s="629">
        <v>1</v>
      </c>
      <c r="G1077" s="629">
        <v>0</v>
      </c>
      <c r="H1077" s="629"/>
      <c r="I1077" s="629">
        <v>0</v>
      </c>
      <c r="J1077" s="629">
        <v>1</v>
      </c>
      <c r="K1077" s="629">
        <v>0</v>
      </c>
      <c r="L1077" s="629"/>
      <c r="M1077" s="629">
        <v>0</v>
      </c>
      <c r="N1077" s="629">
        <v>1</v>
      </c>
      <c r="O1077" s="629">
        <v>0</v>
      </c>
      <c r="P1077" s="642"/>
      <c r="Q1077" s="630">
        <v>0</v>
      </c>
    </row>
    <row r="1078" spans="1:17" ht="14.4" customHeight="1" x14ac:dyDescent="0.3">
      <c r="A1078" s="625" t="s">
        <v>8349</v>
      </c>
      <c r="B1078" s="626" t="s">
        <v>6891</v>
      </c>
      <c r="C1078" s="626" t="s">
        <v>6916</v>
      </c>
      <c r="D1078" s="626" t="s">
        <v>6923</v>
      </c>
      <c r="E1078" s="626" t="s">
        <v>6924</v>
      </c>
      <c r="F1078" s="629"/>
      <c r="G1078" s="629"/>
      <c r="H1078" s="629"/>
      <c r="I1078" s="629"/>
      <c r="J1078" s="629">
        <v>1</v>
      </c>
      <c r="K1078" s="629">
        <v>162.80000000000001</v>
      </c>
      <c r="L1078" s="629"/>
      <c r="M1078" s="629">
        <v>162.80000000000001</v>
      </c>
      <c r="N1078" s="629"/>
      <c r="O1078" s="629"/>
      <c r="P1078" s="642"/>
      <c r="Q1078" s="630"/>
    </row>
    <row r="1079" spans="1:17" ht="14.4" customHeight="1" x14ac:dyDescent="0.3">
      <c r="A1079" s="625" t="s">
        <v>8349</v>
      </c>
      <c r="B1079" s="626" t="s">
        <v>6891</v>
      </c>
      <c r="C1079" s="626" t="s">
        <v>6929</v>
      </c>
      <c r="D1079" s="626" t="s">
        <v>6944</v>
      </c>
      <c r="E1079" s="626" t="s">
        <v>6945</v>
      </c>
      <c r="F1079" s="629">
        <v>1</v>
      </c>
      <c r="G1079" s="629">
        <v>75</v>
      </c>
      <c r="H1079" s="629">
        <v>1</v>
      </c>
      <c r="I1079" s="629">
        <v>75</v>
      </c>
      <c r="J1079" s="629">
        <v>1</v>
      </c>
      <c r="K1079" s="629">
        <v>75</v>
      </c>
      <c r="L1079" s="629">
        <v>1</v>
      </c>
      <c r="M1079" s="629">
        <v>75</v>
      </c>
      <c r="N1079" s="629"/>
      <c r="O1079" s="629"/>
      <c r="P1079" s="642"/>
      <c r="Q1079" s="630"/>
    </row>
    <row r="1080" spans="1:17" ht="14.4" customHeight="1" x14ac:dyDescent="0.3">
      <c r="A1080" s="625" t="s">
        <v>8349</v>
      </c>
      <c r="B1080" s="626" t="s">
        <v>6891</v>
      </c>
      <c r="C1080" s="626" t="s">
        <v>6929</v>
      </c>
      <c r="D1080" s="626" t="s">
        <v>6958</v>
      </c>
      <c r="E1080" s="626" t="s">
        <v>6959</v>
      </c>
      <c r="F1080" s="629"/>
      <c r="G1080" s="629"/>
      <c r="H1080" s="629"/>
      <c r="I1080" s="629"/>
      <c r="J1080" s="629">
        <v>1</v>
      </c>
      <c r="K1080" s="629">
        <v>34</v>
      </c>
      <c r="L1080" s="629"/>
      <c r="M1080" s="629">
        <v>34</v>
      </c>
      <c r="N1080" s="629"/>
      <c r="O1080" s="629"/>
      <c r="P1080" s="642"/>
      <c r="Q1080" s="630"/>
    </row>
    <row r="1081" spans="1:17" ht="14.4" customHeight="1" x14ac:dyDescent="0.3">
      <c r="A1081" s="625" t="s">
        <v>8349</v>
      </c>
      <c r="B1081" s="626" t="s">
        <v>6891</v>
      </c>
      <c r="C1081" s="626" t="s">
        <v>6929</v>
      </c>
      <c r="D1081" s="626" t="s">
        <v>6986</v>
      </c>
      <c r="E1081" s="626" t="s">
        <v>6987</v>
      </c>
      <c r="F1081" s="629"/>
      <c r="G1081" s="629"/>
      <c r="H1081" s="629"/>
      <c r="I1081" s="629"/>
      <c r="J1081" s="629">
        <v>1</v>
      </c>
      <c r="K1081" s="629">
        <v>183</v>
      </c>
      <c r="L1081" s="629"/>
      <c r="M1081" s="629">
        <v>183</v>
      </c>
      <c r="N1081" s="629"/>
      <c r="O1081" s="629"/>
      <c r="P1081" s="642"/>
      <c r="Q1081" s="630"/>
    </row>
    <row r="1082" spans="1:17" ht="14.4" customHeight="1" x14ac:dyDescent="0.3">
      <c r="A1082" s="625" t="s">
        <v>8349</v>
      </c>
      <c r="B1082" s="626" t="s">
        <v>6891</v>
      </c>
      <c r="C1082" s="626" t="s">
        <v>6929</v>
      </c>
      <c r="D1082" s="626" t="s">
        <v>7007</v>
      </c>
      <c r="E1082" s="626" t="s">
        <v>7008</v>
      </c>
      <c r="F1082" s="629">
        <v>4</v>
      </c>
      <c r="G1082" s="629">
        <v>992</v>
      </c>
      <c r="H1082" s="629">
        <v>1</v>
      </c>
      <c r="I1082" s="629">
        <v>248</v>
      </c>
      <c r="J1082" s="629">
        <v>8</v>
      </c>
      <c r="K1082" s="629">
        <v>1992</v>
      </c>
      <c r="L1082" s="629">
        <v>2.0080645161290325</v>
      </c>
      <c r="M1082" s="629">
        <v>249</v>
      </c>
      <c r="N1082" s="629">
        <v>1</v>
      </c>
      <c r="O1082" s="629">
        <v>232</v>
      </c>
      <c r="P1082" s="642">
        <v>0.23387096774193547</v>
      </c>
      <c r="Q1082" s="630">
        <v>232</v>
      </c>
    </row>
    <row r="1083" spans="1:17" ht="14.4" customHeight="1" x14ac:dyDescent="0.3">
      <c r="A1083" s="625" t="s">
        <v>8349</v>
      </c>
      <c r="B1083" s="626" t="s">
        <v>6891</v>
      </c>
      <c r="C1083" s="626" t="s">
        <v>6929</v>
      </c>
      <c r="D1083" s="626" t="s">
        <v>7009</v>
      </c>
      <c r="E1083" s="626" t="s">
        <v>7010</v>
      </c>
      <c r="F1083" s="629">
        <v>4</v>
      </c>
      <c r="G1083" s="629">
        <v>496</v>
      </c>
      <c r="H1083" s="629">
        <v>1</v>
      </c>
      <c r="I1083" s="629">
        <v>124</v>
      </c>
      <c r="J1083" s="629">
        <v>10</v>
      </c>
      <c r="K1083" s="629">
        <v>1250</v>
      </c>
      <c r="L1083" s="629">
        <v>2.5201612903225805</v>
      </c>
      <c r="M1083" s="629">
        <v>125</v>
      </c>
      <c r="N1083" s="629"/>
      <c r="O1083" s="629"/>
      <c r="P1083" s="642"/>
      <c r="Q1083" s="630"/>
    </row>
    <row r="1084" spans="1:17" ht="14.4" customHeight="1" x14ac:dyDescent="0.3">
      <c r="A1084" s="625" t="s">
        <v>8349</v>
      </c>
      <c r="B1084" s="626" t="s">
        <v>6891</v>
      </c>
      <c r="C1084" s="626" t="s">
        <v>6929</v>
      </c>
      <c r="D1084" s="626" t="s">
        <v>7027</v>
      </c>
      <c r="E1084" s="626" t="s">
        <v>7028</v>
      </c>
      <c r="F1084" s="629"/>
      <c r="G1084" s="629"/>
      <c r="H1084" s="629"/>
      <c r="I1084" s="629"/>
      <c r="J1084" s="629">
        <v>1</v>
      </c>
      <c r="K1084" s="629">
        <v>429</v>
      </c>
      <c r="L1084" s="629"/>
      <c r="M1084" s="629">
        <v>429</v>
      </c>
      <c r="N1084" s="629"/>
      <c r="O1084" s="629"/>
      <c r="P1084" s="642"/>
      <c r="Q1084" s="630"/>
    </row>
    <row r="1085" spans="1:17" ht="14.4" customHeight="1" x14ac:dyDescent="0.3">
      <c r="A1085" s="625" t="s">
        <v>8350</v>
      </c>
      <c r="B1085" s="626" t="s">
        <v>6891</v>
      </c>
      <c r="C1085" s="626" t="s">
        <v>6929</v>
      </c>
      <c r="D1085" s="626" t="s">
        <v>6958</v>
      </c>
      <c r="E1085" s="626" t="s">
        <v>6959</v>
      </c>
      <c r="F1085" s="629">
        <v>2</v>
      </c>
      <c r="G1085" s="629">
        <v>68</v>
      </c>
      <c r="H1085" s="629">
        <v>1</v>
      </c>
      <c r="I1085" s="629">
        <v>34</v>
      </c>
      <c r="J1085" s="629"/>
      <c r="K1085" s="629"/>
      <c r="L1085" s="629"/>
      <c r="M1085" s="629"/>
      <c r="N1085" s="629">
        <v>1</v>
      </c>
      <c r="O1085" s="629">
        <v>34</v>
      </c>
      <c r="P1085" s="642">
        <v>0.5</v>
      </c>
      <c r="Q1085" s="630">
        <v>34</v>
      </c>
    </row>
    <row r="1086" spans="1:17" ht="14.4" customHeight="1" x14ac:dyDescent="0.3">
      <c r="A1086" s="625" t="s">
        <v>8350</v>
      </c>
      <c r="B1086" s="626" t="s">
        <v>6891</v>
      </c>
      <c r="C1086" s="626" t="s">
        <v>6929</v>
      </c>
      <c r="D1086" s="626" t="s">
        <v>7005</v>
      </c>
      <c r="E1086" s="626" t="s">
        <v>7006</v>
      </c>
      <c r="F1086" s="629"/>
      <c r="G1086" s="629"/>
      <c r="H1086" s="629"/>
      <c r="I1086" s="629"/>
      <c r="J1086" s="629">
        <v>1</v>
      </c>
      <c r="K1086" s="629">
        <v>360</v>
      </c>
      <c r="L1086" s="629"/>
      <c r="M1086" s="629">
        <v>360</v>
      </c>
      <c r="N1086" s="629"/>
      <c r="O1086" s="629"/>
      <c r="P1086" s="642"/>
      <c r="Q1086" s="630"/>
    </row>
    <row r="1087" spans="1:17" ht="14.4" customHeight="1" x14ac:dyDescent="0.3">
      <c r="A1087" s="625" t="s">
        <v>8350</v>
      </c>
      <c r="B1087" s="626" t="s">
        <v>6891</v>
      </c>
      <c r="C1087" s="626" t="s">
        <v>6929</v>
      </c>
      <c r="D1087" s="626" t="s">
        <v>7007</v>
      </c>
      <c r="E1087" s="626" t="s">
        <v>7008</v>
      </c>
      <c r="F1087" s="629">
        <v>2</v>
      </c>
      <c r="G1087" s="629">
        <v>496</v>
      </c>
      <c r="H1087" s="629">
        <v>1</v>
      </c>
      <c r="I1087" s="629">
        <v>248</v>
      </c>
      <c r="J1087" s="629">
        <v>1</v>
      </c>
      <c r="K1087" s="629">
        <v>249</v>
      </c>
      <c r="L1087" s="629">
        <v>0.50201612903225812</v>
      </c>
      <c r="M1087" s="629">
        <v>249</v>
      </c>
      <c r="N1087" s="629"/>
      <c r="O1087" s="629"/>
      <c r="P1087" s="642"/>
      <c r="Q1087" s="630"/>
    </row>
    <row r="1088" spans="1:17" ht="14.4" customHeight="1" x14ac:dyDescent="0.3">
      <c r="A1088" s="625" t="s">
        <v>8350</v>
      </c>
      <c r="B1088" s="626" t="s">
        <v>6891</v>
      </c>
      <c r="C1088" s="626" t="s">
        <v>6929</v>
      </c>
      <c r="D1088" s="626" t="s">
        <v>7009</v>
      </c>
      <c r="E1088" s="626" t="s">
        <v>7010</v>
      </c>
      <c r="F1088" s="629">
        <v>4</v>
      </c>
      <c r="G1088" s="629">
        <v>496</v>
      </c>
      <c r="H1088" s="629">
        <v>1</v>
      </c>
      <c r="I1088" s="629">
        <v>124</v>
      </c>
      <c r="J1088" s="629"/>
      <c r="K1088" s="629"/>
      <c r="L1088" s="629"/>
      <c r="M1088" s="629"/>
      <c r="N1088" s="629">
        <v>1</v>
      </c>
      <c r="O1088" s="629">
        <v>116</v>
      </c>
      <c r="P1088" s="642">
        <v>0.23387096774193547</v>
      </c>
      <c r="Q1088" s="630">
        <v>116</v>
      </c>
    </row>
    <row r="1089" spans="1:17" ht="14.4" customHeight="1" x14ac:dyDescent="0.3">
      <c r="A1089" s="625" t="s">
        <v>8351</v>
      </c>
      <c r="B1089" s="626" t="s">
        <v>6891</v>
      </c>
      <c r="C1089" s="626" t="s">
        <v>6929</v>
      </c>
      <c r="D1089" s="626" t="s">
        <v>6944</v>
      </c>
      <c r="E1089" s="626" t="s">
        <v>6945</v>
      </c>
      <c r="F1089" s="629">
        <v>1</v>
      </c>
      <c r="G1089" s="629">
        <v>75</v>
      </c>
      <c r="H1089" s="629">
        <v>1</v>
      </c>
      <c r="I1089" s="629">
        <v>75</v>
      </c>
      <c r="J1089" s="629">
        <v>3</v>
      </c>
      <c r="K1089" s="629">
        <v>225</v>
      </c>
      <c r="L1089" s="629">
        <v>3</v>
      </c>
      <c r="M1089" s="629">
        <v>75</v>
      </c>
      <c r="N1089" s="629">
        <v>2</v>
      </c>
      <c r="O1089" s="629">
        <v>162</v>
      </c>
      <c r="P1089" s="642">
        <v>2.16</v>
      </c>
      <c r="Q1089" s="630">
        <v>81</v>
      </c>
    </row>
    <row r="1090" spans="1:17" ht="14.4" customHeight="1" x14ac:dyDescent="0.3">
      <c r="A1090" s="625" t="s">
        <v>8351</v>
      </c>
      <c r="B1090" s="626" t="s">
        <v>6891</v>
      </c>
      <c r="C1090" s="626" t="s">
        <v>6929</v>
      </c>
      <c r="D1090" s="626" t="s">
        <v>6958</v>
      </c>
      <c r="E1090" s="626" t="s">
        <v>6959</v>
      </c>
      <c r="F1090" s="629">
        <v>13</v>
      </c>
      <c r="G1090" s="629">
        <v>442</v>
      </c>
      <c r="H1090" s="629">
        <v>1</v>
      </c>
      <c r="I1090" s="629">
        <v>34</v>
      </c>
      <c r="J1090" s="629">
        <v>10</v>
      </c>
      <c r="K1090" s="629">
        <v>340</v>
      </c>
      <c r="L1090" s="629">
        <v>0.76923076923076927</v>
      </c>
      <c r="M1090" s="629">
        <v>34</v>
      </c>
      <c r="N1090" s="629">
        <v>14</v>
      </c>
      <c r="O1090" s="629">
        <v>476</v>
      </c>
      <c r="P1090" s="642">
        <v>1.0769230769230769</v>
      </c>
      <c r="Q1090" s="630">
        <v>34</v>
      </c>
    </row>
    <row r="1091" spans="1:17" ht="14.4" customHeight="1" x14ac:dyDescent="0.3">
      <c r="A1091" s="625" t="s">
        <v>8351</v>
      </c>
      <c r="B1091" s="626" t="s">
        <v>6891</v>
      </c>
      <c r="C1091" s="626" t="s">
        <v>6929</v>
      </c>
      <c r="D1091" s="626" t="s">
        <v>7005</v>
      </c>
      <c r="E1091" s="626" t="s">
        <v>7006</v>
      </c>
      <c r="F1091" s="629"/>
      <c r="G1091" s="629"/>
      <c r="H1091" s="629"/>
      <c r="I1091" s="629"/>
      <c r="J1091" s="629"/>
      <c r="K1091" s="629"/>
      <c r="L1091" s="629"/>
      <c r="M1091" s="629"/>
      <c r="N1091" s="629">
        <v>1</v>
      </c>
      <c r="O1091" s="629">
        <v>344</v>
      </c>
      <c r="P1091" s="642"/>
      <c r="Q1091" s="630">
        <v>344</v>
      </c>
    </row>
    <row r="1092" spans="1:17" ht="14.4" customHeight="1" x14ac:dyDescent="0.3">
      <c r="A1092" s="625" t="s">
        <v>8351</v>
      </c>
      <c r="B1092" s="626" t="s">
        <v>6891</v>
      </c>
      <c r="C1092" s="626" t="s">
        <v>6929</v>
      </c>
      <c r="D1092" s="626" t="s">
        <v>7007</v>
      </c>
      <c r="E1092" s="626" t="s">
        <v>7008</v>
      </c>
      <c r="F1092" s="629">
        <v>109</v>
      </c>
      <c r="G1092" s="629">
        <v>27032</v>
      </c>
      <c r="H1092" s="629">
        <v>1</v>
      </c>
      <c r="I1092" s="629">
        <v>248</v>
      </c>
      <c r="J1092" s="629">
        <v>65</v>
      </c>
      <c r="K1092" s="629">
        <v>16185</v>
      </c>
      <c r="L1092" s="629">
        <v>0.59873483279076645</v>
      </c>
      <c r="M1092" s="629">
        <v>249</v>
      </c>
      <c r="N1092" s="629">
        <v>66</v>
      </c>
      <c r="O1092" s="629">
        <v>15312</v>
      </c>
      <c r="P1092" s="642">
        <v>0.56643977508138499</v>
      </c>
      <c r="Q1092" s="630">
        <v>232</v>
      </c>
    </row>
    <row r="1093" spans="1:17" ht="14.4" customHeight="1" x14ac:dyDescent="0.3">
      <c r="A1093" s="625" t="s">
        <v>8351</v>
      </c>
      <c r="B1093" s="626" t="s">
        <v>6891</v>
      </c>
      <c r="C1093" s="626" t="s">
        <v>6929</v>
      </c>
      <c r="D1093" s="626" t="s">
        <v>7009</v>
      </c>
      <c r="E1093" s="626" t="s">
        <v>7010</v>
      </c>
      <c r="F1093" s="629">
        <v>12</v>
      </c>
      <c r="G1093" s="629">
        <v>1488</v>
      </c>
      <c r="H1093" s="629">
        <v>1</v>
      </c>
      <c r="I1093" s="629">
        <v>124</v>
      </c>
      <c r="J1093" s="629">
        <v>22</v>
      </c>
      <c r="K1093" s="629">
        <v>2750</v>
      </c>
      <c r="L1093" s="629">
        <v>1.8481182795698925</v>
      </c>
      <c r="M1093" s="629">
        <v>125</v>
      </c>
      <c r="N1093" s="629">
        <v>32</v>
      </c>
      <c r="O1093" s="629">
        <v>3712</v>
      </c>
      <c r="P1093" s="642">
        <v>2.4946236559139785</v>
      </c>
      <c r="Q1093" s="630">
        <v>116</v>
      </c>
    </row>
    <row r="1094" spans="1:17" ht="14.4" customHeight="1" x14ac:dyDescent="0.3">
      <c r="A1094" s="625" t="s">
        <v>8351</v>
      </c>
      <c r="B1094" s="626" t="s">
        <v>6891</v>
      </c>
      <c r="C1094" s="626" t="s">
        <v>6929</v>
      </c>
      <c r="D1094" s="626" t="s">
        <v>7011</v>
      </c>
      <c r="E1094" s="626" t="s">
        <v>7012</v>
      </c>
      <c r="F1094" s="629">
        <v>1</v>
      </c>
      <c r="G1094" s="629">
        <v>1038</v>
      </c>
      <c r="H1094" s="629">
        <v>1</v>
      </c>
      <c r="I1094" s="629">
        <v>1038</v>
      </c>
      <c r="J1094" s="629">
        <v>1</v>
      </c>
      <c r="K1094" s="629">
        <v>1040</v>
      </c>
      <c r="L1094" s="629">
        <v>1.0019267822736031</v>
      </c>
      <c r="M1094" s="629">
        <v>1040</v>
      </c>
      <c r="N1094" s="629">
        <v>1</v>
      </c>
      <c r="O1094" s="629">
        <v>1043</v>
      </c>
      <c r="P1094" s="642">
        <v>1.0048169556840076</v>
      </c>
      <c r="Q1094" s="630">
        <v>1043</v>
      </c>
    </row>
    <row r="1095" spans="1:17" ht="14.4" customHeight="1" x14ac:dyDescent="0.3">
      <c r="A1095" s="625" t="s">
        <v>8351</v>
      </c>
      <c r="B1095" s="626" t="s">
        <v>6891</v>
      </c>
      <c r="C1095" s="626" t="s">
        <v>6929</v>
      </c>
      <c r="D1095" s="626" t="s">
        <v>7019</v>
      </c>
      <c r="E1095" s="626" t="s">
        <v>7020</v>
      </c>
      <c r="F1095" s="629"/>
      <c r="G1095" s="629"/>
      <c r="H1095" s="629"/>
      <c r="I1095" s="629"/>
      <c r="J1095" s="629"/>
      <c r="K1095" s="629"/>
      <c r="L1095" s="629"/>
      <c r="M1095" s="629"/>
      <c r="N1095" s="629">
        <v>1</v>
      </c>
      <c r="O1095" s="629">
        <v>177</v>
      </c>
      <c r="P1095" s="642"/>
      <c r="Q1095" s="630">
        <v>177</v>
      </c>
    </row>
    <row r="1096" spans="1:17" ht="14.4" customHeight="1" x14ac:dyDescent="0.3">
      <c r="A1096" s="625" t="s">
        <v>8351</v>
      </c>
      <c r="B1096" s="626" t="s">
        <v>6891</v>
      </c>
      <c r="C1096" s="626" t="s">
        <v>6929</v>
      </c>
      <c r="D1096" s="626" t="s">
        <v>7021</v>
      </c>
      <c r="E1096" s="626" t="s">
        <v>7022</v>
      </c>
      <c r="F1096" s="629"/>
      <c r="G1096" s="629"/>
      <c r="H1096" s="629"/>
      <c r="I1096" s="629"/>
      <c r="J1096" s="629">
        <v>1</v>
      </c>
      <c r="K1096" s="629">
        <v>114</v>
      </c>
      <c r="L1096" s="629"/>
      <c r="M1096" s="629">
        <v>114</v>
      </c>
      <c r="N1096" s="629"/>
      <c r="O1096" s="629"/>
      <c r="P1096" s="642"/>
      <c r="Q1096" s="630"/>
    </row>
    <row r="1097" spans="1:17" ht="14.4" customHeight="1" x14ac:dyDescent="0.3">
      <c r="A1097" s="625" t="s">
        <v>8351</v>
      </c>
      <c r="B1097" s="626" t="s">
        <v>6891</v>
      </c>
      <c r="C1097" s="626" t="s">
        <v>6929</v>
      </c>
      <c r="D1097" s="626" t="s">
        <v>7027</v>
      </c>
      <c r="E1097" s="626" t="s">
        <v>7028</v>
      </c>
      <c r="F1097" s="629"/>
      <c r="G1097" s="629"/>
      <c r="H1097" s="629"/>
      <c r="I1097" s="629"/>
      <c r="J1097" s="629">
        <v>1</v>
      </c>
      <c r="K1097" s="629">
        <v>429</v>
      </c>
      <c r="L1097" s="629"/>
      <c r="M1097" s="629">
        <v>429</v>
      </c>
      <c r="N1097" s="629"/>
      <c r="O1097" s="629"/>
      <c r="P1097" s="642"/>
      <c r="Q1097" s="630"/>
    </row>
    <row r="1098" spans="1:17" ht="14.4" customHeight="1" x14ac:dyDescent="0.3">
      <c r="A1098" s="625" t="s">
        <v>8351</v>
      </c>
      <c r="B1098" s="626" t="s">
        <v>6891</v>
      </c>
      <c r="C1098" s="626" t="s">
        <v>6929</v>
      </c>
      <c r="D1098" s="626" t="s">
        <v>7810</v>
      </c>
      <c r="E1098" s="626" t="s">
        <v>7811</v>
      </c>
      <c r="F1098" s="629"/>
      <c r="G1098" s="629"/>
      <c r="H1098" s="629"/>
      <c r="I1098" s="629"/>
      <c r="J1098" s="629"/>
      <c r="K1098" s="629"/>
      <c r="L1098" s="629"/>
      <c r="M1098" s="629"/>
      <c r="N1098" s="629">
        <v>1</v>
      </c>
      <c r="O1098" s="629">
        <v>1154</v>
      </c>
      <c r="P1098" s="642"/>
      <c r="Q1098" s="630">
        <v>1154</v>
      </c>
    </row>
    <row r="1099" spans="1:17" ht="14.4" customHeight="1" x14ac:dyDescent="0.3">
      <c r="A1099" s="625" t="s">
        <v>8351</v>
      </c>
      <c r="B1099" s="626" t="s">
        <v>6891</v>
      </c>
      <c r="C1099" s="626" t="s">
        <v>6929</v>
      </c>
      <c r="D1099" s="626" t="s">
        <v>7882</v>
      </c>
      <c r="E1099" s="626" t="s">
        <v>7883</v>
      </c>
      <c r="F1099" s="629"/>
      <c r="G1099" s="629"/>
      <c r="H1099" s="629"/>
      <c r="I1099" s="629"/>
      <c r="J1099" s="629"/>
      <c r="K1099" s="629"/>
      <c r="L1099" s="629"/>
      <c r="M1099" s="629"/>
      <c r="N1099" s="629">
        <v>1</v>
      </c>
      <c r="O1099" s="629">
        <v>351</v>
      </c>
      <c r="P1099" s="642"/>
      <c r="Q1099" s="630">
        <v>351</v>
      </c>
    </row>
    <row r="1100" spans="1:17" ht="14.4" customHeight="1" x14ac:dyDescent="0.3">
      <c r="A1100" s="625" t="s">
        <v>8351</v>
      </c>
      <c r="B1100" s="626" t="s">
        <v>6891</v>
      </c>
      <c r="C1100" s="626" t="s">
        <v>6929</v>
      </c>
      <c r="D1100" s="626" t="s">
        <v>7059</v>
      </c>
      <c r="E1100" s="626" t="s">
        <v>7060</v>
      </c>
      <c r="F1100" s="629"/>
      <c r="G1100" s="629"/>
      <c r="H1100" s="629"/>
      <c r="I1100" s="629"/>
      <c r="J1100" s="629"/>
      <c r="K1100" s="629"/>
      <c r="L1100" s="629"/>
      <c r="M1100" s="629"/>
      <c r="N1100" s="629">
        <v>0</v>
      </c>
      <c r="O1100" s="629">
        <v>0</v>
      </c>
      <c r="P1100" s="642"/>
      <c r="Q1100" s="630"/>
    </row>
    <row r="1101" spans="1:17" ht="14.4" customHeight="1" x14ac:dyDescent="0.3">
      <c r="A1101" s="625" t="s">
        <v>8352</v>
      </c>
      <c r="B1101" s="626" t="s">
        <v>6891</v>
      </c>
      <c r="C1101" s="626" t="s">
        <v>6916</v>
      </c>
      <c r="D1101" s="626" t="s">
        <v>7106</v>
      </c>
      <c r="E1101" s="626" t="s">
        <v>7107</v>
      </c>
      <c r="F1101" s="629">
        <v>3</v>
      </c>
      <c r="G1101" s="629">
        <v>10751.7</v>
      </c>
      <c r="H1101" s="629">
        <v>1</v>
      </c>
      <c r="I1101" s="629">
        <v>3583.9</v>
      </c>
      <c r="J1101" s="629">
        <v>3</v>
      </c>
      <c r="K1101" s="629">
        <v>11012.34</v>
      </c>
      <c r="L1101" s="629">
        <v>1.0242417478166244</v>
      </c>
      <c r="M1101" s="629">
        <v>3670.78</v>
      </c>
      <c r="N1101" s="629"/>
      <c r="O1101" s="629"/>
      <c r="P1101" s="642"/>
      <c r="Q1101" s="630"/>
    </row>
    <row r="1102" spans="1:17" ht="14.4" customHeight="1" x14ac:dyDescent="0.3">
      <c r="A1102" s="625" t="s">
        <v>8352</v>
      </c>
      <c r="B1102" s="626" t="s">
        <v>6891</v>
      </c>
      <c r="C1102" s="626" t="s">
        <v>6916</v>
      </c>
      <c r="D1102" s="626" t="s">
        <v>6917</v>
      </c>
      <c r="E1102" s="626" t="s">
        <v>6918</v>
      </c>
      <c r="F1102" s="629">
        <v>1</v>
      </c>
      <c r="G1102" s="629">
        <v>404.1</v>
      </c>
      <c r="H1102" s="629">
        <v>1</v>
      </c>
      <c r="I1102" s="629">
        <v>404.1</v>
      </c>
      <c r="J1102" s="629"/>
      <c r="K1102" s="629"/>
      <c r="L1102" s="629"/>
      <c r="M1102" s="629"/>
      <c r="N1102" s="629"/>
      <c r="O1102" s="629"/>
      <c r="P1102" s="642"/>
      <c r="Q1102" s="630"/>
    </row>
    <row r="1103" spans="1:17" ht="14.4" customHeight="1" x14ac:dyDescent="0.3">
      <c r="A1103" s="625" t="s">
        <v>8352</v>
      </c>
      <c r="B1103" s="626" t="s">
        <v>6891</v>
      </c>
      <c r="C1103" s="626" t="s">
        <v>6929</v>
      </c>
      <c r="D1103" s="626" t="s">
        <v>6944</v>
      </c>
      <c r="E1103" s="626" t="s">
        <v>6945</v>
      </c>
      <c r="F1103" s="629"/>
      <c r="G1103" s="629"/>
      <c r="H1103" s="629"/>
      <c r="I1103" s="629"/>
      <c r="J1103" s="629">
        <v>5</v>
      </c>
      <c r="K1103" s="629">
        <v>375</v>
      </c>
      <c r="L1103" s="629"/>
      <c r="M1103" s="629">
        <v>75</v>
      </c>
      <c r="N1103" s="629">
        <v>3</v>
      </c>
      <c r="O1103" s="629">
        <v>243</v>
      </c>
      <c r="P1103" s="642"/>
      <c r="Q1103" s="630">
        <v>81</v>
      </c>
    </row>
    <row r="1104" spans="1:17" ht="14.4" customHeight="1" x14ac:dyDescent="0.3">
      <c r="A1104" s="625" t="s">
        <v>8352</v>
      </c>
      <c r="B1104" s="626" t="s">
        <v>6891</v>
      </c>
      <c r="C1104" s="626" t="s">
        <v>6929</v>
      </c>
      <c r="D1104" s="626" t="s">
        <v>6958</v>
      </c>
      <c r="E1104" s="626" t="s">
        <v>6959</v>
      </c>
      <c r="F1104" s="629">
        <v>2</v>
      </c>
      <c r="G1104" s="629">
        <v>68</v>
      </c>
      <c r="H1104" s="629">
        <v>1</v>
      </c>
      <c r="I1104" s="629">
        <v>34</v>
      </c>
      <c r="J1104" s="629">
        <v>7</v>
      </c>
      <c r="K1104" s="629">
        <v>238</v>
      </c>
      <c r="L1104" s="629">
        <v>3.5</v>
      </c>
      <c r="M1104" s="629">
        <v>34</v>
      </c>
      <c r="N1104" s="629">
        <v>2</v>
      </c>
      <c r="O1104" s="629">
        <v>68</v>
      </c>
      <c r="P1104" s="642">
        <v>1</v>
      </c>
      <c r="Q1104" s="630">
        <v>34</v>
      </c>
    </row>
    <row r="1105" spans="1:17" ht="14.4" customHeight="1" x14ac:dyDescent="0.3">
      <c r="A1105" s="625" t="s">
        <v>8352</v>
      </c>
      <c r="B1105" s="626" t="s">
        <v>6891</v>
      </c>
      <c r="C1105" s="626" t="s">
        <v>6929</v>
      </c>
      <c r="D1105" s="626" t="s">
        <v>6970</v>
      </c>
      <c r="E1105" s="626" t="s">
        <v>6971</v>
      </c>
      <c r="F1105" s="629"/>
      <c r="G1105" s="629"/>
      <c r="H1105" s="629"/>
      <c r="I1105" s="629"/>
      <c r="J1105" s="629">
        <v>2</v>
      </c>
      <c r="K1105" s="629">
        <v>228</v>
      </c>
      <c r="L1105" s="629"/>
      <c r="M1105" s="629">
        <v>114</v>
      </c>
      <c r="N1105" s="629">
        <v>1</v>
      </c>
      <c r="O1105" s="629">
        <v>115</v>
      </c>
      <c r="P1105" s="642"/>
      <c r="Q1105" s="630">
        <v>115</v>
      </c>
    </row>
    <row r="1106" spans="1:17" ht="14.4" customHeight="1" x14ac:dyDescent="0.3">
      <c r="A1106" s="625" t="s">
        <v>8352</v>
      </c>
      <c r="B1106" s="626" t="s">
        <v>6891</v>
      </c>
      <c r="C1106" s="626" t="s">
        <v>6929</v>
      </c>
      <c r="D1106" s="626" t="s">
        <v>6976</v>
      </c>
      <c r="E1106" s="626" t="s">
        <v>6977</v>
      </c>
      <c r="F1106" s="629">
        <v>5</v>
      </c>
      <c r="G1106" s="629">
        <v>415</v>
      </c>
      <c r="H1106" s="629">
        <v>1</v>
      </c>
      <c r="I1106" s="629">
        <v>83</v>
      </c>
      <c r="J1106" s="629">
        <v>3</v>
      </c>
      <c r="K1106" s="629">
        <v>249</v>
      </c>
      <c r="L1106" s="629">
        <v>0.6</v>
      </c>
      <c r="M1106" s="629">
        <v>83</v>
      </c>
      <c r="N1106" s="629">
        <v>2</v>
      </c>
      <c r="O1106" s="629">
        <v>166</v>
      </c>
      <c r="P1106" s="642">
        <v>0.4</v>
      </c>
      <c r="Q1106" s="630">
        <v>83</v>
      </c>
    </row>
    <row r="1107" spans="1:17" ht="14.4" customHeight="1" x14ac:dyDescent="0.3">
      <c r="A1107" s="625" t="s">
        <v>8352</v>
      </c>
      <c r="B1107" s="626" t="s">
        <v>6891</v>
      </c>
      <c r="C1107" s="626" t="s">
        <v>6929</v>
      </c>
      <c r="D1107" s="626" t="s">
        <v>6978</v>
      </c>
      <c r="E1107" s="626" t="s">
        <v>6979</v>
      </c>
      <c r="F1107" s="629">
        <v>7</v>
      </c>
      <c r="G1107" s="629">
        <v>4249</v>
      </c>
      <c r="H1107" s="629">
        <v>1</v>
      </c>
      <c r="I1107" s="629">
        <v>607</v>
      </c>
      <c r="J1107" s="629">
        <v>9</v>
      </c>
      <c r="K1107" s="629">
        <v>5481</v>
      </c>
      <c r="L1107" s="629">
        <v>1.2899505766062602</v>
      </c>
      <c r="M1107" s="629">
        <v>609</v>
      </c>
      <c r="N1107" s="629">
        <v>2</v>
      </c>
      <c r="O1107" s="629">
        <v>1222</v>
      </c>
      <c r="P1107" s="642">
        <v>0.2875970816662744</v>
      </c>
      <c r="Q1107" s="630">
        <v>611</v>
      </c>
    </row>
    <row r="1108" spans="1:17" ht="14.4" customHeight="1" x14ac:dyDescent="0.3">
      <c r="A1108" s="625" t="s">
        <v>8352</v>
      </c>
      <c r="B1108" s="626" t="s">
        <v>6891</v>
      </c>
      <c r="C1108" s="626" t="s">
        <v>6929</v>
      </c>
      <c r="D1108" s="626" t="s">
        <v>6988</v>
      </c>
      <c r="E1108" s="626" t="s">
        <v>6989</v>
      </c>
      <c r="F1108" s="629">
        <v>5</v>
      </c>
      <c r="G1108" s="629">
        <v>1925</v>
      </c>
      <c r="H1108" s="629">
        <v>1</v>
      </c>
      <c r="I1108" s="629">
        <v>385</v>
      </c>
      <c r="J1108" s="629">
        <v>4</v>
      </c>
      <c r="K1108" s="629">
        <v>1540</v>
      </c>
      <c r="L1108" s="629">
        <v>0.8</v>
      </c>
      <c r="M1108" s="629">
        <v>385</v>
      </c>
      <c r="N1108" s="629">
        <v>2</v>
      </c>
      <c r="O1108" s="629">
        <v>772</v>
      </c>
      <c r="P1108" s="642">
        <v>0.40103896103896103</v>
      </c>
      <c r="Q1108" s="630">
        <v>386</v>
      </c>
    </row>
    <row r="1109" spans="1:17" ht="14.4" customHeight="1" x14ac:dyDescent="0.3">
      <c r="A1109" s="625" t="s">
        <v>8352</v>
      </c>
      <c r="B1109" s="626" t="s">
        <v>6891</v>
      </c>
      <c r="C1109" s="626" t="s">
        <v>6929</v>
      </c>
      <c r="D1109" s="626" t="s">
        <v>6990</v>
      </c>
      <c r="E1109" s="626" t="s">
        <v>6991</v>
      </c>
      <c r="F1109" s="629">
        <v>12</v>
      </c>
      <c r="G1109" s="629">
        <v>468</v>
      </c>
      <c r="H1109" s="629">
        <v>1</v>
      </c>
      <c r="I1109" s="629">
        <v>39</v>
      </c>
      <c r="J1109" s="629">
        <v>16</v>
      </c>
      <c r="K1109" s="629">
        <v>624</v>
      </c>
      <c r="L1109" s="629">
        <v>1.3333333333333333</v>
      </c>
      <c r="M1109" s="629">
        <v>39</v>
      </c>
      <c r="N1109" s="629">
        <v>2</v>
      </c>
      <c r="O1109" s="629">
        <v>78</v>
      </c>
      <c r="P1109" s="642">
        <v>0.16666666666666666</v>
      </c>
      <c r="Q1109" s="630">
        <v>39</v>
      </c>
    </row>
    <row r="1110" spans="1:17" ht="14.4" customHeight="1" x14ac:dyDescent="0.3">
      <c r="A1110" s="625" t="s">
        <v>8352</v>
      </c>
      <c r="B1110" s="626" t="s">
        <v>6891</v>
      </c>
      <c r="C1110" s="626" t="s">
        <v>6929</v>
      </c>
      <c r="D1110" s="626" t="s">
        <v>2675</v>
      </c>
      <c r="E1110" s="626" t="s">
        <v>6994</v>
      </c>
      <c r="F1110" s="629">
        <v>1</v>
      </c>
      <c r="G1110" s="629">
        <v>559</v>
      </c>
      <c r="H1110" s="629">
        <v>1</v>
      </c>
      <c r="I1110" s="629">
        <v>559</v>
      </c>
      <c r="J1110" s="629"/>
      <c r="K1110" s="629"/>
      <c r="L1110" s="629"/>
      <c r="M1110" s="629"/>
      <c r="N1110" s="629"/>
      <c r="O1110" s="629"/>
      <c r="P1110" s="642"/>
      <c r="Q1110" s="630"/>
    </row>
    <row r="1111" spans="1:17" ht="14.4" customHeight="1" x14ac:dyDescent="0.3">
      <c r="A1111" s="625" t="s">
        <v>8352</v>
      </c>
      <c r="B1111" s="626" t="s">
        <v>6891</v>
      </c>
      <c r="C1111" s="626" t="s">
        <v>6929</v>
      </c>
      <c r="D1111" s="626" t="s">
        <v>6995</v>
      </c>
      <c r="E1111" s="626" t="s">
        <v>6996</v>
      </c>
      <c r="F1111" s="629">
        <v>1</v>
      </c>
      <c r="G1111" s="629">
        <v>1684</v>
      </c>
      <c r="H1111" s="629">
        <v>1</v>
      </c>
      <c r="I1111" s="629">
        <v>1684</v>
      </c>
      <c r="J1111" s="629">
        <v>4</v>
      </c>
      <c r="K1111" s="629">
        <v>6736</v>
      </c>
      <c r="L1111" s="629">
        <v>4</v>
      </c>
      <c r="M1111" s="629">
        <v>1684</v>
      </c>
      <c r="N1111" s="629">
        <v>2</v>
      </c>
      <c r="O1111" s="629">
        <v>3372</v>
      </c>
      <c r="P1111" s="642">
        <v>2.0023752969121138</v>
      </c>
      <c r="Q1111" s="630">
        <v>1686</v>
      </c>
    </row>
    <row r="1112" spans="1:17" ht="14.4" customHeight="1" x14ac:dyDescent="0.3">
      <c r="A1112" s="625" t="s">
        <v>8352</v>
      </c>
      <c r="B1112" s="626" t="s">
        <v>6891</v>
      </c>
      <c r="C1112" s="626" t="s">
        <v>6929</v>
      </c>
      <c r="D1112" s="626" t="s">
        <v>7001</v>
      </c>
      <c r="E1112" s="626" t="s">
        <v>7002</v>
      </c>
      <c r="F1112" s="629">
        <v>6</v>
      </c>
      <c r="G1112" s="629">
        <v>4110</v>
      </c>
      <c r="H1112" s="629">
        <v>1</v>
      </c>
      <c r="I1112" s="629">
        <v>685</v>
      </c>
      <c r="J1112" s="629">
        <v>6</v>
      </c>
      <c r="K1112" s="629">
        <v>4122</v>
      </c>
      <c r="L1112" s="629">
        <v>1.0029197080291972</v>
      </c>
      <c r="M1112" s="629">
        <v>687</v>
      </c>
      <c r="N1112" s="629">
        <v>2</v>
      </c>
      <c r="O1112" s="629">
        <v>1378</v>
      </c>
      <c r="P1112" s="642">
        <v>0.33527980535279805</v>
      </c>
      <c r="Q1112" s="630">
        <v>689</v>
      </c>
    </row>
    <row r="1113" spans="1:17" ht="14.4" customHeight="1" x14ac:dyDescent="0.3">
      <c r="A1113" s="625" t="s">
        <v>8352</v>
      </c>
      <c r="B1113" s="626" t="s">
        <v>6891</v>
      </c>
      <c r="C1113" s="626" t="s">
        <v>6929</v>
      </c>
      <c r="D1113" s="626" t="s">
        <v>7122</v>
      </c>
      <c r="E1113" s="626" t="s">
        <v>7123</v>
      </c>
      <c r="F1113" s="629"/>
      <c r="G1113" s="629"/>
      <c r="H1113" s="629"/>
      <c r="I1113" s="629"/>
      <c r="J1113" s="629">
        <v>1</v>
      </c>
      <c r="K1113" s="629">
        <v>985</v>
      </c>
      <c r="L1113" s="629"/>
      <c r="M1113" s="629">
        <v>985</v>
      </c>
      <c r="N1113" s="629"/>
      <c r="O1113" s="629"/>
      <c r="P1113" s="642"/>
      <c r="Q1113" s="630"/>
    </row>
    <row r="1114" spans="1:17" ht="14.4" customHeight="1" x14ac:dyDescent="0.3">
      <c r="A1114" s="625" t="s">
        <v>8352</v>
      </c>
      <c r="B1114" s="626" t="s">
        <v>6891</v>
      </c>
      <c r="C1114" s="626" t="s">
        <v>6929</v>
      </c>
      <c r="D1114" s="626" t="s">
        <v>7007</v>
      </c>
      <c r="E1114" s="626" t="s">
        <v>7008</v>
      </c>
      <c r="F1114" s="629">
        <v>9</v>
      </c>
      <c r="G1114" s="629">
        <v>2232</v>
      </c>
      <c r="H1114" s="629">
        <v>1</v>
      </c>
      <c r="I1114" s="629">
        <v>248</v>
      </c>
      <c r="J1114" s="629">
        <v>10</v>
      </c>
      <c r="K1114" s="629">
        <v>2490</v>
      </c>
      <c r="L1114" s="629">
        <v>1.1155913978494623</v>
      </c>
      <c r="M1114" s="629">
        <v>249</v>
      </c>
      <c r="N1114" s="629">
        <v>12</v>
      </c>
      <c r="O1114" s="629">
        <v>2784</v>
      </c>
      <c r="P1114" s="642">
        <v>1.2473118279569892</v>
      </c>
      <c r="Q1114" s="630">
        <v>232</v>
      </c>
    </row>
    <row r="1115" spans="1:17" ht="14.4" customHeight="1" x14ac:dyDescent="0.3">
      <c r="A1115" s="625" t="s">
        <v>8352</v>
      </c>
      <c r="B1115" s="626" t="s">
        <v>6891</v>
      </c>
      <c r="C1115" s="626" t="s">
        <v>6929</v>
      </c>
      <c r="D1115" s="626" t="s">
        <v>7009</v>
      </c>
      <c r="E1115" s="626" t="s">
        <v>7010</v>
      </c>
      <c r="F1115" s="629">
        <v>5</v>
      </c>
      <c r="G1115" s="629">
        <v>620</v>
      </c>
      <c r="H1115" s="629">
        <v>1</v>
      </c>
      <c r="I1115" s="629">
        <v>124</v>
      </c>
      <c r="J1115" s="629">
        <v>6</v>
      </c>
      <c r="K1115" s="629">
        <v>750</v>
      </c>
      <c r="L1115" s="629">
        <v>1.2096774193548387</v>
      </c>
      <c r="M1115" s="629">
        <v>125</v>
      </c>
      <c r="N1115" s="629">
        <v>3</v>
      </c>
      <c r="O1115" s="629">
        <v>348</v>
      </c>
      <c r="P1115" s="642">
        <v>0.56129032258064515</v>
      </c>
      <c r="Q1115" s="630">
        <v>116</v>
      </c>
    </row>
    <row r="1116" spans="1:17" ht="14.4" customHeight="1" x14ac:dyDescent="0.3">
      <c r="A1116" s="625" t="s">
        <v>8352</v>
      </c>
      <c r="B1116" s="626" t="s">
        <v>6891</v>
      </c>
      <c r="C1116" s="626" t="s">
        <v>6929</v>
      </c>
      <c r="D1116" s="626" t="s">
        <v>7049</v>
      </c>
      <c r="E1116" s="626" t="s">
        <v>7050</v>
      </c>
      <c r="F1116" s="629"/>
      <c r="G1116" s="629"/>
      <c r="H1116" s="629"/>
      <c r="I1116" s="629"/>
      <c r="J1116" s="629"/>
      <c r="K1116" s="629"/>
      <c r="L1116" s="629"/>
      <c r="M1116" s="629"/>
      <c r="N1116" s="629">
        <v>2</v>
      </c>
      <c r="O1116" s="629">
        <v>2554</v>
      </c>
      <c r="P1116" s="642"/>
      <c r="Q1116" s="630">
        <v>1277</v>
      </c>
    </row>
    <row r="1117" spans="1:17" ht="14.4" customHeight="1" x14ac:dyDescent="0.3">
      <c r="A1117" s="625" t="s">
        <v>8352</v>
      </c>
      <c r="B1117" s="626" t="s">
        <v>6891</v>
      </c>
      <c r="C1117" s="626" t="s">
        <v>6929</v>
      </c>
      <c r="D1117" s="626" t="s">
        <v>7053</v>
      </c>
      <c r="E1117" s="626" t="s">
        <v>7054</v>
      </c>
      <c r="F1117" s="629">
        <v>4</v>
      </c>
      <c r="G1117" s="629">
        <v>1328</v>
      </c>
      <c r="H1117" s="629">
        <v>1</v>
      </c>
      <c r="I1117" s="629">
        <v>332</v>
      </c>
      <c r="J1117" s="629">
        <v>3</v>
      </c>
      <c r="K1117" s="629">
        <v>999</v>
      </c>
      <c r="L1117" s="629">
        <v>0.75225903614457834</v>
      </c>
      <c r="M1117" s="629">
        <v>333</v>
      </c>
      <c r="N1117" s="629">
        <v>1</v>
      </c>
      <c r="O1117" s="629">
        <v>335</v>
      </c>
      <c r="P1117" s="642">
        <v>0.25225903614457829</v>
      </c>
      <c r="Q1117" s="630">
        <v>335</v>
      </c>
    </row>
    <row r="1118" spans="1:17" ht="14.4" customHeight="1" x14ac:dyDescent="0.3">
      <c r="A1118" s="625" t="s">
        <v>8352</v>
      </c>
      <c r="B1118" s="626" t="s">
        <v>6891</v>
      </c>
      <c r="C1118" s="626" t="s">
        <v>6929</v>
      </c>
      <c r="D1118" s="626" t="s">
        <v>7059</v>
      </c>
      <c r="E1118" s="626" t="s">
        <v>7060</v>
      </c>
      <c r="F1118" s="629"/>
      <c r="G1118" s="629"/>
      <c r="H1118" s="629"/>
      <c r="I1118" s="629"/>
      <c r="J1118" s="629"/>
      <c r="K1118" s="629"/>
      <c r="L1118" s="629"/>
      <c r="M1118" s="629"/>
      <c r="N1118" s="629">
        <v>1</v>
      </c>
      <c r="O1118" s="629">
        <v>0</v>
      </c>
      <c r="P1118" s="642"/>
      <c r="Q1118" s="630">
        <v>0</v>
      </c>
    </row>
    <row r="1119" spans="1:17" ht="14.4" customHeight="1" x14ac:dyDescent="0.3">
      <c r="A1119" s="625" t="s">
        <v>8353</v>
      </c>
      <c r="B1119" s="626" t="s">
        <v>6891</v>
      </c>
      <c r="C1119" s="626" t="s">
        <v>6929</v>
      </c>
      <c r="D1119" s="626" t="s">
        <v>6944</v>
      </c>
      <c r="E1119" s="626" t="s">
        <v>6945</v>
      </c>
      <c r="F1119" s="629"/>
      <c r="G1119" s="629"/>
      <c r="H1119" s="629"/>
      <c r="I1119" s="629"/>
      <c r="J1119" s="629">
        <v>1</v>
      </c>
      <c r="K1119" s="629">
        <v>75</v>
      </c>
      <c r="L1119" s="629"/>
      <c r="M1119" s="629">
        <v>75</v>
      </c>
      <c r="N1119" s="629"/>
      <c r="O1119" s="629"/>
      <c r="P1119" s="642"/>
      <c r="Q1119" s="630"/>
    </row>
    <row r="1120" spans="1:17" ht="14.4" customHeight="1" x14ac:dyDescent="0.3">
      <c r="A1120" s="625" t="s">
        <v>8353</v>
      </c>
      <c r="B1120" s="626" t="s">
        <v>6891</v>
      </c>
      <c r="C1120" s="626" t="s">
        <v>6929</v>
      </c>
      <c r="D1120" s="626" t="s">
        <v>6958</v>
      </c>
      <c r="E1120" s="626" t="s">
        <v>6959</v>
      </c>
      <c r="F1120" s="629">
        <v>1</v>
      </c>
      <c r="G1120" s="629">
        <v>34</v>
      </c>
      <c r="H1120" s="629">
        <v>1</v>
      </c>
      <c r="I1120" s="629">
        <v>34</v>
      </c>
      <c r="J1120" s="629">
        <v>2</v>
      </c>
      <c r="K1120" s="629">
        <v>68</v>
      </c>
      <c r="L1120" s="629">
        <v>2</v>
      </c>
      <c r="M1120" s="629">
        <v>34</v>
      </c>
      <c r="N1120" s="629">
        <v>1</v>
      </c>
      <c r="O1120" s="629">
        <v>34</v>
      </c>
      <c r="P1120" s="642">
        <v>1</v>
      </c>
      <c r="Q1120" s="630">
        <v>34</v>
      </c>
    </row>
    <row r="1121" spans="1:17" ht="14.4" customHeight="1" x14ac:dyDescent="0.3">
      <c r="A1121" s="625" t="s">
        <v>8353</v>
      </c>
      <c r="B1121" s="626" t="s">
        <v>6891</v>
      </c>
      <c r="C1121" s="626" t="s">
        <v>6929</v>
      </c>
      <c r="D1121" s="626" t="s">
        <v>7007</v>
      </c>
      <c r="E1121" s="626" t="s">
        <v>7008</v>
      </c>
      <c r="F1121" s="629">
        <v>1</v>
      </c>
      <c r="G1121" s="629">
        <v>248</v>
      </c>
      <c r="H1121" s="629">
        <v>1</v>
      </c>
      <c r="I1121" s="629">
        <v>248</v>
      </c>
      <c r="J1121" s="629">
        <v>5</v>
      </c>
      <c r="K1121" s="629">
        <v>1245</v>
      </c>
      <c r="L1121" s="629">
        <v>5.020161290322581</v>
      </c>
      <c r="M1121" s="629">
        <v>249</v>
      </c>
      <c r="N1121" s="629">
        <v>2</v>
      </c>
      <c r="O1121" s="629">
        <v>464</v>
      </c>
      <c r="P1121" s="642">
        <v>1.8709677419354838</v>
      </c>
      <c r="Q1121" s="630">
        <v>232</v>
      </c>
    </row>
    <row r="1122" spans="1:17" ht="14.4" customHeight="1" x14ac:dyDescent="0.3">
      <c r="A1122" s="625" t="s">
        <v>8353</v>
      </c>
      <c r="B1122" s="626" t="s">
        <v>6891</v>
      </c>
      <c r="C1122" s="626" t="s">
        <v>6929</v>
      </c>
      <c r="D1122" s="626" t="s">
        <v>7009</v>
      </c>
      <c r="E1122" s="626" t="s">
        <v>7010</v>
      </c>
      <c r="F1122" s="629">
        <v>5</v>
      </c>
      <c r="G1122" s="629">
        <v>620</v>
      </c>
      <c r="H1122" s="629">
        <v>1</v>
      </c>
      <c r="I1122" s="629">
        <v>124</v>
      </c>
      <c r="J1122" s="629">
        <v>7</v>
      </c>
      <c r="K1122" s="629">
        <v>875</v>
      </c>
      <c r="L1122" s="629">
        <v>1.4112903225806452</v>
      </c>
      <c r="M1122" s="629">
        <v>125</v>
      </c>
      <c r="N1122" s="629">
        <v>3</v>
      </c>
      <c r="O1122" s="629">
        <v>348</v>
      </c>
      <c r="P1122" s="642">
        <v>0.56129032258064515</v>
      </c>
      <c r="Q1122" s="630">
        <v>116</v>
      </c>
    </row>
    <row r="1123" spans="1:17" ht="14.4" customHeight="1" x14ac:dyDescent="0.3">
      <c r="A1123" s="625" t="s">
        <v>8354</v>
      </c>
      <c r="B1123" s="626" t="s">
        <v>6891</v>
      </c>
      <c r="C1123" s="626" t="s">
        <v>6929</v>
      </c>
      <c r="D1123" s="626" t="s">
        <v>6958</v>
      </c>
      <c r="E1123" s="626" t="s">
        <v>6959</v>
      </c>
      <c r="F1123" s="629"/>
      <c r="G1123" s="629"/>
      <c r="H1123" s="629"/>
      <c r="I1123" s="629"/>
      <c r="J1123" s="629">
        <v>1</v>
      </c>
      <c r="K1123" s="629">
        <v>34</v>
      </c>
      <c r="L1123" s="629"/>
      <c r="M1123" s="629">
        <v>34</v>
      </c>
      <c r="N1123" s="629"/>
      <c r="O1123" s="629"/>
      <c r="P1123" s="642"/>
      <c r="Q1123" s="630"/>
    </row>
    <row r="1124" spans="1:17" ht="14.4" customHeight="1" x14ac:dyDescent="0.3">
      <c r="A1124" s="625" t="s">
        <v>8354</v>
      </c>
      <c r="B1124" s="626" t="s">
        <v>6891</v>
      </c>
      <c r="C1124" s="626" t="s">
        <v>6929</v>
      </c>
      <c r="D1124" s="626" t="s">
        <v>7007</v>
      </c>
      <c r="E1124" s="626" t="s">
        <v>7008</v>
      </c>
      <c r="F1124" s="629">
        <v>2</v>
      </c>
      <c r="G1124" s="629">
        <v>496</v>
      </c>
      <c r="H1124" s="629">
        <v>1</v>
      </c>
      <c r="I1124" s="629">
        <v>248</v>
      </c>
      <c r="J1124" s="629"/>
      <c r="K1124" s="629"/>
      <c r="L1124" s="629"/>
      <c r="M1124" s="629"/>
      <c r="N1124" s="629"/>
      <c r="O1124" s="629"/>
      <c r="P1124" s="642"/>
      <c r="Q1124" s="630"/>
    </row>
    <row r="1125" spans="1:17" ht="14.4" customHeight="1" x14ac:dyDescent="0.3">
      <c r="A1125" s="625" t="s">
        <v>8355</v>
      </c>
      <c r="B1125" s="626" t="s">
        <v>6891</v>
      </c>
      <c r="C1125" s="626" t="s">
        <v>6929</v>
      </c>
      <c r="D1125" s="626" t="s">
        <v>6944</v>
      </c>
      <c r="E1125" s="626" t="s">
        <v>6945</v>
      </c>
      <c r="F1125" s="629">
        <v>2</v>
      </c>
      <c r="G1125" s="629">
        <v>150</v>
      </c>
      <c r="H1125" s="629">
        <v>1</v>
      </c>
      <c r="I1125" s="629">
        <v>75</v>
      </c>
      <c r="J1125" s="629">
        <v>2</v>
      </c>
      <c r="K1125" s="629">
        <v>150</v>
      </c>
      <c r="L1125" s="629">
        <v>1</v>
      </c>
      <c r="M1125" s="629">
        <v>75</v>
      </c>
      <c r="N1125" s="629">
        <v>1</v>
      </c>
      <c r="O1125" s="629">
        <v>81</v>
      </c>
      <c r="P1125" s="642">
        <v>0.54</v>
      </c>
      <c r="Q1125" s="630">
        <v>81</v>
      </c>
    </row>
    <row r="1126" spans="1:17" ht="14.4" customHeight="1" x14ac:dyDescent="0.3">
      <c r="A1126" s="625" t="s">
        <v>8355</v>
      </c>
      <c r="B1126" s="626" t="s">
        <v>6891</v>
      </c>
      <c r="C1126" s="626" t="s">
        <v>6929</v>
      </c>
      <c r="D1126" s="626" t="s">
        <v>6958</v>
      </c>
      <c r="E1126" s="626" t="s">
        <v>6959</v>
      </c>
      <c r="F1126" s="629">
        <v>12</v>
      </c>
      <c r="G1126" s="629">
        <v>408</v>
      </c>
      <c r="H1126" s="629">
        <v>1</v>
      </c>
      <c r="I1126" s="629">
        <v>34</v>
      </c>
      <c r="J1126" s="629">
        <v>3</v>
      </c>
      <c r="K1126" s="629">
        <v>102</v>
      </c>
      <c r="L1126" s="629">
        <v>0.25</v>
      </c>
      <c r="M1126" s="629">
        <v>34</v>
      </c>
      <c r="N1126" s="629">
        <v>5</v>
      </c>
      <c r="O1126" s="629">
        <v>170</v>
      </c>
      <c r="P1126" s="642">
        <v>0.41666666666666669</v>
      </c>
      <c r="Q1126" s="630">
        <v>34</v>
      </c>
    </row>
    <row r="1127" spans="1:17" ht="14.4" customHeight="1" x14ac:dyDescent="0.3">
      <c r="A1127" s="625" t="s">
        <v>8355</v>
      </c>
      <c r="B1127" s="626" t="s">
        <v>6891</v>
      </c>
      <c r="C1127" s="626" t="s">
        <v>6929</v>
      </c>
      <c r="D1127" s="626" t="s">
        <v>7005</v>
      </c>
      <c r="E1127" s="626" t="s">
        <v>7006</v>
      </c>
      <c r="F1127" s="629"/>
      <c r="G1127" s="629"/>
      <c r="H1127" s="629"/>
      <c r="I1127" s="629"/>
      <c r="J1127" s="629"/>
      <c r="K1127" s="629"/>
      <c r="L1127" s="629"/>
      <c r="M1127" s="629"/>
      <c r="N1127" s="629">
        <v>2</v>
      </c>
      <c r="O1127" s="629">
        <v>688</v>
      </c>
      <c r="P1127" s="642"/>
      <c r="Q1127" s="630">
        <v>344</v>
      </c>
    </row>
    <row r="1128" spans="1:17" ht="14.4" customHeight="1" x14ac:dyDescent="0.3">
      <c r="A1128" s="625" t="s">
        <v>8355</v>
      </c>
      <c r="B1128" s="626" t="s">
        <v>6891</v>
      </c>
      <c r="C1128" s="626" t="s">
        <v>6929</v>
      </c>
      <c r="D1128" s="626" t="s">
        <v>7007</v>
      </c>
      <c r="E1128" s="626" t="s">
        <v>7008</v>
      </c>
      <c r="F1128" s="629">
        <v>10</v>
      </c>
      <c r="G1128" s="629">
        <v>2480</v>
      </c>
      <c r="H1128" s="629">
        <v>1</v>
      </c>
      <c r="I1128" s="629">
        <v>248</v>
      </c>
      <c r="J1128" s="629">
        <v>3</v>
      </c>
      <c r="K1128" s="629">
        <v>747</v>
      </c>
      <c r="L1128" s="629">
        <v>0.30120967741935484</v>
      </c>
      <c r="M1128" s="629">
        <v>249</v>
      </c>
      <c r="N1128" s="629">
        <v>2</v>
      </c>
      <c r="O1128" s="629">
        <v>464</v>
      </c>
      <c r="P1128" s="642">
        <v>0.18709677419354839</v>
      </c>
      <c r="Q1128" s="630">
        <v>232</v>
      </c>
    </row>
    <row r="1129" spans="1:17" ht="14.4" customHeight="1" x14ac:dyDescent="0.3">
      <c r="A1129" s="625" t="s">
        <v>8355</v>
      </c>
      <c r="B1129" s="626" t="s">
        <v>6891</v>
      </c>
      <c r="C1129" s="626" t="s">
        <v>6929</v>
      </c>
      <c r="D1129" s="626" t="s">
        <v>7009</v>
      </c>
      <c r="E1129" s="626" t="s">
        <v>7010</v>
      </c>
      <c r="F1129" s="629">
        <v>28</v>
      </c>
      <c r="G1129" s="629">
        <v>3472</v>
      </c>
      <c r="H1129" s="629">
        <v>1</v>
      </c>
      <c r="I1129" s="629">
        <v>124</v>
      </c>
      <c r="J1129" s="629">
        <v>8</v>
      </c>
      <c r="K1129" s="629">
        <v>1000</v>
      </c>
      <c r="L1129" s="629">
        <v>0.28801843317972348</v>
      </c>
      <c r="M1129" s="629">
        <v>125</v>
      </c>
      <c r="N1129" s="629">
        <v>5</v>
      </c>
      <c r="O1129" s="629">
        <v>580</v>
      </c>
      <c r="P1129" s="642">
        <v>0.16705069124423963</v>
      </c>
      <c r="Q1129" s="630">
        <v>116</v>
      </c>
    </row>
    <row r="1130" spans="1:17" ht="14.4" customHeight="1" x14ac:dyDescent="0.3">
      <c r="A1130" s="625" t="s">
        <v>8355</v>
      </c>
      <c r="B1130" s="626" t="s">
        <v>6891</v>
      </c>
      <c r="C1130" s="626" t="s">
        <v>6929</v>
      </c>
      <c r="D1130" s="626" t="s">
        <v>7019</v>
      </c>
      <c r="E1130" s="626" t="s">
        <v>7020</v>
      </c>
      <c r="F1130" s="629">
        <v>2</v>
      </c>
      <c r="G1130" s="629">
        <v>350</v>
      </c>
      <c r="H1130" s="629">
        <v>1</v>
      </c>
      <c r="I1130" s="629">
        <v>175</v>
      </c>
      <c r="J1130" s="629">
        <v>2</v>
      </c>
      <c r="K1130" s="629">
        <v>352</v>
      </c>
      <c r="L1130" s="629">
        <v>1.0057142857142858</v>
      </c>
      <c r="M1130" s="629">
        <v>176</v>
      </c>
      <c r="N1130" s="629"/>
      <c r="O1130" s="629"/>
      <c r="P1130" s="642"/>
      <c r="Q1130" s="630"/>
    </row>
    <row r="1131" spans="1:17" ht="14.4" customHeight="1" x14ac:dyDescent="0.3">
      <c r="A1131" s="625" t="s">
        <v>8355</v>
      </c>
      <c r="B1131" s="626" t="s">
        <v>6891</v>
      </c>
      <c r="C1131" s="626" t="s">
        <v>6929</v>
      </c>
      <c r="D1131" s="626" t="s">
        <v>7035</v>
      </c>
      <c r="E1131" s="626" t="s">
        <v>7036</v>
      </c>
      <c r="F1131" s="629">
        <v>1</v>
      </c>
      <c r="G1131" s="629">
        <v>310</v>
      </c>
      <c r="H1131" s="629">
        <v>1</v>
      </c>
      <c r="I1131" s="629">
        <v>310</v>
      </c>
      <c r="J1131" s="629"/>
      <c r="K1131" s="629"/>
      <c r="L1131" s="629"/>
      <c r="M1131" s="629"/>
      <c r="N1131" s="629"/>
      <c r="O1131" s="629"/>
      <c r="P1131" s="642"/>
      <c r="Q1131" s="630"/>
    </row>
    <row r="1132" spans="1:17" ht="14.4" customHeight="1" x14ac:dyDescent="0.3">
      <c r="A1132" s="625" t="s">
        <v>8355</v>
      </c>
      <c r="B1132" s="626" t="s">
        <v>6891</v>
      </c>
      <c r="C1132" s="626" t="s">
        <v>6929</v>
      </c>
      <c r="D1132" s="626" t="s">
        <v>7806</v>
      </c>
      <c r="E1132" s="626" t="s">
        <v>7807</v>
      </c>
      <c r="F1132" s="629">
        <v>1</v>
      </c>
      <c r="G1132" s="629">
        <v>679</v>
      </c>
      <c r="H1132" s="629">
        <v>1</v>
      </c>
      <c r="I1132" s="629">
        <v>679</v>
      </c>
      <c r="J1132" s="629"/>
      <c r="K1132" s="629"/>
      <c r="L1132" s="629"/>
      <c r="M1132" s="629"/>
      <c r="N1132" s="629"/>
      <c r="O1132" s="629"/>
      <c r="P1132" s="642"/>
      <c r="Q1132" s="630"/>
    </row>
    <row r="1133" spans="1:17" ht="14.4" customHeight="1" x14ac:dyDescent="0.3">
      <c r="A1133" s="625" t="s">
        <v>8355</v>
      </c>
      <c r="B1133" s="626" t="s">
        <v>6891</v>
      </c>
      <c r="C1133" s="626" t="s">
        <v>6929</v>
      </c>
      <c r="D1133" s="626" t="s">
        <v>7882</v>
      </c>
      <c r="E1133" s="626" t="s">
        <v>7883</v>
      </c>
      <c r="F1133" s="629">
        <v>1</v>
      </c>
      <c r="G1133" s="629">
        <v>348</v>
      </c>
      <c r="H1133" s="629">
        <v>1</v>
      </c>
      <c r="I1133" s="629">
        <v>348</v>
      </c>
      <c r="J1133" s="629"/>
      <c r="K1133" s="629"/>
      <c r="L1133" s="629"/>
      <c r="M1133" s="629"/>
      <c r="N1133" s="629"/>
      <c r="O1133" s="629"/>
      <c r="P1133" s="642"/>
      <c r="Q1133" s="630"/>
    </row>
    <row r="1134" spans="1:17" ht="14.4" customHeight="1" x14ac:dyDescent="0.3">
      <c r="A1134" s="625" t="s">
        <v>8355</v>
      </c>
      <c r="B1134" s="626" t="s">
        <v>6891</v>
      </c>
      <c r="C1134" s="626" t="s">
        <v>6929</v>
      </c>
      <c r="D1134" s="626" t="s">
        <v>7059</v>
      </c>
      <c r="E1134" s="626" t="s">
        <v>7060</v>
      </c>
      <c r="F1134" s="629">
        <v>0</v>
      </c>
      <c r="G1134" s="629">
        <v>0</v>
      </c>
      <c r="H1134" s="629"/>
      <c r="I1134" s="629"/>
      <c r="J1134" s="629"/>
      <c r="K1134" s="629"/>
      <c r="L1134" s="629"/>
      <c r="M1134" s="629"/>
      <c r="N1134" s="629"/>
      <c r="O1134" s="629"/>
      <c r="P1134" s="642"/>
      <c r="Q1134" s="630"/>
    </row>
    <row r="1135" spans="1:17" ht="14.4" customHeight="1" x14ac:dyDescent="0.3">
      <c r="A1135" s="625" t="s">
        <v>8356</v>
      </c>
      <c r="B1135" s="626" t="s">
        <v>6891</v>
      </c>
      <c r="C1135" s="626" t="s">
        <v>6929</v>
      </c>
      <c r="D1135" s="626" t="s">
        <v>6944</v>
      </c>
      <c r="E1135" s="626" t="s">
        <v>6945</v>
      </c>
      <c r="F1135" s="629"/>
      <c r="G1135" s="629"/>
      <c r="H1135" s="629"/>
      <c r="I1135" s="629"/>
      <c r="J1135" s="629">
        <v>2</v>
      </c>
      <c r="K1135" s="629">
        <v>150</v>
      </c>
      <c r="L1135" s="629"/>
      <c r="M1135" s="629">
        <v>75</v>
      </c>
      <c r="N1135" s="629">
        <v>6</v>
      </c>
      <c r="O1135" s="629">
        <v>486</v>
      </c>
      <c r="P1135" s="642"/>
      <c r="Q1135" s="630">
        <v>81</v>
      </c>
    </row>
    <row r="1136" spans="1:17" ht="14.4" customHeight="1" x14ac:dyDescent="0.3">
      <c r="A1136" s="625" t="s">
        <v>8356</v>
      </c>
      <c r="B1136" s="626" t="s">
        <v>6891</v>
      </c>
      <c r="C1136" s="626" t="s">
        <v>6929</v>
      </c>
      <c r="D1136" s="626" t="s">
        <v>7552</v>
      </c>
      <c r="E1136" s="626" t="s">
        <v>7553</v>
      </c>
      <c r="F1136" s="629"/>
      <c r="G1136" s="629"/>
      <c r="H1136" s="629"/>
      <c r="I1136" s="629"/>
      <c r="J1136" s="629"/>
      <c r="K1136" s="629"/>
      <c r="L1136" s="629"/>
      <c r="M1136" s="629"/>
      <c r="N1136" s="629">
        <v>2</v>
      </c>
      <c r="O1136" s="629">
        <v>112</v>
      </c>
      <c r="P1136" s="642"/>
      <c r="Q1136" s="630">
        <v>56</v>
      </c>
    </row>
    <row r="1137" spans="1:17" ht="14.4" customHeight="1" x14ac:dyDescent="0.3">
      <c r="A1137" s="625" t="s">
        <v>8356</v>
      </c>
      <c r="B1137" s="626" t="s">
        <v>6891</v>
      </c>
      <c r="C1137" s="626" t="s">
        <v>6929</v>
      </c>
      <c r="D1137" s="626" t="s">
        <v>6958</v>
      </c>
      <c r="E1137" s="626" t="s">
        <v>6959</v>
      </c>
      <c r="F1137" s="629">
        <v>17</v>
      </c>
      <c r="G1137" s="629">
        <v>578</v>
      </c>
      <c r="H1137" s="629">
        <v>1</v>
      </c>
      <c r="I1137" s="629">
        <v>34</v>
      </c>
      <c r="J1137" s="629">
        <v>14</v>
      </c>
      <c r="K1137" s="629">
        <v>476</v>
      </c>
      <c r="L1137" s="629">
        <v>0.82352941176470584</v>
      </c>
      <c r="M1137" s="629">
        <v>34</v>
      </c>
      <c r="N1137" s="629">
        <v>14</v>
      </c>
      <c r="O1137" s="629">
        <v>476</v>
      </c>
      <c r="P1137" s="642">
        <v>0.82352941176470584</v>
      </c>
      <c r="Q1137" s="630">
        <v>34</v>
      </c>
    </row>
    <row r="1138" spans="1:17" ht="14.4" customHeight="1" x14ac:dyDescent="0.3">
      <c r="A1138" s="625" t="s">
        <v>8356</v>
      </c>
      <c r="B1138" s="626" t="s">
        <v>6891</v>
      </c>
      <c r="C1138" s="626" t="s">
        <v>6929</v>
      </c>
      <c r="D1138" s="626" t="s">
        <v>6978</v>
      </c>
      <c r="E1138" s="626" t="s">
        <v>6979</v>
      </c>
      <c r="F1138" s="629">
        <v>2</v>
      </c>
      <c r="G1138" s="629">
        <v>1214</v>
      </c>
      <c r="H1138" s="629">
        <v>1</v>
      </c>
      <c r="I1138" s="629">
        <v>607</v>
      </c>
      <c r="J1138" s="629">
        <v>2</v>
      </c>
      <c r="K1138" s="629">
        <v>1218</v>
      </c>
      <c r="L1138" s="629">
        <v>1.0032948929159802</v>
      </c>
      <c r="M1138" s="629">
        <v>609</v>
      </c>
      <c r="N1138" s="629">
        <v>1</v>
      </c>
      <c r="O1138" s="629">
        <v>611</v>
      </c>
      <c r="P1138" s="642">
        <v>0.50329489291598029</v>
      </c>
      <c r="Q1138" s="630">
        <v>611</v>
      </c>
    </row>
    <row r="1139" spans="1:17" ht="14.4" customHeight="1" x14ac:dyDescent="0.3">
      <c r="A1139" s="625" t="s">
        <v>8356</v>
      </c>
      <c r="B1139" s="626" t="s">
        <v>6891</v>
      </c>
      <c r="C1139" s="626" t="s">
        <v>6929</v>
      </c>
      <c r="D1139" s="626" t="s">
        <v>6980</v>
      </c>
      <c r="E1139" s="626" t="s">
        <v>6981</v>
      </c>
      <c r="F1139" s="629">
        <v>1</v>
      </c>
      <c r="G1139" s="629">
        <v>162</v>
      </c>
      <c r="H1139" s="629">
        <v>1</v>
      </c>
      <c r="I1139" s="629">
        <v>162</v>
      </c>
      <c r="J1139" s="629">
        <v>3</v>
      </c>
      <c r="K1139" s="629">
        <v>492</v>
      </c>
      <c r="L1139" s="629">
        <v>3.0370370370370372</v>
      </c>
      <c r="M1139" s="629">
        <v>164</v>
      </c>
      <c r="N1139" s="629">
        <v>2</v>
      </c>
      <c r="O1139" s="629">
        <v>330</v>
      </c>
      <c r="P1139" s="642">
        <v>2.0370370370370372</v>
      </c>
      <c r="Q1139" s="630">
        <v>165</v>
      </c>
    </row>
    <row r="1140" spans="1:17" ht="14.4" customHeight="1" x14ac:dyDescent="0.3">
      <c r="A1140" s="625" t="s">
        <v>8356</v>
      </c>
      <c r="B1140" s="626" t="s">
        <v>6891</v>
      </c>
      <c r="C1140" s="626" t="s">
        <v>6929</v>
      </c>
      <c r="D1140" s="626" t="s">
        <v>6984</v>
      </c>
      <c r="E1140" s="626" t="s">
        <v>6985</v>
      </c>
      <c r="F1140" s="629"/>
      <c r="G1140" s="629"/>
      <c r="H1140" s="629"/>
      <c r="I1140" s="629"/>
      <c r="J1140" s="629">
        <v>2</v>
      </c>
      <c r="K1140" s="629">
        <v>1886</v>
      </c>
      <c r="L1140" s="629"/>
      <c r="M1140" s="629">
        <v>943</v>
      </c>
      <c r="N1140" s="629"/>
      <c r="O1140" s="629"/>
      <c r="P1140" s="642"/>
      <c r="Q1140" s="630"/>
    </row>
    <row r="1141" spans="1:17" ht="14.4" customHeight="1" x14ac:dyDescent="0.3">
      <c r="A1141" s="625" t="s">
        <v>8356</v>
      </c>
      <c r="B1141" s="626" t="s">
        <v>6891</v>
      </c>
      <c r="C1141" s="626" t="s">
        <v>6929</v>
      </c>
      <c r="D1141" s="626" t="s">
        <v>6988</v>
      </c>
      <c r="E1141" s="626" t="s">
        <v>6989</v>
      </c>
      <c r="F1141" s="629">
        <v>1</v>
      </c>
      <c r="G1141" s="629">
        <v>385</v>
      </c>
      <c r="H1141" s="629">
        <v>1</v>
      </c>
      <c r="I1141" s="629">
        <v>385</v>
      </c>
      <c r="J1141" s="629">
        <v>2</v>
      </c>
      <c r="K1141" s="629">
        <v>770</v>
      </c>
      <c r="L1141" s="629">
        <v>2</v>
      </c>
      <c r="M1141" s="629">
        <v>385</v>
      </c>
      <c r="N1141" s="629"/>
      <c r="O1141" s="629"/>
      <c r="P1141" s="642"/>
      <c r="Q1141" s="630"/>
    </row>
    <row r="1142" spans="1:17" ht="14.4" customHeight="1" x14ac:dyDescent="0.3">
      <c r="A1142" s="625" t="s">
        <v>8356</v>
      </c>
      <c r="B1142" s="626" t="s">
        <v>6891</v>
      </c>
      <c r="C1142" s="626" t="s">
        <v>6929</v>
      </c>
      <c r="D1142" s="626" t="s">
        <v>6990</v>
      </c>
      <c r="E1142" s="626" t="s">
        <v>6991</v>
      </c>
      <c r="F1142" s="629"/>
      <c r="G1142" s="629"/>
      <c r="H1142" s="629"/>
      <c r="I1142" s="629"/>
      <c r="J1142" s="629">
        <v>6</v>
      </c>
      <c r="K1142" s="629">
        <v>234</v>
      </c>
      <c r="L1142" s="629"/>
      <c r="M1142" s="629">
        <v>39</v>
      </c>
      <c r="N1142" s="629">
        <v>1</v>
      </c>
      <c r="O1142" s="629">
        <v>39</v>
      </c>
      <c r="P1142" s="642"/>
      <c r="Q1142" s="630">
        <v>39</v>
      </c>
    </row>
    <row r="1143" spans="1:17" ht="14.4" customHeight="1" x14ac:dyDescent="0.3">
      <c r="A1143" s="625" t="s">
        <v>8356</v>
      </c>
      <c r="B1143" s="626" t="s">
        <v>6891</v>
      </c>
      <c r="C1143" s="626" t="s">
        <v>6929</v>
      </c>
      <c r="D1143" s="626" t="s">
        <v>6995</v>
      </c>
      <c r="E1143" s="626" t="s">
        <v>6996</v>
      </c>
      <c r="F1143" s="629">
        <v>1</v>
      </c>
      <c r="G1143" s="629">
        <v>1684</v>
      </c>
      <c r="H1143" s="629">
        <v>1</v>
      </c>
      <c r="I1143" s="629">
        <v>1684</v>
      </c>
      <c r="J1143" s="629"/>
      <c r="K1143" s="629"/>
      <c r="L1143" s="629"/>
      <c r="M1143" s="629"/>
      <c r="N1143" s="629"/>
      <c r="O1143" s="629"/>
      <c r="P1143" s="642"/>
      <c r="Q1143" s="630"/>
    </row>
    <row r="1144" spans="1:17" ht="14.4" customHeight="1" x14ac:dyDescent="0.3">
      <c r="A1144" s="625" t="s">
        <v>8356</v>
      </c>
      <c r="B1144" s="626" t="s">
        <v>6891</v>
      </c>
      <c r="C1144" s="626" t="s">
        <v>6929</v>
      </c>
      <c r="D1144" s="626" t="s">
        <v>7001</v>
      </c>
      <c r="E1144" s="626" t="s">
        <v>7002</v>
      </c>
      <c r="F1144" s="629"/>
      <c r="G1144" s="629"/>
      <c r="H1144" s="629"/>
      <c r="I1144" s="629"/>
      <c r="J1144" s="629">
        <v>1</v>
      </c>
      <c r="K1144" s="629">
        <v>687</v>
      </c>
      <c r="L1144" s="629"/>
      <c r="M1144" s="629">
        <v>687</v>
      </c>
      <c r="N1144" s="629"/>
      <c r="O1144" s="629"/>
      <c r="P1144" s="642"/>
      <c r="Q1144" s="630"/>
    </row>
    <row r="1145" spans="1:17" ht="14.4" customHeight="1" x14ac:dyDescent="0.3">
      <c r="A1145" s="625" t="s">
        <v>8356</v>
      </c>
      <c r="B1145" s="626" t="s">
        <v>6891</v>
      </c>
      <c r="C1145" s="626" t="s">
        <v>6929</v>
      </c>
      <c r="D1145" s="626" t="s">
        <v>7005</v>
      </c>
      <c r="E1145" s="626" t="s">
        <v>7006</v>
      </c>
      <c r="F1145" s="629"/>
      <c r="G1145" s="629"/>
      <c r="H1145" s="629"/>
      <c r="I1145" s="629"/>
      <c r="J1145" s="629"/>
      <c r="K1145" s="629"/>
      <c r="L1145" s="629"/>
      <c r="M1145" s="629"/>
      <c r="N1145" s="629">
        <v>1</v>
      </c>
      <c r="O1145" s="629">
        <v>344</v>
      </c>
      <c r="P1145" s="642"/>
      <c r="Q1145" s="630">
        <v>344</v>
      </c>
    </row>
    <row r="1146" spans="1:17" ht="14.4" customHeight="1" x14ac:dyDescent="0.3">
      <c r="A1146" s="625" t="s">
        <v>8356</v>
      </c>
      <c r="B1146" s="626" t="s">
        <v>6891</v>
      </c>
      <c r="C1146" s="626" t="s">
        <v>6929</v>
      </c>
      <c r="D1146" s="626" t="s">
        <v>7007</v>
      </c>
      <c r="E1146" s="626" t="s">
        <v>7008</v>
      </c>
      <c r="F1146" s="629">
        <v>30</v>
      </c>
      <c r="G1146" s="629">
        <v>7440</v>
      </c>
      <c r="H1146" s="629">
        <v>1</v>
      </c>
      <c r="I1146" s="629">
        <v>248</v>
      </c>
      <c r="J1146" s="629">
        <v>12</v>
      </c>
      <c r="K1146" s="629">
        <v>2988</v>
      </c>
      <c r="L1146" s="629">
        <v>0.40161290322580645</v>
      </c>
      <c r="M1146" s="629">
        <v>249</v>
      </c>
      <c r="N1146" s="629">
        <v>19</v>
      </c>
      <c r="O1146" s="629">
        <v>4408</v>
      </c>
      <c r="P1146" s="642">
        <v>0.59247311827956994</v>
      </c>
      <c r="Q1146" s="630">
        <v>232</v>
      </c>
    </row>
    <row r="1147" spans="1:17" ht="14.4" customHeight="1" x14ac:dyDescent="0.3">
      <c r="A1147" s="625" t="s">
        <v>8356</v>
      </c>
      <c r="B1147" s="626" t="s">
        <v>6891</v>
      </c>
      <c r="C1147" s="626" t="s">
        <v>6929</v>
      </c>
      <c r="D1147" s="626" t="s">
        <v>7009</v>
      </c>
      <c r="E1147" s="626" t="s">
        <v>7010</v>
      </c>
      <c r="F1147" s="629">
        <v>31</v>
      </c>
      <c r="G1147" s="629">
        <v>3844</v>
      </c>
      <c r="H1147" s="629">
        <v>1</v>
      </c>
      <c r="I1147" s="629">
        <v>124</v>
      </c>
      <c r="J1147" s="629">
        <v>55</v>
      </c>
      <c r="K1147" s="629">
        <v>6875</v>
      </c>
      <c r="L1147" s="629">
        <v>1.7885015608740895</v>
      </c>
      <c r="M1147" s="629">
        <v>125</v>
      </c>
      <c r="N1147" s="629">
        <v>29</v>
      </c>
      <c r="O1147" s="629">
        <v>3364</v>
      </c>
      <c r="P1147" s="642">
        <v>0.87513007284079081</v>
      </c>
      <c r="Q1147" s="630">
        <v>116</v>
      </c>
    </row>
    <row r="1148" spans="1:17" ht="14.4" customHeight="1" x14ac:dyDescent="0.3">
      <c r="A1148" s="625" t="s">
        <v>8356</v>
      </c>
      <c r="B1148" s="626" t="s">
        <v>6891</v>
      </c>
      <c r="C1148" s="626" t="s">
        <v>6929</v>
      </c>
      <c r="D1148" s="626" t="s">
        <v>7015</v>
      </c>
      <c r="E1148" s="626" t="s">
        <v>7016</v>
      </c>
      <c r="F1148" s="629"/>
      <c r="G1148" s="629"/>
      <c r="H1148" s="629"/>
      <c r="I1148" s="629"/>
      <c r="J1148" s="629">
        <v>1</v>
      </c>
      <c r="K1148" s="629">
        <v>672</v>
      </c>
      <c r="L1148" s="629"/>
      <c r="M1148" s="629">
        <v>672</v>
      </c>
      <c r="N1148" s="629"/>
      <c r="O1148" s="629"/>
      <c r="P1148" s="642"/>
      <c r="Q1148" s="630"/>
    </row>
    <row r="1149" spans="1:17" ht="14.4" customHeight="1" x14ac:dyDescent="0.3">
      <c r="A1149" s="625" t="s">
        <v>8356</v>
      </c>
      <c r="B1149" s="626" t="s">
        <v>6891</v>
      </c>
      <c r="C1149" s="626" t="s">
        <v>6929</v>
      </c>
      <c r="D1149" s="626" t="s">
        <v>7027</v>
      </c>
      <c r="E1149" s="626" t="s">
        <v>7028</v>
      </c>
      <c r="F1149" s="629"/>
      <c r="G1149" s="629"/>
      <c r="H1149" s="629"/>
      <c r="I1149" s="629"/>
      <c r="J1149" s="629"/>
      <c r="K1149" s="629"/>
      <c r="L1149" s="629"/>
      <c r="M1149" s="629"/>
      <c r="N1149" s="629">
        <v>1</v>
      </c>
      <c r="O1149" s="629">
        <v>431</v>
      </c>
      <c r="P1149" s="642"/>
      <c r="Q1149" s="630">
        <v>431</v>
      </c>
    </row>
    <row r="1150" spans="1:17" ht="14.4" customHeight="1" x14ac:dyDescent="0.3">
      <c r="A1150" s="625" t="s">
        <v>8356</v>
      </c>
      <c r="B1150" s="626" t="s">
        <v>6891</v>
      </c>
      <c r="C1150" s="626" t="s">
        <v>6929</v>
      </c>
      <c r="D1150" s="626" t="s">
        <v>7041</v>
      </c>
      <c r="E1150" s="626" t="s">
        <v>7042</v>
      </c>
      <c r="F1150" s="629"/>
      <c r="G1150" s="629"/>
      <c r="H1150" s="629"/>
      <c r="I1150" s="629"/>
      <c r="J1150" s="629"/>
      <c r="K1150" s="629"/>
      <c r="L1150" s="629"/>
      <c r="M1150" s="629"/>
      <c r="N1150" s="629">
        <v>1</v>
      </c>
      <c r="O1150" s="629">
        <v>659</v>
      </c>
      <c r="P1150" s="642"/>
      <c r="Q1150" s="630">
        <v>659</v>
      </c>
    </row>
    <row r="1151" spans="1:17" ht="14.4" customHeight="1" x14ac:dyDescent="0.3">
      <c r="A1151" s="625" t="s">
        <v>8356</v>
      </c>
      <c r="B1151" s="626" t="s">
        <v>6891</v>
      </c>
      <c r="C1151" s="626" t="s">
        <v>6929</v>
      </c>
      <c r="D1151" s="626" t="s">
        <v>7882</v>
      </c>
      <c r="E1151" s="626" t="s">
        <v>7883</v>
      </c>
      <c r="F1151" s="629">
        <v>1</v>
      </c>
      <c r="G1151" s="629">
        <v>348</v>
      </c>
      <c r="H1151" s="629">
        <v>1</v>
      </c>
      <c r="I1151" s="629">
        <v>348</v>
      </c>
      <c r="J1151" s="629"/>
      <c r="K1151" s="629"/>
      <c r="L1151" s="629"/>
      <c r="M1151" s="629"/>
      <c r="N1151" s="629"/>
      <c r="O1151" s="629"/>
      <c r="P1151" s="642"/>
      <c r="Q1151" s="630"/>
    </row>
    <row r="1152" spans="1:17" ht="14.4" customHeight="1" x14ac:dyDescent="0.3">
      <c r="A1152" s="625" t="s">
        <v>8356</v>
      </c>
      <c r="B1152" s="626" t="s">
        <v>6891</v>
      </c>
      <c r="C1152" s="626" t="s">
        <v>6929</v>
      </c>
      <c r="D1152" s="626" t="s">
        <v>7053</v>
      </c>
      <c r="E1152" s="626" t="s">
        <v>7054</v>
      </c>
      <c r="F1152" s="629"/>
      <c r="G1152" s="629"/>
      <c r="H1152" s="629"/>
      <c r="I1152" s="629"/>
      <c r="J1152" s="629">
        <v>1</v>
      </c>
      <c r="K1152" s="629">
        <v>333</v>
      </c>
      <c r="L1152" s="629"/>
      <c r="M1152" s="629">
        <v>333</v>
      </c>
      <c r="N1152" s="629"/>
      <c r="O1152" s="629"/>
      <c r="P1152" s="642"/>
      <c r="Q1152" s="630"/>
    </row>
    <row r="1153" spans="1:17" ht="14.4" customHeight="1" x14ac:dyDescent="0.3">
      <c r="A1153" s="625" t="s">
        <v>8356</v>
      </c>
      <c r="B1153" s="626" t="s">
        <v>6891</v>
      </c>
      <c r="C1153" s="626" t="s">
        <v>6929</v>
      </c>
      <c r="D1153" s="626" t="s">
        <v>7059</v>
      </c>
      <c r="E1153" s="626" t="s">
        <v>7060</v>
      </c>
      <c r="F1153" s="629">
        <v>1</v>
      </c>
      <c r="G1153" s="629">
        <v>0</v>
      </c>
      <c r="H1153" s="629"/>
      <c r="I1153" s="629">
        <v>0</v>
      </c>
      <c r="J1153" s="629">
        <v>1</v>
      </c>
      <c r="K1153" s="629">
        <v>0</v>
      </c>
      <c r="L1153" s="629"/>
      <c r="M1153" s="629">
        <v>0</v>
      </c>
      <c r="N1153" s="629">
        <v>1</v>
      </c>
      <c r="O1153" s="629">
        <v>0</v>
      </c>
      <c r="P1153" s="642"/>
      <c r="Q1153" s="630">
        <v>0</v>
      </c>
    </row>
    <row r="1154" spans="1:17" ht="14.4" customHeight="1" x14ac:dyDescent="0.3">
      <c r="A1154" s="625" t="s">
        <v>8357</v>
      </c>
      <c r="B1154" s="626" t="s">
        <v>6891</v>
      </c>
      <c r="C1154" s="626" t="s">
        <v>6929</v>
      </c>
      <c r="D1154" s="626" t="s">
        <v>7007</v>
      </c>
      <c r="E1154" s="626" t="s">
        <v>7008</v>
      </c>
      <c r="F1154" s="629"/>
      <c r="G1154" s="629"/>
      <c r="H1154" s="629"/>
      <c r="I1154" s="629"/>
      <c r="J1154" s="629">
        <v>1</v>
      </c>
      <c r="K1154" s="629">
        <v>249</v>
      </c>
      <c r="L1154" s="629"/>
      <c r="M1154" s="629">
        <v>249</v>
      </c>
      <c r="N1154" s="629"/>
      <c r="O1154" s="629"/>
      <c r="P1154" s="642"/>
      <c r="Q1154" s="630"/>
    </row>
    <row r="1155" spans="1:17" ht="14.4" customHeight="1" x14ac:dyDescent="0.3">
      <c r="A1155" s="625" t="s">
        <v>8357</v>
      </c>
      <c r="B1155" s="626" t="s">
        <v>6891</v>
      </c>
      <c r="C1155" s="626" t="s">
        <v>6929</v>
      </c>
      <c r="D1155" s="626" t="s">
        <v>7009</v>
      </c>
      <c r="E1155" s="626" t="s">
        <v>7010</v>
      </c>
      <c r="F1155" s="629">
        <v>1</v>
      </c>
      <c r="G1155" s="629">
        <v>124</v>
      </c>
      <c r="H1155" s="629">
        <v>1</v>
      </c>
      <c r="I1155" s="629">
        <v>124</v>
      </c>
      <c r="J1155" s="629"/>
      <c r="K1155" s="629"/>
      <c r="L1155" s="629"/>
      <c r="M1155" s="629"/>
      <c r="N1155" s="629"/>
      <c r="O1155" s="629"/>
      <c r="P1155" s="642"/>
      <c r="Q1155" s="630"/>
    </row>
    <row r="1156" spans="1:17" ht="14.4" customHeight="1" x14ac:dyDescent="0.3">
      <c r="A1156" s="625" t="s">
        <v>8358</v>
      </c>
      <c r="B1156" s="626" t="s">
        <v>6891</v>
      </c>
      <c r="C1156" s="626" t="s">
        <v>6929</v>
      </c>
      <c r="D1156" s="626" t="s">
        <v>6944</v>
      </c>
      <c r="E1156" s="626" t="s">
        <v>6945</v>
      </c>
      <c r="F1156" s="629">
        <v>1</v>
      </c>
      <c r="G1156" s="629">
        <v>75</v>
      </c>
      <c r="H1156" s="629">
        <v>1</v>
      </c>
      <c r="I1156" s="629">
        <v>75</v>
      </c>
      <c r="J1156" s="629">
        <v>3</v>
      </c>
      <c r="K1156" s="629">
        <v>225</v>
      </c>
      <c r="L1156" s="629">
        <v>3</v>
      </c>
      <c r="M1156" s="629">
        <v>75</v>
      </c>
      <c r="N1156" s="629">
        <v>3</v>
      </c>
      <c r="O1156" s="629">
        <v>243</v>
      </c>
      <c r="P1156" s="642">
        <v>3.24</v>
      </c>
      <c r="Q1156" s="630">
        <v>81</v>
      </c>
    </row>
    <row r="1157" spans="1:17" ht="14.4" customHeight="1" x14ac:dyDescent="0.3">
      <c r="A1157" s="625" t="s">
        <v>8358</v>
      </c>
      <c r="B1157" s="626" t="s">
        <v>6891</v>
      </c>
      <c r="C1157" s="626" t="s">
        <v>6929</v>
      </c>
      <c r="D1157" s="626" t="s">
        <v>6958</v>
      </c>
      <c r="E1157" s="626" t="s">
        <v>6959</v>
      </c>
      <c r="F1157" s="629"/>
      <c r="G1157" s="629"/>
      <c r="H1157" s="629"/>
      <c r="I1157" s="629"/>
      <c r="J1157" s="629">
        <v>1</v>
      </c>
      <c r="K1157" s="629">
        <v>34</v>
      </c>
      <c r="L1157" s="629"/>
      <c r="M1157" s="629">
        <v>34</v>
      </c>
      <c r="N1157" s="629"/>
      <c r="O1157" s="629"/>
      <c r="P1157" s="642"/>
      <c r="Q1157" s="630"/>
    </row>
    <row r="1158" spans="1:17" ht="14.4" customHeight="1" x14ac:dyDescent="0.3">
      <c r="A1158" s="625" t="s">
        <v>8358</v>
      </c>
      <c r="B1158" s="626" t="s">
        <v>6891</v>
      </c>
      <c r="C1158" s="626" t="s">
        <v>6929</v>
      </c>
      <c r="D1158" s="626" t="s">
        <v>6978</v>
      </c>
      <c r="E1158" s="626" t="s">
        <v>6979</v>
      </c>
      <c r="F1158" s="629">
        <v>4</v>
      </c>
      <c r="G1158" s="629">
        <v>2428</v>
      </c>
      <c r="H1158" s="629">
        <v>1</v>
      </c>
      <c r="I1158" s="629">
        <v>607</v>
      </c>
      <c r="J1158" s="629">
        <v>4</v>
      </c>
      <c r="K1158" s="629">
        <v>2436</v>
      </c>
      <c r="L1158" s="629">
        <v>1.0032948929159802</v>
      </c>
      <c r="M1158" s="629">
        <v>609</v>
      </c>
      <c r="N1158" s="629">
        <v>4</v>
      </c>
      <c r="O1158" s="629">
        <v>2444</v>
      </c>
      <c r="P1158" s="642">
        <v>1.0065897858319606</v>
      </c>
      <c r="Q1158" s="630">
        <v>611</v>
      </c>
    </row>
    <row r="1159" spans="1:17" ht="14.4" customHeight="1" x14ac:dyDescent="0.3">
      <c r="A1159" s="625" t="s">
        <v>8358</v>
      </c>
      <c r="B1159" s="626" t="s">
        <v>6891</v>
      </c>
      <c r="C1159" s="626" t="s">
        <v>6929</v>
      </c>
      <c r="D1159" s="626" t="s">
        <v>6986</v>
      </c>
      <c r="E1159" s="626" t="s">
        <v>6987</v>
      </c>
      <c r="F1159" s="629">
        <v>1</v>
      </c>
      <c r="G1159" s="629">
        <v>183</v>
      </c>
      <c r="H1159" s="629">
        <v>1</v>
      </c>
      <c r="I1159" s="629">
        <v>183</v>
      </c>
      <c r="J1159" s="629"/>
      <c r="K1159" s="629"/>
      <c r="L1159" s="629"/>
      <c r="M1159" s="629"/>
      <c r="N1159" s="629"/>
      <c r="O1159" s="629"/>
      <c r="P1159" s="642"/>
      <c r="Q1159" s="630"/>
    </row>
    <row r="1160" spans="1:17" ht="14.4" customHeight="1" x14ac:dyDescent="0.3">
      <c r="A1160" s="625" t="s">
        <v>8358</v>
      </c>
      <c r="B1160" s="626" t="s">
        <v>6891</v>
      </c>
      <c r="C1160" s="626" t="s">
        <v>6929</v>
      </c>
      <c r="D1160" s="626" t="s">
        <v>6990</v>
      </c>
      <c r="E1160" s="626" t="s">
        <v>6991</v>
      </c>
      <c r="F1160" s="629">
        <v>9</v>
      </c>
      <c r="G1160" s="629">
        <v>351</v>
      </c>
      <c r="H1160" s="629">
        <v>1</v>
      </c>
      <c r="I1160" s="629">
        <v>39</v>
      </c>
      <c r="J1160" s="629">
        <v>4</v>
      </c>
      <c r="K1160" s="629">
        <v>156</v>
      </c>
      <c r="L1160" s="629">
        <v>0.44444444444444442</v>
      </c>
      <c r="M1160" s="629">
        <v>39</v>
      </c>
      <c r="N1160" s="629">
        <v>8</v>
      </c>
      <c r="O1160" s="629">
        <v>312</v>
      </c>
      <c r="P1160" s="642">
        <v>0.88888888888888884</v>
      </c>
      <c r="Q1160" s="630">
        <v>39</v>
      </c>
    </row>
    <row r="1161" spans="1:17" ht="14.4" customHeight="1" x14ac:dyDescent="0.3">
      <c r="A1161" s="625" t="s">
        <v>8358</v>
      </c>
      <c r="B1161" s="626" t="s">
        <v>6891</v>
      </c>
      <c r="C1161" s="626" t="s">
        <v>6929</v>
      </c>
      <c r="D1161" s="626" t="s">
        <v>7001</v>
      </c>
      <c r="E1161" s="626" t="s">
        <v>7002</v>
      </c>
      <c r="F1161" s="629">
        <v>3</v>
      </c>
      <c r="G1161" s="629">
        <v>2055</v>
      </c>
      <c r="H1161" s="629">
        <v>1</v>
      </c>
      <c r="I1161" s="629">
        <v>685</v>
      </c>
      <c r="J1161" s="629">
        <v>4</v>
      </c>
      <c r="K1161" s="629">
        <v>2748</v>
      </c>
      <c r="L1161" s="629">
        <v>1.3372262773722627</v>
      </c>
      <c r="M1161" s="629">
        <v>687</v>
      </c>
      <c r="N1161" s="629">
        <v>4</v>
      </c>
      <c r="O1161" s="629">
        <v>2756</v>
      </c>
      <c r="P1161" s="642">
        <v>1.3411192214111922</v>
      </c>
      <c r="Q1161" s="630">
        <v>689</v>
      </c>
    </row>
    <row r="1162" spans="1:17" ht="14.4" customHeight="1" x14ac:dyDescent="0.3">
      <c r="A1162" s="625" t="s">
        <v>8358</v>
      </c>
      <c r="B1162" s="626" t="s">
        <v>6891</v>
      </c>
      <c r="C1162" s="626" t="s">
        <v>6929</v>
      </c>
      <c r="D1162" s="626" t="s">
        <v>7007</v>
      </c>
      <c r="E1162" s="626" t="s">
        <v>7008</v>
      </c>
      <c r="F1162" s="629">
        <v>3</v>
      </c>
      <c r="G1162" s="629">
        <v>744</v>
      </c>
      <c r="H1162" s="629">
        <v>1</v>
      </c>
      <c r="I1162" s="629">
        <v>248</v>
      </c>
      <c r="J1162" s="629">
        <v>3</v>
      </c>
      <c r="K1162" s="629">
        <v>747</v>
      </c>
      <c r="L1162" s="629">
        <v>1.0040322580645162</v>
      </c>
      <c r="M1162" s="629">
        <v>249</v>
      </c>
      <c r="N1162" s="629"/>
      <c r="O1162" s="629"/>
      <c r="P1162" s="642"/>
      <c r="Q1162" s="630"/>
    </row>
    <row r="1163" spans="1:17" ht="14.4" customHeight="1" x14ac:dyDescent="0.3">
      <c r="A1163" s="625" t="s">
        <v>8358</v>
      </c>
      <c r="B1163" s="626" t="s">
        <v>6891</v>
      </c>
      <c r="C1163" s="626" t="s">
        <v>6929</v>
      </c>
      <c r="D1163" s="626" t="s">
        <v>7009</v>
      </c>
      <c r="E1163" s="626" t="s">
        <v>7010</v>
      </c>
      <c r="F1163" s="629">
        <v>2</v>
      </c>
      <c r="G1163" s="629">
        <v>248</v>
      </c>
      <c r="H1163" s="629">
        <v>1</v>
      </c>
      <c r="I1163" s="629">
        <v>124</v>
      </c>
      <c r="J1163" s="629">
        <v>4</v>
      </c>
      <c r="K1163" s="629">
        <v>500</v>
      </c>
      <c r="L1163" s="629">
        <v>2.0161290322580645</v>
      </c>
      <c r="M1163" s="629">
        <v>125</v>
      </c>
      <c r="N1163" s="629">
        <v>6</v>
      </c>
      <c r="O1163" s="629">
        <v>696</v>
      </c>
      <c r="P1163" s="642">
        <v>2.806451612903226</v>
      </c>
      <c r="Q1163" s="630">
        <v>116</v>
      </c>
    </row>
    <row r="1164" spans="1:17" ht="14.4" customHeight="1" x14ac:dyDescent="0.3">
      <c r="A1164" s="625" t="s">
        <v>8359</v>
      </c>
      <c r="B1164" s="626" t="s">
        <v>6891</v>
      </c>
      <c r="C1164" s="626" t="s">
        <v>6929</v>
      </c>
      <c r="D1164" s="626" t="s">
        <v>6958</v>
      </c>
      <c r="E1164" s="626" t="s">
        <v>6959</v>
      </c>
      <c r="F1164" s="629">
        <v>2</v>
      </c>
      <c r="G1164" s="629">
        <v>68</v>
      </c>
      <c r="H1164" s="629">
        <v>1</v>
      </c>
      <c r="I1164" s="629">
        <v>34</v>
      </c>
      <c r="J1164" s="629"/>
      <c r="K1164" s="629"/>
      <c r="L1164" s="629"/>
      <c r="M1164" s="629"/>
      <c r="N1164" s="629">
        <v>1</v>
      </c>
      <c r="O1164" s="629">
        <v>34</v>
      </c>
      <c r="P1164" s="642">
        <v>0.5</v>
      </c>
      <c r="Q1164" s="630">
        <v>34</v>
      </c>
    </row>
    <row r="1165" spans="1:17" ht="14.4" customHeight="1" x14ac:dyDescent="0.3">
      <c r="A1165" s="625" t="s">
        <v>8359</v>
      </c>
      <c r="B1165" s="626" t="s">
        <v>6891</v>
      </c>
      <c r="C1165" s="626" t="s">
        <v>6929</v>
      </c>
      <c r="D1165" s="626" t="s">
        <v>6980</v>
      </c>
      <c r="E1165" s="626" t="s">
        <v>6981</v>
      </c>
      <c r="F1165" s="629">
        <v>1</v>
      </c>
      <c r="G1165" s="629">
        <v>162</v>
      </c>
      <c r="H1165" s="629">
        <v>1</v>
      </c>
      <c r="I1165" s="629">
        <v>162</v>
      </c>
      <c r="J1165" s="629"/>
      <c r="K1165" s="629"/>
      <c r="L1165" s="629"/>
      <c r="M1165" s="629"/>
      <c r="N1165" s="629"/>
      <c r="O1165" s="629"/>
      <c r="P1165" s="642"/>
      <c r="Q1165" s="630"/>
    </row>
    <row r="1166" spans="1:17" ht="14.4" customHeight="1" x14ac:dyDescent="0.3">
      <c r="A1166" s="625" t="s">
        <v>8359</v>
      </c>
      <c r="B1166" s="626" t="s">
        <v>6891</v>
      </c>
      <c r="C1166" s="626" t="s">
        <v>6929</v>
      </c>
      <c r="D1166" s="626" t="s">
        <v>6986</v>
      </c>
      <c r="E1166" s="626" t="s">
        <v>6987</v>
      </c>
      <c r="F1166" s="629"/>
      <c r="G1166" s="629"/>
      <c r="H1166" s="629"/>
      <c r="I1166" s="629"/>
      <c r="J1166" s="629">
        <v>1</v>
      </c>
      <c r="K1166" s="629">
        <v>183</v>
      </c>
      <c r="L1166" s="629"/>
      <c r="M1166" s="629">
        <v>183</v>
      </c>
      <c r="N1166" s="629"/>
      <c r="O1166" s="629"/>
      <c r="P1166" s="642"/>
      <c r="Q1166" s="630"/>
    </row>
    <row r="1167" spans="1:17" ht="14.4" customHeight="1" x14ac:dyDescent="0.3">
      <c r="A1167" s="625" t="s">
        <v>8359</v>
      </c>
      <c r="B1167" s="626" t="s">
        <v>6891</v>
      </c>
      <c r="C1167" s="626" t="s">
        <v>6929</v>
      </c>
      <c r="D1167" s="626" t="s">
        <v>6988</v>
      </c>
      <c r="E1167" s="626" t="s">
        <v>6989</v>
      </c>
      <c r="F1167" s="629">
        <v>1</v>
      </c>
      <c r="G1167" s="629">
        <v>385</v>
      </c>
      <c r="H1167" s="629">
        <v>1</v>
      </c>
      <c r="I1167" s="629">
        <v>385</v>
      </c>
      <c r="J1167" s="629"/>
      <c r="K1167" s="629"/>
      <c r="L1167" s="629"/>
      <c r="M1167" s="629"/>
      <c r="N1167" s="629"/>
      <c r="O1167" s="629"/>
      <c r="P1167" s="642"/>
      <c r="Q1167" s="630"/>
    </row>
    <row r="1168" spans="1:17" ht="14.4" customHeight="1" x14ac:dyDescent="0.3">
      <c r="A1168" s="625" t="s">
        <v>8359</v>
      </c>
      <c r="B1168" s="626" t="s">
        <v>6891</v>
      </c>
      <c r="C1168" s="626" t="s">
        <v>6929</v>
      </c>
      <c r="D1168" s="626" t="s">
        <v>7007</v>
      </c>
      <c r="E1168" s="626" t="s">
        <v>7008</v>
      </c>
      <c r="F1168" s="629">
        <v>4</v>
      </c>
      <c r="G1168" s="629">
        <v>992</v>
      </c>
      <c r="H1168" s="629">
        <v>1</v>
      </c>
      <c r="I1168" s="629">
        <v>248</v>
      </c>
      <c r="J1168" s="629">
        <v>5</v>
      </c>
      <c r="K1168" s="629">
        <v>1245</v>
      </c>
      <c r="L1168" s="629">
        <v>1.2550403225806452</v>
      </c>
      <c r="M1168" s="629">
        <v>249</v>
      </c>
      <c r="N1168" s="629">
        <v>2</v>
      </c>
      <c r="O1168" s="629">
        <v>464</v>
      </c>
      <c r="P1168" s="642">
        <v>0.46774193548387094</v>
      </c>
      <c r="Q1168" s="630">
        <v>232</v>
      </c>
    </row>
    <row r="1169" spans="1:17" ht="14.4" customHeight="1" x14ac:dyDescent="0.3">
      <c r="A1169" s="625" t="s">
        <v>8360</v>
      </c>
      <c r="B1169" s="626" t="s">
        <v>6891</v>
      </c>
      <c r="C1169" s="626" t="s">
        <v>6916</v>
      </c>
      <c r="D1169" s="626" t="s">
        <v>8361</v>
      </c>
      <c r="E1169" s="626" t="s">
        <v>8362</v>
      </c>
      <c r="F1169" s="629"/>
      <c r="G1169" s="629"/>
      <c r="H1169" s="629"/>
      <c r="I1169" s="629"/>
      <c r="J1169" s="629"/>
      <c r="K1169" s="629"/>
      <c r="L1169" s="629"/>
      <c r="M1169" s="629"/>
      <c r="N1169" s="629">
        <v>1</v>
      </c>
      <c r="O1169" s="629">
        <v>6199.32</v>
      </c>
      <c r="P1169" s="642"/>
      <c r="Q1169" s="630">
        <v>6199.32</v>
      </c>
    </row>
    <row r="1170" spans="1:17" ht="14.4" customHeight="1" x14ac:dyDescent="0.3">
      <c r="A1170" s="625" t="s">
        <v>8360</v>
      </c>
      <c r="B1170" s="626" t="s">
        <v>6891</v>
      </c>
      <c r="C1170" s="626" t="s">
        <v>6916</v>
      </c>
      <c r="D1170" s="626" t="s">
        <v>6921</v>
      </c>
      <c r="E1170" s="626" t="s">
        <v>6922</v>
      </c>
      <c r="F1170" s="629"/>
      <c r="G1170" s="629"/>
      <c r="H1170" s="629"/>
      <c r="I1170" s="629"/>
      <c r="J1170" s="629">
        <v>1</v>
      </c>
      <c r="K1170" s="629">
        <v>1357</v>
      </c>
      <c r="L1170" s="629"/>
      <c r="M1170" s="629">
        <v>1357</v>
      </c>
      <c r="N1170" s="629"/>
      <c r="O1170" s="629"/>
      <c r="P1170" s="642"/>
      <c r="Q1170" s="630"/>
    </row>
    <row r="1171" spans="1:17" ht="14.4" customHeight="1" x14ac:dyDescent="0.3">
      <c r="A1171" s="625" t="s">
        <v>8360</v>
      </c>
      <c r="B1171" s="626" t="s">
        <v>6891</v>
      </c>
      <c r="C1171" s="626" t="s">
        <v>6929</v>
      </c>
      <c r="D1171" s="626" t="s">
        <v>7546</v>
      </c>
      <c r="E1171" s="626" t="s">
        <v>7547</v>
      </c>
      <c r="F1171" s="629"/>
      <c r="G1171" s="629"/>
      <c r="H1171" s="629"/>
      <c r="I1171" s="629"/>
      <c r="J1171" s="629"/>
      <c r="K1171" s="629"/>
      <c r="L1171" s="629"/>
      <c r="M1171" s="629"/>
      <c r="N1171" s="629">
        <v>1</v>
      </c>
      <c r="O1171" s="629">
        <v>103</v>
      </c>
      <c r="P1171" s="642"/>
      <c r="Q1171" s="630">
        <v>103</v>
      </c>
    </row>
    <row r="1172" spans="1:17" ht="14.4" customHeight="1" x14ac:dyDescent="0.3">
      <c r="A1172" s="625" t="s">
        <v>8360</v>
      </c>
      <c r="B1172" s="626" t="s">
        <v>6891</v>
      </c>
      <c r="C1172" s="626" t="s">
        <v>6929</v>
      </c>
      <c r="D1172" s="626" t="s">
        <v>6944</v>
      </c>
      <c r="E1172" s="626" t="s">
        <v>6945</v>
      </c>
      <c r="F1172" s="629"/>
      <c r="G1172" s="629"/>
      <c r="H1172" s="629"/>
      <c r="I1172" s="629"/>
      <c r="J1172" s="629">
        <v>1</v>
      </c>
      <c r="K1172" s="629">
        <v>75</v>
      </c>
      <c r="L1172" s="629"/>
      <c r="M1172" s="629">
        <v>75</v>
      </c>
      <c r="N1172" s="629"/>
      <c r="O1172" s="629"/>
      <c r="P1172" s="642"/>
      <c r="Q1172" s="630"/>
    </row>
    <row r="1173" spans="1:17" ht="14.4" customHeight="1" x14ac:dyDescent="0.3">
      <c r="A1173" s="625" t="s">
        <v>8360</v>
      </c>
      <c r="B1173" s="626" t="s">
        <v>6891</v>
      </c>
      <c r="C1173" s="626" t="s">
        <v>6929</v>
      </c>
      <c r="D1173" s="626" t="s">
        <v>6958</v>
      </c>
      <c r="E1173" s="626" t="s">
        <v>6959</v>
      </c>
      <c r="F1173" s="629">
        <v>5</v>
      </c>
      <c r="G1173" s="629">
        <v>170</v>
      </c>
      <c r="H1173" s="629">
        <v>1</v>
      </c>
      <c r="I1173" s="629">
        <v>34</v>
      </c>
      <c r="J1173" s="629">
        <v>3</v>
      </c>
      <c r="K1173" s="629">
        <v>102</v>
      </c>
      <c r="L1173" s="629">
        <v>0.6</v>
      </c>
      <c r="M1173" s="629">
        <v>34</v>
      </c>
      <c r="N1173" s="629">
        <v>9</v>
      </c>
      <c r="O1173" s="629">
        <v>306</v>
      </c>
      <c r="P1173" s="642">
        <v>1.8</v>
      </c>
      <c r="Q1173" s="630">
        <v>34</v>
      </c>
    </row>
    <row r="1174" spans="1:17" ht="14.4" customHeight="1" x14ac:dyDescent="0.3">
      <c r="A1174" s="625" t="s">
        <v>8360</v>
      </c>
      <c r="B1174" s="626" t="s">
        <v>6891</v>
      </c>
      <c r="C1174" s="626" t="s">
        <v>6929</v>
      </c>
      <c r="D1174" s="626" t="s">
        <v>6976</v>
      </c>
      <c r="E1174" s="626" t="s">
        <v>6977</v>
      </c>
      <c r="F1174" s="629"/>
      <c r="G1174" s="629"/>
      <c r="H1174" s="629"/>
      <c r="I1174" s="629"/>
      <c r="J1174" s="629"/>
      <c r="K1174" s="629"/>
      <c r="L1174" s="629"/>
      <c r="M1174" s="629"/>
      <c r="N1174" s="629">
        <v>2</v>
      </c>
      <c r="O1174" s="629">
        <v>166</v>
      </c>
      <c r="P1174" s="642"/>
      <c r="Q1174" s="630">
        <v>83</v>
      </c>
    </row>
    <row r="1175" spans="1:17" ht="14.4" customHeight="1" x14ac:dyDescent="0.3">
      <c r="A1175" s="625" t="s">
        <v>8360</v>
      </c>
      <c r="B1175" s="626" t="s">
        <v>6891</v>
      </c>
      <c r="C1175" s="626" t="s">
        <v>6929</v>
      </c>
      <c r="D1175" s="626" t="s">
        <v>6978</v>
      </c>
      <c r="E1175" s="626" t="s">
        <v>6979</v>
      </c>
      <c r="F1175" s="629"/>
      <c r="G1175" s="629"/>
      <c r="H1175" s="629"/>
      <c r="I1175" s="629"/>
      <c r="J1175" s="629"/>
      <c r="K1175" s="629"/>
      <c r="L1175" s="629"/>
      <c r="M1175" s="629"/>
      <c r="N1175" s="629">
        <v>2</v>
      </c>
      <c r="O1175" s="629">
        <v>1222</v>
      </c>
      <c r="P1175" s="642"/>
      <c r="Q1175" s="630">
        <v>611</v>
      </c>
    </row>
    <row r="1176" spans="1:17" ht="14.4" customHeight="1" x14ac:dyDescent="0.3">
      <c r="A1176" s="625" t="s">
        <v>8360</v>
      </c>
      <c r="B1176" s="626" t="s">
        <v>6891</v>
      </c>
      <c r="C1176" s="626" t="s">
        <v>6929</v>
      </c>
      <c r="D1176" s="626" t="s">
        <v>6980</v>
      </c>
      <c r="E1176" s="626" t="s">
        <v>6981</v>
      </c>
      <c r="F1176" s="629"/>
      <c r="G1176" s="629"/>
      <c r="H1176" s="629"/>
      <c r="I1176" s="629"/>
      <c r="J1176" s="629">
        <v>2</v>
      </c>
      <c r="K1176" s="629">
        <v>328</v>
      </c>
      <c r="L1176" s="629"/>
      <c r="M1176" s="629">
        <v>164</v>
      </c>
      <c r="N1176" s="629"/>
      <c r="O1176" s="629"/>
      <c r="P1176" s="642"/>
      <c r="Q1176" s="630"/>
    </row>
    <row r="1177" spans="1:17" ht="14.4" customHeight="1" x14ac:dyDescent="0.3">
      <c r="A1177" s="625" t="s">
        <v>8360</v>
      </c>
      <c r="B1177" s="626" t="s">
        <v>6891</v>
      </c>
      <c r="C1177" s="626" t="s">
        <v>6929</v>
      </c>
      <c r="D1177" s="626" t="s">
        <v>6984</v>
      </c>
      <c r="E1177" s="626" t="s">
        <v>6985</v>
      </c>
      <c r="F1177" s="629"/>
      <c r="G1177" s="629"/>
      <c r="H1177" s="629"/>
      <c r="I1177" s="629"/>
      <c r="J1177" s="629">
        <v>1</v>
      </c>
      <c r="K1177" s="629">
        <v>943</v>
      </c>
      <c r="L1177" s="629"/>
      <c r="M1177" s="629">
        <v>943</v>
      </c>
      <c r="N1177" s="629"/>
      <c r="O1177" s="629"/>
      <c r="P1177" s="642"/>
      <c r="Q1177" s="630"/>
    </row>
    <row r="1178" spans="1:17" ht="14.4" customHeight="1" x14ac:dyDescent="0.3">
      <c r="A1178" s="625" t="s">
        <v>8360</v>
      </c>
      <c r="B1178" s="626" t="s">
        <v>6891</v>
      </c>
      <c r="C1178" s="626" t="s">
        <v>6929</v>
      </c>
      <c r="D1178" s="626" t="s">
        <v>6988</v>
      </c>
      <c r="E1178" s="626" t="s">
        <v>6989</v>
      </c>
      <c r="F1178" s="629"/>
      <c r="G1178" s="629"/>
      <c r="H1178" s="629"/>
      <c r="I1178" s="629"/>
      <c r="J1178" s="629">
        <v>1</v>
      </c>
      <c r="K1178" s="629">
        <v>385</v>
      </c>
      <c r="L1178" s="629"/>
      <c r="M1178" s="629">
        <v>385</v>
      </c>
      <c r="N1178" s="629">
        <v>2</v>
      </c>
      <c r="O1178" s="629">
        <v>772</v>
      </c>
      <c r="P1178" s="642"/>
      <c r="Q1178" s="630">
        <v>386</v>
      </c>
    </row>
    <row r="1179" spans="1:17" ht="14.4" customHeight="1" x14ac:dyDescent="0.3">
      <c r="A1179" s="625" t="s">
        <v>8360</v>
      </c>
      <c r="B1179" s="626" t="s">
        <v>6891</v>
      </c>
      <c r="C1179" s="626" t="s">
        <v>6929</v>
      </c>
      <c r="D1179" s="626" t="s">
        <v>6990</v>
      </c>
      <c r="E1179" s="626" t="s">
        <v>6991</v>
      </c>
      <c r="F1179" s="629"/>
      <c r="G1179" s="629"/>
      <c r="H1179" s="629"/>
      <c r="I1179" s="629"/>
      <c r="J1179" s="629"/>
      <c r="K1179" s="629"/>
      <c r="L1179" s="629"/>
      <c r="M1179" s="629"/>
      <c r="N1179" s="629">
        <v>2</v>
      </c>
      <c r="O1179" s="629">
        <v>78</v>
      </c>
      <c r="P1179" s="642"/>
      <c r="Q1179" s="630">
        <v>39</v>
      </c>
    </row>
    <row r="1180" spans="1:17" ht="14.4" customHeight="1" x14ac:dyDescent="0.3">
      <c r="A1180" s="625" t="s">
        <v>8360</v>
      </c>
      <c r="B1180" s="626" t="s">
        <v>6891</v>
      </c>
      <c r="C1180" s="626" t="s">
        <v>6929</v>
      </c>
      <c r="D1180" s="626" t="s">
        <v>6999</v>
      </c>
      <c r="E1180" s="626" t="s">
        <v>7000</v>
      </c>
      <c r="F1180" s="629"/>
      <c r="G1180" s="629"/>
      <c r="H1180" s="629"/>
      <c r="I1180" s="629"/>
      <c r="J1180" s="629">
        <v>1</v>
      </c>
      <c r="K1180" s="629">
        <v>4424</v>
      </c>
      <c r="L1180" s="629"/>
      <c r="M1180" s="629">
        <v>4424</v>
      </c>
      <c r="N1180" s="629"/>
      <c r="O1180" s="629"/>
      <c r="P1180" s="642"/>
      <c r="Q1180" s="630"/>
    </row>
    <row r="1181" spans="1:17" ht="14.4" customHeight="1" x14ac:dyDescent="0.3">
      <c r="A1181" s="625" t="s">
        <v>8360</v>
      </c>
      <c r="B1181" s="626" t="s">
        <v>6891</v>
      </c>
      <c r="C1181" s="626" t="s">
        <v>6929</v>
      </c>
      <c r="D1181" s="626" t="s">
        <v>7001</v>
      </c>
      <c r="E1181" s="626" t="s">
        <v>7002</v>
      </c>
      <c r="F1181" s="629"/>
      <c r="G1181" s="629"/>
      <c r="H1181" s="629"/>
      <c r="I1181" s="629"/>
      <c r="J1181" s="629"/>
      <c r="K1181" s="629"/>
      <c r="L1181" s="629"/>
      <c r="M1181" s="629"/>
      <c r="N1181" s="629">
        <v>1</v>
      </c>
      <c r="O1181" s="629">
        <v>689</v>
      </c>
      <c r="P1181" s="642"/>
      <c r="Q1181" s="630">
        <v>689</v>
      </c>
    </row>
    <row r="1182" spans="1:17" ht="14.4" customHeight="1" x14ac:dyDescent="0.3">
      <c r="A1182" s="625" t="s">
        <v>8360</v>
      </c>
      <c r="B1182" s="626" t="s">
        <v>6891</v>
      </c>
      <c r="C1182" s="626" t="s">
        <v>6929</v>
      </c>
      <c r="D1182" s="626" t="s">
        <v>7007</v>
      </c>
      <c r="E1182" s="626" t="s">
        <v>7008</v>
      </c>
      <c r="F1182" s="629">
        <v>20</v>
      </c>
      <c r="G1182" s="629">
        <v>4960</v>
      </c>
      <c r="H1182" s="629">
        <v>1</v>
      </c>
      <c r="I1182" s="629">
        <v>248</v>
      </c>
      <c r="J1182" s="629">
        <v>12</v>
      </c>
      <c r="K1182" s="629">
        <v>2988</v>
      </c>
      <c r="L1182" s="629">
        <v>0.60241935483870968</v>
      </c>
      <c r="M1182" s="629">
        <v>249</v>
      </c>
      <c r="N1182" s="629">
        <v>15</v>
      </c>
      <c r="O1182" s="629">
        <v>3480</v>
      </c>
      <c r="P1182" s="642">
        <v>0.70161290322580649</v>
      </c>
      <c r="Q1182" s="630">
        <v>232</v>
      </c>
    </row>
    <row r="1183" spans="1:17" ht="14.4" customHeight="1" x14ac:dyDescent="0.3">
      <c r="A1183" s="625" t="s">
        <v>8360</v>
      </c>
      <c r="B1183" s="626" t="s">
        <v>6891</v>
      </c>
      <c r="C1183" s="626" t="s">
        <v>6929</v>
      </c>
      <c r="D1183" s="626" t="s">
        <v>7009</v>
      </c>
      <c r="E1183" s="626" t="s">
        <v>7010</v>
      </c>
      <c r="F1183" s="629">
        <v>9</v>
      </c>
      <c r="G1183" s="629">
        <v>1116</v>
      </c>
      <c r="H1183" s="629">
        <v>1</v>
      </c>
      <c r="I1183" s="629">
        <v>124</v>
      </c>
      <c r="J1183" s="629">
        <v>47</v>
      </c>
      <c r="K1183" s="629">
        <v>5875</v>
      </c>
      <c r="L1183" s="629">
        <v>5.2643369175627237</v>
      </c>
      <c r="M1183" s="629">
        <v>125</v>
      </c>
      <c r="N1183" s="629">
        <v>22</v>
      </c>
      <c r="O1183" s="629">
        <v>2552</v>
      </c>
      <c r="P1183" s="642">
        <v>2.2867383512544803</v>
      </c>
      <c r="Q1183" s="630">
        <v>116</v>
      </c>
    </row>
    <row r="1184" spans="1:17" ht="14.4" customHeight="1" x14ac:dyDescent="0.3">
      <c r="A1184" s="625" t="s">
        <v>8360</v>
      </c>
      <c r="B1184" s="626" t="s">
        <v>6891</v>
      </c>
      <c r="C1184" s="626" t="s">
        <v>6929</v>
      </c>
      <c r="D1184" s="626" t="s">
        <v>7033</v>
      </c>
      <c r="E1184" s="626" t="s">
        <v>7034</v>
      </c>
      <c r="F1184" s="629"/>
      <c r="G1184" s="629"/>
      <c r="H1184" s="629"/>
      <c r="I1184" s="629"/>
      <c r="J1184" s="629">
        <v>1</v>
      </c>
      <c r="K1184" s="629">
        <v>112</v>
      </c>
      <c r="L1184" s="629"/>
      <c r="M1184" s="629">
        <v>112</v>
      </c>
      <c r="N1184" s="629"/>
      <c r="O1184" s="629"/>
      <c r="P1184" s="642"/>
      <c r="Q1184" s="630"/>
    </row>
    <row r="1185" spans="1:17" ht="14.4" customHeight="1" x14ac:dyDescent="0.3">
      <c r="A1185" s="625" t="s">
        <v>8360</v>
      </c>
      <c r="B1185" s="626" t="s">
        <v>6891</v>
      </c>
      <c r="C1185" s="626" t="s">
        <v>6929</v>
      </c>
      <c r="D1185" s="626" t="s">
        <v>7041</v>
      </c>
      <c r="E1185" s="626" t="s">
        <v>7042</v>
      </c>
      <c r="F1185" s="629"/>
      <c r="G1185" s="629"/>
      <c r="H1185" s="629"/>
      <c r="I1185" s="629"/>
      <c r="J1185" s="629">
        <v>1</v>
      </c>
      <c r="K1185" s="629">
        <v>656</v>
      </c>
      <c r="L1185" s="629"/>
      <c r="M1185" s="629">
        <v>656</v>
      </c>
      <c r="N1185" s="629"/>
      <c r="O1185" s="629"/>
      <c r="P1185" s="642"/>
      <c r="Q1185" s="630"/>
    </row>
    <row r="1186" spans="1:17" ht="14.4" customHeight="1" x14ac:dyDescent="0.3">
      <c r="A1186" s="625" t="s">
        <v>8363</v>
      </c>
      <c r="B1186" s="626" t="s">
        <v>6891</v>
      </c>
      <c r="C1186" s="626" t="s">
        <v>6929</v>
      </c>
      <c r="D1186" s="626" t="s">
        <v>6958</v>
      </c>
      <c r="E1186" s="626" t="s">
        <v>6959</v>
      </c>
      <c r="F1186" s="629">
        <v>2</v>
      </c>
      <c r="G1186" s="629">
        <v>68</v>
      </c>
      <c r="H1186" s="629">
        <v>1</v>
      </c>
      <c r="I1186" s="629">
        <v>34</v>
      </c>
      <c r="J1186" s="629"/>
      <c r="K1186" s="629"/>
      <c r="L1186" s="629"/>
      <c r="M1186" s="629"/>
      <c r="N1186" s="629">
        <v>1</v>
      </c>
      <c r="O1186" s="629">
        <v>34</v>
      </c>
      <c r="P1186" s="642">
        <v>0.5</v>
      </c>
      <c r="Q1186" s="630">
        <v>34</v>
      </c>
    </row>
    <row r="1187" spans="1:17" ht="14.4" customHeight="1" x14ac:dyDescent="0.3">
      <c r="A1187" s="625" t="s">
        <v>8363</v>
      </c>
      <c r="B1187" s="626" t="s">
        <v>6891</v>
      </c>
      <c r="C1187" s="626" t="s">
        <v>6929</v>
      </c>
      <c r="D1187" s="626" t="s">
        <v>7007</v>
      </c>
      <c r="E1187" s="626" t="s">
        <v>7008</v>
      </c>
      <c r="F1187" s="629">
        <v>13</v>
      </c>
      <c r="G1187" s="629">
        <v>3224</v>
      </c>
      <c r="H1187" s="629">
        <v>1</v>
      </c>
      <c r="I1187" s="629">
        <v>248</v>
      </c>
      <c r="J1187" s="629">
        <v>8</v>
      </c>
      <c r="K1187" s="629">
        <v>1992</v>
      </c>
      <c r="L1187" s="629">
        <v>0.6178660049627791</v>
      </c>
      <c r="M1187" s="629">
        <v>249</v>
      </c>
      <c r="N1187" s="629">
        <v>4</v>
      </c>
      <c r="O1187" s="629">
        <v>928</v>
      </c>
      <c r="P1187" s="642">
        <v>0.28784119106699751</v>
      </c>
      <c r="Q1187" s="630">
        <v>232</v>
      </c>
    </row>
    <row r="1188" spans="1:17" ht="14.4" customHeight="1" x14ac:dyDescent="0.3">
      <c r="A1188" s="625" t="s">
        <v>8363</v>
      </c>
      <c r="B1188" s="626" t="s">
        <v>6891</v>
      </c>
      <c r="C1188" s="626" t="s">
        <v>6929</v>
      </c>
      <c r="D1188" s="626" t="s">
        <v>7009</v>
      </c>
      <c r="E1188" s="626" t="s">
        <v>7010</v>
      </c>
      <c r="F1188" s="629"/>
      <c r="G1188" s="629"/>
      <c r="H1188" s="629"/>
      <c r="I1188" s="629"/>
      <c r="J1188" s="629"/>
      <c r="K1188" s="629"/>
      <c r="L1188" s="629"/>
      <c r="M1188" s="629"/>
      <c r="N1188" s="629">
        <v>1</v>
      </c>
      <c r="O1188" s="629">
        <v>116</v>
      </c>
      <c r="P1188" s="642"/>
      <c r="Q1188" s="630">
        <v>116</v>
      </c>
    </row>
    <row r="1189" spans="1:17" ht="14.4" customHeight="1" x14ac:dyDescent="0.3">
      <c r="A1189" s="625" t="s">
        <v>8364</v>
      </c>
      <c r="B1189" s="626" t="s">
        <v>6891</v>
      </c>
      <c r="C1189" s="626" t="s">
        <v>6929</v>
      </c>
      <c r="D1189" s="626" t="s">
        <v>6944</v>
      </c>
      <c r="E1189" s="626" t="s">
        <v>6945</v>
      </c>
      <c r="F1189" s="629"/>
      <c r="G1189" s="629"/>
      <c r="H1189" s="629"/>
      <c r="I1189" s="629"/>
      <c r="J1189" s="629">
        <v>1</v>
      </c>
      <c r="K1189" s="629">
        <v>75</v>
      </c>
      <c r="L1189" s="629"/>
      <c r="M1189" s="629">
        <v>75</v>
      </c>
      <c r="N1189" s="629">
        <v>5</v>
      </c>
      <c r="O1189" s="629">
        <v>405</v>
      </c>
      <c r="P1189" s="642"/>
      <c r="Q1189" s="630">
        <v>81</v>
      </c>
    </row>
    <row r="1190" spans="1:17" ht="14.4" customHeight="1" x14ac:dyDescent="0.3">
      <c r="A1190" s="625" t="s">
        <v>8364</v>
      </c>
      <c r="B1190" s="626" t="s">
        <v>6891</v>
      </c>
      <c r="C1190" s="626" t="s">
        <v>6929</v>
      </c>
      <c r="D1190" s="626" t="s">
        <v>6958</v>
      </c>
      <c r="E1190" s="626" t="s">
        <v>6959</v>
      </c>
      <c r="F1190" s="629">
        <v>8</v>
      </c>
      <c r="G1190" s="629">
        <v>272</v>
      </c>
      <c r="H1190" s="629">
        <v>1</v>
      </c>
      <c r="I1190" s="629">
        <v>34</v>
      </c>
      <c r="J1190" s="629">
        <v>2</v>
      </c>
      <c r="K1190" s="629">
        <v>68</v>
      </c>
      <c r="L1190" s="629">
        <v>0.25</v>
      </c>
      <c r="M1190" s="629">
        <v>34</v>
      </c>
      <c r="N1190" s="629">
        <v>9</v>
      </c>
      <c r="O1190" s="629">
        <v>306</v>
      </c>
      <c r="P1190" s="642">
        <v>1.125</v>
      </c>
      <c r="Q1190" s="630">
        <v>34</v>
      </c>
    </row>
    <row r="1191" spans="1:17" ht="14.4" customHeight="1" x14ac:dyDescent="0.3">
      <c r="A1191" s="625" t="s">
        <v>8364</v>
      </c>
      <c r="B1191" s="626" t="s">
        <v>6891</v>
      </c>
      <c r="C1191" s="626" t="s">
        <v>6929</v>
      </c>
      <c r="D1191" s="626" t="s">
        <v>7005</v>
      </c>
      <c r="E1191" s="626" t="s">
        <v>7006</v>
      </c>
      <c r="F1191" s="629"/>
      <c r="G1191" s="629"/>
      <c r="H1191" s="629"/>
      <c r="I1191" s="629"/>
      <c r="J1191" s="629">
        <v>1</v>
      </c>
      <c r="K1191" s="629">
        <v>360</v>
      </c>
      <c r="L1191" s="629"/>
      <c r="M1191" s="629">
        <v>360</v>
      </c>
      <c r="N1191" s="629"/>
      <c r="O1191" s="629"/>
      <c r="P1191" s="642"/>
      <c r="Q1191" s="630"/>
    </row>
    <row r="1192" spans="1:17" ht="14.4" customHeight="1" x14ac:dyDescent="0.3">
      <c r="A1192" s="625" t="s">
        <v>8364</v>
      </c>
      <c r="B1192" s="626" t="s">
        <v>6891</v>
      </c>
      <c r="C1192" s="626" t="s">
        <v>6929</v>
      </c>
      <c r="D1192" s="626" t="s">
        <v>7007</v>
      </c>
      <c r="E1192" s="626" t="s">
        <v>7008</v>
      </c>
      <c r="F1192" s="629">
        <v>9</v>
      </c>
      <c r="G1192" s="629">
        <v>2232</v>
      </c>
      <c r="H1192" s="629">
        <v>1</v>
      </c>
      <c r="I1192" s="629">
        <v>248</v>
      </c>
      <c r="J1192" s="629">
        <v>17</v>
      </c>
      <c r="K1192" s="629">
        <v>4233</v>
      </c>
      <c r="L1192" s="629">
        <v>1.896505376344086</v>
      </c>
      <c r="M1192" s="629">
        <v>249</v>
      </c>
      <c r="N1192" s="629">
        <v>12</v>
      </c>
      <c r="O1192" s="629">
        <v>2784</v>
      </c>
      <c r="P1192" s="642">
        <v>1.2473118279569892</v>
      </c>
      <c r="Q1192" s="630">
        <v>232</v>
      </c>
    </row>
    <row r="1193" spans="1:17" ht="14.4" customHeight="1" x14ac:dyDescent="0.3">
      <c r="A1193" s="625" t="s">
        <v>8364</v>
      </c>
      <c r="B1193" s="626" t="s">
        <v>6891</v>
      </c>
      <c r="C1193" s="626" t="s">
        <v>6929</v>
      </c>
      <c r="D1193" s="626" t="s">
        <v>7009</v>
      </c>
      <c r="E1193" s="626" t="s">
        <v>7010</v>
      </c>
      <c r="F1193" s="629">
        <v>15</v>
      </c>
      <c r="G1193" s="629">
        <v>1860</v>
      </c>
      <c r="H1193" s="629">
        <v>1</v>
      </c>
      <c r="I1193" s="629">
        <v>124</v>
      </c>
      <c r="J1193" s="629">
        <v>12</v>
      </c>
      <c r="K1193" s="629">
        <v>1500</v>
      </c>
      <c r="L1193" s="629">
        <v>0.80645161290322576</v>
      </c>
      <c r="M1193" s="629">
        <v>125</v>
      </c>
      <c r="N1193" s="629">
        <v>10</v>
      </c>
      <c r="O1193" s="629">
        <v>1160</v>
      </c>
      <c r="P1193" s="642">
        <v>0.62365591397849462</v>
      </c>
      <c r="Q1193" s="630">
        <v>116</v>
      </c>
    </row>
    <row r="1194" spans="1:17" ht="14.4" customHeight="1" x14ac:dyDescent="0.3">
      <c r="A1194" s="625" t="s">
        <v>8364</v>
      </c>
      <c r="B1194" s="626" t="s">
        <v>6891</v>
      </c>
      <c r="C1194" s="626" t="s">
        <v>6929</v>
      </c>
      <c r="D1194" s="626" t="s">
        <v>7011</v>
      </c>
      <c r="E1194" s="626" t="s">
        <v>7012</v>
      </c>
      <c r="F1194" s="629"/>
      <c r="G1194" s="629"/>
      <c r="H1194" s="629"/>
      <c r="I1194" s="629"/>
      <c r="J1194" s="629"/>
      <c r="K1194" s="629"/>
      <c r="L1194" s="629"/>
      <c r="M1194" s="629"/>
      <c r="N1194" s="629">
        <v>4</v>
      </c>
      <c r="O1194" s="629">
        <v>4172</v>
      </c>
      <c r="P1194" s="642"/>
      <c r="Q1194" s="630">
        <v>1043</v>
      </c>
    </row>
    <row r="1195" spans="1:17" ht="14.4" customHeight="1" x14ac:dyDescent="0.3">
      <c r="A1195" s="625" t="s">
        <v>8364</v>
      </c>
      <c r="B1195" s="626" t="s">
        <v>6891</v>
      </c>
      <c r="C1195" s="626" t="s">
        <v>6929</v>
      </c>
      <c r="D1195" s="626" t="s">
        <v>7019</v>
      </c>
      <c r="E1195" s="626" t="s">
        <v>7020</v>
      </c>
      <c r="F1195" s="629"/>
      <c r="G1195" s="629"/>
      <c r="H1195" s="629"/>
      <c r="I1195" s="629"/>
      <c r="J1195" s="629"/>
      <c r="K1195" s="629"/>
      <c r="L1195" s="629"/>
      <c r="M1195" s="629"/>
      <c r="N1195" s="629">
        <v>1</v>
      </c>
      <c r="O1195" s="629">
        <v>177</v>
      </c>
      <c r="P1195" s="642"/>
      <c r="Q1195" s="630">
        <v>177</v>
      </c>
    </row>
    <row r="1196" spans="1:17" ht="14.4" customHeight="1" x14ac:dyDescent="0.3">
      <c r="A1196" s="625" t="s">
        <v>8364</v>
      </c>
      <c r="B1196" s="626" t="s">
        <v>6891</v>
      </c>
      <c r="C1196" s="626" t="s">
        <v>6929</v>
      </c>
      <c r="D1196" s="626" t="s">
        <v>7041</v>
      </c>
      <c r="E1196" s="626" t="s">
        <v>7042</v>
      </c>
      <c r="F1196" s="629"/>
      <c r="G1196" s="629"/>
      <c r="H1196" s="629"/>
      <c r="I1196" s="629"/>
      <c r="J1196" s="629">
        <v>1</v>
      </c>
      <c r="K1196" s="629">
        <v>656</v>
      </c>
      <c r="L1196" s="629"/>
      <c r="M1196" s="629">
        <v>656</v>
      </c>
      <c r="N1196" s="629"/>
      <c r="O1196" s="629"/>
      <c r="P1196" s="642"/>
      <c r="Q1196" s="630"/>
    </row>
    <row r="1197" spans="1:17" ht="14.4" customHeight="1" x14ac:dyDescent="0.3">
      <c r="A1197" s="625" t="s">
        <v>8364</v>
      </c>
      <c r="B1197" s="626" t="s">
        <v>6891</v>
      </c>
      <c r="C1197" s="626" t="s">
        <v>6929</v>
      </c>
      <c r="D1197" s="626" t="s">
        <v>7059</v>
      </c>
      <c r="E1197" s="626" t="s">
        <v>7060</v>
      </c>
      <c r="F1197" s="629">
        <v>1</v>
      </c>
      <c r="G1197" s="629">
        <v>0</v>
      </c>
      <c r="H1197" s="629"/>
      <c r="I1197" s="629">
        <v>0</v>
      </c>
      <c r="J1197" s="629">
        <v>2</v>
      </c>
      <c r="K1197" s="629">
        <v>0</v>
      </c>
      <c r="L1197" s="629"/>
      <c r="M1197" s="629">
        <v>0</v>
      </c>
      <c r="N1197" s="629">
        <v>1</v>
      </c>
      <c r="O1197" s="629">
        <v>0</v>
      </c>
      <c r="P1197" s="642"/>
      <c r="Q1197" s="630">
        <v>0</v>
      </c>
    </row>
    <row r="1198" spans="1:17" ht="14.4" customHeight="1" x14ac:dyDescent="0.3">
      <c r="A1198" s="625" t="s">
        <v>8365</v>
      </c>
      <c r="B1198" s="626" t="s">
        <v>6891</v>
      </c>
      <c r="C1198" s="626" t="s">
        <v>6929</v>
      </c>
      <c r="D1198" s="626" t="s">
        <v>6976</v>
      </c>
      <c r="E1198" s="626" t="s">
        <v>6977</v>
      </c>
      <c r="F1198" s="629"/>
      <c r="G1198" s="629"/>
      <c r="H1198" s="629"/>
      <c r="I1198" s="629"/>
      <c r="J1198" s="629"/>
      <c r="K1198" s="629"/>
      <c r="L1198" s="629"/>
      <c r="M1198" s="629"/>
      <c r="N1198" s="629">
        <v>1</v>
      </c>
      <c r="O1198" s="629">
        <v>83</v>
      </c>
      <c r="P1198" s="642"/>
      <c r="Q1198" s="630">
        <v>83</v>
      </c>
    </row>
    <row r="1199" spans="1:17" ht="14.4" customHeight="1" x14ac:dyDescent="0.3">
      <c r="A1199" s="625" t="s">
        <v>8365</v>
      </c>
      <c r="B1199" s="626" t="s">
        <v>6891</v>
      </c>
      <c r="C1199" s="626" t="s">
        <v>6929</v>
      </c>
      <c r="D1199" s="626" t="s">
        <v>6978</v>
      </c>
      <c r="E1199" s="626" t="s">
        <v>6979</v>
      </c>
      <c r="F1199" s="629"/>
      <c r="G1199" s="629"/>
      <c r="H1199" s="629"/>
      <c r="I1199" s="629"/>
      <c r="J1199" s="629"/>
      <c r="K1199" s="629"/>
      <c r="L1199" s="629"/>
      <c r="M1199" s="629"/>
      <c r="N1199" s="629">
        <v>1</v>
      </c>
      <c r="O1199" s="629">
        <v>611</v>
      </c>
      <c r="P1199" s="642"/>
      <c r="Q1199" s="630">
        <v>611</v>
      </c>
    </row>
    <row r="1200" spans="1:17" ht="14.4" customHeight="1" x14ac:dyDescent="0.3">
      <c r="A1200" s="625" t="s">
        <v>8365</v>
      </c>
      <c r="B1200" s="626" t="s">
        <v>6891</v>
      </c>
      <c r="C1200" s="626" t="s">
        <v>6929</v>
      </c>
      <c r="D1200" s="626" t="s">
        <v>6988</v>
      </c>
      <c r="E1200" s="626" t="s">
        <v>6989</v>
      </c>
      <c r="F1200" s="629"/>
      <c r="G1200" s="629"/>
      <c r="H1200" s="629"/>
      <c r="I1200" s="629"/>
      <c r="J1200" s="629"/>
      <c r="K1200" s="629"/>
      <c r="L1200" s="629"/>
      <c r="M1200" s="629"/>
      <c r="N1200" s="629">
        <v>1</v>
      </c>
      <c r="O1200" s="629">
        <v>386</v>
      </c>
      <c r="P1200" s="642"/>
      <c r="Q1200" s="630">
        <v>386</v>
      </c>
    </row>
    <row r="1201" spans="1:17" ht="14.4" customHeight="1" x14ac:dyDescent="0.3">
      <c r="A1201" s="625" t="s">
        <v>8365</v>
      </c>
      <c r="B1201" s="626" t="s">
        <v>6891</v>
      </c>
      <c r="C1201" s="626" t="s">
        <v>6929</v>
      </c>
      <c r="D1201" s="626" t="s">
        <v>6990</v>
      </c>
      <c r="E1201" s="626" t="s">
        <v>6991</v>
      </c>
      <c r="F1201" s="629"/>
      <c r="G1201" s="629"/>
      <c r="H1201" s="629"/>
      <c r="I1201" s="629"/>
      <c r="J1201" s="629"/>
      <c r="K1201" s="629"/>
      <c r="L1201" s="629"/>
      <c r="M1201" s="629"/>
      <c r="N1201" s="629">
        <v>1</v>
      </c>
      <c r="O1201" s="629">
        <v>39</v>
      </c>
      <c r="P1201" s="642"/>
      <c r="Q1201" s="630">
        <v>39</v>
      </c>
    </row>
    <row r="1202" spans="1:17" ht="14.4" customHeight="1" x14ac:dyDescent="0.3">
      <c r="A1202" s="625" t="s">
        <v>8365</v>
      </c>
      <c r="B1202" s="626" t="s">
        <v>6891</v>
      </c>
      <c r="C1202" s="626" t="s">
        <v>6929</v>
      </c>
      <c r="D1202" s="626" t="s">
        <v>7001</v>
      </c>
      <c r="E1202" s="626" t="s">
        <v>7002</v>
      </c>
      <c r="F1202" s="629"/>
      <c r="G1202" s="629"/>
      <c r="H1202" s="629"/>
      <c r="I1202" s="629"/>
      <c r="J1202" s="629"/>
      <c r="K1202" s="629"/>
      <c r="L1202" s="629"/>
      <c r="M1202" s="629"/>
      <c r="N1202" s="629">
        <v>1</v>
      </c>
      <c r="O1202" s="629">
        <v>689</v>
      </c>
      <c r="P1202" s="642"/>
      <c r="Q1202" s="630">
        <v>689</v>
      </c>
    </row>
    <row r="1203" spans="1:17" ht="14.4" customHeight="1" x14ac:dyDescent="0.3">
      <c r="A1203" s="625" t="s">
        <v>8365</v>
      </c>
      <c r="B1203" s="626" t="s">
        <v>6891</v>
      </c>
      <c r="C1203" s="626" t="s">
        <v>6929</v>
      </c>
      <c r="D1203" s="626" t="s">
        <v>7007</v>
      </c>
      <c r="E1203" s="626" t="s">
        <v>7008</v>
      </c>
      <c r="F1203" s="629">
        <v>13</v>
      </c>
      <c r="G1203" s="629">
        <v>3224</v>
      </c>
      <c r="H1203" s="629">
        <v>1</v>
      </c>
      <c r="I1203" s="629">
        <v>248</v>
      </c>
      <c r="J1203" s="629">
        <v>16</v>
      </c>
      <c r="K1203" s="629">
        <v>3984</v>
      </c>
      <c r="L1203" s="629">
        <v>1.2357320099255582</v>
      </c>
      <c r="M1203" s="629">
        <v>249</v>
      </c>
      <c r="N1203" s="629">
        <v>13</v>
      </c>
      <c r="O1203" s="629">
        <v>3016</v>
      </c>
      <c r="P1203" s="642">
        <v>0.93548387096774188</v>
      </c>
      <c r="Q1203" s="630">
        <v>232</v>
      </c>
    </row>
    <row r="1204" spans="1:17" ht="14.4" customHeight="1" x14ac:dyDescent="0.3">
      <c r="A1204" s="625" t="s">
        <v>8365</v>
      </c>
      <c r="B1204" s="626" t="s">
        <v>6891</v>
      </c>
      <c r="C1204" s="626" t="s">
        <v>6929</v>
      </c>
      <c r="D1204" s="626" t="s">
        <v>7009</v>
      </c>
      <c r="E1204" s="626" t="s">
        <v>7010</v>
      </c>
      <c r="F1204" s="629"/>
      <c r="G1204" s="629"/>
      <c r="H1204" s="629"/>
      <c r="I1204" s="629"/>
      <c r="J1204" s="629"/>
      <c r="K1204" s="629"/>
      <c r="L1204" s="629"/>
      <c r="M1204" s="629"/>
      <c r="N1204" s="629">
        <v>1</v>
      </c>
      <c r="O1204" s="629">
        <v>116</v>
      </c>
      <c r="P1204" s="642"/>
      <c r="Q1204" s="630">
        <v>116</v>
      </c>
    </row>
    <row r="1205" spans="1:17" ht="14.4" customHeight="1" x14ac:dyDescent="0.3">
      <c r="A1205" s="625" t="s">
        <v>8366</v>
      </c>
      <c r="B1205" s="626" t="s">
        <v>6891</v>
      </c>
      <c r="C1205" s="626" t="s">
        <v>6916</v>
      </c>
      <c r="D1205" s="626" t="s">
        <v>7104</v>
      </c>
      <c r="E1205" s="626" t="s">
        <v>7105</v>
      </c>
      <c r="F1205" s="629">
        <v>0.2</v>
      </c>
      <c r="G1205" s="629">
        <v>228.86</v>
      </c>
      <c r="H1205" s="629">
        <v>1</v>
      </c>
      <c r="I1205" s="629">
        <v>1144.3</v>
      </c>
      <c r="J1205" s="629">
        <v>2</v>
      </c>
      <c r="K1205" s="629">
        <v>2371.8200000000002</v>
      </c>
      <c r="L1205" s="629">
        <v>10.363628419120859</v>
      </c>
      <c r="M1205" s="629">
        <v>1185.9100000000001</v>
      </c>
      <c r="N1205" s="629"/>
      <c r="O1205" s="629"/>
      <c r="P1205" s="642"/>
      <c r="Q1205" s="630"/>
    </row>
    <row r="1206" spans="1:17" ht="14.4" customHeight="1" x14ac:dyDescent="0.3">
      <c r="A1206" s="625" t="s">
        <v>8366</v>
      </c>
      <c r="B1206" s="626" t="s">
        <v>6891</v>
      </c>
      <c r="C1206" s="626" t="s">
        <v>6916</v>
      </c>
      <c r="D1206" s="626" t="s">
        <v>7106</v>
      </c>
      <c r="E1206" s="626" t="s">
        <v>7107</v>
      </c>
      <c r="F1206" s="629">
        <v>1</v>
      </c>
      <c r="G1206" s="629">
        <v>3583.9</v>
      </c>
      <c r="H1206" s="629">
        <v>1</v>
      </c>
      <c r="I1206" s="629">
        <v>3583.9</v>
      </c>
      <c r="J1206" s="629">
        <v>1</v>
      </c>
      <c r="K1206" s="629">
        <v>3583.9</v>
      </c>
      <c r="L1206" s="629">
        <v>1</v>
      </c>
      <c r="M1206" s="629">
        <v>3583.9</v>
      </c>
      <c r="N1206" s="629"/>
      <c r="O1206" s="629"/>
      <c r="P1206" s="642"/>
      <c r="Q1206" s="630"/>
    </row>
    <row r="1207" spans="1:17" ht="14.4" customHeight="1" x14ac:dyDescent="0.3">
      <c r="A1207" s="625" t="s">
        <v>8366</v>
      </c>
      <c r="B1207" s="626" t="s">
        <v>6891</v>
      </c>
      <c r="C1207" s="626" t="s">
        <v>6929</v>
      </c>
      <c r="D1207" s="626" t="s">
        <v>6944</v>
      </c>
      <c r="E1207" s="626" t="s">
        <v>6945</v>
      </c>
      <c r="F1207" s="629"/>
      <c r="G1207" s="629"/>
      <c r="H1207" s="629"/>
      <c r="I1207" s="629"/>
      <c r="J1207" s="629">
        <v>1</v>
      </c>
      <c r="K1207" s="629">
        <v>75</v>
      </c>
      <c r="L1207" s="629"/>
      <c r="M1207" s="629">
        <v>75</v>
      </c>
      <c r="N1207" s="629">
        <v>1</v>
      </c>
      <c r="O1207" s="629">
        <v>81</v>
      </c>
      <c r="P1207" s="642"/>
      <c r="Q1207" s="630">
        <v>81</v>
      </c>
    </row>
    <row r="1208" spans="1:17" ht="14.4" customHeight="1" x14ac:dyDescent="0.3">
      <c r="A1208" s="625" t="s">
        <v>8366</v>
      </c>
      <c r="B1208" s="626" t="s">
        <v>6891</v>
      </c>
      <c r="C1208" s="626" t="s">
        <v>6929</v>
      </c>
      <c r="D1208" s="626" t="s">
        <v>6958</v>
      </c>
      <c r="E1208" s="626" t="s">
        <v>6959</v>
      </c>
      <c r="F1208" s="629">
        <v>1</v>
      </c>
      <c r="G1208" s="629">
        <v>34</v>
      </c>
      <c r="H1208" s="629">
        <v>1</v>
      </c>
      <c r="I1208" s="629">
        <v>34</v>
      </c>
      <c r="J1208" s="629"/>
      <c r="K1208" s="629"/>
      <c r="L1208" s="629"/>
      <c r="M1208" s="629"/>
      <c r="N1208" s="629"/>
      <c r="O1208" s="629"/>
      <c r="P1208" s="642"/>
      <c r="Q1208" s="630"/>
    </row>
    <row r="1209" spans="1:17" ht="14.4" customHeight="1" x14ac:dyDescent="0.3">
      <c r="A1209" s="625" t="s">
        <v>8366</v>
      </c>
      <c r="B1209" s="626" t="s">
        <v>6891</v>
      </c>
      <c r="C1209" s="626" t="s">
        <v>6929</v>
      </c>
      <c r="D1209" s="626" t="s">
        <v>6966</v>
      </c>
      <c r="E1209" s="626" t="s">
        <v>6967</v>
      </c>
      <c r="F1209" s="629"/>
      <c r="G1209" s="629"/>
      <c r="H1209" s="629"/>
      <c r="I1209" s="629"/>
      <c r="J1209" s="629"/>
      <c r="K1209" s="629"/>
      <c r="L1209" s="629"/>
      <c r="M1209" s="629"/>
      <c r="N1209" s="629">
        <v>3</v>
      </c>
      <c r="O1209" s="629">
        <v>15</v>
      </c>
      <c r="P1209" s="642"/>
      <c r="Q1209" s="630">
        <v>5</v>
      </c>
    </row>
    <row r="1210" spans="1:17" ht="14.4" customHeight="1" x14ac:dyDescent="0.3">
      <c r="A1210" s="625" t="s">
        <v>8366</v>
      </c>
      <c r="B1210" s="626" t="s">
        <v>6891</v>
      </c>
      <c r="C1210" s="626" t="s">
        <v>6929</v>
      </c>
      <c r="D1210" s="626" t="s">
        <v>6970</v>
      </c>
      <c r="E1210" s="626" t="s">
        <v>6971</v>
      </c>
      <c r="F1210" s="629"/>
      <c r="G1210" s="629"/>
      <c r="H1210" s="629"/>
      <c r="I1210" s="629"/>
      <c r="J1210" s="629">
        <v>1</v>
      </c>
      <c r="K1210" s="629">
        <v>114</v>
      </c>
      <c r="L1210" s="629"/>
      <c r="M1210" s="629">
        <v>114</v>
      </c>
      <c r="N1210" s="629"/>
      <c r="O1210" s="629"/>
      <c r="P1210" s="642"/>
      <c r="Q1210" s="630"/>
    </row>
    <row r="1211" spans="1:17" ht="14.4" customHeight="1" x14ac:dyDescent="0.3">
      <c r="A1211" s="625" t="s">
        <v>8366</v>
      </c>
      <c r="B1211" s="626" t="s">
        <v>6891</v>
      </c>
      <c r="C1211" s="626" t="s">
        <v>6929</v>
      </c>
      <c r="D1211" s="626" t="s">
        <v>6976</v>
      </c>
      <c r="E1211" s="626" t="s">
        <v>6977</v>
      </c>
      <c r="F1211" s="629">
        <v>1</v>
      </c>
      <c r="G1211" s="629">
        <v>83</v>
      </c>
      <c r="H1211" s="629">
        <v>1</v>
      </c>
      <c r="I1211" s="629">
        <v>83</v>
      </c>
      <c r="J1211" s="629"/>
      <c r="K1211" s="629"/>
      <c r="L1211" s="629"/>
      <c r="M1211" s="629"/>
      <c r="N1211" s="629"/>
      <c r="O1211" s="629"/>
      <c r="P1211" s="642"/>
      <c r="Q1211" s="630"/>
    </row>
    <row r="1212" spans="1:17" ht="14.4" customHeight="1" x14ac:dyDescent="0.3">
      <c r="A1212" s="625" t="s">
        <v>8366</v>
      </c>
      <c r="B1212" s="626" t="s">
        <v>6891</v>
      </c>
      <c r="C1212" s="626" t="s">
        <v>6929</v>
      </c>
      <c r="D1212" s="626" t="s">
        <v>6978</v>
      </c>
      <c r="E1212" s="626" t="s">
        <v>6979</v>
      </c>
      <c r="F1212" s="629">
        <v>3</v>
      </c>
      <c r="G1212" s="629">
        <v>1821</v>
      </c>
      <c r="H1212" s="629">
        <v>1</v>
      </c>
      <c r="I1212" s="629">
        <v>607</v>
      </c>
      <c r="J1212" s="629">
        <v>4</v>
      </c>
      <c r="K1212" s="629">
        <v>2436</v>
      </c>
      <c r="L1212" s="629">
        <v>1.3377265238879736</v>
      </c>
      <c r="M1212" s="629">
        <v>609</v>
      </c>
      <c r="N1212" s="629">
        <v>3</v>
      </c>
      <c r="O1212" s="629">
        <v>1833</v>
      </c>
      <c r="P1212" s="642">
        <v>1.0065897858319606</v>
      </c>
      <c r="Q1212" s="630">
        <v>611</v>
      </c>
    </row>
    <row r="1213" spans="1:17" ht="14.4" customHeight="1" x14ac:dyDescent="0.3">
      <c r="A1213" s="625" t="s">
        <v>8366</v>
      </c>
      <c r="B1213" s="626" t="s">
        <v>6891</v>
      </c>
      <c r="C1213" s="626" t="s">
        <v>6929</v>
      </c>
      <c r="D1213" s="626" t="s">
        <v>6980</v>
      </c>
      <c r="E1213" s="626" t="s">
        <v>6981</v>
      </c>
      <c r="F1213" s="629">
        <v>1</v>
      </c>
      <c r="G1213" s="629">
        <v>162</v>
      </c>
      <c r="H1213" s="629">
        <v>1</v>
      </c>
      <c r="I1213" s="629">
        <v>162</v>
      </c>
      <c r="J1213" s="629"/>
      <c r="K1213" s="629"/>
      <c r="L1213" s="629"/>
      <c r="M1213" s="629"/>
      <c r="N1213" s="629"/>
      <c r="O1213" s="629"/>
      <c r="P1213" s="642"/>
      <c r="Q1213" s="630"/>
    </row>
    <row r="1214" spans="1:17" ht="14.4" customHeight="1" x14ac:dyDescent="0.3">
      <c r="A1214" s="625" t="s">
        <v>8366</v>
      </c>
      <c r="B1214" s="626" t="s">
        <v>6891</v>
      </c>
      <c r="C1214" s="626" t="s">
        <v>6929</v>
      </c>
      <c r="D1214" s="626" t="s">
        <v>6982</v>
      </c>
      <c r="E1214" s="626" t="s">
        <v>6983</v>
      </c>
      <c r="F1214" s="629">
        <v>1</v>
      </c>
      <c r="G1214" s="629">
        <v>730</v>
      </c>
      <c r="H1214" s="629">
        <v>1</v>
      </c>
      <c r="I1214" s="629">
        <v>730</v>
      </c>
      <c r="J1214" s="629"/>
      <c r="K1214" s="629"/>
      <c r="L1214" s="629"/>
      <c r="M1214" s="629"/>
      <c r="N1214" s="629"/>
      <c r="O1214" s="629"/>
      <c r="P1214" s="642"/>
      <c r="Q1214" s="630"/>
    </row>
    <row r="1215" spans="1:17" ht="14.4" customHeight="1" x14ac:dyDescent="0.3">
      <c r="A1215" s="625" t="s">
        <v>8366</v>
      </c>
      <c r="B1215" s="626" t="s">
        <v>6891</v>
      </c>
      <c r="C1215" s="626" t="s">
        <v>6929</v>
      </c>
      <c r="D1215" s="626" t="s">
        <v>6984</v>
      </c>
      <c r="E1215" s="626" t="s">
        <v>6985</v>
      </c>
      <c r="F1215" s="629">
        <v>2</v>
      </c>
      <c r="G1215" s="629">
        <v>1882</v>
      </c>
      <c r="H1215" s="629">
        <v>1</v>
      </c>
      <c r="I1215" s="629">
        <v>941</v>
      </c>
      <c r="J1215" s="629"/>
      <c r="K1215" s="629"/>
      <c r="L1215" s="629"/>
      <c r="M1215" s="629"/>
      <c r="N1215" s="629"/>
      <c r="O1215" s="629"/>
      <c r="P1215" s="642"/>
      <c r="Q1215" s="630"/>
    </row>
    <row r="1216" spans="1:17" ht="14.4" customHeight="1" x14ac:dyDescent="0.3">
      <c r="A1216" s="625" t="s">
        <v>8366</v>
      </c>
      <c r="B1216" s="626" t="s">
        <v>6891</v>
      </c>
      <c r="C1216" s="626" t="s">
        <v>6929</v>
      </c>
      <c r="D1216" s="626" t="s">
        <v>6988</v>
      </c>
      <c r="E1216" s="626" t="s">
        <v>6989</v>
      </c>
      <c r="F1216" s="629">
        <v>2</v>
      </c>
      <c r="G1216" s="629">
        <v>770</v>
      </c>
      <c r="H1216" s="629">
        <v>1</v>
      </c>
      <c r="I1216" s="629">
        <v>385</v>
      </c>
      <c r="J1216" s="629">
        <v>2</v>
      </c>
      <c r="K1216" s="629">
        <v>770</v>
      </c>
      <c r="L1216" s="629">
        <v>1</v>
      </c>
      <c r="M1216" s="629">
        <v>385</v>
      </c>
      <c r="N1216" s="629"/>
      <c r="O1216" s="629"/>
      <c r="P1216" s="642"/>
      <c r="Q1216" s="630"/>
    </row>
    <row r="1217" spans="1:17" ht="14.4" customHeight="1" x14ac:dyDescent="0.3">
      <c r="A1217" s="625" t="s">
        <v>8366</v>
      </c>
      <c r="B1217" s="626" t="s">
        <v>6891</v>
      </c>
      <c r="C1217" s="626" t="s">
        <v>6929</v>
      </c>
      <c r="D1217" s="626" t="s">
        <v>6990</v>
      </c>
      <c r="E1217" s="626" t="s">
        <v>6991</v>
      </c>
      <c r="F1217" s="629">
        <v>6</v>
      </c>
      <c r="G1217" s="629">
        <v>234</v>
      </c>
      <c r="H1217" s="629">
        <v>1</v>
      </c>
      <c r="I1217" s="629">
        <v>39</v>
      </c>
      <c r="J1217" s="629">
        <v>4</v>
      </c>
      <c r="K1217" s="629">
        <v>156</v>
      </c>
      <c r="L1217" s="629">
        <v>0.66666666666666663</v>
      </c>
      <c r="M1217" s="629">
        <v>39</v>
      </c>
      <c r="N1217" s="629">
        <v>10</v>
      </c>
      <c r="O1217" s="629">
        <v>390</v>
      </c>
      <c r="P1217" s="642">
        <v>1.6666666666666667</v>
      </c>
      <c r="Q1217" s="630">
        <v>39</v>
      </c>
    </row>
    <row r="1218" spans="1:17" ht="14.4" customHeight="1" x14ac:dyDescent="0.3">
      <c r="A1218" s="625" t="s">
        <v>8366</v>
      </c>
      <c r="B1218" s="626" t="s">
        <v>6891</v>
      </c>
      <c r="C1218" s="626" t="s">
        <v>6929</v>
      </c>
      <c r="D1218" s="626" t="s">
        <v>6995</v>
      </c>
      <c r="E1218" s="626" t="s">
        <v>6996</v>
      </c>
      <c r="F1218" s="629"/>
      <c r="G1218" s="629"/>
      <c r="H1218" s="629"/>
      <c r="I1218" s="629"/>
      <c r="J1218" s="629">
        <v>1</v>
      </c>
      <c r="K1218" s="629">
        <v>1684</v>
      </c>
      <c r="L1218" s="629"/>
      <c r="M1218" s="629">
        <v>1684</v>
      </c>
      <c r="N1218" s="629"/>
      <c r="O1218" s="629"/>
      <c r="P1218" s="642"/>
      <c r="Q1218" s="630"/>
    </row>
    <row r="1219" spans="1:17" ht="14.4" customHeight="1" x14ac:dyDescent="0.3">
      <c r="A1219" s="625" t="s">
        <v>8366</v>
      </c>
      <c r="B1219" s="626" t="s">
        <v>6891</v>
      </c>
      <c r="C1219" s="626" t="s">
        <v>6929</v>
      </c>
      <c r="D1219" s="626" t="s">
        <v>6999</v>
      </c>
      <c r="E1219" s="626" t="s">
        <v>7000</v>
      </c>
      <c r="F1219" s="629"/>
      <c r="G1219" s="629"/>
      <c r="H1219" s="629"/>
      <c r="I1219" s="629"/>
      <c r="J1219" s="629">
        <v>1</v>
      </c>
      <c r="K1219" s="629">
        <v>4424</v>
      </c>
      <c r="L1219" s="629"/>
      <c r="M1219" s="629">
        <v>4424</v>
      </c>
      <c r="N1219" s="629"/>
      <c r="O1219" s="629"/>
      <c r="P1219" s="642"/>
      <c r="Q1219" s="630"/>
    </row>
    <row r="1220" spans="1:17" ht="14.4" customHeight="1" x14ac:dyDescent="0.3">
      <c r="A1220" s="625" t="s">
        <v>8366</v>
      </c>
      <c r="B1220" s="626" t="s">
        <v>6891</v>
      </c>
      <c r="C1220" s="626" t="s">
        <v>6929</v>
      </c>
      <c r="D1220" s="626" t="s">
        <v>7001</v>
      </c>
      <c r="E1220" s="626" t="s">
        <v>7002</v>
      </c>
      <c r="F1220" s="629">
        <v>2</v>
      </c>
      <c r="G1220" s="629">
        <v>1370</v>
      </c>
      <c r="H1220" s="629">
        <v>1</v>
      </c>
      <c r="I1220" s="629">
        <v>685</v>
      </c>
      <c r="J1220" s="629">
        <v>2</v>
      </c>
      <c r="K1220" s="629">
        <v>1374</v>
      </c>
      <c r="L1220" s="629">
        <v>1.0029197080291972</v>
      </c>
      <c r="M1220" s="629">
        <v>687</v>
      </c>
      <c r="N1220" s="629">
        <v>2</v>
      </c>
      <c r="O1220" s="629">
        <v>1378</v>
      </c>
      <c r="P1220" s="642">
        <v>1.0058394160583941</v>
      </c>
      <c r="Q1220" s="630">
        <v>689</v>
      </c>
    </row>
    <row r="1221" spans="1:17" ht="14.4" customHeight="1" x14ac:dyDescent="0.3">
      <c r="A1221" s="625" t="s">
        <v>8366</v>
      </c>
      <c r="B1221" s="626" t="s">
        <v>6891</v>
      </c>
      <c r="C1221" s="626" t="s">
        <v>6929</v>
      </c>
      <c r="D1221" s="626" t="s">
        <v>7005</v>
      </c>
      <c r="E1221" s="626" t="s">
        <v>7006</v>
      </c>
      <c r="F1221" s="629"/>
      <c r="G1221" s="629"/>
      <c r="H1221" s="629"/>
      <c r="I1221" s="629"/>
      <c r="J1221" s="629">
        <v>1</v>
      </c>
      <c r="K1221" s="629">
        <v>360</v>
      </c>
      <c r="L1221" s="629"/>
      <c r="M1221" s="629">
        <v>360</v>
      </c>
      <c r="N1221" s="629"/>
      <c r="O1221" s="629"/>
      <c r="P1221" s="642"/>
      <c r="Q1221" s="630"/>
    </row>
    <row r="1222" spans="1:17" ht="14.4" customHeight="1" x14ac:dyDescent="0.3">
      <c r="A1222" s="625" t="s">
        <v>8366</v>
      </c>
      <c r="B1222" s="626" t="s">
        <v>6891</v>
      </c>
      <c r="C1222" s="626" t="s">
        <v>6929</v>
      </c>
      <c r="D1222" s="626" t="s">
        <v>7007</v>
      </c>
      <c r="E1222" s="626" t="s">
        <v>7008</v>
      </c>
      <c r="F1222" s="629">
        <v>935</v>
      </c>
      <c r="G1222" s="629">
        <v>231880</v>
      </c>
      <c r="H1222" s="629">
        <v>1</v>
      </c>
      <c r="I1222" s="629">
        <v>248</v>
      </c>
      <c r="J1222" s="629">
        <v>1205</v>
      </c>
      <c r="K1222" s="629">
        <v>300045</v>
      </c>
      <c r="L1222" s="629">
        <v>1.293966706917371</v>
      </c>
      <c r="M1222" s="629">
        <v>249</v>
      </c>
      <c r="N1222" s="629">
        <v>1279</v>
      </c>
      <c r="O1222" s="629">
        <v>296728</v>
      </c>
      <c r="P1222" s="642">
        <v>1.2796618940831463</v>
      </c>
      <c r="Q1222" s="630">
        <v>232</v>
      </c>
    </row>
    <row r="1223" spans="1:17" ht="14.4" customHeight="1" x14ac:dyDescent="0.3">
      <c r="A1223" s="625" t="s">
        <v>8366</v>
      </c>
      <c r="B1223" s="626" t="s">
        <v>6891</v>
      </c>
      <c r="C1223" s="626" t="s">
        <v>6929</v>
      </c>
      <c r="D1223" s="626" t="s">
        <v>7009</v>
      </c>
      <c r="E1223" s="626" t="s">
        <v>7010</v>
      </c>
      <c r="F1223" s="629">
        <v>3</v>
      </c>
      <c r="G1223" s="629">
        <v>372</v>
      </c>
      <c r="H1223" s="629">
        <v>1</v>
      </c>
      <c r="I1223" s="629">
        <v>124</v>
      </c>
      <c r="J1223" s="629">
        <v>3</v>
      </c>
      <c r="K1223" s="629">
        <v>375</v>
      </c>
      <c r="L1223" s="629">
        <v>1.0080645161290323</v>
      </c>
      <c r="M1223" s="629">
        <v>125</v>
      </c>
      <c r="N1223" s="629">
        <v>3</v>
      </c>
      <c r="O1223" s="629">
        <v>348</v>
      </c>
      <c r="P1223" s="642">
        <v>0.93548387096774188</v>
      </c>
      <c r="Q1223" s="630">
        <v>116</v>
      </c>
    </row>
    <row r="1224" spans="1:17" ht="14.4" customHeight="1" x14ac:dyDescent="0.3">
      <c r="A1224" s="625" t="s">
        <v>8366</v>
      </c>
      <c r="B1224" s="626" t="s">
        <v>6891</v>
      </c>
      <c r="C1224" s="626" t="s">
        <v>6929</v>
      </c>
      <c r="D1224" s="626" t="s">
        <v>7124</v>
      </c>
      <c r="E1224" s="626" t="s">
        <v>7125</v>
      </c>
      <c r="F1224" s="629">
        <v>0</v>
      </c>
      <c r="G1224" s="629">
        <v>0</v>
      </c>
      <c r="H1224" s="629"/>
      <c r="I1224" s="629"/>
      <c r="J1224" s="629"/>
      <c r="K1224" s="629"/>
      <c r="L1224" s="629"/>
      <c r="M1224" s="629"/>
      <c r="N1224" s="629"/>
      <c r="O1224" s="629"/>
      <c r="P1224" s="642"/>
      <c r="Q1224" s="630"/>
    </row>
    <row r="1225" spans="1:17" ht="14.4" customHeight="1" x14ac:dyDescent="0.3">
      <c r="A1225" s="625" t="s">
        <v>8366</v>
      </c>
      <c r="B1225" s="626" t="s">
        <v>6891</v>
      </c>
      <c r="C1225" s="626" t="s">
        <v>6929</v>
      </c>
      <c r="D1225" s="626" t="s">
        <v>7033</v>
      </c>
      <c r="E1225" s="626" t="s">
        <v>7034</v>
      </c>
      <c r="F1225" s="629"/>
      <c r="G1225" s="629"/>
      <c r="H1225" s="629"/>
      <c r="I1225" s="629"/>
      <c r="J1225" s="629"/>
      <c r="K1225" s="629"/>
      <c r="L1225" s="629"/>
      <c r="M1225" s="629"/>
      <c r="N1225" s="629">
        <v>1</v>
      </c>
      <c r="O1225" s="629">
        <v>112</v>
      </c>
      <c r="P1225" s="642"/>
      <c r="Q1225" s="630">
        <v>112</v>
      </c>
    </row>
    <row r="1226" spans="1:17" ht="14.4" customHeight="1" x14ac:dyDescent="0.3">
      <c r="A1226" s="625" t="s">
        <v>8366</v>
      </c>
      <c r="B1226" s="626" t="s">
        <v>6891</v>
      </c>
      <c r="C1226" s="626" t="s">
        <v>6929</v>
      </c>
      <c r="D1226" s="626" t="s">
        <v>7035</v>
      </c>
      <c r="E1226" s="626" t="s">
        <v>7036</v>
      </c>
      <c r="F1226" s="629">
        <v>4</v>
      </c>
      <c r="G1226" s="629">
        <v>1240</v>
      </c>
      <c r="H1226" s="629">
        <v>1</v>
      </c>
      <c r="I1226" s="629">
        <v>310</v>
      </c>
      <c r="J1226" s="629">
        <v>3</v>
      </c>
      <c r="K1226" s="629">
        <v>936</v>
      </c>
      <c r="L1226" s="629">
        <v>0.75483870967741939</v>
      </c>
      <c r="M1226" s="629">
        <v>312</v>
      </c>
      <c r="N1226" s="629"/>
      <c r="O1226" s="629"/>
      <c r="P1226" s="642"/>
      <c r="Q1226" s="630"/>
    </row>
    <row r="1227" spans="1:17" ht="14.4" customHeight="1" x14ac:dyDescent="0.3">
      <c r="A1227" s="625" t="s">
        <v>8366</v>
      </c>
      <c r="B1227" s="626" t="s">
        <v>6891</v>
      </c>
      <c r="C1227" s="626" t="s">
        <v>6929</v>
      </c>
      <c r="D1227" s="626" t="s">
        <v>7057</v>
      </c>
      <c r="E1227" s="626" t="s">
        <v>7058</v>
      </c>
      <c r="F1227" s="629">
        <v>1</v>
      </c>
      <c r="G1227" s="629">
        <v>0</v>
      </c>
      <c r="H1227" s="629"/>
      <c r="I1227" s="629">
        <v>0</v>
      </c>
      <c r="J1227" s="629"/>
      <c r="K1227" s="629"/>
      <c r="L1227" s="629"/>
      <c r="M1227" s="629"/>
      <c r="N1227" s="629"/>
      <c r="O1227" s="629"/>
      <c r="P1227" s="642"/>
      <c r="Q1227" s="630"/>
    </row>
    <row r="1228" spans="1:17" ht="14.4" customHeight="1" x14ac:dyDescent="0.3">
      <c r="A1228" s="625" t="s">
        <v>8366</v>
      </c>
      <c r="B1228" s="626" t="s">
        <v>6891</v>
      </c>
      <c r="C1228" s="626" t="s">
        <v>6929</v>
      </c>
      <c r="D1228" s="626" t="s">
        <v>7059</v>
      </c>
      <c r="E1228" s="626" t="s">
        <v>7060</v>
      </c>
      <c r="F1228" s="629">
        <v>1</v>
      </c>
      <c r="G1228" s="629">
        <v>0</v>
      </c>
      <c r="H1228" s="629"/>
      <c r="I1228" s="629">
        <v>0</v>
      </c>
      <c r="J1228" s="629"/>
      <c r="K1228" s="629"/>
      <c r="L1228" s="629"/>
      <c r="M1228" s="629"/>
      <c r="N1228" s="629"/>
      <c r="O1228" s="629"/>
      <c r="P1228" s="642"/>
      <c r="Q1228" s="630"/>
    </row>
    <row r="1229" spans="1:17" ht="14.4" customHeight="1" x14ac:dyDescent="0.3">
      <c r="A1229" s="625" t="s">
        <v>8366</v>
      </c>
      <c r="B1229" s="626" t="s">
        <v>7071</v>
      </c>
      <c r="C1229" s="626" t="s">
        <v>6916</v>
      </c>
      <c r="D1229" s="626" t="s">
        <v>7108</v>
      </c>
      <c r="E1229" s="626" t="s">
        <v>7109</v>
      </c>
      <c r="F1229" s="629"/>
      <c r="G1229" s="629"/>
      <c r="H1229" s="629"/>
      <c r="I1229" s="629"/>
      <c r="J1229" s="629">
        <v>1</v>
      </c>
      <c r="K1229" s="629">
        <v>17510.68</v>
      </c>
      <c r="L1229" s="629"/>
      <c r="M1229" s="629">
        <v>17510.68</v>
      </c>
      <c r="N1229" s="629"/>
      <c r="O1229" s="629"/>
      <c r="P1229" s="642"/>
      <c r="Q1229" s="630"/>
    </row>
    <row r="1230" spans="1:17" ht="14.4" customHeight="1" x14ac:dyDescent="0.3">
      <c r="A1230" s="625" t="s">
        <v>8366</v>
      </c>
      <c r="B1230" s="626" t="s">
        <v>7071</v>
      </c>
      <c r="C1230" s="626" t="s">
        <v>6916</v>
      </c>
      <c r="D1230" s="626" t="s">
        <v>7110</v>
      </c>
      <c r="E1230" s="626" t="s">
        <v>7111</v>
      </c>
      <c r="F1230" s="629"/>
      <c r="G1230" s="629"/>
      <c r="H1230" s="629"/>
      <c r="I1230" s="629"/>
      <c r="J1230" s="629">
        <v>1</v>
      </c>
      <c r="K1230" s="629">
        <v>14774.44</v>
      </c>
      <c r="L1230" s="629"/>
      <c r="M1230" s="629">
        <v>14774.44</v>
      </c>
      <c r="N1230" s="629"/>
      <c r="O1230" s="629"/>
      <c r="P1230" s="642"/>
      <c r="Q1230" s="630"/>
    </row>
    <row r="1231" spans="1:17" ht="14.4" customHeight="1" x14ac:dyDescent="0.3">
      <c r="A1231" s="625" t="s">
        <v>8366</v>
      </c>
      <c r="B1231" s="626" t="s">
        <v>7071</v>
      </c>
      <c r="C1231" s="626" t="s">
        <v>6916</v>
      </c>
      <c r="D1231" s="626" t="s">
        <v>7513</v>
      </c>
      <c r="E1231" s="626" t="s">
        <v>7514</v>
      </c>
      <c r="F1231" s="629"/>
      <c r="G1231" s="629"/>
      <c r="H1231" s="629"/>
      <c r="I1231" s="629"/>
      <c r="J1231" s="629">
        <v>1</v>
      </c>
      <c r="K1231" s="629">
        <v>14774.44</v>
      </c>
      <c r="L1231" s="629"/>
      <c r="M1231" s="629">
        <v>14774.44</v>
      </c>
      <c r="N1231" s="629"/>
      <c r="O1231" s="629"/>
      <c r="P1231" s="642"/>
      <c r="Q1231" s="630"/>
    </row>
    <row r="1232" spans="1:17" ht="14.4" customHeight="1" x14ac:dyDescent="0.3">
      <c r="A1232" s="625" t="s">
        <v>8366</v>
      </c>
      <c r="B1232" s="626" t="s">
        <v>7071</v>
      </c>
      <c r="C1232" s="626" t="s">
        <v>6916</v>
      </c>
      <c r="D1232" s="626" t="s">
        <v>7114</v>
      </c>
      <c r="E1232" s="626" t="s">
        <v>7115</v>
      </c>
      <c r="F1232" s="629"/>
      <c r="G1232" s="629"/>
      <c r="H1232" s="629"/>
      <c r="I1232" s="629"/>
      <c r="J1232" s="629">
        <v>1</v>
      </c>
      <c r="K1232" s="629">
        <v>1094.44</v>
      </c>
      <c r="L1232" s="629"/>
      <c r="M1232" s="629">
        <v>1094.44</v>
      </c>
      <c r="N1232" s="629"/>
      <c r="O1232" s="629"/>
      <c r="P1232" s="642"/>
      <c r="Q1232" s="630"/>
    </row>
    <row r="1233" spans="1:17" ht="14.4" customHeight="1" x14ac:dyDescent="0.3">
      <c r="A1233" s="625" t="s">
        <v>8366</v>
      </c>
      <c r="B1233" s="626" t="s">
        <v>7071</v>
      </c>
      <c r="C1233" s="626" t="s">
        <v>6916</v>
      </c>
      <c r="D1233" s="626" t="s">
        <v>7116</v>
      </c>
      <c r="E1233" s="626" t="s">
        <v>7117</v>
      </c>
      <c r="F1233" s="629"/>
      <c r="G1233" s="629"/>
      <c r="H1233" s="629"/>
      <c r="I1233" s="629"/>
      <c r="J1233" s="629">
        <v>3</v>
      </c>
      <c r="K1233" s="629">
        <v>7387.2</v>
      </c>
      <c r="L1233" s="629"/>
      <c r="M1233" s="629">
        <v>2462.4</v>
      </c>
      <c r="N1233" s="629"/>
      <c r="O1233" s="629"/>
      <c r="P1233" s="642"/>
      <c r="Q1233" s="630"/>
    </row>
    <row r="1234" spans="1:17" ht="14.4" customHeight="1" x14ac:dyDescent="0.3">
      <c r="A1234" s="625" t="s">
        <v>8366</v>
      </c>
      <c r="B1234" s="626" t="s">
        <v>7071</v>
      </c>
      <c r="C1234" s="626" t="s">
        <v>6916</v>
      </c>
      <c r="D1234" s="626" t="s">
        <v>7118</v>
      </c>
      <c r="E1234" s="626" t="s">
        <v>7119</v>
      </c>
      <c r="F1234" s="629"/>
      <c r="G1234" s="629"/>
      <c r="H1234" s="629"/>
      <c r="I1234" s="629"/>
      <c r="J1234" s="629">
        <v>1</v>
      </c>
      <c r="K1234" s="629">
        <v>1614.53</v>
      </c>
      <c r="L1234" s="629"/>
      <c r="M1234" s="629">
        <v>1614.53</v>
      </c>
      <c r="N1234" s="629"/>
      <c r="O1234" s="629"/>
      <c r="P1234" s="642"/>
      <c r="Q1234" s="630"/>
    </row>
    <row r="1235" spans="1:17" ht="14.4" customHeight="1" x14ac:dyDescent="0.3">
      <c r="A1235" s="625" t="s">
        <v>8366</v>
      </c>
      <c r="B1235" s="626" t="s">
        <v>7071</v>
      </c>
      <c r="C1235" s="626" t="s">
        <v>6916</v>
      </c>
      <c r="D1235" s="626" t="s">
        <v>7120</v>
      </c>
      <c r="E1235" s="626" t="s">
        <v>7121</v>
      </c>
      <c r="F1235" s="629"/>
      <c r="G1235" s="629"/>
      <c r="H1235" s="629"/>
      <c r="I1235" s="629"/>
      <c r="J1235" s="629">
        <v>1</v>
      </c>
      <c r="K1235" s="629">
        <v>1368.28</v>
      </c>
      <c r="L1235" s="629"/>
      <c r="M1235" s="629">
        <v>1368.28</v>
      </c>
      <c r="N1235" s="629"/>
      <c r="O1235" s="629"/>
      <c r="P1235" s="642"/>
      <c r="Q1235" s="630"/>
    </row>
    <row r="1236" spans="1:17" ht="14.4" customHeight="1" x14ac:dyDescent="0.3">
      <c r="A1236" s="625" t="s">
        <v>8366</v>
      </c>
      <c r="B1236" s="626" t="s">
        <v>7071</v>
      </c>
      <c r="C1236" s="626" t="s">
        <v>6929</v>
      </c>
      <c r="D1236" s="626" t="s">
        <v>7057</v>
      </c>
      <c r="E1236" s="626" t="s">
        <v>7058</v>
      </c>
      <c r="F1236" s="629"/>
      <c r="G1236" s="629"/>
      <c r="H1236" s="629"/>
      <c r="I1236" s="629"/>
      <c r="J1236" s="629">
        <v>46</v>
      </c>
      <c r="K1236" s="629">
        <v>0</v>
      </c>
      <c r="L1236" s="629"/>
      <c r="M1236" s="629">
        <v>0</v>
      </c>
      <c r="N1236" s="629">
        <v>2</v>
      </c>
      <c r="O1236" s="629">
        <v>0</v>
      </c>
      <c r="P1236" s="642"/>
      <c r="Q1236" s="630">
        <v>0</v>
      </c>
    </row>
    <row r="1237" spans="1:17" ht="14.4" customHeight="1" x14ac:dyDescent="0.3">
      <c r="A1237" s="625" t="s">
        <v>8366</v>
      </c>
      <c r="B1237" s="626" t="s">
        <v>7071</v>
      </c>
      <c r="C1237" s="626" t="s">
        <v>6929</v>
      </c>
      <c r="D1237" s="626" t="s">
        <v>7061</v>
      </c>
      <c r="E1237" s="626" t="s">
        <v>7062</v>
      </c>
      <c r="F1237" s="629"/>
      <c r="G1237" s="629"/>
      <c r="H1237" s="629"/>
      <c r="I1237" s="629"/>
      <c r="J1237" s="629"/>
      <c r="K1237" s="629"/>
      <c r="L1237" s="629"/>
      <c r="M1237" s="629"/>
      <c r="N1237" s="629">
        <v>16</v>
      </c>
      <c r="O1237" s="629">
        <v>0</v>
      </c>
      <c r="P1237" s="642"/>
      <c r="Q1237" s="630">
        <v>0</v>
      </c>
    </row>
    <row r="1238" spans="1:17" ht="14.4" customHeight="1" x14ac:dyDescent="0.3">
      <c r="A1238" s="625" t="s">
        <v>8366</v>
      </c>
      <c r="B1238" s="626" t="s">
        <v>7071</v>
      </c>
      <c r="C1238" s="626" t="s">
        <v>6929</v>
      </c>
      <c r="D1238" s="626" t="s">
        <v>7126</v>
      </c>
      <c r="E1238" s="626" t="s">
        <v>7127</v>
      </c>
      <c r="F1238" s="629"/>
      <c r="G1238" s="629"/>
      <c r="H1238" s="629"/>
      <c r="I1238" s="629"/>
      <c r="J1238" s="629">
        <v>1</v>
      </c>
      <c r="K1238" s="629">
        <v>0</v>
      </c>
      <c r="L1238" s="629"/>
      <c r="M1238" s="629">
        <v>0</v>
      </c>
      <c r="N1238" s="629"/>
      <c r="O1238" s="629"/>
      <c r="P1238" s="642"/>
      <c r="Q1238" s="630"/>
    </row>
    <row r="1239" spans="1:17" ht="14.4" customHeight="1" x14ac:dyDescent="0.3">
      <c r="A1239" s="625" t="s">
        <v>8366</v>
      </c>
      <c r="B1239" s="626" t="s">
        <v>7071</v>
      </c>
      <c r="C1239" s="626" t="s">
        <v>6929</v>
      </c>
      <c r="D1239" s="626" t="s">
        <v>8367</v>
      </c>
      <c r="E1239" s="626" t="s">
        <v>8368</v>
      </c>
      <c r="F1239" s="629"/>
      <c r="G1239" s="629"/>
      <c r="H1239" s="629"/>
      <c r="I1239" s="629"/>
      <c r="J1239" s="629">
        <v>1</v>
      </c>
      <c r="K1239" s="629">
        <v>88811.11</v>
      </c>
      <c r="L1239" s="629"/>
      <c r="M1239" s="629">
        <v>88811.11</v>
      </c>
      <c r="N1239" s="629"/>
      <c r="O1239" s="629"/>
      <c r="P1239" s="642"/>
      <c r="Q1239" s="630"/>
    </row>
    <row r="1240" spans="1:17" ht="14.4" customHeight="1" thickBot="1" x14ac:dyDescent="0.35">
      <c r="A1240" s="631" t="s">
        <v>8366</v>
      </c>
      <c r="B1240" s="632" t="s">
        <v>8336</v>
      </c>
      <c r="C1240" s="632" t="s">
        <v>6929</v>
      </c>
      <c r="D1240" s="632" t="s">
        <v>7057</v>
      </c>
      <c r="E1240" s="632" t="s">
        <v>7058</v>
      </c>
      <c r="F1240" s="635"/>
      <c r="G1240" s="635"/>
      <c r="H1240" s="635"/>
      <c r="I1240" s="635"/>
      <c r="J1240" s="635">
        <v>6</v>
      </c>
      <c r="K1240" s="635">
        <v>0</v>
      </c>
      <c r="L1240" s="635"/>
      <c r="M1240" s="635">
        <v>0</v>
      </c>
      <c r="N1240" s="635"/>
      <c r="O1240" s="635"/>
      <c r="P1240" s="643"/>
      <c r="Q1240" s="636"/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AU309"/>
  <sheetViews>
    <sheetView showGridLines="0" showRowColHeaders="0" zoomScaleNormal="100" workbookViewId="0">
      <selection sqref="A1:M1"/>
    </sheetView>
  </sheetViews>
  <sheetFormatPr defaultColWidth="9.33203125" defaultRowHeight="14.4" customHeight="1" x14ac:dyDescent="0.25"/>
  <cols>
    <col min="1" max="1" width="26.5546875" style="138" bestFit="1" customWidth="1"/>
    <col min="2" max="4" width="7.88671875" style="138" customWidth="1"/>
    <col min="5" max="5" width="7.88671875" style="143" customWidth="1"/>
    <col min="6" max="8" width="7.88671875" style="138" customWidth="1"/>
    <col min="9" max="9" width="7.88671875" style="144" customWidth="1"/>
    <col min="10" max="13" width="7.88671875" style="138" customWidth="1"/>
    <col min="14" max="16384" width="9.33203125" style="138"/>
  </cols>
  <sheetData>
    <row r="1" spans="1:47" ht="18.600000000000001" customHeight="1" thickBot="1" x14ac:dyDescent="0.4">
      <c r="A1" s="552" t="s">
        <v>225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</row>
    <row r="2" spans="1:47" ht="14.4" customHeight="1" thickBot="1" x14ac:dyDescent="0.4">
      <c r="A2" s="580" t="s">
        <v>297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137"/>
      <c r="Z2" s="137"/>
      <c r="AA2" s="137"/>
      <c r="AB2" s="137"/>
      <c r="AC2" s="137"/>
      <c r="AD2" s="137"/>
      <c r="AE2" s="137"/>
      <c r="AF2" s="137"/>
      <c r="AG2" s="137"/>
      <c r="AH2" s="137"/>
      <c r="AI2" s="137"/>
      <c r="AJ2" s="137"/>
      <c r="AK2" s="137"/>
      <c r="AL2" s="137"/>
      <c r="AM2" s="137"/>
      <c r="AN2" s="137"/>
      <c r="AO2" s="137"/>
      <c r="AP2" s="137"/>
      <c r="AQ2" s="137"/>
      <c r="AR2" s="137"/>
      <c r="AS2" s="137"/>
      <c r="AT2" s="137"/>
      <c r="AU2" s="137"/>
    </row>
    <row r="3" spans="1:47" ht="14.4" customHeight="1" thickBot="1" x14ac:dyDescent="0.35">
      <c r="A3" s="554" t="s">
        <v>139</v>
      </c>
      <c r="B3" s="516" t="s">
        <v>140</v>
      </c>
      <c r="C3" s="517"/>
      <c r="D3" s="517"/>
      <c r="E3" s="518"/>
      <c r="F3" s="516" t="s">
        <v>141</v>
      </c>
      <c r="G3" s="517"/>
      <c r="H3" s="517"/>
      <c r="I3" s="518"/>
      <c r="J3" s="220"/>
      <c r="K3" s="221"/>
      <c r="L3" s="220"/>
      <c r="M3" s="222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</row>
    <row r="4" spans="1:47" ht="14.4" customHeight="1" thickBot="1" x14ac:dyDescent="0.35">
      <c r="A4" s="555"/>
      <c r="B4" s="223">
        <v>2011</v>
      </c>
      <c r="C4" s="224">
        <v>2012</v>
      </c>
      <c r="D4" s="224">
        <v>2013</v>
      </c>
      <c r="E4" s="225" t="s">
        <v>5</v>
      </c>
      <c r="F4" s="224">
        <v>2011</v>
      </c>
      <c r="G4" s="224">
        <v>2012</v>
      </c>
      <c r="H4" s="224">
        <v>2013</v>
      </c>
      <c r="I4" s="225" t="s">
        <v>5</v>
      </c>
      <c r="J4" s="220"/>
      <c r="K4" s="220"/>
      <c r="L4" s="226" t="s">
        <v>142</v>
      </c>
      <c r="M4" s="227" t="s">
        <v>143</v>
      </c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137"/>
      <c r="AH4" s="137"/>
      <c r="AI4" s="137"/>
      <c r="AJ4" s="137"/>
      <c r="AK4" s="137"/>
      <c r="AL4" s="137"/>
      <c r="AM4" s="137"/>
      <c r="AN4" s="137"/>
      <c r="AO4" s="137"/>
      <c r="AP4" s="137"/>
      <c r="AQ4" s="137"/>
      <c r="AR4" s="137"/>
      <c r="AS4" s="137"/>
      <c r="AT4" s="137"/>
      <c r="AU4" s="137"/>
    </row>
    <row r="5" spans="1:47" ht="14.4" customHeight="1" x14ac:dyDescent="0.3">
      <c r="A5" s="215" t="s">
        <v>144</v>
      </c>
      <c r="B5" s="218">
        <v>1998.8320000000001</v>
      </c>
      <c r="C5" s="211">
        <v>1979.5889999999999</v>
      </c>
      <c r="D5" s="211">
        <v>1976.28</v>
      </c>
      <c r="E5" s="228">
        <v>0.98871741096800525</v>
      </c>
      <c r="F5" s="229">
        <v>924</v>
      </c>
      <c r="G5" s="211">
        <v>1109</v>
      </c>
      <c r="H5" s="211">
        <v>989</v>
      </c>
      <c r="I5" s="230">
        <v>1.0703463203463204</v>
      </c>
      <c r="J5" s="220"/>
      <c r="K5" s="220"/>
      <c r="L5" s="8">
        <f>D5-B5</f>
        <v>-22.552000000000135</v>
      </c>
      <c r="M5" s="9">
        <f>H5-F5</f>
        <v>65</v>
      </c>
      <c r="N5" s="137"/>
      <c r="O5" s="137"/>
      <c r="P5" s="137"/>
      <c r="Q5" s="137"/>
      <c r="R5" s="137"/>
      <c r="S5" s="137"/>
      <c r="T5" s="137"/>
      <c r="U5" s="137"/>
      <c r="V5" s="137"/>
      <c r="W5" s="137"/>
      <c r="X5" s="137"/>
      <c r="Y5" s="137"/>
      <c r="Z5" s="137"/>
      <c r="AA5" s="137"/>
      <c r="AB5" s="137"/>
      <c r="AC5" s="137"/>
      <c r="AD5" s="137"/>
      <c r="AE5" s="137"/>
      <c r="AF5" s="137"/>
      <c r="AG5" s="137"/>
      <c r="AH5" s="137"/>
      <c r="AI5" s="137"/>
      <c r="AJ5" s="137"/>
      <c r="AK5" s="137"/>
      <c r="AL5" s="137"/>
      <c r="AM5" s="137"/>
      <c r="AN5" s="137"/>
      <c r="AO5" s="137"/>
      <c r="AP5" s="137"/>
      <c r="AQ5" s="137"/>
      <c r="AR5" s="137"/>
      <c r="AS5" s="137"/>
      <c r="AT5" s="137"/>
      <c r="AU5" s="137"/>
    </row>
    <row r="6" spans="1:47" ht="14.4" customHeight="1" x14ac:dyDescent="0.3">
      <c r="A6" s="216" t="s">
        <v>145</v>
      </c>
      <c r="B6" s="219">
        <v>365.91300000000001</v>
      </c>
      <c r="C6" s="210">
        <v>448.11700000000002</v>
      </c>
      <c r="D6" s="210">
        <v>420.62200000000001</v>
      </c>
      <c r="E6" s="231">
        <v>1.1495136822140781</v>
      </c>
      <c r="F6" s="232">
        <v>202</v>
      </c>
      <c r="G6" s="210">
        <v>275</v>
      </c>
      <c r="H6" s="210">
        <v>243</v>
      </c>
      <c r="I6" s="233">
        <v>1.2029702970297029</v>
      </c>
      <c r="J6" s="220"/>
      <c r="K6" s="220"/>
      <c r="L6" s="6">
        <f t="shared" ref="L6:L11" si="0">D6-B6</f>
        <v>54.709000000000003</v>
      </c>
      <c r="M6" s="7">
        <f t="shared" ref="M6:M12" si="1">H6-F6</f>
        <v>41</v>
      </c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7"/>
      <c r="Y6" s="137"/>
      <c r="Z6" s="137"/>
      <c r="AA6" s="137"/>
      <c r="AB6" s="137"/>
      <c r="AC6" s="137"/>
      <c r="AD6" s="137"/>
      <c r="AE6" s="137"/>
      <c r="AF6" s="137"/>
      <c r="AG6" s="137"/>
      <c r="AH6" s="137"/>
      <c r="AI6" s="137"/>
      <c r="AJ6" s="137"/>
      <c r="AK6" s="137"/>
      <c r="AL6" s="137"/>
      <c r="AM6" s="137"/>
      <c r="AN6" s="137"/>
      <c r="AO6" s="137"/>
      <c r="AP6" s="137"/>
      <c r="AQ6" s="137"/>
      <c r="AR6" s="137"/>
      <c r="AS6" s="137"/>
      <c r="AT6" s="137"/>
      <c r="AU6" s="137"/>
    </row>
    <row r="7" spans="1:47" ht="14.4" customHeight="1" x14ac:dyDescent="0.3">
      <c r="A7" s="216" t="s">
        <v>146</v>
      </c>
      <c r="B7" s="219">
        <v>902.82799999999997</v>
      </c>
      <c r="C7" s="210">
        <v>1115.047</v>
      </c>
      <c r="D7" s="210">
        <v>1019.942</v>
      </c>
      <c r="E7" s="231">
        <v>1.1297190605519545</v>
      </c>
      <c r="F7" s="232">
        <v>523</v>
      </c>
      <c r="G7" s="210">
        <v>746</v>
      </c>
      <c r="H7" s="210">
        <v>712</v>
      </c>
      <c r="I7" s="233">
        <v>1.3613766730401529</v>
      </c>
      <c r="J7" s="220"/>
      <c r="K7" s="220"/>
      <c r="L7" s="6">
        <f t="shared" si="0"/>
        <v>117.11400000000003</v>
      </c>
      <c r="M7" s="7">
        <f t="shared" si="1"/>
        <v>189</v>
      </c>
      <c r="N7" s="137"/>
      <c r="O7" s="137"/>
      <c r="P7" s="137"/>
      <c r="Q7" s="137"/>
      <c r="R7" s="137"/>
      <c r="S7" s="137"/>
      <c r="T7" s="137"/>
      <c r="U7" s="137"/>
      <c r="V7" s="137"/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137"/>
      <c r="AH7" s="137"/>
      <c r="AI7" s="137"/>
      <c r="AJ7" s="137"/>
      <c r="AK7" s="137"/>
      <c r="AL7" s="137"/>
      <c r="AM7" s="137"/>
      <c r="AN7" s="137"/>
      <c r="AO7" s="137"/>
      <c r="AP7" s="137"/>
      <c r="AQ7" s="137"/>
      <c r="AR7" s="137"/>
      <c r="AS7" s="137"/>
      <c r="AT7" s="137"/>
      <c r="AU7" s="137"/>
    </row>
    <row r="8" spans="1:47" ht="14.4" customHeight="1" x14ac:dyDescent="0.3">
      <c r="A8" s="216" t="s">
        <v>147</v>
      </c>
      <c r="B8" s="219">
        <v>131.10300000000001</v>
      </c>
      <c r="C8" s="210">
        <v>141.27099999999999</v>
      </c>
      <c r="D8" s="210">
        <v>139.35</v>
      </c>
      <c r="E8" s="231">
        <v>1.0629047390219901</v>
      </c>
      <c r="F8" s="232">
        <v>73</v>
      </c>
      <c r="G8" s="210">
        <v>93</v>
      </c>
      <c r="H8" s="210">
        <v>87</v>
      </c>
      <c r="I8" s="233">
        <v>1.1917808219178083</v>
      </c>
      <c r="J8" s="220"/>
      <c r="K8" s="220"/>
      <c r="L8" s="6">
        <f t="shared" si="0"/>
        <v>8.2469999999999857</v>
      </c>
      <c r="M8" s="7">
        <f t="shared" si="1"/>
        <v>14</v>
      </c>
      <c r="N8" s="137"/>
      <c r="O8" s="137"/>
      <c r="P8" s="137"/>
      <c r="Q8" s="137"/>
      <c r="R8" s="137"/>
      <c r="S8" s="137"/>
      <c r="T8" s="137"/>
      <c r="U8" s="137"/>
      <c r="V8" s="137"/>
      <c r="W8" s="137"/>
      <c r="X8" s="137"/>
      <c r="Y8" s="137"/>
      <c r="Z8" s="137"/>
      <c r="AA8" s="137"/>
      <c r="AB8" s="137"/>
      <c r="AC8" s="137"/>
      <c r="AD8" s="137"/>
      <c r="AE8" s="137"/>
      <c r="AF8" s="137"/>
      <c r="AG8" s="137"/>
      <c r="AH8" s="137"/>
      <c r="AI8" s="137"/>
      <c r="AJ8" s="137"/>
      <c r="AK8" s="137"/>
      <c r="AL8" s="137"/>
      <c r="AM8" s="137"/>
      <c r="AN8" s="137"/>
      <c r="AO8" s="137"/>
      <c r="AP8" s="137"/>
      <c r="AQ8" s="137"/>
      <c r="AR8" s="137"/>
      <c r="AS8" s="137"/>
      <c r="AT8" s="137"/>
      <c r="AU8" s="137"/>
    </row>
    <row r="9" spans="1:47" ht="14.4" customHeight="1" x14ac:dyDescent="0.3">
      <c r="A9" s="216" t="s">
        <v>148</v>
      </c>
      <c r="B9" s="219">
        <v>0</v>
      </c>
      <c r="C9" s="210">
        <v>1.3440000000000001</v>
      </c>
      <c r="D9" s="210">
        <v>0</v>
      </c>
      <c r="E9" s="231" t="s">
        <v>550</v>
      </c>
      <c r="F9" s="232">
        <v>0</v>
      </c>
      <c r="G9" s="210">
        <v>2</v>
      </c>
      <c r="H9" s="210">
        <v>0</v>
      </c>
      <c r="I9" s="233" t="s">
        <v>550</v>
      </c>
      <c r="J9" s="220"/>
      <c r="K9" s="220"/>
      <c r="L9" s="6">
        <f t="shared" si="0"/>
        <v>0</v>
      </c>
      <c r="M9" s="7">
        <f t="shared" si="1"/>
        <v>0</v>
      </c>
      <c r="N9" s="137"/>
      <c r="O9" s="137"/>
      <c r="P9" s="137"/>
      <c r="Q9" s="137"/>
      <c r="R9" s="137"/>
      <c r="S9" s="137"/>
      <c r="T9" s="137"/>
      <c r="U9" s="137"/>
      <c r="V9" s="137"/>
      <c r="W9" s="137"/>
      <c r="X9" s="137"/>
      <c r="Y9" s="137"/>
      <c r="Z9" s="137"/>
      <c r="AA9" s="137"/>
      <c r="AB9" s="137"/>
      <c r="AC9" s="137"/>
      <c r="AD9" s="137"/>
      <c r="AE9" s="137"/>
      <c r="AF9" s="137"/>
      <c r="AG9" s="137"/>
      <c r="AH9" s="137"/>
      <c r="AI9" s="137"/>
      <c r="AJ9" s="137"/>
      <c r="AK9" s="137"/>
      <c r="AL9" s="137"/>
      <c r="AM9" s="137"/>
      <c r="AN9" s="137"/>
      <c r="AO9" s="137"/>
      <c r="AP9" s="137"/>
      <c r="AQ9" s="137"/>
      <c r="AR9" s="137"/>
      <c r="AS9" s="137"/>
      <c r="AT9" s="137"/>
      <c r="AU9" s="137"/>
    </row>
    <row r="10" spans="1:47" ht="14.4" customHeight="1" x14ac:dyDescent="0.3">
      <c r="A10" s="216" t="s">
        <v>149</v>
      </c>
      <c r="B10" s="219">
        <v>466.62200000000001</v>
      </c>
      <c r="C10" s="210">
        <v>495.54500000000002</v>
      </c>
      <c r="D10" s="210">
        <v>476.07600000000002</v>
      </c>
      <c r="E10" s="231">
        <v>1.0202605106488765</v>
      </c>
      <c r="F10" s="232">
        <v>238</v>
      </c>
      <c r="G10" s="210">
        <v>311</v>
      </c>
      <c r="H10" s="210">
        <v>326</v>
      </c>
      <c r="I10" s="233">
        <v>1.3697478991596639</v>
      </c>
      <c r="J10" s="220"/>
      <c r="K10" s="220"/>
      <c r="L10" s="6">
        <f t="shared" si="0"/>
        <v>9.4540000000000077</v>
      </c>
      <c r="M10" s="7">
        <f t="shared" si="1"/>
        <v>88</v>
      </c>
      <c r="N10" s="137"/>
      <c r="O10" s="137"/>
      <c r="P10" s="137"/>
      <c r="Q10" s="137"/>
      <c r="R10" s="137"/>
      <c r="S10" s="137"/>
      <c r="T10" s="137"/>
      <c r="U10" s="137"/>
      <c r="V10" s="137"/>
      <c r="W10" s="137"/>
      <c r="X10" s="137"/>
      <c r="Y10" s="137"/>
      <c r="Z10" s="137"/>
      <c r="AA10" s="137"/>
      <c r="AB10" s="137"/>
      <c r="AC10" s="137"/>
      <c r="AD10" s="137"/>
      <c r="AE10" s="137"/>
      <c r="AF10" s="137"/>
      <c r="AG10" s="137"/>
      <c r="AH10" s="137"/>
      <c r="AI10" s="137"/>
      <c r="AJ10" s="137"/>
      <c r="AK10" s="137"/>
      <c r="AL10" s="137"/>
      <c r="AM10" s="137"/>
      <c r="AN10" s="137"/>
      <c r="AO10" s="137"/>
      <c r="AP10" s="137"/>
      <c r="AQ10" s="137"/>
      <c r="AR10" s="137"/>
      <c r="AS10" s="137"/>
      <c r="AT10" s="137"/>
      <c r="AU10" s="137"/>
    </row>
    <row r="11" spans="1:47" ht="14.4" customHeight="1" thickBot="1" x14ac:dyDescent="0.35">
      <c r="A11" s="216" t="s">
        <v>150</v>
      </c>
      <c r="B11" s="219">
        <v>140.04300000000001</v>
      </c>
      <c r="C11" s="210">
        <v>209.98599999999999</v>
      </c>
      <c r="D11" s="210">
        <v>137.86000000000001</v>
      </c>
      <c r="E11" s="231">
        <v>0.98441193062130927</v>
      </c>
      <c r="F11" s="232">
        <v>59</v>
      </c>
      <c r="G11" s="210">
        <v>72</v>
      </c>
      <c r="H11" s="210">
        <v>54</v>
      </c>
      <c r="I11" s="233">
        <v>0.9152542372881356</v>
      </c>
      <c r="J11" s="220"/>
      <c r="K11" s="220"/>
      <c r="L11" s="6">
        <f t="shared" si="0"/>
        <v>-2.1829999999999927</v>
      </c>
      <c r="M11" s="7">
        <f t="shared" si="1"/>
        <v>-5</v>
      </c>
      <c r="N11" s="137"/>
      <c r="O11" s="137"/>
      <c r="P11" s="137"/>
      <c r="Q11" s="137"/>
      <c r="R11" s="137"/>
      <c r="S11" s="137"/>
      <c r="T11" s="137"/>
      <c r="U11" s="137"/>
      <c r="V11" s="137"/>
      <c r="W11" s="137"/>
      <c r="X11" s="137"/>
      <c r="Y11" s="137"/>
      <c r="Z11" s="137"/>
      <c r="AA11" s="137"/>
      <c r="AB11" s="137"/>
      <c r="AC11" s="137"/>
      <c r="AD11" s="137"/>
      <c r="AE11" s="137"/>
      <c r="AF11" s="137"/>
      <c r="AG11" s="137"/>
      <c r="AH11" s="137"/>
      <c r="AI11" s="137"/>
      <c r="AJ11" s="137"/>
      <c r="AK11" s="137"/>
      <c r="AL11" s="137"/>
      <c r="AM11" s="137"/>
      <c r="AN11" s="137"/>
      <c r="AO11" s="137"/>
      <c r="AP11" s="137"/>
      <c r="AQ11" s="137"/>
      <c r="AR11" s="137"/>
      <c r="AS11" s="137"/>
      <c r="AT11" s="137"/>
      <c r="AU11" s="137"/>
    </row>
    <row r="12" spans="1:47" ht="14.4" customHeight="1" thickBot="1" x14ac:dyDescent="0.35">
      <c r="A12" s="217" t="s">
        <v>6</v>
      </c>
      <c r="B12" s="212">
        <f>SUM(B5:B11)</f>
        <v>4005.3409999999999</v>
      </c>
      <c r="C12" s="213">
        <f>SUM(C5:C11)</f>
        <v>4390.8990000000003</v>
      </c>
      <c r="D12" s="213">
        <f>SUM(D5:D11)</f>
        <v>4170.13</v>
      </c>
      <c r="E12" s="234">
        <f>IF(OR(D12=0,B12=0),0,D12/B12)</f>
        <v>1.0411423147242644</v>
      </c>
      <c r="F12" s="235">
        <f>SUM(F5:F11)</f>
        <v>2019</v>
      </c>
      <c r="G12" s="213">
        <f>SUM(G5:G11)</f>
        <v>2608</v>
      </c>
      <c r="H12" s="213">
        <f>SUM(H5:H11)</f>
        <v>2411</v>
      </c>
      <c r="I12" s="236">
        <f>IF(OR(H12=0,F12=0),0,H12/F12)</f>
        <v>1.1941555225359088</v>
      </c>
      <c r="J12" s="220"/>
      <c r="K12" s="220"/>
      <c r="L12" s="226">
        <f>D12-B12</f>
        <v>164.78900000000021</v>
      </c>
      <c r="M12" s="237">
        <f t="shared" si="1"/>
        <v>392</v>
      </c>
      <c r="N12" s="137"/>
      <c r="O12" s="137"/>
      <c r="P12" s="137"/>
      <c r="Q12" s="137"/>
      <c r="R12" s="137"/>
      <c r="S12" s="137"/>
      <c r="T12" s="137"/>
      <c r="U12" s="137"/>
      <c r="V12" s="137"/>
      <c r="W12" s="137"/>
      <c r="X12" s="137"/>
      <c r="Y12" s="137"/>
      <c r="Z12" s="137"/>
      <c r="AA12" s="137"/>
      <c r="AB12" s="137"/>
      <c r="AC12" s="137"/>
      <c r="AD12" s="137"/>
      <c r="AE12" s="137"/>
      <c r="AF12" s="137"/>
      <c r="AG12" s="137"/>
      <c r="AH12" s="137"/>
      <c r="AI12" s="137"/>
      <c r="AJ12" s="137"/>
      <c r="AK12" s="137"/>
      <c r="AL12" s="137"/>
      <c r="AM12" s="137"/>
      <c r="AN12" s="137"/>
      <c r="AO12" s="137"/>
      <c r="AP12" s="137"/>
      <c r="AQ12" s="137"/>
      <c r="AR12" s="137"/>
      <c r="AS12" s="137"/>
      <c r="AT12" s="137"/>
      <c r="AU12" s="137"/>
    </row>
    <row r="13" spans="1:47" ht="14.4" customHeight="1" x14ac:dyDescent="0.3">
      <c r="A13" s="238"/>
      <c r="B13" s="530" t="s">
        <v>151</v>
      </c>
      <c r="C13" s="530"/>
      <c r="D13" s="530"/>
      <c r="E13" s="530"/>
      <c r="F13" s="530" t="s">
        <v>152</v>
      </c>
      <c r="G13" s="530"/>
      <c r="H13" s="530"/>
      <c r="I13" s="530"/>
      <c r="J13" s="220"/>
      <c r="K13" s="220"/>
      <c r="L13" s="220"/>
      <c r="M13" s="222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7"/>
      <c r="Z13" s="137"/>
      <c r="AA13" s="137"/>
      <c r="AB13" s="137"/>
      <c r="AC13" s="137"/>
      <c r="AD13" s="137"/>
      <c r="AE13" s="137"/>
      <c r="AF13" s="137"/>
      <c r="AG13" s="137"/>
      <c r="AH13" s="137"/>
      <c r="AI13" s="137"/>
      <c r="AJ13" s="137"/>
      <c r="AK13" s="137"/>
      <c r="AL13" s="137"/>
      <c r="AM13" s="137"/>
      <c r="AN13" s="137"/>
      <c r="AO13" s="137"/>
      <c r="AP13" s="137"/>
      <c r="AQ13" s="137"/>
      <c r="AR13" s="137"/>
      <c r="AS13" s="137"/>
      <c r="AT13" s="137"/>
    </row>
    <row r="14" spans="1:47" ht="14.4" customHeight="1" thickBot="1" x14ac:dyDescent="0.35">
      <c r="A14" s="238"/>
      <c r="B14" s="285"/>
      <c r="C14" s="286"/>
      <c r="D14" s="286"/>
      <c r="E14" s="286"/>
      <c r="F14" s="285"/>
      <c r="G14" s="286"/>
      <c r="H14" s="286"/>
      <c r="I14" s="286"/>
      <c r="J14" s="220"/>
      <c r="K14" s="220"/>
      <c r="L14" s="220"/>
      <c r="M14" s="222"/>
      <c r="N14" s="137"/>
      <c r="O14" s="137"/>
      <c r="P14" s="137"/>
      <c r="Q14" s="137"/>
      <c r="R14" s="137"/>
      <c r="S14" s="137"/>
      <c r="T14" s="137"/>
      <c r="U14" s="137"/>
      <c r="V14" s="137"/>
      <c r="W14" s="137"/>
      <c r="X14" s="137"/>
      <c r="Y14" s="137"/>
      <c r="Z14" s="137"/>
      <c r="AA14" s="137"/>
      <c r="AB14" s="137"/>
      <c r="AC14" s="137"/>
      <c r="AD14" s="137"/>
      <c r="AE14" s="137"/>
      <c r="AF14" s="137"/>
      <c r="AG14" s="137"/>
      <c r="AH14" s="137"/>
      <c r="AI14" s="137"/>
      <c r="AJ14" s="137"/>
      <c r="AK14" s="137"/>
      <c r="AL14" s="137"/>
      <c r="AM14" s="137"/>
      <c r="AN14" s="137"/>
      <c r="AO14" s="137"/>
      <c r="AP14" s="137"/>
      <c r="AQ14" s="137"/>
      <c r="AR14" s="137"/>
      <c r="AS14" s="137"/>
      <c r="AT14" s="137"/>
    </row>
    <row r="15" spans="1:47" ht="14.4" customHeight="1" thickBot="1" x14ac:dyDescent="0.35">
      <c r="A15" s="537" t="s">
        <v>153</v>
      </c>
      <c r="B15" s="539" t="s">
        <v>140</v>
      </c>
      <c r="C15" s="540"/>
      <c r="D15" s="540"/>
      <c r="E15" s="541"/>
      <c r="F15" s="539" t="s">
        <v>141</v>
      </c>
      <c r="G15" s="540"/>
      <c r="H15" s="540"/>
      <c r="I15" s="541"/>
      <c r="J15" s="547" t="s">
        <v>273</v>
      </c>
      <c r="K15" s="548"/>
      <c r="L15" s="239"/>
      <c r="M15" s="239"/>
      <c r="N15" s="137"/>
      <c r="O15" s="137"/>
      <c r="P15" s="137"/>
      <c r="Q15" s="137"/>
      <c r="R15" s="137"/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  <c r="AD15" s="137"/>
      <c r="AE15" s="137"/>
      <c r="AF15" s="137"/>
      <c r="AG15" s="137"/>
      <c r="AH15" s="137"/>
      <c r="AI15" s="137"/>
      <c r="AJ15" s="137"/>
      <c r="AK15" s="137"/>
      <c r="AL15" s="137"/>
      <c r="AM15" s="137"/>
      <c r="AN15" s="137"/>
      <c r="AO15" s="137"/>
      <c r="AP15" s="137"/>
      <c r="AQ15" s="137"/>
      <c r="AR15" s="137"/>
      <c r="AS15" s="137"/>
      <c r="AT15" s="137"/>
    </row>
    <row r="16" spans="1:47" ht="14.4" customHeight="1" thickBot="1" x14ac:dyDescent="0.35">
      <c r="A16" s="538"/>
      <c r="B16" s="240">
        <v>2011</v>
      </c>
      <c r="C16" s="241">
        <v>2012</v>
      </c>
      <c r="D16" s="241">
        <v>2013</v>
      </c>
      <c r="E16" s="242" t="s">
        <v>5</v>
      </c>
      <c r="F16" s="240">
        <v>2011</v>
      </c>
      <c r="G16" s="241">
        <v>2012</v>
      </c>
      <c r="H16" s="241">
        <v>2013</v>
      </c>
      <c r="I16" s="242" t="s">
        <v>5</v>
      </c>
      <c r="J16" s="549" t="s">
        <v>274</v>
      </c>
      <c r="K16" s="550"/>
      <c r="L16" s="243" t="s">
        <v>142</v>
      </c>
      <c r="M16" s="244" t="s">
        <v>143</v>
      </c>
      <c r="N16" s="137"/>
      <c r="O16" s="137"/>
      <c r="P16" s="137"/>
      <c r="Q16" s="137"/>
      <c r="R16" s="137"/>
      <c r="S16" s="137"/>
      <c r="T16" s="137"/>
      <c r="U16" s="137"/>
      <c r="V16" s="137"/>
      <c r="W16" s="137"/>
      <c r="X16" s="137"/>
      <c r="Y16" s="137"/>
      <c r="Z16" s="137"/>
      <c r="AA16" s="137"/>
      <c r="AB16" s="137"/>
      <c r="AC16" s="137"/>
      <c r="AD16" s="137"/>
      <c r="AE16" s="137"/>
      <c r="AF16" s="137"/>
      <c r="AG16" s="137"/>
      <c r="AH16" s="137"/>
      <c r="AI16" s="137"/>
      <c r="AJ16" s="137"/>
      <c r="AK16" s="137"/>
      <c r="AL16" s="137"/>
      <c r="AM16" s="137"/>
      <c r="AN16" s="137"/>
      <c r="AO16" s="137"/>
      <c r="AP16" s="137"/>
      <c r="AQ16" s="137"/>
      <c r="AR16" s="137"/>
      <c r="AS16" s="137"/>
      <c r="AT16" s="137"/>
    </row>
    <row r="17" spans="1:47" ht="14.4" customHeight="1" x14ac:dyDescent="0.3">
      <c r="A17" s="215" t="s">
        <v>144</v>
      </c>
      <c r="B17" s="218">
        <v>1881.85</v>
      </c>
      <c r="C17" s="211">
        <v>1841.0889999999999</v>
      </c>
      <c r="D17" s="211">
        <v>1869.5609999999999</v>
      </c>
      <c r="E17" s="228">
        <v>0.99346972394186572</v>
      </c>
      <c r="F17" s="218">
        <v>844</v>
      </c>
      <c r="G17" s="211">
        <v>1002</v>
      </c>
      <c r="H17" s="211">
        <v>908</v>
      </c>
      <c r="I17" s="230">
        <v>1.0758293838862558</v>
      </c>
      <c r="J17" s="551">
        <f>0.93*0.95</f>
        <v>0.88349999999999995</v>
      </c>
      <c r="K17" s="550"/>
      <c r="L17" s="245">
        <f>D17-B17</f>
        <v>-12.288999999999987</v>
      </c>
      <c r="M17" s="246">
        <f>H17-F17</f>
        <v>64</v>
      </c>
      <c r="N17" s="137"/>
      <c r="O17" s="137"/>
      <c r="P17" s="137"/>
      <c r="Q17" s="137"/>
      <c r="R17" s="137"/>
      <c r="S17" s="137"/>
      <c r="T17" s="137"/>
      <c r="U17" s="137"/>
      <c r="V17" s="137"/>
      <c r="W17" s="137"/>
      <c r="X17" s="137"/>
      <c r="Y17" s="137"/>
      <c r="Z17" s="137"/>
      <c r="AA17" s="137"/>
      <c r="AB17" s="137"/>
      <c r="AC17" s="137"/>
      <c r="AD17" s="137"/>
      <c r="AE17" s="137"/>
      <c r="AF17" s="137"/>
      <c r="AG17" s="137"/>
      <c r="AH17" s="137"/>
      <c r="AI17" s="137"/>
      <c r="AJ17" s="137"/>
      <c r="AK17" s="137"/>
      <c r="AL17" s="137"/>
      <c r="AM17" s="137"/>
      <c r="AN17" s="137"/>
      <c r="AO17" s="137"/>
      <c r="AP17" s="137"/>
      <c r="AQ17" s="137"/>
      <c r="AR17" s="137"/>
      <c r="AS17" s="137"/>
      <c r="AT17" s="137"/>
    </row>
    <row r="18" spans="1:47" ht="14.4" customHeight="1" x14ac:dyDescent="0.3">
      <c r="A18" s="216" t="s">
        <v>145</v>
      </c>
      <c r="B18" s="219">
        <v>347.904</v>
      </c>
      <c r="C18" s="210">
        <v>423.50799999999998</v>
      </c>
      <c r="D18" s="210">
        <v>382.19799999999998</v>
      </c>
      <c r="E18" s="231">
        <v>1.0985731696100074</v>
      </c>
      <c r="F18" s="219">
        <v>187</v>
      </c>
      <c r="G18" s="210">
        <v>252</v>
      </c>
      <c r="H18" s="210">
        <v>216</v>
      </c>
      <c r="I18" s="233">
        <v>1.1550802139037433</v>
      </c>
      <c r="J18" s="551">
        <f>1.07*0.95</f>
        <v>1.0165</v>
      </c>
      <c r="K18" s="550"/>
      <c r="L18" s="247">
        <f t="shared" ref="L18:L24" si="2">D18-B18</f>
        <v>34.293999999999983</v>
      </c>
      <c r="M18" s="248">
        <f t="shared" ref="M18:M24" si="3">H18-F18</f>
        <v>29</v>
      </c>
      <c r="N18" s="137"/>
      <c r="O18" s="137"/>
      <c r="P18" s="137"/>
      <c r="Q18" s="137"/>
      <c r="R18" s="137"/>
      <c r="S18" s="137"/>
      <c r="T18" s="137"/>
      <c r="U18" s="137"/>
      <c r="V18" s="137"/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7"/>
    </row>
    <row r="19" spans="1:47" ht="14.4" customHeight="1" x14ac:dyDescent="0.3">
      <c r="A19" s="216" t="s">
        <v>146</v>
      </c>
      <c r="B19" s="219">
        <v>820.62300000000005</v>
      </c>
      <c r="C19" s="210">
        <v>994.13199999999995</v>
      </c>
      <c r="D19" s="210">
        <v>908.84900000000005</v>
      </c>
      <c r="E19" s="231">
        <v>1.1075110007884255</v>
      </c>
      <c r="F19" s="219">
        <v>454</v>
      </c>
      <c r="G19" s="210">
        <v>644</v>
      </c>
      <c r="H19" s="210">
        <v>623</v>
      </c>
      <c r="I19" s="233">
        <v>1.3722466960352422</v>
      </c>
      <c r="J19" s="551">
        <f>1.04*0.95</f>
        <v>0.98799999999999999</v>
      </c>
      <c r="K19" s="550"/>
      <c r="L19" s="247">
        <f t="shared" si="2"/>
        <v>88.225999999999999</v>
      </c>
      <c r="M19" s="248">
        <f t="shared" si="3"/>
        <v>169</v>
      </c>
      <c r="N19" s="137"/>
      <c r="O19" s="137"/>
      <c r="P19" s="137"/>
      <c r="Q19" s="137"/>
      <c r="R19" s="137"/>
      <c r="S19" s="137"/>
      <c r="T19" s="137"/>
      <c r="U19" s="137"/>
      <c r="V19" s="137"/>
      <c r="W19" s="137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7"/>
    </row>
    <row r="20" spans="1:47" ht="14.4" customHeight="1" x14ac:dyDescent="0.3">
      <c r="A20" s="216" t="s">
        <v>147</v>
      </c>
      <c r="B20" s="219">
        <v>118.97199999999999</v>
      </c>
      <c r="C20" s="210">
        <v>129.40799999999999</v>
      </c>
      <c r="D20" s="210">
        <v>126.221</v>
      </c>
      <c r="E20" s="231">
        <v>1.0609303029284203</v>
      </c>
      <c r="F20" s="219">
        <v>63</v>
      </c>
      <c r="G20" s="210">
        <v>82</v>
      </c>
      <c r="H20" s="210">
        <v>75</v>
      </c>
      <c r="I20" s="233">
        <v>1.1904761904761905</v>
      </c>
      <c r="J20" s="551">
        <f>0.96*0.95</f>
        <v>0.91199999999999992</v>
      </c>
      <c r="K20" s="550"/>
      <c r="L20" s="247">
        <f t="shared" si="2"/>
        <v>7.2490000000000094</v>
      </c>
      <c r="M20" s="248">
        <f t="shared" si="3"/>
        <v>12</v>
      </c>
      <c r="N20" s="137"/>
      <c r="O20" s="137"/>
      <c r="P20" s="137"/>
      <c r="Q20" s="137"/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7"/>
    </row>
    <row r="21" spans="1:47" ht="14.4" customHeight="1" x14ac:dyDescent="0.3">
      <c r="A21" s="216" t="s">
        <v>148</v>
      </c>
      <c r="B21" s="219">
        <v>0</v>
      </c>
      <c r="C21" s="210">
        <v>1.3440000000000001</v>
      </c>
      <c r="D21" s="210">
        <v>0</v>
      </c>
      <c r="E21" s="231" t="s">
        <v>550</v>
      </c>
      <c r="F21" s="219">
        <v>0</v>
      </c>
      <c r="G21" s="210">
        <v>2</v>
      </c>
      <c r="H21" s="210">
        <v>0</v>
      </c>
      <c r="I21" s="233" t="s">
        <v>550</v>
      </c>
      <c r="J21" s="551">
        <f>1*0.95</f>
        <v>0.95</v>
      </c>
      <c r="K21" s="550"/>
      <c r="L21" s="247">
        <f t="shared" si="2"/>
        <v>0</v>
      </c>
      <c r="M21" s="248">
        <f t="shared" si="3"/>
        <v>0</v>
      </c>
      <c r="N21" s="137"/>
      <c r="O21" s="137"/>
      <c r="P21" s="137"/>
      <c r="Q21" s="137"/>
      <c r="R21" s="137"/>
      <c r="S21" s="137"/>
      <c r="T21" s="137"/>
      <c r="U21" s="137"/>
      <c r="V21" s="137"/>
      <c r="W21" s="137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7"/>
    </row>
    <row r="22" spans="1:47" ht="14.4" customHeight="1" x14ac:dyDescent="0.3">
      <c r="A22" s="216" t="s">
        <v>149</v>
      </c>
      <c r="B22" s="219">
        <v>435.91</v>
      </c>
      <c r="C22" s="210">
        <v>439.24700000000001</v>
      </c>
      <c r="D22" s="210">
        <v>442.92399999999998</v>
      </c>
      <c r="E22" s="231">
        <v>1.0160904773921222</v>
      </c>
      <c r="F22" s="219">
        <v>213</v>
      </c>
      <c r="G22" s="210">
        <v>268</v>
      </c>
      <c r="H22" s="210">
        <v>301</v>
      </c>
      <c r="I22" s="233">
        <v>1.4131455399061033</v>
      </c>
      <c r="J22" s="551">
        <f>1.05*0.95</f>
        <v>0.99749999999999994</v>
      </c>
      <c r="K22" s="550"/>
      <c r="L22" s="247">
        <f t="shared" si="2"/>
        <v>7.0139999999999532</v>
      </c>
      <c r="M22" s="248">
        <f t="shared" si="3"/>
        <v>88</v>
      </c>
      <c r="N22" s="137"/>
      <c r="O22" s="137"/>
      <c r="P22" s="137"/>
      <c r="Q22" s="137"/>
      <c r="R22" s="137"/>
      <c r="S22" s="137"/>
      <c r="T22" s="137"/>
      <c r="U22" s="137"/>
      <c r="V22" s="137"/>
      <c r="W22" s="137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7"/>
    </row>
    <row r="23" spans="1:47" ht="14.4" customHeight="1" thickBot="1" x14ac:dyDescent="0.35">
      <c r="A23" s="216" t="s">
        <v>150</v>
      </c>
      <c r="B23" s="219">
        <v>137.66300000000001</v>
      </c>
      <c r="C23" s="210">
        <v>200.893</v>
      </c>
      <c r="D23" s="210">
        <v>134.047</v>
      </c>
      <c r="E23" s="231">
        <v>0.97373295656785042</v>
      </c>
      <c r="F23" s="219">
        <v>57</v>
      </c>
      <c r="G23" s="210">
        <v>66</v>
      </c>
      <c r="H23" s="210">
        <v>52</v>
      </c>
      <c r="I23" s="233">
        <v>0.91228070175438591</v>
      </c>
      <c r="J23" s="551">
        <f>1*0.95</f>
        <v>0.95</v>
      </c>
      <c r="K23" s="550"/>
      <c r="L23" s="247">
        <f t="shared" si="2"/>
        <v>-3.6160000000000139</v>
      </c>
      <c r="M23" s="248">
        <f t="shared" si="3"/>
        <v>-5</v>
      </c>
      <c r="N23" s="137"/>
      <c r="O23" s="137"/>
      <c r="P23" s="137"/>
      <c r="Q23" s="137"/>
      <c r="R23" s="137"/>
      <c r="S23" s="137"/>
      <c r="T23" s="137"/>
      <c r="U23" s="137"/>
      <c r="V23" s="137"/>
      <c r="W23" s="137"/>
      <c r="X23" s="137"/>
      <c r="Y23" s="137"/>
      <c r="Z23" s="137"/>
      <c r="AA23" s="137"/>
      <c r="AB23" s="137"/>
      <c r="AC23" s="137"/>
      <c r="AD23" s="137"/>
      <c r="AE23" s="137"/>
      <c r="AF23" s="137"/>
      <c r="AG23" s="137"/>
      <c r="AH23" s="137"/>
      <c r="AI23" s="137"/>
      <c r="AJ23" s="137"/>
      <c r="AK23" s="137"/>
      <c r="AL23" s="137"/>
      <c r="AM23" s="137"/>
      <c r="AN23" s="137"/>
      <c r="AO23" s="137"/>
      <c r="AP23" s="137"/>
      <c r="AQ23" s="137"/>
      <c r="AR23" s="137"/>
      <c r="AS23" s="137"/>
      <c r="AT23" s="137"/>
    </row>
    <row r="24" spans="1:47" ht="14.4" customHeight="1" thickBot="1" x14ac:dyDescent="0.35">
      <c r="A24" s="249" t="s">
        <v>6</v>
      </c>
      <c r="B24" s="250">
        <f>SUM(B17:B23)</f>
        <v>3742.922</v>
      </c>
      <c r="C24" s="251">
        <f>SUM(C17:C23)</f>
        <v>4029.6209999999996</v>
      </c>
      <c r="D24" s="251">
        <f>SUM(D17:D23)</f>
        <v>3863.8</v>
      </c>
      <c r="E24" s="252">
        <f>IF(OR(D24=0,B24=0),0,D24/B24)</f>
        <v>1.0322950892377667</v>
      </c>
      <c r="F24" s="250">
        <f>SUM(F17:F23)</f>
        <v>1818</v>
      </c>
      <c r="G24" s="251">
        <f>SUM(G17:G23)</f>
        <v>2316</v>
      </c>
      <c r="H24" s="251">
        <f>SUM(H17:H23)</f>
        <v>2175</v>
      </c>
      <c r="I24" s="253">
        <f>IF(OR(H24=0,F24=0),0,H24/F24)</f>
        <v>1.1963696369636965</v>
      </c>
      <c r="J24" s="220"/>
      <c r="K24" s="220"/>
      <c r="L24" s="243">
        <f t="shared" si="2"/>
        <v>120.87800000000016</v>
      </c>
      <c r="M24" s="254">
        <f t="shared" si="3"/>
        <v>357</v>
      </c>
      <c r="N24" s="137"/>
      <c r="O24" s="137"/>
      <c r="P24" s="137"/>
      <c r="Q24" s="137"/>
      <c r="R24" s="137"/>
      <c r="S24" s="137"/>
      <c r="T24" s="137"/>
      <c r="U24" s="137"/>
      <c r="V24" s="137"/>
      <c r="W24" s="137"/>
      <c r="X24" s="137"/>
      <c r="Y24" s="137"/>
      <c r="Z24" s="137"/>
      <c r="AA24" s="137"/>
      <c r="AB24" s="137"/>
      <c r="AC24" s="137"/>
      <c r="AD24" s="137"/>
      <c r="AE24" s="137"/>
      <c r="AF24" s="137"/>
      <c r="AG24" s="137"/>
      <c r="AH24" s="137"/>
      <c r="AI24" s="137"/>
      <c r="AJ24" s="137"/>
      <c r="AK24" s="137"/>
      <c r="AL24" s="137"/>
      <c r="AM24" s="137"/>
      <c r="AN24" s="137"/>
      <c r="AO24" s="137"/>
      <c r="AP24" s="137"/>
      <c r="AQ24" s="137"/>
      <c r="AR24" s="137"/>
      <c r="AS24" s="137"/>
      <c r="AT24" s="137"/>
    </row>
    <row r="25" spans="1:47" ht="14.4" customHeight="1" x14ac:dyDescent="0.3">
      <c r="A25" s="255"/>
      <c r="B25" s="530" t="s">
        <v>151</v>
      </c>
      <c r="C25" s="531"/>
      <c r="D25" s="531"/>
      <c r="E25" s="531"/>
      <c r="F25" s="530" t="s">
        <v>152</v>
      </c>
      <c r="G25" s="531"/>
      <c r="H25" s="531"/>
      <c r="I25" s="531"/>
      <c r="J25" s="256"/>
      <c r="K25" s="256"/>
      <c r="L25" s="256"/>
      <c r="M25" s="257"/>
      <c r="N25" s="137"/>
      <c r="O25" s="137"/>
      <c r="P25" s="137"/>
      <c r="Q25" s="137"/>
      <c r="R25" s="137"/>
      <c r="S25" s="137"/>
      <c r="T25" s="137"/>
      <c r="U25" s="137"/>
      <c r="V25" s="137"/>
      <c r="W25" s="137"/>
      <c r="X25" s="137"/>
      <c r="Y25" s="137"/>
      <c r="Z25" s="137"/>
      <c r="AA25" s="137"/>
      <c r="AB25" s="137"/>
      <c r="AC25" s="137"/>
      <c r="AD25" s="137"/>
      <c r="AE25" s="137"/>
      <c r="AF25" s="137"/>
      <c r="AG25" s="137"/>
      <c r="AH25" s="137"/>
      <c r="AI25" s="137"/>
      <c r="AJ25" s="137"/>
      <c r="AK25" s="137"/>
      <c r="AL25" s="137"/>
      <c r="AM25" s="137"/>
      <c r="AN25" s="137"/>
      <c r="AO25" s="137"/>
      <c r="AP25" s="137"/>
      <c r="AQ25" s="137"/>
      <c r="AR25" s="137"/>
      <c r="AS25" s="137"/>
      <c r="AT25" s="137"/>
      <c r="AU25" s="137"/>
    </row>
    <row r="26" spans="1:47" ht="14.4" customHeight="1" thickBot="1" x14ac:dyDescent="0.35">
      <c r="A26" s="255"/>
      <c r="B26" s="285"/>
      <c r="C26" s="286"/>
      <c r="D26" s="286"/>
      <c r="E26" s="286"/>
      <c r="F26" s="285"/>
      <c r="G26" s="286"/>
      <c r="H26" s="286"/>
      <c r="I26" s="286"/>
      <c r="J26" s="256"/>
      <c r="K26" s="256"/>
      <c r="L26" s="256"/>
      <c r="M26" s="257"/>
      <c r="N26" s="137"/>
      <c r="O26" s="137"/>
      <c r="P26" s="137"/>
      <c r="Q26" s="137"/>
      <c r="R26" s="137"/>
      <c r="S26" s="137"/>
      <c r="T26" s="137"/>
      <c r="U26" s="137"/>
      <c r="V26" s="137"/>
      <c r="W26" s="137"/>
      <c r="X26" s="137"/>
      <c r="Y26" s="137"/>
      <c r="Z26" s="137"/>
      <c r="AA26" s="137"/>
      <c r="AB26" s="137"/>
      <c r="AC26" s="137"/>
      <c r="AD26" s="137"/>
      <c r="AE26" s="137"/>
      <c r="AF26" s="137"/>
      <c r="AG26" s="137"/>
      <c r="AH26" s="137"/>
      <c r="AI26" s="137"/>
      <c r="AJ26" s="137"/>
      <c r="AK26" s="137"/>
      <c r="AL26" s="137"/>
      <c r="AM26" s="137"/>
      <c r="AN26" s="137"/>
      <c r="AO26" s="137"/>
      <c r="AP26" s="137"/>
      <c r="AQ26" s="137"/>
      <c r="AR26" s="137"/>
      <c r="AS26" s="137"/>
      <c r="AT26" s="137"/>
      <c r="AU26" s="137"/>
    </row>
    <row r="27" spans="1:47" ht="14.4" customHeight="1" x14ac:dyDescent="0.3">
      <c r="A27" s="542" t="s">
        <v>203</v>
      </c>
      <c r="B27" s="544" t="s">
        <v>140</v>
      </c>
      <c r="C27" s="545"/>
      <c r="D27" s="545"/>
      <c r="E27" s="546"/>
      <c r="F27" s="545" t="s">
        <v>141</v>
      </c>
      <c r="G27" s="545"/>
      <c r="H27" s="545"/>
      <c r="I27" s="545"/>
      <c r="J27" s="544" t="s">
        <v>154</v>
      </c>
      <c r="K27" s="545"/>
      <c r="L27" s="545"/>
      <c r="M27" s="546"/>
      <c r="N27" s="137"/>
      <c r="O27" s="137"/>
      <c r="P27" s="137"/>
      <c r="Q27" s="137"/>
      <c r="R27" s="137"/>
      <c r="S27" s="137"/>
      <c r="T27" s="137"/>
      <c r="U27" s="137"/>
      <c r="V27" s="137"/>
      <c r="W27" s="137"/>
      <c r="X27" s="137"/>
      <c r="Y27" s="137"/>
      <c r="Z27" s="137"/>
      <c r="AA27" s="137"/>
      <c r="AB27" s="137"/>
      <c r="AC27" s="137"/>
      <c r="AD27" s="137"/>
      <c r="AE27" s="137"/>
      <c r="AF27" s="137"/>
      <c r="AG27" s="137"/>
      <c r="AH27" s="137"/>
      <c r="AI27" s="137"/>
      <c r="AJ27" s="137"/>
      <c r="AK27" s="137"/>
      <c r="AL27" s="137"/>
      <c r="AM27" s="137"/>
      <c r="AN27" s="137"/>
      <c r="AO27" s="137"/>
      <c r="AP27" s="137"/>
      <c r="AQ27" s="137"/>
    </row>
    <row r="28" spans="1:47" ht="14.4" customHeight="1" thickBot="1" x14ac:dyDescent="0.35">
      <c r="A28" s="543"/>
      <c r="B28" s="258">
        <v>2011</v>
      </c>
      <c r="C28" s="259">
        <v>2012</v>
      </c>
      <c r="D28" s="259">
        <v>2013</v>
      </c>
      <c r="E28" s="260" t="s">
        <v>5</v>
      </c>
      <c r="F28" s="259">
        <v>2011</v>
      </c>
      <c r="G28" s="259">
        <v>2012</v>
      </c>
      <c r="H28" s="259">
        <v>2013</v>
      </c>
      <c r="I28" s="259" t="s">
        <v>5</v>
      </c>
      <c r="J28" s="258">
        <v>2011</v>
      </c>
      <c r="K28" s="259">
        <v>2012</v>
      </c>
      <c r="L28" s="259">
        <v>2013</v>
      </c>
      <c r="M28" s="260" t="s">
        <v>5</v>
      </c>
      <c r="N28" s="137"/>
      <c r="O28" s="137"/>
      <c r="P28" s="137"/>
      <c r="Q28" s="137"/>
      <c r="R28" s="137"/>
      <c r="S28" s="137"/>
      <c r="T28" s="137"/>
      <c r="U28" s="137"/>
      <c r="V28" s="137"/>
      <c r="W28" s="137"/>
      <c r="X28" s="137"/>
      <c r="Y28" s="137"/>
      <c r="Z28" s="137"/>
      <c r="AA28" s="137"/>
      <c r="AB28" s="137"/>
      <c r="AC28" s="137"/>
      <c r="AD28" s="137"/>
      <c r="AE28" s="137"/>
      <c r="AF28" s="137"/>
      <c r="AG28" s="137"/>
      <c r="AH28" s="137"/>
      <c r="AI28" s="137"/>
      <c r="AJ28" s="137"/>
      <c r="AK28" s="137"/>
      <c r="AL28" s="137"/>
      <c r="AM28" s="137"/>
      <c r="AN28" s="137"/>
      <c r="AO28" s="137"/>
      <c r="AP28" s="137"/>
      <c r="AQ28" s="137"/>
    </row>
    <row r="29" spans="1:47" ht="14.4" customHeight="1" x14ac:dyDescent="0.3">
      <c r="A29" s="261" t="s">
        <v>144</v>
      </c>
      <c r="B29" s="218">
        <v>34.978000000000002</v>
      </c>
      <c r="C29" s="211">
        <v>61.731000000000002</v>
      </c>
      <c r="D29" s="211">
        <v>53.121000000000002</v>
      </c>
      <c r="E29" s="228">
        <v>1.5186974669792441</v>
      </c>
      <c r="F29" s="229">
        <v>12</v>
      </c>
      <c r="G29" s="211">
        <v>41</v>
      </c>
      <c r="H29" s="211">
        <v>36</v>
      </c>
      <c r="I29" s="262">
        <v>3</v>
      </c>
      <c r="J29" s="218">
        <v>921.72199999999998</v>
      </c>
      <c r="K29" s="211">
        <v>1124.9739999999999</v>
      </c>
      <c r="L29" s="211">
        <v>1076.1980000000001</v>
      </c>
      <c r="M29" s="228">
        <v>1.1675950015297456</v>
      </c>
      <c r="N29" s="137"/>
      <c r="O29" s="137"/>
      <c r="P29" s="137"/>
      <c r="Q29" s="137"/>
      <c r="R29" s="137"/>
      <c r="S29" s="137"/>
      <c r="T29" s="137"/>
      <c r="U29" s="137"/>
      <c r="V29" s="137"/>
      <c r="W29" s="137"/>
      <c r="X29" s="137"/>
      <c r="Y29" s="137"/>
      <c r="Z29" s="137"/>
      <c r="AA29" s="137"/>
      <c r="AB29" s="137"/>
      <c r="AC29" s="137"/>
      <c r="AD29" s="137"/>
      <c r="AE29" s="137"/>
      <c r="AF29" s="137"/>
      <c r="AG29" s="137"/>
      <c r="AH29" s="137"/>
      <c r="AI29" s="137"/>
      <c r="AJ29" s="137"/>
      <c r="AK29" s="137"/>
      <c r="AL29" s="137"/>
      <c r="AM29" s="137"/>
      <c r="AN29" s="137"/>
      <c r="AO29" s="137"/>
      <c r="AP29" s="137"/>
      <c r="AQ29" s="137"/>
    </row>
    <row r="30" spans="1:47" ht="14.4" customHeight="1" x14ac:dyDescent="0.3">
      <c r="A30" s="263" t="s">
        <v>145</v>
      </c>
      <c r="B30" s="219">
        <v>0</v>
      </c>
      <c r="C30" s="210">
        <v>2.7360000000000002</v>
      </c>
      <c r="D30" s="210">
        <v>14.888999999999999</v>
      </c>
      <c r="E30" s="231" t="s">
        <v>550</v>
      </c>
      <c r="F30" s="232">
        <v>0</v>
      </c>
      <c r="G30" s="210">
        <v>4</v>
      </c>
      <c r="H30" s="210">
        <v>6</v>
      </c>
      <c r="I30" s="264" t="s">
        <v>550</v>
      </c>
      <c r="J30" s="219">
        <v>0</v>
      </c>
      <c r="K30" s="210">
        <v>91.475999999999999</v>
      </c>
      <c r="L30" s="210">
        <v>557.71600000000001</v>
      </c>
      <c r="M30" s="231" t="s">
        <v>550</v>
      </c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  <c r="Y30" s="137"/>
      <c r="Z30" s="137"/>
      <c r="AA30" s="137"/>
      <c r="AB30" s="137"/>
      <c r="AC30" s="137"/>
      <c r="AD30" s="137"/>
      <c r="AE30" s="137"/>
      <c r="AF30" s="137"/>
      <c r="AG30" s="137"/>
      <c r="AH30" s="137"/>
      <c r="AI30" s="137"/>
      <c r="AJ30" s="137"/>
      <c r="AK30" s="137"/>
      <c r="AL30" s="137"/>
      <c r="AM30" s="137"/>
      <c r="AN30" s="137"/>
      <c r="AO30" s="137"/>
      <c r="AP30" s="137"/>
      <c r="AQ30" s="137"/>
    </row>
    <row r="31" spans="1:47" ht="14.4" customHeight="1" x14ac:dyDescent="0.3">
      <c r="A31" s="263" t="s">
        <v>146</v>
      </c>
      <c r="B31" s="219">
        <v>10.438000000000001</v>
      </c>
      <c r="C31" s="210">
        <v>37.07</v>
      </c>
      <c r="D31" s="210">
        <v>34.423000000000002</v>
      </c>
      <c r="E31" s="231">
        <v>3.2978539950182029</v>
      </c>
      <c r="F31" s="232">
        <v>7</v>
      </c>
      <c r="G31" s="210">
        <v>30</v>
      </c>
      <c r="H31" s="210">
        <v>22</v>
      </c>
      <c r="I31" s="264">
        <v>3.1428571428571428</v>
      </c>
      <c r="J31" s="219">
        <v>200.72200000000001</v>
      </c>
      <c r="K31" s="210">
        <v>933.42399999999998</v>
      </c>
      <c r="L31" s="210">
        <v>1050.829</v>
      </c>
      <c r="M31" s="231">
        <v>5.2352457627963052</v>
      </c>
      <c r="N31" s="137"/>
      <c r="O31" s="137"/>
      <c r="P31" s="137"/>
      <c r="Q31" s="137"/>
      <c r="R31" s="137"/>
      <c r="S31" s="137"/>
      <c r="T31" s="137"/>
      <c r="U31" s="137"/>
      <c r="V31" s="137"/>
      <c r="W31" s="137"/>
      <c r="X31" s="137"/>
      <c r="Y31" s="137"/>
      <c r="Z31" s="137"/>
      <c r="AA31" s="137"/>
      <c r="AB31" s="137"/>
      <c r="AC31" s="137"/>
      <c r="AD31" s="137"/>
      <c r="AE31" s="137"/>
      <c r="AF31" s="137"/>
      <c r="AG31" s="137"/>
      <c r="AH31" s="137"/>
      <c r="AI31" s="137"/>
      <c r="AJ31" s="137"/>
      <c r="AK31" s="137"/>
      <c r="AL31" s="137"/>
      <c r="AM31" s="137"/>
      <c r="AN31" s="137"/>
      <c r="AO31" s="137"/>
      <c r="AP31" s="137"/>
      <c r="AQ31" s="137"/>
    </row>
    <row r="32" spans="1:47" ht="14.4" customHeight="1" x14ac:dyDescent="0.3">
      <c r="A32" s="263" t="s">
        <v>147</v>
      </c>
      <c r="B32" s="219">
        <v>0</v>
      </c>
      <c r="C32" s="210">
        <v>2.6150000000000002</v>
      </c>
      <c r="D32" s="210">
        <v>0.58399999999999996</v>
      </c>
      <c r="E32" s="231" t="s">
        <v>550</v>
      </c>
      <c r="F32" s="232">
        <v>0</v>
      </c>
      <c r="G32" s="210">
        <v>3</v>
      </c>
      <c r="H32" s="210">
        <v>1</v>
      </c>
      <c r="I32" s="264" t="s">
        <v>550</v>
      </c>
      <c r="J32" s="219">
        <v>0</v>
      </c>
      <c r="K32" s="210">
        <v>59.28</v>
      </c>
      <c r="L32" s="210">
        <v>8.6639999999999997</v>
      </c>
      <c r="M32" s="231" t="s">
        <v>550</v>
      </c>
      <c r="N32" s="137"/>
      <c r="O32" s="137"/>
      <c r="P32" s="137"/>
      <c r="Q32" s="137"/>
      <c r="R32" s="137"/>
      <c r="S32" s="137"/>
      <c r="T32" s="137"/>
      <c r="U32" s="137"/>
      <c r="V32" s="137"/>
      <c r="W32" s="137"/>
      <c r="X32" s="137"/>
      <c r="Y32" s="137"/>
      <c r="Z32" s="137"/>
      <c r="AA32" s="137"/>
      <c r="AB32" s="137"/>
      <c r="AC32" s="137"/>
      <c r="AD32" s="137"/>
      <c r="AE32" s="137"/>
      <c r="AF32" s="137"/>
      <c r="AG32" s="137"/>
      <c r="AH32" s="137"/>
      <c r="AI32" s="137"/>
      <c r="AJ32" s="137"/>
      <c r="AK32" s="137"/>
      <c r="AL32" s="137"/>
      <c r="AM32" s="137"/>
      <c r="AN32" s="137"/>
      <c r="AO32" s="137"/>
      <c r="AP32" s="137"/>
      <c r="AQ32" s="137"/>
    </row>
    <row r="33" spans="1:47" ht="14.4" customHeight="1" x14ac:dyDescent="0.3">
      <c r="A33" s="263" t="s">
        <v>148</v>
      </c>
      <c r="B33" s="219">
        <v>0</v>
      </c>
      <c r="C33" s="210">
        <v>0</v>
      </c>
      <c r="D33" s="210">
        <v>0</v>
      </c>
      <c r="E33" s="231" t="s">
        <v>550</v>
      </c>
      <c r="F33" s="232">
        <v>0</v>
      </c>
      <c r="G33" s="210">
        <v>0</v>
      </c>
      <c r="H33" s="210">
        <v>0</v>
      </c>
      <c r="I33" s="264" t="s">
        <v>550</v>
      </c>
      <c r="J33" s="219">
        <v>0</v>
      </c>
      <c r="K33" s="210">
        <v>0</v>
      </c>
      <c r="L33" s="210">
        <v>0</v>
      </c>
      <c r="M33" s="231" t="s">
        <v>550</v>
      </c>
      <c r="N33" s="137"/>
      <c r="O33" s="137"/>
      <c r="P33" s="137"/>
      <c r="Q33" s="137"/>
      <c r="R33" s="137"/>
      <c r="S33" s="137"/>
      <c r="T33" s="137"/>
      <c r="U33" s="137"/>
      <c r="V33" s="137"/>
      <c r="W33" s="137"/>
      <c r="X33" s="137"/>
      <c r="Y33" s="137"/>
      <c r="Z33" s="137"/>
      <c r="AA33" s="137"/>
      <c r="AB33" s="137"/>
      <c r="AC33" s="137"/>
      <c r="AD33" s="137"/>
      <c r="AE33" s="137"/>
      <c r="AF33" s="137"/>
      <c r="AG33" s="137"/>
      <c r="AH33" s="137"/>
      <c r="AI33" s="137"/>
      <c r="AJ33" s="137"/>
      <c r="AK33" s="137"/>
      <c r="AL33" s="137"/>
      <c r="AM33" s="137"/>
      <c r="AN33" s="137"/>
      <c r="AO33" s="137"/>
      <c r="AP33" s="137"/>
      <c r="AQ33" s="137"/>
    </row>
    <row r="34" spans="1:47" ht="14.4" customHeight="1" x14ac:dyDescent="0.3">
      <c r="A34" s="263" t="s">
        <v>149</v>
      </c>
      <c r="B34" s="219">
        <v>1.994</v>
      </c>
      <c r="C34" s="210">
        <v>20.553999999999998</v>
      </c>
      <c r="D34" s="210">
        <v>14.164999999999999</v>
      </c>
      <c r="E34" s="231">
        <v>7.1038114343029086</v>
      </c>
      <c r="F34" s="232">
        <v>1</v>
      </c>
      <c r="G34" s="210">
        <v>12</v>
      </c>
      <c r="H34" s="210">
        <v>8</v>
      </c>
      <c r="I34" s="264">
        <v>8</v>
      </c>
      <c r="J34" s="219">
        <v>14.414999999999999</v>
      </c>
      <c r="K34" s="210">
        <v>609.25</v>
      </c>
      <c r="L34" s="210">
        <v>484.72300000000001</v>
      </c>
      <c r="M34" s="231">
        <v>33.626292056885191</v>
      </c>
      <c r="N34" s="137"/>
      <c r="O34" s="137"/>
      <c r="P34" s="137"/>
      <c r="Q34" s="137"/>
      <c r="R34" s="137"/>
      <c r="S34" s="137"/>
      <c r="T34" s="137"/>
      <c r="U34" s="137"/>
      <c r="V34" s="137"/>
      <c r="W34" s="137"/>
      <c r="X34" s="137"/>
      <c r="Y34" s="137"/>
      <c r="Z34" s="137"/>
      <c r="AA34" s="137"/>
      <c r="AB34" s="137"/>
      <c r="AC34" s="137"/>
      <c r="AD34" s="137"/>
      <c r="AE34" s="137"/>
      <c r="AF34" s="137"/>
      <c r="AG34" s="137"/>
      <c r="AH34" s="137"/>
      <c r="AI34" s="137"/>
      <c r="AJ34" s="137"/>
      <c r="AK34" s="137"/>
      <c r="AL34" s="137"/>
      <c r="AM34" s="137"/>
      <c r="AN34" s="137"/>
      <c r="AO34" s="137"/>
      <c r="AP34" s="137"/>
      <c r="AQ34" s="137"/>
    </row>
    <row r="35" spans="1:47" ht="14.4" customHeight="1" thickBot="1" x14ac:dyDescent="0.35">
      <c r="A35" s="263" t="s">
        <v>150</v>
      </c>
      <c r="B35" s="219">
        <v>0</v>
      </c>
      <c r="C35" s="210">
        <v>6.008</v>
      </c>
      <c r="D35" s="210">
        <v>2.714</v>
      </c>
      <c r="E35" s="231" t="s">
        <v>550</v>
      </c>
      <c r="F35" s="232">
        <v>0</v>
      </c>
      <c r="G35" s="210">
        <v>3</v>
      </c>
      <c r="H35" s="210">
        <v>1</v>
      </c>
      <c r="I35" s="264" t="s">
        <v>550</v>
      </c>
      <c r="J35" s="219">
        <v>0</v>
      </c>
      <c r="K35" s="210">
        <v>50.031999999999996</v>
      </c>
      <c r="L35" s="210">
        <v>161.38499999999999</v>
      </c>
      <c r="M35" s="231" t="s">
        <v>550</v>
      </c>
      <c r="N35" s="137"/>
      <c r="O35" s="137"/>
      <c r="P35" s="137"/>
      <c r="Q35" s="137"/>
      <c r="R35" s="137"/>
      <c r="S35" s="137"/>
      <c r="T35" s="137"/>
      <c r="U35" s="137"/>
      <c r="V35" s="137"/>
      <c r="W35" s="137"/>
      <c r="X35" s="137"/>
      <c r="Y35" s="137"/>
      <c r="Z35" s="137"/>
      <c r="AA35" s="137"/>
      <c r="AB35" s="137"/>
      <c r="AC35" s="137"/>
      <c r="AD35" s="137"/>
      <c r="AE35" s="137"/>
      <c r="AF35" s="137"/>
      <c r="AG35" s="137"/>
      <c r="AH35" s="137"/>
      <c r="AI35" s="137"/>
      <c r="AJ35" s="137"/>
      <c r="AK35" s="137"/>
      <c r="AL35" s="137"/>
      <c r="AM35" s="137"/>
      <c r="AN35" s="137"/>
      <c r="AO35" s="137"/>
      <c r="AP35" s="137"/>
      <c r="AQ35" s="137"/>
    </row>
    <row r="36" spans="1:47" ht="14.4" customHeight="1" thickBot="1" x14ac:dyDescent="0.35">
      <c r="A36" s="265" t="s">
        <v>6</v>
      </c>
      <c r="B36" s="266">
        <f>SUM(B29:B35)</f>
        <v>47.410000000000004</v>
      </c>
      <c r="C36" s="267">
        <f>SUM(C29:C35)</f>
        <v>130.714</v>
      </c>
      <c r="D36" s="267">
        <f>SUM(D29:D35)</f>
        <v>119.89600000000002</v>
      </c>
      <c r="E36" s="268">
        <f>IF(OR(D36=0,B36=0),0,D36/B36)</f>
        <v>2.5289179497996206</v>
      </c>
      <c r="F36" s="269">
        <f>SUM(F29:F35)</f>
        <v>20</v>
      </c>
      <c r="G36" s="267">
        <f>SUM(G29:G35)</f>
        <v>93</v>
      </c>
      <c r="H36" s="267">
        <f>SUM(H29:H35)</f>
        <v>74</v>
      </c>
      <c r="I36" s="270">
        <f>IF(OR(H36=0,F36=0),0,H36/F36)</f>
        <v>3.7</v>
      </c>
      <c r="J36" s="266">
        <f>SUM(J29:J35)</f>
        <v>1136.8589999999999</v>
      </c>
      <c r="K36" s="267">
        <f>SUM(K29:K35)</f>
        <v>2868.4360000000001</v>
      </c>
      <c r="L36" s="267">
        <f>SUM(L29:L35)</f>
        <v>3339.5150000000003</v>
      </c>
      <c r="M36" s="268">
        <f>IF(OR(L36=0,J36=0),0,L36/J36)</f>
        <v>2.937492688187366</v>
      </c>
      <c r="N36" s="137"/>
      <c r="O36" s="137"/>
      <c r="P36" s="137"/>
      <c r="Q36" s="137"/>
      <c r="R36" s="137"/>
      <c r="S36" s="137"/>
      <c r="T36" s="137"/>
      <c r="U36" s="137"/>
      <c r="V36" s="137"/>
      <c r="W36" s="137"/>
      <c r="X36" s="137"/>
      <c r="Y36" s="137"/>
      <c r="Z36" s="137"/>
      <c r="AA36" s="137"/>
      <c r="AB36" s="137"/>
      <c r="AC36" s="137"/>
      <c r="AD36" s="137"/>
      <c r="AE36" s="137"/>
      <c r="AF36" s="137"/>
      <c r="AG36" s="137"/>
      <c r="AH36" s="137"/>
      <c r="AI36" s="137"/>
      <c r="AJ36" s="137"/>
      <c r="AK36" s="137"/>
      <c r="AL36" s="137"/>
      <c r="AM36" s="137"/>
      <c r="AN36" s="137"/>
      <c r="AO36" s="137"/>
      <c r="AP36" s="137"/>
      <c r="AQ36" s="137"/>
    </row>
    <row r="37" spans="1:47" ht="14.4" customHeight="1" x14ac:dyDescent="0.3">
      <c r="A37" s="256"/>
      <c r="B37" s="256"/>
      <c r="C37" s="256"/>
      <c r="D37" s="256"/>
      <c r="E37" s="271"/>
      <c r="F37" s="256"/>
      <c r="G37" s="256"/>
      <c r="H37" s="256"/>
      <c r="I37" s="257"/>
      <c r="J37" s="530" t="s">
        <v>155</v>
      </c>
      <c r="K37" s="531"/>
      <c r="L37" s="531"/>
      <c r="M37" s="531"/>
      <c r="N37" s="137"/>
      <c r="O37" s="137"/>
      <c r="P37" s="137"/>
      <c r="Q37" s="137"/>
      <c r="R37" s="137"/>
      <c r="S37" s="137"/>
      <c r="T37" s="137"/>
      <c r="U37" s="137"/>
      <c r="V37" s="137"/>
      <c r="W37" s="137"/>
      <c r="X37" s="137"/>
      <c r="Y37" s="137"/>
      <c r="Z37" s="137"/>
      <c r="AA37" s="137"/>
      <c r="AB37" s="137"/>
      <c r="AC37" s="137"/>
      <c r="AD37" s="137"/>
      <c r="AE37" s="137"/>
      <c r="AF37" s="137"/>
      <c r="AG37" s="137"/>
      <c r="AH37" s="137"/>
      <c r="AI37" s="137"/>
      <c r="AJ37" s="137"/>
      <c r="AK37" s="137"/>
      <c r="AL37" s="137"/>
      <c r="AM37" s="137"/>
      <c r="AN37" s="137"/>
      <c r="AO37" s="137"/>
      <c r="AP37" s="137"/>
      <c r="AQ37" s="137"/>
      <c r="AR37" s="137"/>
      <c r="AS37" s="137"/>
      <c r="AT37" s="137"/>
      <c r="AU37" s="137"/>
    </row>
    <row r="38" spans="1:47" ht="14.4" customHeight="1" thickBot="1" x14ac:dyDescent="0.35">
      <c r="A38" s="256"/>
      <c r="B38" s="256"/>
      <c r="C38" s="256"/>
      <c r="D38" s="256"/>
      <c r="E38" s="271"/>
      <c r="F38" s="256"/>
      <c r="G38" s="256"/>
      <c r="H38" s="256"/>
      <c r="I38" s="257"/>
      <c r="J38" s="283"/>
      <c r="K38" s="284"/>
      <c r="L38" s="284"/>
      <c r="M38" s="284"/>
      <c r="N38" s="137"/>
      <c r="O38" s="137"/>
      <c r="P38" s="137"/>
      <c r="Q38" s="137"/>
      <c r="R38" s="137"/>
      <c r="S38" s="137"/>
      <c r="T38" s="137"/>
      <c r="U38" s="137"/>
      <c r="V38" s="137"/>
      <c r="W38" s="137"/>
      <c r="X38" s="137"/>
      <c r="Y38" s="137"/>
      <c r="Z38" s="137"/>
      <c r="AA38" s="137"/>
      <c r="AB38" s="137"/>
      <c r="AC38" s="137"/>
      <c r="AD38" s="137"/>
      <c r="AE38" s="137"/>
      <c r="AF38" s="137"/>
      <c r="AG38" s="137"/>
      <c r="AH38" s="137"/>
      <c r="AI38" s="137"/>
      <c r="AJ38" s="137"/>
      <c r="AK38" s="137"/>
      <c r="AL38" s="137"/>
      <c r="AM38" s="137"/>
      <c r="AN38" s="137"/>
      <c r="AO38" s="137"/>
      <c r="AP38" s="137"/>
      <c r="AQ38" s="137"/>
      <c r="AR38" s="137"/>
      <c r="AS38" s="137"/>
      <c r="AT38" s="137"/>
      <c r="AU38" s="137"/>
    </row>
    <row r="39" spans="1:47" ht="14.4" customHeight="1" thickBot="1" x14ac:dyDescent="0.35">
      <c r="A39" s="532" t="s">
        <v>156</v>
      </c>
      <c r="B39" s="534" t="s">
        <v>140</v>
      </c>
      <c r="C39" s="535"/>
      <c r="D39" s="535"/>
      <c r="E39" s="536"/>
      <c r="F39" s="535" t="s">
        <v>141</v>
      </c>
      <c r="G39" s="535"/>
      <c r="H39" s="535"/>
      <c r="I39" s="536"/>
      <c r="J39" s="256"/>
      <c r="K39" s="256"/>
      <c r="L39" s="256"/>
      <c r="M39" s="257"/>
      <c r="N39" s="137"/>
      <c r="O39" s="137"/>
      <c r="P39" s="137"/>
      <c r="Q39" s="137"/>
      <c r="R39" s="137"/>
      <c r="S39" s="137"/>
      <c r="T39" s="137"/>
      <c r="U39" s="137"/>
      <c r="V39" s="137"/>
      <c r="W39" s="137"/>
      <c r="X39" s="137"/>
      <c r="Y39" s="137"/>
      <c r="Z39" s="137"/>
      <c r="AA39" s="137"/>
      <c r="AB39" s="137"/>
      <c r="AC39" s="137"/>
      <c r="AD39" s="137"/>
      <c r="AE39" s="137"/>
      <c r="AF39" s="137"/>
      <c r="AG39" s="137"/>
      <c r="AH39" s="137"/>
      <c r="AI39" s="137"/>
      <c r="AJ39" s="137"/>
      <c r="AK39" s="137"/>
      <c r="AL39" s="137"/>
      <c r="AM39" s="137"/>
      <c r="AN39" s="137"/>
      <c r="AO39" s="137"/>
      <c r="AP39" s="137"/>
      <c r="AQ39" s="137"/>
      <c r="AR39" s="137"/>
      <c r="AS39" s="137"/>
      <c r="AT39" s="137"/>
      <c r="AU39" s="137"/>
    </row>
    <row r="40" spans="1:47" ht="14.4" customHeight="1" thickBot="1" x14ac:dyDescent="0.35">
      <c r="A40" s="533"/>
      <c r="B40" s="272">
        <v>2011</v>
      </c>
      <c r="C40" s="273">
        <v>2012</v>
      </c>
      <c r="D40" s="273">
        <v>2013</v>
      </c>
      <c r="E40" s="274" t="s">
        <v>5</v>
      </c>
      <c r="F40" s="273">
        <v>2011</v>
      </c>
      <c r="G40" s="273">
        <v>2012</v>
      </c>
      <c r="H40" s="273">
        <v>2013</v>
      </c>
      <c r="I40" s="274" t="s">
        <v>5</v>
      </c>
      <c r="J40" s="256"/>
      <c r="K40" s="256"/>
      <c r="L40" s="275" t="s">
        <v>142</v>
      </c>
      <c r="M40" s="276" t="s">
        <v>143</v>
      </c>
      <c r="N40" s="137"/>
      <c r="O40" s="137"/>
      <c r="P40" s="137"/>
      <c r="Q40" s="137"/>
      <c r="R40" s="137"/>
      <c r="S40" s="137"/>
      <c r="T40" s="137"/>
      <c r="U40" s="137"/>
      <c r="V40" s="137"/>
      <c r="W40" s="137"/>
      <c r="X40" s="137"/>
      <c r="Y40" s="137"/>
      <c r="Z40" s="137"/>
      <c r="AA40" s="137"/>
      <c r="AB40" s="137"/>
      <c r="AC40" s="137"/>
      <c r="AD40" s="137"/>
      <c r="AE40" s="137"/>
      <c r="AF40" s="137"/>
      <c r="AG40" s="137"/>
      <c r="AH40" s="137"/>
      <c r="AI40" s="137"/>
      <c r="AJ40" s="137"/>
      <c r="AK40" s="137"/>
      <c r="AL40" s="137"/>
      <c r="AM40" s="137"/>
      <c r="AN40" s="137"/>
      <c r="AO40" s="137"/>
      <c r="AP40" s="137"/>
      <c r="AQ40" s="137"/>
      <c r="AR40" s="137"/>
      <c r="AS40" s="137"/>
      <c r="AT40" s="137"/>
      <c r="AU40" s="137"/>
    </row>
    <row r="41" spans="1:47" ht="14.4" customHeight="1" x14ac:dyDescent="0.3">
      <c r="A41" s="215" t="s">
        <v>144</v>
      </c>
      <c r="B41" s="218">
        <v>82.004000000000005</v>
      </c>
      <c r="C41" s="211">
        <v>76.769000000000005</v>
      </c>
      <c r="D41" s="211">
        <v>53.597999999999999</v>
      </c>
      <c r="E41" s="228">
        <v>0.65360226330422899</v>
      </c>
      <c r="F41" s="229">
        <v>68</v>
      </c>
      <c r="G41" s="211">
        <v>66</v>
      </c>
      <c r="H41" s="211">
        <v>45</v>
      </c>
      <c r="I41" s="230">
        <v>0.66176470588235292</v>
      </c>
      <c r="J41" s="256"/>
      <c r="K41" s="256"/>
      <c r="L41" s="245">
        <f t="shared" ref="L41:L48" si="4">D41-B41</f>
        <v>-28.406000000000006</v>
      </c>
      <c r="M41" s="246">
        <f t="shared" ref="M41:M48" si="5">H41-F41</f>
        <v>-23</v>
      </c>
      <c r="N41" s="137"/>
      <c r="O41" s="137"/>
      <c r="P41" s="137"/>
      <c r="Q41" s="137"/>
      <c r="R41" s="137"/>
      <c r="S41" s="137"/>
      <c r="T41" s="137"/>
      <c r="U41" s="137"/>
      <c r="V41" s="137"/>
      <c r="W41" s="137"/>
      <c r="X41" s="137"/>
      <c r="Y41" s="137"/>
      <c r="Z41" s="137"/>
      <c r="AA41" s="137"/>
      <c r="AB41" s="137"/>
      <c r="AC41" s="137"/>
      <c r="AD41" s="137"/>
      <c r="AE41" s="137"/>
      <c r="AF41" s="137"/>
      <c r="AG41" s="137"/>
      <c r="AH41" s="137"/>
      <c r="AI41" s="137"/>
      <c r="AJ41" s="137"/>
      <c r="AK41" s="137"/>
      <c r="AL41" s="137"/>
      <c r="AM41" s="137"/>
      <c r="AN41" s="137"/>
      <c r="AO41" s="137"/>
      <c r="AP41" s="137"/>
      <c r="AQ41" s="137"/>
      <c r="AR41" s="137"/>
      <c r="AS41" s="137"/>
      <c r="AT41" s="137"/>
      <c r="AU41" s="137"/>
    </row>
    <row r="42" spans="1:47" ht="14.4" customHeight="1" x14ac:dyDescent="0.3">
      <c r="A42" s="216" t="s">
        <v>145</v>
      </c>
      <c r="B42" s="219">
        <v>18.009</v>
      </c>
      <c r="C42" s="210">
        <v>21.873000000000001</v>
      </c>
      <c r="D42" s="210">
        <v>23.535</v>
      </c>
      <c r="E42" s="231">
        <v>1.3068465767116442</v>
      </c>
      <c r="F42" s="232">
        <v>15</v>
      </c>
      <c r="G42" s="210">
        <v>19</v>
      </c>
      <c r="H42" s="210">
        <v>21</v>
      </c>
      <c r="I42" s="233">
        <v>1.4</v>
      </c>
      <c r="J42" s="256"/>
      <c r="K42" s="256"/>
      <c r="L42" s="247">
        <f t="shared" si="4"/>
        <v>5.5259999999999998</v>
      </c>
      <c r="M42" s="248">
        <f t="shared" si="5"/>
        <v>6</v>
      </c>
      <c r="N42" s="137"/>
      <c r="O42" s="137"/>
      <c r="P42" s="137"/>
      <c r="Q42" s="137"/>
      <c r="R42" s="137"/>
      <c r="S42" s="137"/>
      <c r="T42" s="137"/>
      <c r="U42" s="137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  <c r="AF42" s="137"/>
      <c r="AG42" s="137"/>
      <c r="AH42" s="137"/>
      <c r="AI42" s="137"/>
      <c r="AJ42" s="137"/>
      <c r="AK42" s="137"/>
      <c r="AL42" s="137"/>
      <c r="AM42" s="137"/>
      <c r="AN42" s="137"/>
      <c r="AO42" s="137"/>
      <c r="AP42" s="137"/>
      <c r="AQ42" s="137"/>
      <c r="AR42" s="137"/>
      <c r="AS42" s="137"/>
      <c r="AT42" s="137"/>
      <c r="AU42" s="137"/>
    </row>
    <row r="43" spans="1:47" ht="14.4" customHeight="1" x14ac:dyDescent="0.3">
      <c r="A43" s="216" t="s">
        <v>146</v>
      </c>
      <c r="B43" s="219">
        <v>71.766999999999996</v>
      </c>
      <c r="C43" s="210">
        <v>83.844999999999999</v>
      </c>
      <c r="D43" s="210">
        <v>76.67</v>
      </c>
      <c r="E43" s="231">
        <v>1.0683183078573719</v>
      </c>
      <c r="F43" s="232">
        <v>62</v>
      </c>
      <c r="G43" s="210">
        <v>72</v>
      </c>
      <c r="H43" s="210">
        <v>67</v>
      </c>
      <c r="I43" s="233">
        <v>1.0806451612903225</v>
      </c>
      <c r="J43" s="256"/>
      <c r="K43" s="256"/>
      <c r="L43" s="247">
        <f t="shared" si="4"/>
        <v>4.9030000000000058</v>
      </c>
      <c r="M43" s="248">
        <f t="shared" si="5"/>
        <v>5</v>
      </c>
      <c r="N43" s="137"/>
      <c r="O43" s="137"/>
      <c r="P43" s="137"/>
      <c r="Q43" s="137"/>
      <c r="R43" s="137"/>
      <c r="S43" s="137"/>
      <c r="T43" s="137"/>
      <c r="U43" s="137"/>
      <c r="V43" s="137"/>
      <c r="W43" s="137"/>
      <c r="X43" s="137"/>
      <c r="Y43" s="137"/>
      <c r="Z43" s="137"/>
      <c r="AA43" s="137"/>
      <c r="AB43" s="137"/>
      <c r="AC43" s="137"/>
      <c r="AD43" s="137"/>
      <c r="AE43" s="137"/>
      <c r="AF43" s="137"/>
      <c r="AG43" s="137"/>
      <c r="AH43" s="137"/>
      <c r="AI43" s="137"/>
      <c r="AJ43" s="137"/>
      <c r="AK43" s="137"/>
      <c r="AL43" s="137"/>
      <c r="AM43" s="137"/>
      <c r="AN43" s="137"/>
      <c r="AO43" s="137"/>
      <c r="AP43" s="137"/>
      <c r="AQ43" s="137"/>
      <c r="AR43" s="137"/>
      <c r="AS43" s="137"/>
      <c r="AT43" s="137"/>
      <c r="AU43" s="137"/>
    </row>
    <row r="44" spans="1:47" ht="14.4" customHeight="1" x14ac:dyDescent="0.3">
      <c r="A44" s="216" t="s">
        <v>147</v>
      </c>
      <c r="B44" s="219">
        <v>12.131</v>
      </c>
      <c r="C44" s="210">
        <v>9.2479999999999993</v>
      </c>
      <c r="D44" s="210">
        <v>12.545</v>
      </c>
      <c r="E44" s="231">
        <v>1.034127442090512</v>
      </c>
      <c r="F44" s="232">
        <v>10</v>
      </c>
      <c r="G44" s="210">
        <v>8</v>
      </c>
      <c r="H44" s="210">
        <v>11</v>
      </c>
      <c r="I44" s="233">
        <v>1.1000000000000001</v>
      </c>
      <c r="J44" s="256"/>
      <c r="K44" s="256"/>
      <c r="L44" s="247">
        <f t="shared" si="4"/>
        <v>0.4139999999999997</v>
      </c>
      <c r="M44" s="248">
        <f t="shared" si="5"/>
        <v>1</v>
      </c>
      <c r="N44" s="137"/>
      <c r="O44" s="137"/>
      <c r="P44" s="137"/>
      <c r="Q44" s="137"/>
      <c r="R44" s="137"/>
      <c r="S44" s="137"/>
      <c r="T44" s="137"/>
      <c r="U44" s="137"/>
      <c r="V44" s="137"/>
      <c r="W44" s="137"/>
      <c r="X44" s="137"/>
      <c r="Y44" s="137"/>
      <c r="Z44" s="137"/>
      <c r="AA44" s="137"/>
      <c r="AB44" s="137"/>
      <c r="AC44" s="137"/>
      <c r="AD44" s="137"/>
      <c r="AE44" s="137"/>
      <c r="AF44" s="137"/>
      <c r="AG44" s="137"/>
      <c r="AH44" s="137"/>
      <c r="AI44" s="137"/>
      <c r="AJ44" s="137"/>
      <c r="AK44" s="137"/>
      <c r="AL44" s="137"/>
      <c r="AM44" s="137"/>
      <c r="AN44" s="137"/>
      <c r="AO44" s="137"/>
      <c r="AP44" s="137"/>
      <c r="AQ44" s="137"/>
      <c r="AR44" s="137"/>
      <c r="AS44" s="137"/>
      <c r="AT44" s="137"/>
      <c r="AU44" s="137"/>
    </row>
    <row r="45" spans="1:47" ht="14.4" customHeight="1" x14ac:dyDescent="0.3">
      <c r="A45" s="216" t="s">
        <v>148</v>
      </c>
      <c r="B45" s="219">
        <v>0</v>
      </c>
      <c r="C45" s="210">
        <v>0</v>
      </c>
      <c r="D45" s="210">
        <v>0</v>
      </c>
      <c r="E45" s="231" t="s">
        <v>550</v>
      </c>
      <c r="F45" s="232">
        <v>0</v>
      </c>
      <c r="G45" s="210">
        <v>0</v>
      </c>
      <c r="H45" s="210">
        <v>0</v>
      </c>
      <c r="I45" s="233" t="s">
        <v>550</v>
      </c>
      <c r="J45" s="256"/>
      <c r="K45" s="256"/>
      <c r="L45" s="247">
        <f t="shared" si="4"/>
        <v>0</v>
      </c>
      <c r="M45" s="248">
        <f t="shared" si="5"/>
        <v>0</v>
      </c>
      <c r="N45" s="137"/>
      <c r="O45" s="137"/>
      <c r="P45" s="137"/>
      <c r="Q45" s="137"/>
      <c r="R45" s="137"/>
      <c r="S45" s="137"/>
      <c r="T45" s="137"/>
      <c r="U45" s="137"/>
      <c r="V45" s="137"/>
      <c r="W45" s="137"/>
      <c r="X45" s="137"/>
      <c r="Y45" s="137"/>
      <c r="Z45" s="137"/>
      <c r="AA45" s="137"/>
      <c r="AB45" s="137"/>
      <c r="AC45" s="137"/>
      <c r="AD45" s="137"/>
      <c r="AE45" s="137"/>
      <c r="AF45" s="137"/>
      <c r="AG45" s="137"/>
      <c r="AH45" s="137"/>
      <c r="AI45" s="137"/>
      <c r="AJ45" s="137"/>
      <c r="AK45" s="137"/>
      <c r="AL45" s="137"/>
      <c r="AM45" s="137"/>
      <c r="AN45" s="137"/>
      <c r="AO45" s="137"/>
      <c r="AP45" s="137"/>
      <c r="AQ45" s="137"/>
      <c r="AR45" s="137"/>
      <c r="AS45" s="137"/>
      <c r="AT45" s="137"/>
      <c r="AU45" s="137"/>
    </row>
    <row r="46" spans="1:47" ht="14.4" customHeight="1" x14ac:dyDescent="0.3">
      <c r="A46" s="216" t="s">
        <v>149</v>
      </c>
      <c r="B46" s="219">
        <v>28.718</v>
      </c>
      <c r="C46" s="210">
        <v>35.744</v>
      </c>
      <c r="D46" s="210">
        <v>18.986999999999998</v>
      </c>
      <c r="E46" s="231">
        <v>0.6611532836548506</v>
      </c>
      <c r="F46" s="232">
        <v>24</v>
      </c>
      <c r="G46" s="210">
        <v>31</v>
      </c>
      <c r="H46" s="210">
        <v>17</v>
      </c>
      <c r="I46" s="233">
        <v>0.70833333333333337</v>
      </c>
      <c r="J46" s="256"/>
      <c r="K46" s="256"/>
      <c r="L46" s="247">
        <f t="shared" si="4"/>
        <v>-9.7310000000000016</v>
      </c>
      <c r="M46" s="248">
        <f t="shared" si="5"/>
        <v>-7</v>
      </c>
      <c r="N46" s="137"/>
      <c r="O46" s="137"/>
      <c r="P46" s="137"/>
      <c r="Q46" s="137"/>
      <c r="R46" s="137"/>
      <c r="S46" s="137"/>
      <c r="T46" s="137"/>
      <c r="U46" s="137"/>
      <c r="V46" s="137"/>
      <c r="W46" s="137"/>
      <c r="X46" s="137"/>
      <c r="Y46" s="137"/>
      <c r="Z46" s="137"/>
      <c r="AA46" s="137"/>
      <c r="AB46" s="137"/>
      <c r="AC46" s="137"/>
      <c r="AD46" s="137"/>
      <c r="AE46" s="137"/>
      <c r="AF46" s="137"/>
      <c r="AG46" s="137"/>
      <c r="AH46" s="137"/>
      <c r="AI46" s="137"/>
      <c r="AJ46" s="137"/>
      <c r="AK46" s="137"/>
      <c r="AL46" s="137"/>
      <c r="AM46" s="137"/>
      <c r="AN46" s="137"/>
      <c r="AO46" s="137"/>
      <c r="AP46" s="137"/>
      <c r="AQ46" s="137"/>
      <c r="AR46" s="137"/>
      <c r="AS46" s="137"/>
      <c r="AT46" s="137"/>
      <c r="AU46" s="137"/>
    </row>
    <row r="47" spans="1:47" ht="14.4" customHeight="1" thickBot="1" x14ac:dyDescent="0.35">
      <c r="A47" s="216" t="s">
        <v>150</v>
      </c>
      <c r="B47" s="219">
        <v>2.38</v>
      </c>
      <c r="C47" s="210">
        <v>3.085</v>
      </c>
      <c r="D47" s="210">
        <v>1.099</v>
      </c>
      <c r="E47" s="231">
        <v>0.46176470588235297</v>
      </c>
      <c r="F47" s="232">
        <v>2</v>
      </c>
      <c r="G47" s="210">
        <v>3</v>
      </c>
      <c r="H47" s="210">
        <v>1</v>
      </c>
      <c r="I47" s="233">
        <v>0.5</v>
      </c>
      <c r="J47" s="256"/>
      <c r="K47" s="256"/>
      <c r="L47" s="247">
        <f t="shared" si="4"/>
        <v>-1.2809999999999999</v>
      </c>
      <c r="M47" s="248">
        <f t="shared" si="5"/>
        <v>-1</v>
      </c>
      <c r="N47" s="137"/>
      <c r="O47" s="137"/>
      <c r="P47" s="137"/>
      <c r="Q47" s="137"/>
      <c r="R47" s="137"/>
      <c r="S47" s="137"/>
      <c r="T47" s="137"/>
      <c r="U47" s="137"/>
      <c r="V47" s="137"/>
      <c r="W47" s="137"/>
      <c r="X47" s="137"/>
      <c r="Y47" s="137"/>
      <c r="Z47" s="137"/>
      <c r="AA47" s="137"/>
      <c r="AB47" s="137"/>
      <c r="AC47" s="137"/>
      <c r="AD47" s="137"/>
      <c r="AE47" s="137"/>
      <c r="AF47" s="137"/>
      <c r="AG47" s="137"/>
      <c r="AH47" s="137"/>
      <c r="AI47" s="137"/>
      <c r="AJ47" s="137"/>
      <c r="AK47" s="137"/>
      <c r="AL47" s="137"/>
      <c r="AM47" s="137"/>
      <c r="AN47" s="137"/>
      <c r="AO47" s="137"/>
      <c r="AP47" s="137"/>
      <c r="AQ47" s="137"/>
      <c r="AR47" s="137"/>
      <c r="AS47" s="137"/>
      <c r="AT47" s="137"/>
      <c r="AU47" s="137"/>
    </row>
    <row r="48" spans="1:47" ht="14.4" customHeight="1" thickBot="1" x14ac:dyDescent="0.35">
      <c r="A48" s="277" t="s">
        <v>6</v>
      </c>
      <c r="B48" s="214">
        <f>SUM(B41:B47)</f>
        <v>215.00899999999999</v>
      </c>
      <c r="C48" s="278">
        <f>SUM(C41:C47)</f>
        <v>230.56400000000002</v>
      </c>
      <c r="D48" s="278">
        <f>SUM(D41:D47)</f>
        <v>186.43399999999997</v>
      </c>
      <c r="E48" s="279">
        <f>IF(OR(D48=0,B48=0),0,D48/B48)</f>
        <v>0.86709858657079464</v>
      </c>
      <c r="F48" s="280">
        <f>SUM(F41:F47)</f>
        <v>181</v>
      </c>
      <c r="G48" s="278">
        <f>SUM(G41:G47)</f>
        <v>199</v>
      </c>
      <c r="H48" s="278">
        <f>SUM(H41:H47)</f>
        <v>162</v>
      </c>
      <c r="I48" s="281">
        <f>IF(OR(H48=0,F48=0),0,H48/F48)</f>
        <v>0.89502762430939231</v>
      </c>
      <c r="J48" s="256"/>
      <c r="K48" s="256"/>
      <c r="L48" s="275">
        <f t="shared" si="4"/>
        <v>-28.575000000000017</v>
      </c>
      <c r="M48" s="282">
        <f t="shared" si="5"/>
        <v>-19</v>
      </c>
      <c r="N48" s="137"/>
      <c r="O48" s="137"/>
      <c r="P48" s="137"/>
      <c r="Q48" s="137"/>
      <c r="R48" s="137"/>
      <c r="S48" s="137"/>
      <c r="T48" s="137"/>
      <c r="U48" s="137"/>
      <c r="V48" s="137"/>
      <c r="W48" s="137"/>
      <c r="X48" s="137"/>
      <c r="Y48" s="137"/>
      <c r="Z48" s="137"/>
      <c r="AA48" s="137"/>
      <c r="AB48" s="137"/>
      <c r="AC48" s="137"/>
      <c r="AD48" s="137"/>
      <c r="AE48" s="137"/>
      <c r="AF48" s="137"/>
      <c r="AG48" s="137"/>
      <c r="AH48" s="137"/>
      <c r="AI48" s="137"/>
      <c r="AJ48" s="137"/>
      <c r="AK48" s="137"/>
      <c r="AL48" s="137"/>
      <c r="AM48" s="137"/>
      <c r="AN48" s="137"/>
      <c r="AO48" s="137"/>
      <c r="AP48" s="137"/>
      <c r="AQ48" s="137"/>
      <c r="AR48" s="137"/>
      <c r="AS48" s="137"/>
      <c r="AT48" s="137"/>
      <c r="AU48" s="137"/>
    </row>
    <row r="49" spans="1:47" ht="14.4" customHeight="1" x14ac:dyDescent="0.25">
      <c r="A49" s="137"/>
      <c r="B49" s="137"/>
      <c r="C49" s="137"/>
      <c r="D49" s="137"/>
      <c r="E49" s="141"/>
      <c r="F49" s="137"/>
      <c r="G49" s="137"/>
      <c r="H49" s="137"/>
      <c r="I49" s="142"/>
      <c r="J49" s="137"/>
      <c r="K49" s="137"/>
      <c r="L49" s="137"/>
      <c r="M49" s="137"/>
      <c r="N49" s="137"/>
      <c r="O49" s="137"/>
      <c r="P49" s="137"/>
      <c r="Q49" s="137"/>
      <c r="R49" s="137"/>
      <c r="S49" s="137"/>
      <c r="T49" s="137"/>
      <c r="U49" s="137"/>
      <c r="V49" s="137"/>
      <c r="W49" s="137"/>
      <c r="X49" s="137"/>
      <c r="Y49" s="137"/>
      <c r="Z49" s="137"/>
      <c r="AA49" s="137"/>
      <c r="AB49" s="137"/>
      <c r="AC49" s="137"/>
      <c r="AD49" s="137"/>
      <c r="AE49" s="137"/>
      <c r="AF49" s="137"/>
      <c r="AG49" s="137"/>
      <c r="AH49" s="137"/>
      <c r="AI49" s="137"/>
      <c r="AJ49" s="137"/>
      <c r="AK49" s="137"/>
      <c r="AL49" s="137"/>
      <c r="AM49" s="137"/>
      <c r="AN49" s="137"/>
      <c r="AO49" s="137"/>
      <c r="AP49" s="137"/>
      <c r="AQ49" s="137"/>
      <c r="AR49" s="137"/>
      <c r="AS49" s="137"/>
      <c r="AT49" s="137"/>
      <c r="AU49" s="137"/>
    </row>
    <row r="50" spans="1:47" ht="14.4" customHeight="1" x14ac:dyDescent="0.25">
      <c r="A50" s="137"/>
      <c r="B50" s="137"/>
      <c r="C50" s="137"/>
      <c r="D50" s="137"/>
      <c r="E50" s="141"/>
      <c r="F50" s="137"/>
      <c r="G50" s="137"/>
      <c r="H50" s="137"/>
      <c r="I50" s="142"/>
      <c r="J50" s="137"/>
      <c r="K50" s="137"/>
      <c r="L50" s="137"/>
      <c r="M50" s="137"/>
      <c r="N50" s="137"/>
      <c r="O50" s="137"/>
      <c r="P50" s="137"/>
      <c r="Q50" s="137"/>
      <c r="R50" s="137"/>
      <c r="S50" s="137"/>
      <c r="T50" s="137"/>
      <c r="U50" s="137"/>
      <c r="V50" s="137"/>
      <c r="W50" s="137"/>
      <c r="X50" s="137"/>
      <c r="Y50" s="137"/>
      <c r="Z50" s="137"/>
      <c r="AA50" s="137"/>
      <c r="AB50" s="137"/>
      <c r="AC50" s="137"/>
      <c r="AD50" s="137"/>
      <c r="AE50" s="137"/>
      <c r="AF50" s="137"/>
      <c r="AG50" s="137"/>
      <c r="AH50" s="137"/>
      <c r="AI50" s="137"/>
      <c r="AJ50" s="137"/>
      <c r="AK50" s="137"/>
      <c r="AL50" s="137"/>
      <c r="AM50" s="137"/>
      <c r="AN50" s="137"/>
      <c r="AO50" s="137"/>
      <c r="AP50" s="137"/>
      <c r="AQ50" s="137"/>
      <c r="AR50" s="137"/>
      <c r="AS50" s="137"/>
      <c r="AT50" s="137"/>
      <c r="AU50" s="137"/>
    </row>
    <row r="51" spans="1:47" ht="14.4" customHeight="1" x14ac:dyDescent="0.25">
      <c r="A51" s="137"/>
      <c r="B51" s="137"/>
      <c r="C51" s="137"/>
      <c r="D51" s="137"/>
      <c r="E51" s="141"/>
      <c r="F51" s="137"/>
      <c r="G51" s="137"/>
      <c r="H51" s="137"/>
      <c r="I51" s="142"/>
      <c r="J51" s="137"/>
      <c r="K51" s="137"/>
      <c r="L51" s="137"/>
      <c r="M51" s="137"/>
      <c r="N51" s="137"/>
      <c r="O51" s="137"/>
      <c r="P51" s="137"/>
      <c r="Q51" s="137"/>
      <c r="R51" s="137"/>
      <c r="S51" s="137"/>
      <c r="T51" s="137"/>
      <c r="U51" s="137"/>
      <c r="V51" s="137"/>
      <c r="W51" s="137"/>
      <c r="X51" s="137"/>
      <c r="Y51" s="137"/>
      <c r="Z51" s="137"/>
      <c r="AA51" s="137"/>
      <c r="AB51" s="137"/>
      <c r="AC51" s="137"/>
      <c r="AD51" s="137"/>
      <c r="AE51" s="137"/>
      <c r="AF51" s="137"/>
      <c r="AG51" s="137"/>
      <c r="AH51" s="137"/>
      <c r="AI51" s="137"/>
      <c r="AJ51" s="137"/>
      <c r="AK51" s="137"/>
      <c r="AL51" s="137"/>
      <c r="AM51" s="137"/>
      <c r="AN51" s="137"/>
      <c r="AO51" s="137"/>
      <c r="AP51" s="137"/>
      <c r="AQ51" s="137"/>
      <c r="AR51" s="137"/>
      <c r="AS51" s="137"/>
      <c r="AT51" s="137"/>
      <c r="AU51" s="137"/>
    </row>
    <row r="52" spans="1:47" ht="14.4" customHeight="1" x14ac:dyDescent="0.25">
      <c r="A52" s="137"/>
      <c r="B52" s="137"/>
      <c r="C52" s="137"/>
      <c r="D52" s="137"/>
      <c r="E52" s="141"/>
      <c r="F52" s="137"/>
      <c r="G52" s="137"/>
      <c r="H52" s="137"/>
      <c r="I52" s="142"/>
      <c r="J52" s="137"/>
      <c r="K52" s="137"/>
      <c r="L52" s="137"/>
      <c r="M52" s="137"/>
      <c r="N52" s="137"/>
      <c r="O52" s="137"/>
      <c r="P52" s="137"/>
      <c r="Q52" s="137"/>
      <c r="R52" s="137"/>
      <c r="S52" s="137"/>
      <c r="T52" s="137"/>
      <c r="U52" s="137"/>
      <c r="V52" s="137"/>
      <c r="W52" s="137"/>
      <c r="X52" s="137"/>
      <c r="Y52" s="137"/>
      <c r="Z52" s="137"/>
      <c r="AA52" s="137"/>
      <c r="AB52" s="137"/>
      <c r="AC52" s="137"/>
      <c r="AD52" s="137"/>
      <c r="AE52" s="137"/>
      <c r="AF52" s="137"/>
      <c r="AG52" s="137"/>
      <c r="AH52" s="137"/>
      <c r="AI52" s="137"/>
      <c r="AJ52" s="137"/>
      <c r="AK52" s="137"/>
      <c r="AL52" s="137"/>
      <c r="AM52" s="137"/>
      <c r="AN52" s="137"/>
      <c r="AO52" s="137"/>
      <c r="AP52" s="137"/>
      <c r="AQ52" s="137"/>
      <c r="AR52" s="137"/>
      <c r="AS52" s="137"/>
      <c r="AT52" s="137"/>
      <c r="AU52" s="137"/>
    </row>
    <row r="53" spans="1:47" ht="14.4" customHeight="1" x14ac:dyDescent="0.25">
      <c r="A53" s="137"/>
      <c r="B53" s="137"/>
      <c r="C53" s="137"/>
      <c r="D53" s="137"/>
      <c r="E53" s="141"/>
      <c r="F53" s="137"/>
      <c r="G53" s="137"/>
      <c r="H53" s="137"/>
      <c r="I53" s="142"/>
      <c r="J53" s="137"/>
      <c r="K53" s="137"/>
      <c r="L53" s="137"/>
      <c r="M53" s="137"/>
      <c r="N53" s="137"/>
      <c r="O53" s="137"/>
      <c r="P53" s="137"/>
      <c r="Q53" s="137"/>
      <c r="R53" s="137"/>
      <c r="S53" s="137"/>
      <c r="T53" s="137"/>
      <c r="U53" s="137"/>
      <c r="V53" s="137"/>
      <c r="W53" s="137"/>
      <c r="X53" s="137"/>
      <c r="Y53" s="137"/>
      <c r="Z53" s="137"/>
      <c r="AA53" s="137"/>
      <c r="AB53" s="137"/>
      <c r="AC53" s="137"/>
      <c r="AD53" s="137"/>
      <c r="AE53" s="137"/>
      <c r="AF53" s="137"/>
      <c r="AG53" s="137"/>
      <c r="AH53" s="137"/>
      <c r="AI53" s="137"/>
      <c r="AJ53" s="137"/>
      <c r="AK53" s="137"/>
      <c r="AL53" s="137"/>
      <c r="AM53" s="137"/>
      <c r="AN53" s="137"/>
      <c r="AO53" s="137"/>
      <c r="AP53" s="137"/>
      <c r="AQ53" s="137"/>
      <c r="AR53" s="137"/>
      <c r="AS53" s="137"/>
      <c r="AT53" s="137"/>
      <c r="AU53" s="137"/>
    </row>
    <row r="54" spans="1:47" ht="14.4" customHeight="1" x14ac:dyDescent="0.25">
      <c r="A54" s="137"/>
      <c r="B54" s="137"/>
      <c r="C54" s="137"/>
      <c r="D54" s="137"/>
      <c r="E54" s="141"/>
      <c r="F54" s="137"/>
      <c r="G54" s="137"/>
      <c r="H54" s="137"/>
      <c r="I54" s="142"/>
      <c r="J54" s="137"/>
      <c r="K54" s="137"/>
      <c r="L54" s="137"/>
      <c r="M54" s="137"/>
      <c r="N54" s="137"/>
      <c r="O54" s="137"/>
      <c r="P54" s="137"/>
      <c r="Q54" s="137"/>
      <c r="R54" s="137"/>
      <c r="S54" s="137"/>
      <c r="T54" s="137"/>
      <c r="U54" s="137"/>
      <c r="V54" s="137"/>
      <c r="W54" s="137"/>
      <c r="X54" s="137"/>
      <c r="Y54" s="137"/>
      <c r="Z54" s="137"/>
      <c r="AA54" s="137"/>
      <c r="AB54" s="137"/>
      <c r="AC54" s="137"/>
      <c r="AD54" s="137"/>
      <c r="AE54" s="137"/>
      <c r="AF54" s="137"/>
      <c r="AG54" s="137"/>
      <c r="AH54" s="137"/>
      <c r="AI54" s="137"/>
      <c r="AJ54" s="137"/>
      <c r="AK54" s="137"/>
      <c r="AL54" s="137"/>
      <c r="AM54" s="137"/>
      <c r="AN54" s="137"/>
      <c r="AO54" s="137"/>
      <c r="AP54" s="137"/>
      <c r="AQ54" s="137"/>
      <c r="AR54" s="137"/>
      <c r="AS54" s="137"/>
      <c r="AT54" s="137"/>
      <c r="AU54" s="137"/>
    </row>
    <row r="55" spans="1:47" ht="14.4" customHeight="1" x14ac:dyDescent="0.25">
      <c r="A55" s="137"/>
      <c r="B55" s="137"/>
      <c r="C55" s="137"/>
      <c r="D55" s="137"/>
      <c r="E55" s="141"/>
      <c r="F55" s="137"/>
      <c r="G55" s="137"/>
      <c r="H55" s="137"/>
      <c r="I55" s="142"/>
      <c r="J55" s="137"/>
      <c r="K55" s="137"/>
      <c r="L55" s="137"/>
      <c r="M55" s="137"/>
      <c r="N55" s="137"/>
      <c r="O55" s="137"/>
      <c r="P55" s="137"/>
      <c r="Q55" s="137"/>
      <c r="R55" s="137"/>
      <c r="S55" s="137"/>
      <c r="T55" s="137"/>
      <c r="U55" s="137"/>
      <c r="V55" s="137"/>
      <c r="W55" s="137"/>
      <c r="X55" s="137"/>
      <c r="Y55" s="137"/>
      <c r="Z55" s="137"/>
      <c r="AA55" s="137"/>
      <c r="AB55" s="137"/>
      <c r="AC55" s="137"/>
      <c r="AD55" s="137"/>
      <c r="AE55" s="137"/>
      <c r="AF55" s="137"/>
      <c r="AG55" s="137"/>
      <c r="AH55" s="137"/>
      <c r="AI55" s="137"/>
      <c r="AJ55" s="137"/>
      <c r="AK55" s="137"/>
      <c r="AL55" s="137"/>
      <c r="AM55" s="137"/>
      <c r="AN55" s="137"/>
      <c r="AO55" s="137"/>
      <c r="AP55" s="137"/>
      <c r="AQ55" s="137"/>
      <c r="AR55" s="137"/>
      <c r="AS55" s="137"/>
      <c r="AT55" s="137"/>
      <c r="AU55" s="137"/>
    </row>
    <row r="56" spans="1:47" ht="14.4" customHeight="1" x14ac:dyDescent="0.25">
      <c r="A56" s="137"/>
      <c r="B56" s="137"/>
      <c r="C56" s="137"/>
      <c r="D56" s="137"/>
      <c r="E56" s="141"/>
      <c r="F56" s="137"/>
      <c r="G56" s="137"/>
      <c r="H56" s="137"/>
      <c r="I56" s="142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37"/>
      <c r="AT56" s="137"/>
      <c r="AU56" s="137"/>
    </row>
    <row r="57" spans="1:47" ht="14.4" customHeight="1" x14ac:dyDescent="0.25">
      <c r="A57" s="137"/>
      <c r="B57" s="137"/>
      <c r="C57" s="137"/>
      <c r="D57" s="137"/>
      <c r="E57" s="141"/>
      <c r="F57" s="137"/>
      <c r="G57" s="137"/>
      <c r="H57" s="137"/>
      <c r="I57" s="142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37"/>
      <c r="AT57" s="137"/>
      <c r="AU57" s="137"/>
    </row>
    <row r="58" spans="1:47" ht="14.4" customHeight="1" x14ac:dyDescent="0.25">
      <c r="A58" s="137"/>
      <c r="B58" s="137"/>
      <c r="C58" s="137"/>
      <c r="D58" s="137"/>
      <c r="E58" s="141"/>
      <c r="F58" s="137"/>
      <c r="G58" s="137"/>
      <c r="H58" s="137"/>
      <c r="I58" s="142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37"/>
      <c r="AT58" s="137"/>
      <c r="AU58" s="137"/>
    </row>
    <row r="59" spans="1:47" ht="14.4" customHeight="1" x14ac:dyDescent="0.25">
      <c r="A59" s="137"/>
      <c r="B59" s="137"/>
      <c r="C59" s="137"/>
      <c r="D59" s="137"/>
      <c r="E59" s="141"/>
      <c r="F59" s="137"/>
      <c r="G59" s="137"/>
      <c r="H59" s="137"/>
      <c r="I59" s="142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37"/>
      <c r="AT59" s="137"/>
      <c r="AU59" s="137"/>
    </row>
    <row r="60" spans="1:47" ht="14.4" customHeight="1" x14ac:dyDescent="0.25">
      <c r="A60" s="137"/>
      <c r="B60" s="137"/>
      <c r="C60" s="137"/>
      <c r="D60" s="137"/>
      <c r="E60" s="141"/>
      <c r="F60" s="137"/>
      <c r="G60" s="137"/>
      <c r="H60" s="137"/>
      <c r="I60" s="142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37"/>
      <c r="AT60" s="137"/>
      <c r="AU60" s="137"/>
    </row>
    <row r="61" spans="1:47" ht="14.4" customHeight="1" x14ac:dyDescent="0.25">
      <c r="A61" s="137"/>
      <c r="B61" s="137"/>
      <c r="C61" s="137"/>
      <c r="D61" s="137"/>
      <c r="E61" s="141"/>
      <c r="F61" s="137"/>
      <c r="G61" s="137"/>
      <c r="H61" s="137"/>
      <c r="I61" s="142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37"/>
      <c r="AT61" s="137"/>
      <c r="AU61" s="137"/>
    </row>
    <row r="62" spans="1:47" ht="14.4" customHeight="1" x14ac:dyDescent="0.25">
      <c r="A62" s="137"/>
      <c r="B62" s="137"/>
      <c r="C62" s="137"/>
      <c r="D62" s="137"/>
      <c r="E62" s="141"/>
      <c r="F62" s="137"/>
      <c r="G62" s="137"/>
      <c r="H62" s="137"/>
      <c r="I62" s="142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37"/>
      <c r="AT62" s="137"/>
      <c r="AU62" s="137"/>
    </row>
    <row r="63" spans="1:47" ht="14.4" customHeight="1" x14ac:dyDescent="0.25">
      <c r="A63" s="137"/>
      <c r="B63" s="137"/>
      <c r="C63" s="137"/>
      <c r="D63" s="137"/>
      <c r="E63" s="141"/>
      <c r="F63" s="137"/>
      <c r="G63" s="137"/>
      <c r="H63" s="137"/>
      <c r="I63" s="142"/>
      <c r="J63" s="137"/>
      <c r="K63" s="137"/>
      <c r="L63" s="137"/>
      <c r="M63" s="137"/>
      <c r="N63" s="137"/>
      <c r="O63" s="137"/>
      <c r="P63" s="137"/>
      <c r="Q63" s="137"/>
      <c r="R63" s="137"/>
      <c r="S63" s="137"/>
      <c r="T63" s="137"/>
      <c r="U63" s="137"/>
      <c r="V63" s="137"/>
      <c r="W63" s="137"/>
      <c r="X63" s="137"/>
      <c r="Y63" s="137"/>
      <c r="Z63" s="137"/>
      <c r="AA63" s="137"/>
      <c r="AB63" s="137"/>
      <c r="AC63" s="137"/>
      <c r="AD63" s="137"/>
      <c r="AE63" s="137"/>
      <c r="AF63" s="137"/>
      <c r="AG63" s="137"/>
      <c r="AH63" s="137"/>
      <c r="AI63" s="137"/>
      <c r="AJ63" s="137"/>
      <c r="AK63" s="137"/>
      <c r="AL63" s="137"/>
      <c r="AM63" s="137"/>
      <c r="AN63" s="137"/>
      <c r="AO63" s="137"/>
      <c r="AP63" s="137"/>
      <c r="AQ63" s="137"/>
      <c r="AR63" s="137"/>
      <c r="AS63" s="137"/>
      <c r="AT63" s="137"/>
      <c r="AU63" s="137"/>
    </row>
    <row r="64" spans="1:47" ht="14.4" customHeight="1" x14ac:dyDescent="0.25">
      <c r="A64" s="137"/>
      <c r="B64" s="137"/>
      <c r="C64" s="137"/>
      <c r="D64" s="137"/>
      <c r="E64" s="141"/>
      <c r="F64" s="137"/>
      <c r="G64" s="137"/>
      <c r="H64" s="137"/>
      <c r="I64" s="142"/>
      <c r="J64" s="137"/>
      <c r="K64" s="137"/>
      <c r="L64" s="137"/>
      <c r="M64" s="137"/>
      <c r="N64" s="137"/>
      <c r="O64" s="137"/>
      <c r="P64" s="137"/>
      <c r="Q64" s="137"/>
      <c r="R64" s="137"/>
      <c r="S64" s="137"/>
      <c r="T64" s="137"/>
      <c r="U64" s="137"/>
      <c r="V64" s="137"/>
      <c r="W64" s="137"/>
      <c r="X64" s="137"/>
      <c r="Y64" s="137"/>
      <c r="Z64" s="137"/>
      <c r="AA64" s="137"/>
      <c r="AB64" s="137"/>
      <c r="AC64" s="137"/>
      <c r="AD64" s="137"/>
      <c r="AE64" s="137"/>
      <c r="AF64" s="137"/>
      <c r="AG64" s="137"/>
      <c r="AH64" s="137"/>
      <c r="AI64" s="137"/>
      <c r="AJ64" s="137"/>
      <c r="AK64" s="137"/>
      <c r="AL64" s="137"/>
      <c r="AM64" s="137"/>
      <c r="AN64" s="137"/>
      <c r="AO64" s="137"/>
      <c r="AP64" s="137"/>
      <c r="AQ64" s="137"/>
      <c r="AR64" s="137"/>
      <c r="AS64" s="137"/>
      <c r="AT64" s="137"/>
      <c r="AU64" s="137"/>
    </row>
    <row r="65" spans="1:47" ht="14.4" customHeight="1" x14ac:dyDescent="0.25">
      <c r="A65" s="137"/>
      <c r="B65" s="137"/>
      <c r="C65" s="137"/>
      <c r="D65" s="137"/>
      <c r="E65" s="141"/>
      <c r="F65" s="137"/>
      <c r="G65" s="137"/>
      <c r="H65" s="137"/>
      <c r="I65" s="142"/>
      <c r="J65" s="137"/>
      <c r="K65" s="137"/>
      <c r="L65" s="137"/>
      <c r="M65" s="137"/>
      <c r="N65" s="137"/>
      <c r="O65" s="137"/>
      <c r="P65" s="137"/>
      <c r="Q65" s="137"/>
      <c r="R65" s="137"/>
      <c r="S65" s="137"/>
      <c r="T65" s="137"/>
      <c r="U65" s="137"/>
      <c r="V65" s="137"/>
      <c r="W65" s="137"/>
      <c r="X65" s="137"/>
      <c r="Y65" s="137"/>
      <c r="Z65" s="137"/>
      <c r="AA65" s="137"/>
      <c r="AB65" s="137"/>
      <c r="AC65" s="137"/>
      <c r="AD65" s="137"/>
      <c r="AE65" s="137"/>
      <c r="AF65" s="137"/>
      <c r="AG65" s="137"/>
      <c r="AH65" s="137"/>
      <c r="AI65" s="137"/>
      <c r="AJ65" s="137"/>
      <c r="AK65" s="137"/>
      <c r="AL65" s="137"/>
      <c r="AM65" s="137"/>
      <c r="AN65" s="137"/>
      <c r="AO65" s="137"/>
      <c r="AP65" s="137"/>
      <c r="AQ65" s="137"/>
      <c r="AR65" s="137"/>
      <c r="AS65" s="137"/>
      <c r="AT65" s="137"/>
      <c r="AU65" s="137"/>
    </row>
    <row r="66" spans="1:47" ht="14.4" customHeight="1" x14ac:dyDescent="0.25">
      <c r="A66" s="137"/>
      <c r="B66" s="137"/>
      <c r="C66" s="137"/>
      <c r="D66" s="137"/>
      <c r="E66" s="141"/>
      <c r="F66" s="137"/>
      <c r="G66" s="137"/>
      <c r="H66" s="137"/>
      <c r="I66" s="142"/>
      <c r="J66" s="137"/>
      <c r="K66" s="137"/>
      <c r="L66" s="137"/>
      <c r="M66" s="137"/>
      <c r="N66" s="137"/>
      <c r="O66" s="137"/>
      <c r="P66" s="137"/>
      <c r="Q66" s="137"/>
      <c r="R66" s="137"/>
      <c r="S66" s="137"/>
      <c r="T66" s="137"/>
      <c r="U66" s="137"/>
      <c r="V66" s="137"/>
      <c r="W66" s="137"/>
      <c r="X66" s="137"/>
      <c r="Y66" s="137"/>
      <c r="Z66" s="137"/>
      <c r="AA66" s="137"/>
      <c r="AB66" s="137"/>
      <c r="AC66" s="137"/>
      <c r="AD66" s="137"/>
      <c r="AE66" s="137"/>
      <c r="AF66" s="137"/>
      <c r="AG66" s="137"/>
      <c r="AH66" s="137"/>
      <c r="AI66" s="137"/>
      <c r="AJ66" s="137"/>
      <c r="AK66" s="137"/>
      <c r="AL66" s="137"/>
      <c r="AM66" s="137"/>
      <c r="AN66" s="137"/>
      <c r="AO66" s="137"/>
      <c r="AP66" s="137"/>
      <c r="AQ66" s="137"/>
      <c r="AR66" s="137"/>
      <c r="AS66" s="137"/>
      <c r="AT66" s="137"/>
      <c r="AU66" s="137"/>
    </row>
    <row r="67" spans="1:47" ht="14.4" customHeight="1" x14ac:dyDescent="0.25">
      <c r="A67" s="137"/>
      <c r="B67" s="137"/>
      <c r="C67" s="137"/>
      <c r="D67" s="137"/>
      <c r="E67" s="141"/>
      <c r="F67" s="137"/>
      <c r="G67" s="137"/>
      <c r="H67" s="137"/>
      <c r="I67" s="142"/>
      <c r="J67" s="137"/>
      <c r="K67" s="137"/>
      <c r="L67" s="137"/>
      <c r="M67" s="137"/>
      <c r="N67" s="137"/>
      <c r="O67" s="137"/>
      <c r="P67" s="137"/>
      <c r="Q67" s="137"/>
      <c r="R67" s="137"/>
      <c r="S67" s="137"/>
      <c r="T67" s="137"/>
      <c r="U67" s="137"/>
      <c r="V67" s="137"/>
      <c r="W67" s="137"/>
      <c r="X67" s="137"/>
      <c r="Y67" s="137"/>
      <c r="Z67" s="137"/>
      <c r="AA67" s="137"/>
      <c r="AB67" s="137"/>
      <c r="AC67" s="137"/>
      <c r="AD67" s="137"/>
      <c r="AE67" s="137"/>
      <c r="AF67" s="137"/>
      <c r="AG67" s="137"/>
      <c r="AH67" s="137"/>
      <c r="AI67" s="137"/>
      <c r="AJ67" s="137"/>
      <c r="AK67" s="137"/>
      <c r="AL67" s="137"/>
      <c r="AM67" s="137"/>
      <c r="AN67" s="137"/>
      <c r="AO67" s="137"/>
      <c r="AP67" s="137"/>
      <c r="AQ67" s="137"/>
      <c r="AR67" s="137"/>
      <c r="AS67" s="137"/>
      <c r="AT67" s="137"/>
      <c r="AU67" s="137"/>
    </row>
    <row r="68" spans="1:47" ht="14.4" customHeight="1" x14ac:dyDescent="0.25">
      <c r="A68" s="137"/>
      <c r="B68" s="137"/>
      <c r="C68" s="137"/>
      <c r="D68" s="137"/>
      <c r="E68" s="141"/>
      <c r="F68" s="137"/>
      <c r="G68" s="137"/>
      <c r="H68" s="137"/>
      <c r="I68" s="142"/>
      <c r="J68" s="137"/>
      <c r="K68" s="137"/>
      <c r="L68" s="137"/>
      <c r="M68" s="137"/>
      <c r="N68" s="137"/>
      <c r="O68" s="137"/>
      <c r="P68" s="137"/>
      <c r="Q68" s="137"/>
      <c r="R68" s="137"/>
      <c r="S68" s="137"/>
      <c r="T68" s="137"/>
      <c r="U68" s="137"/>
      <c r="V68" s="137"/>
      <c r="W68" s="137"/>
      <c r="X68" s="137"/>
      <c r="Y68" s="137"/>
      <c r="Z68" s="137"/>
      <c r="AA68" s="137"/>
      <c r="AB68" s="137"/>
      <c r="AC68" s="137"/>
      <c r="AD68" s="137"/>
      <c r="AE68" s="137"/>
      <c r="AF68" s="137"/>
      <c r="AG68" s="137"/>
      <c r="AH68" s="137"/>
      <c r="AI68" s="137"/>
      <c r="AJ68" s="137"/>
      <c r="AK68" s="137"/>
      <c r="AL68" s="137"/>
      <c r="AM68" s="137"/>
      <c r="AN68" s="137"/>
      <c r="AO68" s="137"/>
      <c r="AP68" s="137"/>
      <c r="AQ68" s="137"/>
      <c r="AR68" s="137"/>
      <c r="AS68" s="137"/>
      <c r="AT68" s="137"/>
      <c r="AU68" s="137"/>
    </row>
    <row r="69" spans="1:47" ht="14.4" customHeight="1" x14ac:dyDescent="0.25">
      <c r="A69" s="137"/>
      <c r="B69" s="137"/>
      <c r="C69" s="137"/>
      <c r="D69" s="137"/>
      <c r="E69" s="141"/>
      <c r="F69" s="137"/>
      <c r="G69" s="137"/>
      <c r="H69" s="137"/>
      <c r="I69" s="142"/>
      <c r="J69" s="137"/>
      <c r="K69" s="137"/>
      <c r="L69" s="137"/>
      <c r="M69" s="137"/>
      <c r="N69" s="137"/>
      <c r="O69" s="137"/>
      <c r="P69" s="137"/>
      <c r="Q69" s="137"/>
      <c r="R69" s="137"/>
      <c r="S69" s="137"/>
      <c r="T69" s="137"/>
      <c r="U69" s="137"/>
      <c r="V69" s="137"/>
      <c r="W69" s="137"/>
      <c r="X69" s="137"/>
      <c r="Y69" s="137"/>
      <c r="Z69" s="137"/>
      <c r="AA69" s="137"/>
      <c r="AB69" s="137"/>
      <c r="AC69" s="137"/>
      <c r="AD69" s="137"/>
      <c r="AE69" s="137"/>
      <c r="AF69" s="137"/>
      <c r="AG69" s="137"/>
      <c r="AH69" s="137"/>
      <c r="AI69" s="137"/>
      <c r="AJ69" s="137"/>
      <c r="AK69" s="137"/>
      <c r="AL69" s="137"/>
      <c r="AM69" s="137"/>
      <c r="AN69" s="137"/>
      <c r="AO69" s="137"/>
      <c r="AP69" s="137"/>
      <c r="AQ69" s="137"/>
      <c r="AR69" s="137"/>
      <c r="AS69" s="137"/>
      <c r="AT69" s="137"/>
      <c r="AU69" s="137"/>
    </row>
    <row r="70" spans="1:47" ht="14.4" customHeight="1" x14ac:dyDescent="0.25">
      <c r="A70" s="137"/>
      <c r="B70" s="137"/>
      <c r="C70" s="137"/>
      <c r="D70" s="137"/>
      <c r="E70" s="141"/>
      <c r="F70" s="137"/>
      <c r="G70" s="137"/>
      <c r="H70" s="137"/>
      <c r="I70" s="142"/>
      <c r="J70" s="137"/>
      <c r="K70" s="137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37"/>
      <c r="X70" s="137"/>
      <c r="Y70" s="137"/>
      <c r="Z70" s="137"/>
      <c r="AA70" s="137"/>
      <c r="AB70" s="137"/>
      <c r="AC70" s="137"/>
      <c r="AD70" s="137"/>
      <c r="AE70" s="137"/>
      <c r="AF70" s="137"/>
      <c r="AG70" s="137"/>
      <c r="AH70" s="137"/>
      <c r="AI70" s="137"/>
      <c r="AJ70" s="137"/>
      <c r="AK70" s="137"/>
      <c r="AL70" s="137"/>
      <c r="AM70" s="137"/>
      <c r="AN70" s="137"/>
      <c r="AO70" s="137"/>
      <c r="AP70" s="137"/>
      <c r="AQ70" s="137"/>
      <c r="AR70" s="137"/>
      <c r="AS70" s="137"/>
      <c r="AT70" s="137"/>
      <c r="AU70" s="137"/>
    </row>
    <row r="71" spans="1:47" ht="14.4" customHeight="1" x14ac:dyDescent="0.25">
      <c r="A71" s="137"/>
      <c r="B71" s="137"/>
      <c r="C71" s="137"/>
      <c r="D71" s="137"/>
      <c r="E71" s="141"/>
      <c r="F71" s="137"/>
      <c r="G71" s="137"/>
      <c r="H71" s="137"/>
      <c r="I71" s="142"/>
      <c r="J71" s="137"/>
      <c r="K71" s="137"/>
      <c r="L71" s="137"/>
      <c r="M71" s="137"/>
      <c r="N71" s="137"/>
      <c r="O71" s="137"/>
      <c r="P71" s="137"/>
      <c r="Q71" s="137"/>
      <c r="R71" s="137"/>
      <c r="S71" s="137"/>
      <c r="T71" s="137"/>
      <c r="U71" s="137"/>
      <c r="V71" s="137"/>
      <c r="W71" s="137"/>
      <c r="X71" s="137"/>
      <c r="Y71" s="137"/>
      <c r="Z71" s="137"/>
      <c r="AA71" s="137"/>
      <c r="AB71" s="137"/>
      <c r="AC71" s="137"/>
      <c r="AD71" s="137"/>
      <c r="AE71" s="137"/>
      <c r="AF71" s="137"/>
      <c r="AG71" s="137"/>
      <c r="AH71" s="137"/>
      <c r="AI71" s="137"/>
      <c r="AJ71" s="137"/>
      <c r="AK71" s="137"/>
      <c r="AL71" s="137"/>
      <c r="AM71" s="137"/>
      <c r="AN71" s="137"/>
      <c r="AO71" s="137"/>
      <c r="AP71" s="137"/>
      <c r="AQ71" s="137"/>
      <c r="AR71" s="137"/>
      <c r="AS71" s="137"/>
      <c r="AT71" s="137"/>
      <c r="AU71" s="137"/>
    </row>
    <row r="72" spans="1:47" ht="14.4" customHeight="1" x14ac:dyDescent="0.25">
      <c r="A72" s="137"/>
      <c r="B72" s="137"/>
      <c r="C72" s="137"/>
      <c r="D72" s="137"/>
      <c r="E72" s="141"/>
      <c r="F72" s="137"/>
      <c r="G72" s="137"/>
      <c r="H72" s="137"/>
      <c r="I72" s="142"/>
      <c r="J72" s="137"/>
      <c r="K72" s="137"/>
      <c r="L72" s="137"/>
      <c r="M72" s="137"/>
      <c r="N72" s="137"/>
      <c r="O72" s="137"/>
      <c r="P72" s="137"/>
      <c r="Q72" s="137"/>
      <c r="R72" s="137"/>
      <c r="S72" s="137"/>
      <c r="T72" s="137"/>
      <c r="U72" s="137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7"/>
      <c r="AL72" s="137"/>
      <c r="AM72" s="137"/>
      <c r="AN72" s="137"/>
      <c r="AO72" s="137"/>
      <c r="AP72" s="137"/>
      <c r="AQ72" s="137"/>
      <c r="AR72" s="137"/>
      <c r="AS72" s="137"/>
      <c r="AT72" s="137"/>
      <c r="AU72" s="137"/>
    </row>
    <row r="73" spans="1:47" ht="14.4" customHeight="1" x14ac:dyDescent="0.25">
      <c r="A73" s="137"/>
      <c r="B73" s="137"/>
      <c r="C73" s="137"/>
      <c r="D73" s="137"/>
      <c r="E73" s="141"/>
      <c r="F73" s="137"/>
      <c r="G73" s="137"/>
      <c r="H73" s="137"/>
      <c r="I73" s="142"/>
      <c r="J73" s="137"/>
      <c r="K73" s="137"/>
      <c r="L73" s="137"/>
      <c r="M73" s="137"/>
      <c r="N73" s="137"/>
      <c r="O73" s="137"/>
      <c r="P73" s="137"/>
      <c r="Q73" s="137"/>
      <c r="R73" s="137"/>
      <c r="S73" s="137"/>
      <c r="T73" s="137"/>
      <c r="U73" s="137"/>
      <c r="V73" s="137"/>
      <c r="W73" s="137"/>
      <c r="X73" s="137"/>
      <c r="Y73" s="137"/>
      <c r="Z73" s="137"/>
      <c r="AA73" s="137"/>
      <c r="AB73" s="137"/>
      <c r="AC73" s="137"/>
      <c r="AD73" s="137"/>
      <c r="AE73" s="137"/>
      <c r="AF73" s="137"/>
      <c r="AG73" s="137"/>
      <c r="AH73" s="137"/>
      <c r="AI73" s="137"/>
      <c r="AJ73" s="137"/>
      <c r="AK73" s="137"/>
      <c r="AL73" s="137"/>
      <c r="AM73" s="137"/>
      <c r="AN73" s="137"/>
      <c r="AO73" s="137"/>
      <c r="AP73" s="137"/>
      <c r="AQ73" s="137"/>
      <c r="AR73" s="137"/>
      <c r="AS73" s="137"/>
      <c r="AT73" s="137"/>
      <c r="AU73" s="137"/>
    </row>
    <row r="74" spans="1:47" ht="14.4" customHeight="1" x14ac:dyDescent="0.25">
      <c r="A74" s="137"/>
      <c r="B74" s="137"/>
      <c r="C74" s="137"/>
      <c r="D74" s="137"/>
      <c r="E74" s="141"/>
      <c r="F74" s="137"/>
      <c r="G74" s="137"/>
      <c r="H74" s="137"/>
      <c r="I74" s="142"/>
      <c r="J74" s="137"/>
      <c r="K74" s="137"/>
      <c r="L74" s="137"/>
      <c r="M74" s="137"/>
      <c r="N74" s="137"/>
      <c r="O74" s="137"/>
      <c r="P74" s="137"/>
      <c r="Q74" s="137"/>
      <c r="R74" s="137"/>
      <c r="S74" s="137"/>
      <c r="T74" s="137"/>
      <c r="U74" s="137"/>
      <c r="V74" s="137"/>
      <c r="W74" s="137"/>
      <c r="X74" s="137"/>
      <c r="Y74" s="137"/>
      <c r="Z74" s="137"/>
      <c r="AA74" s="137"/>
      <c r="AB74" s="137"/>
      <c r="AC74" s="137"/>
      <c r="AD74" s="137"/>
      <c r="AE74" s="137"/>
      <c r="AF74" s="137"/>
      <c r="AG74" s="137"/>
      <c r="AH74" s="137"/>
      <c r="AI74" s="137"/>
      <c r="AJ74" s="137"/>
      <c r="AK74" s="137"/>
      <c r="AL74" s="137"/>
      <c r="AM74" s="137"/>
      <c r="AN74" s="137"/>
      <c r="AO74" s="137"/>
      <c r="AP74" s="137"/>
      <c r="AQ74" s="137"/>
      <c r="AR74" s="137"/>
      <c r="AS74" s="137"/>
      <c r="AT74" s="137"/>
      <c r="AU74" s="137"/>
    </row>
    <row r="75" spans="1:47" ht="14.4" customHeight="1" x14ac:dyDescent="0.25">
      <c r="A75" s="137"/>
      <c r="B75" s="137"/>
      <c r="C75" s="137"/>
      <c r="D75" s="137"/>
      <c r="E75" s="141"/>
      <c r="F75" s="137"/>
      <c r="G75" s="137"/>
      <c r="H75" s="137"/>
      <c r="I75" s="142"/>
      <c r="J75" s="137"/>
      <c r="K75" s="137"/>
      <c r="L75" s="137"/>
      <c r="M75" s="137"/>
      <c r="N75" s="137"/>
      <c r="O75" s="137"/>
      <c r="P75" s="137"/>
      <c r="Q75" s="137"/>
      <c r="R75" s="137"/>
      <c r="S75" s="137"/>
      <c r="T75" s="137"/>
      <c r="U75" s="137"/>
      <c r="V75" s="137"/>
      <c r="W75" s="137"/>
      <c r="X75" s="137"/>
      <c r="Y75" s="137"/>
      <c r="Z75" s="137"/>
      <c r="AA75" s="137"/>
      <c r="AB75" s="137"/>
      <c r="AC75" s="137"/>
      <c r="AD75" s="137"/>
      <c r="AE75" s="137"/>
      <c r="AF75" s="137"/>
      <c r="AG75" s="137"/>
      <c r="AH75" s="137"/>
      <c r="AI75" s="137"/>
      <c r="AJ75" s="137"/>
      <c r="AK75" s="137"/>
      <c r="AL75" s="137"/>
      <c r="AM75" s="137"/>
      <c r="AN75" s="137"/>
      <c r="AO75" s="137"/>
      <c r="AP75" s="137"/>
      <c r="AQ75" s="137"/>
      <c r="AR75" s="137"/>
      <c r="AS75" s="137"/>
      <c r="AT75" s="137"/>
      <c r="AU75" s="137"/>
    </row>
    <row r="76" spans="1:47" ht="14.4" customHeight="1" x14ac:dyDescent="0.25">
      <c r="A76" s="137"/>
      <c r="B76" s="137"/>
      <c r="C76" s="137"/>
      <c r="D76" s="137"/>
      <c r="E76" s="141"/>
      <c r="F76" s="137"/>
      <c r="G76" s="137"/>
      <c r="H76" s="137"/>
      <c r="I76" s="142"/>
      <c r="J76" s="137"/>
      <c r="K76" s="137"/>
      <c r="L76" s="137"/>
      <c r="M76" s="137"/>
      <c r="N76" s="137"/>
      <c r="O76" s="137"/>
      <c r="P76" s="137"/>
      <c r="Q76" s="137"/>
      <c r="R76" s="137"/>
      <c r="S76" s="137"/>
      <c r="T76" s="137"/>
      <c r="U76" s="137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7"/>
      <c r="AL76" s="137"/>
      <c r="AM76" s="137"/>
      <c r="AN76" s="137"/>
      <c r="AO76" s="137"/>
      <c r="AP76" s="137"/>
      <c r="AQ76" s="137"/>
      <c r="AR76" s="137"/>
      <c r="AS76" s="137"/>
      <c r="AT76" s="137"/>
      <c r="AU76" s="137"/>
    </row>
    <row r="77" spans="1:47" ht="14.4" customHeight="1" x14ac:dyDescent="0.25">
      <c r="A77" s="137"/>
      <c r="B77" s="137"/>
      <c r="C77" s="137"/>
      <c r="D77" s="137"/>
      <c r="E77" s="141"/>
      <c r="F77" s="137"/>
      <c r="G77" s="137"/>
      <c r="H77" s="137"/>
      <c r="I77" s="142"/>
      <c r="J77" s="137"/>
      <c r="K77" s="137"/>
      <c r="L77" s="137"/>
      <c r="M77" s="137"/>
      <c r="N77" s="137"/>
      <c r="O77" s="137"/>
      <c r="P77" s="137"/>
      <c r="Q77" s="137"/>
      <c r="R77" s="137"/>
      <c r="S77" s="137"/>
      <c r="T77" s="137"/>
      <c r="U77" s="137"/>
      <c r="V77" s="137"/>
      <c r="W77" s="137"/>
      <c r="X77" s="137"/>
      <c r="Y77" s="137"/>
      <c r="Z77" s="137"/>
      <c r="AA77" s="137"/>
      <c r="AB77" s="137"/>
      <c r="AC77" s="137"/>
      <c r="AD77" s="137"/>
      <c r="AE77" s="137"/>
      <c r="AF77" s="137"/>
      <c r="AG77" s="137"/>
      <c r="AH77" s="137"/>
      <c r="AI77" s="137"/>
      <c r="AJ77" s="137"/>
      <c r="AK77" s="137"/>
      <c r="AL77" s="137"/>
      <c r="AM77" s="137"/>
      <c r="AN77" s="137"/>
      <c r="AO77" s="137"/>
      <c r="AP77" s="137"/>
      <c r="AQ77" s="137"/>
      <c r="AR77" s="137"/>
      <c r="AS77" s="137"/>
      <c r="AT77" s="137"/>
      <c r="AU77" s="137"/>
    </row>
    <row r="78" spans="1:47" ht="14.4" customHeight="1" x14ac:dyDescent="0.25">
      <c r="A78" s="137"/>
      <c r="B78" s="137"/>
      <c r="C78" s="137"/>
      <c r="D78" s="137"/>
      <c r="E78" s="141"/>
      <c r="F78" s="137"/>
      <c r="G78" s="137"/>
      <c r="H78" s="137"/>
      <c r="I78" s="142"/>
      <c r="J78" s="137"/>
      <c r="K78" s="137"/>
      <c r="L78" s="137"/>
      <c r="M78" s="137"/>
      <c r="N78" s="137"/>
      <c r="O78" s="137"/>
      <c r="P78" s="137"/>
      <c r="Q78" s="137"/>
      <c r="R78" s="137"/>
      <c r="S78" s="137"/>
      <c r="T78" s="137"/>
      <c r="U78" s="137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7"/>
      <c r="AL78" s="137"/>
      <c r="AM78" s="137"/>
      <c r="AN78" s="137"/>
      <c r="AO78" s="137"/>
      <c r="AP78" s="137"/>
      <c r="AQ78" s="137"/>
      <c r="AR78" s="137"/>
      <c r="AS78" s="137"/>
      <c r="AT78" s="137"/>
      <c r="AU78" s="137"/>
    </row>
    <row r="79" spans="1:47" ht="14.4" customHeight="1" x14ac:dyDescent="0.25">
      <c r="A79" s="137"/>
      <c r="B79" s="137"/>
      <c r="C79" s="137"/>
      <c r="D79" s="137"/>
      <c r="E79" s="141"/>
      <c r="F79" s="137"/>
      <c r="G79" s="137"/>
      <c r="H79" s="137"/>
      <c r="I79" s="142"/>
      <c r="J79" s="137"/>
      <c r="K79" s="137"/>
      <c r="L79" s="137"/>
      <c r="M79" s="137"/>
      <c r="N79" s="137"/>
      <c r="O79" s="137"/>
      <c r="P79" s="137"/>
      <c r="Q79" s="137"/>
      <c r="R79" s="137"/>
      <c r="S79" s="137"/>
      <c r="T79" s="137"/>
      <c r="U79" s="137"/>
      <c r="V79" s="137"/>
      <c r="W79" s="137"/>
      <c r="X79" s="137"/>
      <c r="Y79" s="137"/>
      <c r="Z79" s="137"/>
      <c r="AA79" s="137"/>
      <c r="AB79" s="137"/>
      <c r="AC79" s="137"/>
      <c r="AD79" s="137"/>
      <c r="AE79" s="137"/>
      <c r="AF79" s="137"/>
      <c r="AG79" s="137"/>
      <c r="AH79" s="137"/>
      <c r="AI79" s="137"/>
      <c r="AJ79" s="137"/>
      <c r="AK79" s="137"/>
      <c r="AL79" s="137"/>
      <c r="AM79" s="137"/>
      <c r="AN79" s="137"/>
      <c r="AO79" s="137"/>
      <c r="AP79" s="137"/>
      <c r="AQ79" s="137"/>
      <c r="AR79" s="137"/>
      <c r="AS79" s="137"/>
      <c r="AT79" s="137"/>
      <c r="AU79" s="137"/>
    </row>
    <row r="80" spans="1:47" ht="14.4" customHeight="1" x14ac:dyDescent="0.25">
      <c r="A80" s="137"/>
      <c r="B80" s="137"/>
      <c r="C80" s="137"/>
      <c r="D80" s="137"/>
      <c r="E80" s="141"/>
      <c r="F80" s="137"/>
      <c r="G80" s="137"/>
      <c r="H80" s="137"/>
      <c r="I80" s="142"/>
      <c r="J80" s="137"/>
      <c r="K80" s="137"/>
      <c r="L80" s="137"/>
      <c r="M80" s="137"/>
      <c r="N80" s="137"/>
      <c r="O80" s="137"/>
      <c r="P80" s="137"/>
      <c r="Q80" s="137"/>
      <c r="R80" s="137"/>
      <c r="S80" s="137"/>
      <c r="T80" s="137"/>
      <c r="U80" s="137"/>
      <c r="V80" s="137"/>
      <c r="W80" s="137"/>
      <c r="X80" s="137"/>
      <c r="Y80" s="137"/>
      <c r="Z80" s="137"/>
      <c r="AA80" s="137"/>
      <c r="AB80" s="137"/>
      <c r="AC80" s="137"/>
      <c r="AD80" s="137"/>
      <c r="AE80" s="137"/>
      <c r="AF80" s="137"/>
      <c r="AG80" s="137"/>
      <c r="AH80" s="137"/>
      <c r="AI80" s="137"/>
      <c r="AJ80" s="137"/>
      <c r="AK80" s="137"/>
      <c r="AL80" s="137"/>
      <c r="AM80" s="137"/>
      <c r="AN80" s="137"/>
      <c r="AO80" s="137"/>
      <c r="AP80" s="137"/>
      <c r="AQ80" s="137"/>
      <c r="AR80" s="137"/>
      <c r="AS80" s="137"/>
      <c r="AT80" s="137"/>
      <c r="AU80" s="137"/>
    </row>
    <row r="81" spans="1:47" ht="14.4" customHeight="1" x14ac:dyDescent="0.25">
      <c r="A81" s="137"/>
      <c r="B81" s="137"/>
      <c r="C81" s="137"/>
      <c r="D81" s="137"/>
      <c r="E81" s="141"/>
      <c r="F81" s="137"/>
      <c r="G81" s="137"/>
      <c r="H81" s="137"/>
      <c r="I81" s="142"/>
      <c r="J81" s="137"/>
      <c r="K81" s="137"/>
      <c r="L81" s="137"/>
      <c r="M81" s="137"/>
      <c r="N81" s="137"/>
      <c r="O81" s="137"/>
      <c r="P81" s="137"/>
      <c r="Q81" s="137"/>
      <c r="R81" s="137"/>
      <c r="S81" s="137"/>
      <c r="T81" s="137"/>
      <c r="U81" s="137"/>
      <c r="V81" s="137"/>
      <c r="W81" s="137"/>
      <c r="X81" s="137"/>
      <c r="Y81" s="137"/>
      <c r="Z81" s="137"/>
      <c r="AA81" s="137"/>
      <c r="AB81" s="137"/>
      <c r="AC81" s="137"/>
      <c r="AD81" s="137"/>
      <c r="AE81" s="137"/>
      <c r="AF81" s="137"/>
      <c r="AG81" s="137"/>
      <c r="AH81" s="137"/>
      <c r="AI81" s="137"/>
      <c r="AJ81" s="137"/>
      <c r="AK81" s="137"/>
      <c r="AL81" s="137"/>
      <c r="AM81" s="137"/>
      <c r="AN81" s="137"/>
      <c r="AO81" s="137"/>
      <c r="AP81" s="137"/>
      <c r="AQ81" s="137"/>
      <c r="AR81" s="137"/>
      <c r="AS81" s="137"/>
      <c r="AT81" s="137"/>
      <c r="AU81" s="137"/>
    </row>
    <row r="82" spans="1:47" ht="14.4" customHeight="1" x14ac:dyDescent="0.25">
      <c r="A82" s="137"/>
      <c r="B82" s="137"/>
      <c r="C82" s="137"/>
      <c r="D82" s="137"/>
      <c r="E82" s="141"/>
      <c r="F82" s="137"/>
      <c r="G82" s="137"/>
      <c r="H82" s="137"/>
      <c r="I82" s="142"/>
      <c r="J82" s="137"/>
      <c r="K82" s="137"/>
      <c r="L82" s="137"/>
      <c r="M82" s="137"/>
      <c r="N82" s="137"/>
      <c r="O82" s="137"/>
      <c r="P82" s="137"/>
      <c r="Q82" s="137"/>
      <c r="R82" s="137"/>
      <c r="S82" s="137"/>
      <c r="T82" s="137"/>
      <c r="U82" s="137"/>
      <c r="V82" s="137"/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7"/>
      <c r="AL82" s="137"/>
      <c r="AM82" s="137"/>
      <c r="AN82" s="137"/>
      <c r="AO82" s="137"/>
      <c r="AP82" s="137"/>
      <c r="AQ82" s="137"/>
      <c r="AR82" s="137"/>
      <c r="AS82" s="137"/>
      <c r="AT82" s="137"/>
      <c r="AU82" s="137"/>
    </row>
    <row r="83" spans="1:47" ht="14.4" customHeight="1" x14ac:dyDescent="0.25">
      <c r="A83" s="137"/>
      <c r="B83" s="137"/>
      <c r="C83" s="137"/>
      <c r="D83" s="137"/>
      <c r="E83" s="141"/>
      <c r="F83" s="137"/>
      <c r="G83" s="137"/>
      <c r="H83" s="137"/>
      <c r="I83" s="142"/>
      <c r="J83" s="137"/>
      <c r="K83" s="137"/>
      <c r="L83" s="137"/>
      <c r="M83" s="137"/>
      <c r="N83" s="137"/>
      <c r="O83" s="137"/>
      <c r="P83" s="137"/>
      <c r="Q83" s="137"/>
      <c r="R83" s="137"/>
      <c r="S83" s="137"/>
      <c r="T83" s="137"/>
      <c r="U83" s="137"/>
      <c r="V83" s="137"/>
      <c r="W83" s="137"/>
      <c r="X83" s="137"/>
      <c r="Y83" s="137"/>
      <c r="Z83" s="137"/>
      <c r="AA83" s="137"/>
      <c r="AB83" s="137"/>
      <c r="AC83" s="137"/>
      <c r="AD83" s="137"/>
      <c r="AE83" s="137"/>
      <c r="AF83" s="137"/>
      <c r="AG83" s="137"/>
      <c r="AH83" s="137"/>
      <c r="AI83" s="137"/>
      <c r="AJ83" s="137"/>
      <c r="AK83" s="137"/>
      <c r="AL83" s="137"/>
      <c r="AM83" s="137"/>
      <c r="AN83" s="137"/>
      <c r="AO83" s="137"/>
      <c r="AP83" s="137"/>
      <c r="AQ83" s="137"/>
      <c r="AR83" s="137"/>
      <c r="AS83" s="137"/>
      <c r="AT83" s="137"/>
      <c r="AU83" s="137"/>
    </row>
    <row r="84" spans="1:47" ht="14.4" customHeight="1" x14ac:dyDescent="0.25">
      <c r="A84" s="137"/>
      <c r="B84" s="137"/>
      <c r="C84" s="137"/>
      <c r="D84" s="137"/>
      <c r="E84" s="141"/>
      <c r="F84" s="137"/>
      <c r="G84" s="137"/>
      <c r="H84" s="137"/>
      <c r="I84" s="142"/>
      <c r="J84" s="137"/>
      <c r="K84" s="137"/>
      <c r="L84" s="137"/>
      <c r="M84" s="137"/>
      <c r="N84" s="137"/>
      <c r="O84" s="137"/>
      <c r="P84" s="137"/>
      <c r="Q84" s="137"/>
      <c r="R84" s="137"/>
      <c r="S84" s="137"/>
      <c r="T84" s="137"/>
      <c r="U84" s="137"/>
      <c r="V84" s="137"/>
      <c r="W84" s="137"/>
      <c r="X84" s="137"/>
      <c r="Y84" s="137"/>
      <c r="Z84" s="137"/>
      <c r="AA84" s="137"/>
      <c r="AB84" s="137"/>
      <c r="AC84" s="137"/>
      <c r="AD84" s="137"/>
      <c r="AE84" s="137"/>
      <c r="AF84" s="137"/>
      <c r="AG84" s="137"/>
      <c r="AH84" s="137"/>
      <c r="AI84" s="137"/>
      <c r="AJ84" s="137"/>
      <c r="AK84" s="137"/>
      <c r="AL84" s="137"/>
      <c r="AM84" s="137"/>
      <c r="AN84" s="137"/>
      <c r="AO84" s="137"/>
      <c r="AP84" s="137"/>
      <c r="AQ84" s="137"/>
      <c r="AR84" s="137"/>
      <c r="AS84" s="137"/>
      <c r="AT84" s="137"/>
      <c r="AU84" s="137"/>
    </row>
    <row r="85" spans="1:47" ht="14.4" customHeight="1" x14ac:dyDescent="0.25">
      <c r="A85" s="137"/>
      <c r="B85" s="137"/>
      <c r="C85" s="137"/>
      <c r="D85" s="137"/>
      <c r="E85" s="141"/>
      <c r="F85" s="137"/>
      <c r="G85" s="137"/>
      <c r="H85" s="137"/>
      <c r="I85" s="142"/>
      <c r="J85" s="137"/>
      <c r="K85" s="137"/>
      <c r="L85" s="137"/>
      <c r="M85" s="137"/>
      <c r="N85" s="137"/>
      <c r="O85" s="137"/>
      <c r="P85" s="137"/>
      <c r="Q85" s="137"/>
      <c r="R85" s="137"/>
      <c r="S85" s="137"/>
      <c r="T85" s="137"/>
      <c r="U85" s="137"/>
      <c r="V85" s="137"/>
      <c r="W85" s="137"/>
      <c r="X85" s="137"/>
      <c r="Y85" s="137"/>
      <c r="Z85" s="137"/>
      <c r="AA85" s="137"/>
      <c r="AB85" s="137"/>
      <c r="AC85" s="137"/>
      <c r="AD85" s="137"/>
      <c r="AE85" s="137"/>
      <c r="AF85" s="137"/>
      <c r="AG85" s="137"/>
      <c r="AH85" s="137"/>
      <c r="AI85" s="137"/>
      <c r="AJ85" s="137"/>
      <c r="AK85" s="137"/>
      <c r="AL85" s="137"/>
      <c r="AM85" s="137"/>
      <c r="AN85" s="137"/>
      <c r="AO85" s="137"/>
      <c r="AP85" s="137"/>
      <c r="AQ85" s="137"/>
      <c r="AR85" s="137"/>
      <c r="AS85" s="137"/>
      <c r="AT85" s="137"/>
      <c r="AU85" s="137"/>
    </row>
    <row r="86" spans="1:47" ht="14.4" customHeight="1" x14ac:dyDescent="0.25">
      <c r="A86" s="137"/>
      <c r="B86" s="137"/>
      <c r="C86" s="137"/>
      <c r="D86" s="137"/>
      <c r="E86" s="141"/>
      <c r="F86" s="137"/>
      <c r="G86" s="137"/>
      <c r="H86" s="137"/>
      <c r="I86" s="142"/>
      <c r="J86" s="137"/>
      <c r="K86" s="137"/>
      <c r="L86" s="137"/>
      <c r="M86" s="137"/>
      <c r="N86" s="137"/>
      <c r="O86" s="137"/>
      <c r="P86" s="137"/>
      <c r="Q86" s="137"/>
      <c r="R86" s="137"/>
      <c r="S86" s="137"/>
      <c r="T86" s="137"/>
      <c r="U86" s="137"/>
      <c r="V86" s="137"/>
      <c r="W86" s="137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/>
      <c r="AJ86" s="137"/>
      <c r="AK86" s="137"/>
      <c r="AL86" s="137"/>
      <c r="AM86" s="137"/>
      <c r="AN86" s="137"/>
      <c r="AO86" s="137"/>
      <c r="AP86" s="137"/>
      <c r="AQ86" s="137"/>
      <c r="AR86" s="137"/>
      <c r="AS86" s="137"/>
      <c r="AT86" s="137"/>
      <c r="AU86" s="137"/>
    </row>
    <row r="87" spans="1:47" ht="14.4" customHeight="1" x14ac:dyDescent="0.25">
      <c r="A87" s="137"/>
      <c r="B87" s="137"/>
      <c r="C87" s="137"/>
      <c r="D87" s="137"/>
      <c r="E87" s="141"/>
      <c r="F87" s="137"/>
      <c r="G87" s="137"/>
      <c r="H87" s="137"/>
      <c r="I87" s="142"/>
      <c r="J87" s="137"/>
      <c r="K87" s="137"/>
      <c r="L87" s="137"/>
      <c r="M87" s="137"/>
      <c r="N87" s="137"/>
      <c r="O87" s="137"/>
      <c r="P87" s="137"/>
      <c r="Q87" s="137"/>
      <c r="R87" s="137"/>
      <c r="S87" s="137"/>
      <c r="T87" s="137"/>
      <c r="U87" s="137"/>
      <c r="V87" s="137"/>
      <c r="W87" s="137"/>
      <c r="X87" s="137"/>
      <c r="Y87" s="137"/>
      <c r="Z87" s="137"/>
      <c r="AA87" s="137"/>
      <c r="AB87" s="137"/>
      <c r="AC87" s="137"/>
      <c r="AD87" s="137"/>
      <c r="AE87" s="137"/>
      <c r="AF87" s="137"/>
      <c r="AG87" s="137"/>
      <c r="AH87" s="137"/>
      <c r="AI87" s="137"/>
      <c r="AJ87" s="137"/>
      <c r="AK87" s="137"/>
      <c r="AL87" s="137"/>
      <c r="AM87" s="137"/>
      <c r="AN87" s="137"/>
      <c r="AO87" s="137"/>
      <c r="AP87" s="137"/>
      <c r="AQ87" s="137"/>
      <c r="AR87" s="137"/>
      <c r="AS87" s="137"/>
      <c r="AT87" s="137"/>
      <c r="AU87" s="137"/>
    </row>
    <row r="88" spans="1:47" ht="14.4" customHeight="1" x14ac:dyDescent="0.25">
      <c r="A88" s="137"/>
      <c r="B88" s="137"/>
      <c r="C88" s="137"/>
      <c r="D88" s="137"/>
      <c r="E88" s="141"/>
      <c r="F88" s="137"/>
      <c r="G88" s="137"/>
      <c r="H88" s="137"/>
      <c r="I88" s="142"/>
      <c r="J88" s="137"/>
      <c r="K88" s="137"/>
      <c r="L88" s="137"/>
      <c r="M88" s="137"/>
      <c r="N88" s="137"/>
      <c r="O88" s="137"/>
      <c r="P88" s="137"/>
      <c r="Q88" s="137"/>
      <c r="R88" s="137"/>
      <c r="S88" s="137"/>
      <c r="T88" s="137"/>
      <c r="U88" s="137"/>
      <c r="V88" s="137"/>
      <c r="W88" s="137"/>
      <c r="X88" s="137"/>
      <c r="Y88" s="137"/>
      <c r="Z88" s="137"/>
      <c r="AA88" s="137"/>
      <c r="AB88" s="137"/>
      <c r="AC88" s="137"/>
      <c r="AD88" s="137"/>
      <c r="AE88" s="137"/>
      <c r="AF88" s="137"/>
      <c r="AG88" s="137"/>
      <c r="AH88" s="137"/>
      <c r="AI88" s="137"/>
      <c r="AJ88" s="137"/>
      <c r="AK88" s="137"/>
      <c r="AL88" s="137"/>
      <c r="AM88" s="137"/>
      <c r="AN88" s="137"/>
      <c r="AO88" s="137"/>
      <c r="AP88" s="137"/>
      <c r="AQ88" s="137"/>
      <c r="AR88" s="137"/>
      <c r="AS88" s="137"/>
      <c r="AT88" s="137"/>
      <c r="AU88" s="137"/>
    </row>
    <row r="89" spans="1:47" ht="14.4" customHeight="1" x14ac:dyDescent="0.25">
      <c r="A89" s="137"/>
      <c r="B89" s="137"/>
      <c r="C89" s="137"/>
      <c r="D89" s="137"/>
      <c r="E89" s="141"/>
      <c r="F89" s="137"/>
      <c r="G89" s="137"/>
      <c r="H89" s="137"/>
      <c r="I89" s="142"/>
      <c r="J89" s="137"/>
      <c r="K89" s="137"/>
      <c r="L89" s="137"/>
      <c r="M89" s="137"/>
      <c r="N89" s="137"/>
      <c r="O89" s="137"/>
      <c r="P89" s="137"/>
      <c r="Q89" s="137"/>
      <c r="R89" s="137"/>
      <c r="S89" s="137"/>
      <c r="T89" s="137"/>
      <c r="U89" s="137"/>
      <c r="V89" s="137"/>
      <c r="W89" s="137"/>
      <c r="X89" s="137"/>
      <c r="Y89" s="137"/>
      <c r="Z89" s="137"/>
      <c r="AA89" s="137"/>
      <c r="AB89" s="137"/>
      <c r="AC89" s="137"/>
      <c r="AD89" s="137"/>
      <c r="AE89" s="137"/>
      <c r="AF89" s="137"/>
      <c r="AG89" s="137"/>
      <c r="AH89" s="137"/>
      <c r="AI89" s="137"/>
      <c r="AJ89" s="137"/>
      <c r="AK89" s="137"/>
      <c r="AL89" s="137"/>
      <c r="AM89" s="137"/>
      <c r="AN89" s="137"/>
      <c r="AO89" s="137"/>
      <c r="AP89" s="137"/>
      <c r="AQ89" s="137"/>
      <c r="AR89" s="137"/>
      <c r="AS89" s="137"/>
      <c r="AT89" s="137"/>
      <c r="AU89" s="137"/>
    </row>
    <row r="90" spans="1:47" ht="14.4" customHeight="1" x14ac:dyDescent="0.25">
      <c r="A90" s="137"/>
      <c r="B90" s="137"/>
      <c r="C90" s="137"/>
      <c r="D90" s="137"/>
      <c r="E90" s="141"/>
      <c r="F90" s="137"/>
      <c r="G90" s="137"/>
      <c r="H90" s="137"/>
      <c r="I90" s="142"/>
      <c r="J90" s="137"/>
      <c r="K90" s="137"/>
      <c r="L90" s="137"/>
      <c r="M90" s="137"/>
      <c r="N90" s="137"/>
      <c r="O90" s="137"/>
      <c r="P90" s="137"/>
      <c r="Q90" s="137"/>
      <c r="R90" s="137"/>
      <c r="S90" s="137"/>
      <c r="T90" s="137"/>
      <c r="U90" s="137"/>
      <c r="V90" s="137"/>
      <c r="W90" s="137"/>
      <c r="X90" s="137"/>
      <c r="Y90" s="137"/>
      <c r="Z90" s="137"/>
      <c r="AA90" s="137"/>
      <c r="AB90" s="137"/>
      <c r="AC90" s="137"/>
      <c r="AD90" s="137"/>
      <c r="AE90" s="137"/>
      <c r="AF90" s="137"/>
      <c r="AG90" s="137"/>
      <c r="AH90" s="137"/>
      <c r="AI90" s="137"/>
      <c r="AJ90" s="137"/>
      <c r="AK90" s="137"/>
      <c r="AL90" s="137"/>
      <c r="AM90" s="137"/>
      <c r="AN90" s="137"/>
      <c r="AO90" s="137"/>
      <c r="AP90" s="137"/>
      <c r="AQ90" s="137"/>
      <c r="AR90" s="137"/>
      <c r="AS90" s="137"/>
      <c r="AT90" s="137"/>
      <c r="AU90" s="137"/>
    </row>
    <row r="91" spans="1:47" ht="14.4" customHeight="1" x14ac:dyDescent="0.25">
      <c r="A91" s="137"/>
      <c r="B91" s="137"/>
      <c r="C91" s="137"/>
      <c r="D91" s="137"/>
      <c r="E91" s="141"/>
      <c r="F91" s="137"/>
      <c r="G91" s="137"/>
      <c r="H91" s="137"/>
      <c r="I91" s="142"/>
      <c r="J91" s="137"/>
      <c r="K91" s="137"/>
      <c r="L91" s="137"/>
      <c r="M91" s="137"/>
      <c r="N91" s="137"/>
      <c r="O91" s="137"/>
      <c r="P91" s="137"/>
      <c r="Q91" s="137"/>
      <c r="R91" s="137"/>
      <c r="S91" s="137"/>
      <c r="T91" s="137"/>
      <c r="U91" s="137"/>
      <c r="V91" s="137"/>
      <c r="W91" s="137"/>
      <c r="X91" s="137"/>
      <c r="Y91" s="137"/>
      <c r="Z91" s="137"/>
      <c r="AA91" s="137"/>
      <c r="AB91" s="137"/>
      <c r="AC91" s="137"/>
      <c r="AD91" s="137"/>
      <c r="AE91" s="137"/>
      <c r="AF91" s="137"/>
      <c r="AG91" s="137"/>
      <c r="AH91" s="137"/>
      <c r="AI91" s="137"/>
      <c r="AJ91" s="137"/>
      <c r="AK91" s="137"/>
      <c r="AL91" s="137"/>
      <c r="AM91" s="137"/>
      <c r="AN91" s="137"/>
      <c r="AO91" s="137"/>
      <c r="AP91" s="137"/>
      <c r="AQ91" s="137"/>
      <c r="AR91" s="137"/>
      <c r="AS91" s="137"/>
      <c r="AT91" s="137"/>
      <c r="AU91" s="137"/>
    </row>
    <row r="92" spans="1:47" ht="14.4" customHeight="1" x14ac:dyDescent="0.25">
      <c r="A92" s="137"/>
      <c r="B92" s="137"/>
      <c r="C92" s="137"/>
      <c r="D92" s="137"/>
      <c r="E92" s="141"/>
      <c r="F92" s="137"/>
      <c r="G92" s="137"/>
      <c r="H92" s="137"/>
      <c r="I92" s="142"/>
      <c r="J92" s="137"/>
      <c r="K92" s="137"/>
      <c r="L92" s="137"/>
      <c r="M92" s="137"/>
      <c r="N92" s="137"/>
      <c r="O92" s="137"/>
      <c r="P92" s="137"/>
      <c r="Q92" s="137"/>
      <c r="R92" s="137"/>
      <c r="S92" s="137"/>
      <c r="T92" s="137"/>
      <c r="U92" s="137"/>
      <c r="V92" s="137"/>
      <c r="W92" s="137"/>
      <c r="X92" s="137"/>
      <c r="Y92" s="137"/>
      <c r="Z92" s="137"/>
      <c r="AA92" s="137"/>
      <c r="AB92" s="137"/>
      <c r="AC92" s="137"/>
      <c r="AD92" s="137"/>
      <c r="AE92" s="137"/>
      <c r="AF92" s="137"/>
      <c r="AG92" s="137"/>
      <c r="AH92" s="137"/>
      <c r="AI92" s="137"/>
      <c r="AJ92" s="137"/>
      <c r="AK92" s="137"/>
      <c r="AL92" s="137"/>
      <c r="AM92" s="137"/>
      <c r="AN92" s="137"/>
      <c r="AO92" s="137"/>
      <c r="AP92" s="137"/>
      <c r="AQ92" s="137"/>
      <c r="AR92" s="137"/>
      <c r="AS92" s="137"/>
      <c r="AT92" s="137"/>
      <c r="AU92" s="137"/>
    </row>
    <row r="93" spans="1:47" ht="14.4" customHeight="1" x14ac:dyDescent="0.25">
      <c r="A93" s="137"/>
      <c r="B93" s="137"/>
      <c r="C93" s="137"/>
      <c r="D93" s="137"/>
      <c r="E93" s="141"/>
      <c r="F93" s="137"/>
      <c r="G93" s="137"/>
      <c r="H93" s="137"/>
      <c r="I93" s="142"/>
      <c r="J93" s="137"/>
      <c r="K93" s="137"/>
      <c r="L93" s="137"/>
      <c r="M93" s="137"/>
      <c r="N93" s="137"/>
      <c r="O93" s="137"/>
      <c r="P93" s="137"/>
      <c r="Q93" s="137"/>
      <c r="R93" s="137"/>
      <c r="S93" s="137"/>
      <c r="T93" s="137"/>
      <c r="U93" s="137"/>
      <c r="V93" s="137"/>
      <c r="W93" s="137"/>
      <c r="X93" s="137"/>
      <c r="Y93" s="137"/>
      <c r="Z93" s="137"/>
      <c r="AA93" s="137"/>
      <c r="AB93" s="137"/>
      <c r="AC93" s="137"/>
      <c r="AD93" s="137"/>
      <c r="AE93" s="137"/>
      <c r="AF93" s="137"/>
      <c r="AG93" s="137"/>
      <c r="AH93" s="137"/>
      <c r="AI93" s="137"/>
      <c r="AJ93" s="137"/>
      <c r="AK93" s="137"/>
      <c r="AL93" s="137"/>
      <c r="AM93" s="137"/>
      <c r="AN93" s="137"/>
      <c r="AO93" s="137"/>
      <c r="AP93" s="137"/>
      <c r="AQ93" s="137"/>
      <c r="AR93" s="137"/>
      <c r="AS93" s="137"/>
      <c r="AT93" s="137"/>
      <c r="AU93" s="137"/>
    </row>
    <row r="94" spans="1:47" ht="14.4" customHeight="1" x14ac:dyDescent="0.25">
      <c r="A94" s="137"/>
      <c r="B94" s="137"/>
      <c r="C94" s="137"/>
      <c r="D94" s="137"/>
      <c r="E94" s="141"/>
      <c r="F94" s="137"/>
      <c r="G94" s="137"/>
      <c r="H94" s="137"/>
      <c r="I94" s="142"/>
      <c r="J94" s="137"/>
      <c r="K94" s="137"/>
      <c r="L94" s="137"/>
      <c r="M94" s="137"/>
      <c r="N94" s="137"/>
      <c r="O94" s="137"/>
      <c r="P94" s="137"/>
      <c r="Q94" s="137"/>
      <c r="R94" s="137"/>
      <c r="S94" s="137"/>
      <c r="T94" s="137"/>
      <c r="U94" s="137"/>
      <c r="V94" s="137"/>
      <c r="W94" s="137"/>
      <c r="X94" s="137"/>
      <c r="Y94" s="137"/>
      <c r="Z94" s="137"/>
      <c r="AA94" s="137"/>
      <c r="AB94" s="137"/>
      <c r="AC94" s="137"/>
      <c r="AD94" s="137"/>
      <c r="AE94" s="137"/>
      <c r="AF94" s="137"/>
      <c r="AG94" s="137"/>
      <c r="AH94" s="137"/>
      <c r="AI94" s="137"/>
      <c r="AJ94" s="137"/>
      <c r="AK94" s="137"/>
      <c r="AL94" s="137"/>
      <c r="AM94" s="137"/>
      <c r="AN94" s="137"/>
      <c r="AO94" s="137"/>
      <c r="AP94" s="137"/>
      <c r="AQ94" s="137"/>
      <c r="AR94" s="137"/>
      <c r="AS94" s="137"/>
      <c r="AT94" s="137"/>
      <c r="AU94" s="137"/>
    </row>
    <row r="95" spans="1:47" ht="14.4" customHeight="1" x14ac:dyDescent="0.25">
      <c r="A95" s="137"/>
      <c r="B95" s="137"/>
      <c r="C95" s="137"/>
      <c r="D95" s="137"/>
      <c r="E95" s="141"/>
      <c r="F95" s="137"/>
      <c r="G95" s="137"/>
      <c r="H95" s="137"/>
      <c r="I95" s="142"/>
      <c r="J95" s="137"/>
      <c r="K95" s="137"/>
      <c r="L95" s="137"/>
      <c r="M95" s="137"/>
      <c r="N95" s="137"/>
      <c r="O95" s="137"/>
      <c r="P95" s="137"/>
      <c r="Q95" s="137"/>
      <c r="R95" s="137"/>
      <c r="S95" s="137"/>
      <c r="T95" s="137"/>
      <c r="U95" s="137"/>
      <c r="V95" s="137"/>
      <c r="W95" s="137"/>
      <c r="X95" s="137"/>
      <c r="Y95" s="137"/>
      <c r="Z95" s="137"/>
      <c r="AA95" s="137"/>
      <c r="AB95" s="137"/>
      <c r="AC95" s="137"/>
      <c r="AD95" s="137"/>
      <c r="AE95" s="137"/>
      <c r="AF95" s="137"/>
      <c r="AG95" s="137"/>
      <c r="AH95" s="137"/>
      <c r="AI95" s="137"/>
      <c r="AJ95" s="137"/>
      <c r="AK95" s="137"/>
      <c r="AL95" s="137"/>
      <c r="AM95" s="137"/>
      <c r="AN95" s="137"/>
      <c r="AO95" s="137"/>
      <c r="AP95" s="137"/>
      <c r="AQ95" s="137"/>
      <c r="AR95" s="137"/>
      <c r="AS95" s="137"/>
      <c r="AT95" s="137"/>
      <c r="AU95" s="137"/>
    </row>
    <row r="96" spans="1:47" ht="14.4" customHeight="1" x14ac:dyDescent="0.25">
      <c r="A96" s="137"/>
      <c r="B96" s="137"/>
      <c r="C96" s="137"/>
      <c r="D96" s="137"/>
      <c r="E96" s="141"/>
      <c r="F96" s="137"/>
      <c r="G96" s="137"/>
      <c r="H96" s="137"/>
      <c r="I96" s="142"/>
      <c r="J96" s="137"/>
      <c r="K96" s="137"/>
      <c r="L96" s="137"/>
      <c r="M96" s="137"/>
      <c r="N96" s="137"/>
      <c r="O96" s="137"/>
      <c r="P96" s="137"/>
      <c r="Q96" s="137"/>
      <c r="R96" s="137"/>
      <c r="S96" s="137"/>
      <c r="T96" s="137"/>
      <c r="U96" s="137"/>
      <c r="V96" s="137"/>
      <c r="W96" s="137"/>
      <c r="X96" s="137"/>
      <c r="Y96" s="137"/>
      <c r="Z96" s="137"/>
      <c r="AA96" s="137"/>
      <c r="AB96" s="137"/>
      <c r="AC96" s="137"/>
      <c r="AD96" s="137"/>
      <c r="AE96" s="137"/>
      <c r="AF96" s="137"/>
      <c r="AG96" s="137"/>
      <c r="AH96" s="137"/>
      <c r="AI96" s="137"/>
      <c r="AJ96" s="137"/>
      <c r="AK96" s="137"/>
      <c r="AL96" s="137"/>
      <c r="AM96" s="137"/>
      <c r="AN96" s="137"/>
      <c r="AO96" s="137"/>
      <c r="AP96" s="137"/>
      <c r="AQ96" s="137"/>
      <c r="AR96" s="137"/>
      <c r="AS96" s="137"/>
      <c r="AT96" s="137"/>
      <c r="AU96" s="137"/>
    </row>
    <row r="97" spans="1:47" ht="14.4" customHeight="1" x14ac:dyDescent="0.25">
      <c r="A97" s="137"/>
      <c r="B97" s="137"/>
      <c r="C97" s="137"/>
      <c r="D97" s="137"/>
      <c r="E97" s="141"/>
      <c r="F97" s="137"/>
      <c r="G97" s="137"/>
      <c r="H97" s="137"/>
      <c r="I97" s="142"/>
      <c r="J97" s="137"/>
      <c r="K97" s="137"/>
      <c r="L97" s="137"/>
      <c r="M97" s="137"/>
      <c r="N97" s="137"/>
      <c r="O97" s="137"/>
      <c r="P97" s="137"/>
      <c r="Q97" s="137"/>
      <c r="R97" s="137"/>
      <c r="S97" s="137"/>
      <c r="T97" s="137"/>
      <c r="U97" s="137"/>
      <c r="V97" s="137"/>
      <c r="W97" s="137"/>
      <c r="X97" s="137"/>
      <c r="Y97" s="137"/>
      <c r="Z97" s="137"/>
      <c r="AA97" s="137"/>
      <c r="AB97" s="137"/>
      <c r="AC97" s="137"/>
      <c r="AD97" s="137"/>
      <c r="AE97" s="137"/>
      <c r="AF97" s="137"/>
      <c r="AG97" s="137"/>
      <c r="AH97" s="137"/>
      <c r="AI97" s="137"/>
      <c r="AJ97" s="137"/>
      <c r="AK97" s="137"/>
      <c r="AL97" s="137"/>
      <c r="AM97" s="137"/>
      <c r="AN97" s="137"/>
      <c r="AO97" s="137"/>
      <c r="AP97" s="137"/>
      <c r="AQ97" s="137"/>
      <c r="AR97" s="137"/>
      <c r="AS97" s="137"/>
      <c r="AT97" s="137"/>
      <c r="AU97" s="137"/>
    </row>
    <row r="98" spans="1:47" ht="14.4" customHeight="1" x14ac:dyDescent="0.25">
      <c r="A98" s="137"/>
      <c r="B98" s="137"/>
      <c r="C98" s="137"/>
      <c r="D98" s="137"/>
      <c r="E98" s="141"/>
      <c r="F98" s="137"/>
      <c r="G98" s="137"/>
      <c r="H98" s="137"/>
      <c r="I98" s="142"/>
      <c r="J98" s="137"/>
      <c r="K98" s="137"/>
      <c r="L98" s="137"/>
      <c r="M98" s="137"/>
      <c r="N98" s="137"/>
      <c r="O98" s="137"/>
      <c r="P98" s="137"/>
      <c r="Q98" s="137"/>
      <c r="R98" s="137"/>
      <c r="S98" s="137"/>
      <c r="T98" s="137"/>
      <c r="U98" s="137"/>
      <c r="V98" s="137"/>
      <c r="W98" s="137"/>
      <c r="X98" s="137"/>
      <c r="Y98" s="137"/>
      <c r="Z98" s="137"/>
      <c r="AA98" s="137"/>
      <c r="AB98" s="137"/>
      <c r="AC98" s="137"/>
      <c r="AD98" s="137"/>
      <c r="AE98" s="137"/>
      <c r="AF98" s="137"/>
      <c r="AG98" s="137"/>
      <c r="AH98" s="137"/>
      <c r="AI98" s="137"/>
      <c r="AJ98" s="137"/>
      <c r="AK98" s="137"/>
      <c r="AL98" s="137"/>
      <c r="AM98" s="137"/>
      <c r="AN98" s="137"/>
      <c r="AO98" s="137"/>
      <c r="AP98" s="137"/>
      <c r="AQ98" s="137"/>
      <c r="AR98" s="137"/>
      <c r="AS98" s="137"/>
      <c r="AT98" s="137"/>
      <c r="AU98" s="137"/>
    </row>
    <row r="99" spans="1:47" ht="14.4" customHeight="1" x14ac:dyDescent="0.25">
      <c r="A99" s="137"/>
      <c r="B99" s="137"/>
      <c r="C99" s="137"/>
      <c r="D99" s="137"/>
      <c r="E99" s="141"/>
      <c r="F99" s="137"/>
      <c r="G99" s="137"/>
      <c r="H99" s="137"/>
      <c r="I99" s="142"/>
      <c r="J99" s="137"/>
      <c r="K99" s="137"/>
      <c r="L99" s="137"/>
      <c r="M99" s="137"/>
      <c r="N99" s="137"/>
      <c r="O99" s="137"/>
      <c r="P99" s="137"/>
      <c r="Q99" s="137"/>
      <c r="R99" s="137"/>
      <c r="S99" s="137"/>
      <c r="T99" s="137"/>
      <c r="U99" s="137"/>
      <c r="V99" s="137"/>
      <c r="W99" s="137"/>
      <c r="X99" s="137"/>
      <c r="Y99" s="137"/>
      <c r="Z99" s="137"/>
      <c r="AA99" s="137"/>
      <c r="AB99" s="137"/>
      <c r="AC99" s="137"/>
      <c r="AD99" s="137"/>
      <c r="AE99" s="137"/>
      <c r="AF99" s="137"/>
      <c r="AG99" s="137"/>
      <c r="AH99" s="137"/>
      <c r="AI99" s="137"/>
      <c r="AJ99" s="137"/>
      <c r="AK99" s="137"/>
      <c r="AL99" s="137"/>
      <c r="AM99" s="137"/>
      <c r="AN99" s="137"/>
      <c r="AO99" s="137"/>
      <c r="AP99" s="137"/>
      <c r="AQ99" s="137"/>
      <c r="AR99" s="137"/>
      <c r="AS99" s="137"/>
      <c r="AT99" s="137"/>
      <c r="AU99" s="137"/>
    </row>
    <row r="100" spans="1:47" ht="14.4" customHeight="1" x14ac:dyDescent="0.25">
      <c r="A100" s="137"/>
      <c r="B100" s="137"/>
      <c r="C100" s="137"/>
      <c r="D100" s="137"/>
      <c r="E100" s="141"/>
      <c r="F100" s="137"/>
      <c r="G100" s="137"/>
      <c r="H100" s="137"/>
      <c r="I100" s="142"/>
      <c r="J100" s="137"/>
      <c r="K100" s="137"/>
      <c r="L100" s="137"/>
      <c r="M100" s="137"/>
      <c r="N100" s="137"/>
      <c r="O100" s="137"/>
      <c r="P100" s="137"/>
      <c r="Q100" s="137"/>
      <c r="R100" s="137"/>
      <c r="S100" s="137"/>
      <c r="T100" s="137"/>
      <c r="U100" s="137"/>
      <c r="V100" s="137"/>
      <c r="W100" s="137"/>
      <c r="X100" s="137"/>
      <c r="Y100" s="137"/>
      <c r="Z100" s="137"/>
      <c r="AA100" s="137"/>
      <c r="AB100" s="137"/>
      <c r="AC100" s="137"/>
      <c r="AD100" s="137"/>
      <c r="AE100" s="137"/>
      <c r="AF100" s="137"/>
      <c r="AG100" s="137"/>
      <c r="AH100" s="137"/>
      <c r="AI100" s="137"/>
      <c r="AJ100" s="137"/>
      <c r="AK100" s="137"/>
      <c r="AL100" s="137"/>
      <c r="AM100" s="137"/>
      <c r="AN100" s="137"/>
      <c r="AO100" s="137"/>
      <c r="AP100" s="137"/>
      <c r="AQ100" s="137"/>
      <c r="AR100" s="137"/>
      <c r="AS100" s="137"/>
      <c r="AT100" s="137"/>
      <c r="AU100" s="137"/>
    </row>
    <row r="101" spans="1:47" ht="14.4" customHeight="1" x14ac:dyDescent="0.25">
      <c r="A101" s="137"/>
      <c r="B101" s="137"/>
      <c r="C101" s="137"/>
      <c r="D101" s="137"/>
      <c r="E101" s="141"/>
      <c r="F101" s="137"/>
      <c r="G101" s="137"/>
      <c r="H101" s="137"/>
      <c r="I101" s="142"/>
      <c r="J101" s="137"/>
      <c r="K101" s="137"/>
      <c r="L101" s="137"/>
      <c r="M101" s="137"/>
      <c r="N101" s="137"/>
      <c r="O101" s="137"/>
      <c r="P101" s="137"/>
      <c r="Q101" s="137"/>
      <c r="R101" s="137"/>
      <c r="S101" s="137"/>
      <c r="T101" s="137"/>
      <c r="U101" s="137"/>
      <c r="V101" s="137"/>
      <c r="W101" s="137"/>
      <c r="X101" s="137"/>
      <c r="Y101" s="137"/>
      <c r="Z101" s="137"/>
      <c r="AA101" s="137"/>
      <c r="AB101" s="137"/>
      <c r="AC101" s="137"/>
      <c r="AD101" s="137"/>
      <c r="AE101" s="137"/>
      <c r="AF101" s="137"/>
      <c r="AG101" s="137"/>
      <c r="AH101" s="137"/>
      <c r="AI101" s="137"/>
      <c r="AJ101" s="137"/>
      <c r="AK101" s="137"/>
      <c r="AL101" s="137"/>
      <c r="AM101" s="137"/>
      <c r="AN101" s="137"/>
      <c r="AO101" s="137"/>
      <c r="AP101" s="137"/>
      <c r="AQ101" s="137"/>
      <c r="AR101" s="137"/>
      <c r="AS101" s="137"/>
      <c r="AT101" s="137"/>
      <c r="AU101" s="137"/>
    </row>
    <row r="102" spans="1:47" ht="14.4" customHeight="1" x14ac:dyDescent="0.25">
      <c r="A102" s="137"/>
      <c r="B102" s="137"/>
      <c r="C102" s="137"/>
      <c r="D102" s="137"/>
      <c r="E102" s="141"/>
      <c r="F102" s="137"/>
      <c r="G102" s="137"/>
      <c r="H102" s="137"/>
      <c r="I102" s="142"/>
      <c r="J102" s="137"/>
      <c r="K102" s="137"/>
      <c r="L102" s="137"/>
      <c r="M102" s="137"/>
      <c r="N102" s="137"/>
      <c r="O102" s="137"/>
      <c r="P102" s="137"/>
      <c r="Q102" s="137"/>
      <c r="R102" s="137"/>
      <c r="S102" s="137"/>
      <c r="T102" s="137"/>
      <c r="U102" s="137"/>
      <c r="V102" s="137"/>
      <c r="W102" s="137"/>
      <c r="X102" s="137"/>
      <c r="Y102" s="137"/>
      <c r="Z102" s="137"/>
      <c r="AA102" s="137"/>
      <c r="AB102" s="137"/>
      <c r="AC102" s="137"/>
      <c r="AD102" s="137"/>
      <c r="AE102" s="137"/>
      <c r="AF102" s="137"/>
      <c r="AG102" s="137"/>
      <c r="AH102" s="137"/>
      <c r="AI102" s="137"/>
      <c r="AJ102" s="137"/>
      <c r="AK102" s="137"/>
      <c r="AL102" s="137"/>
      <c r="AM102" s="137"/>
      <c r="AN102" s="137"/>
      <c r="AO102" s="137"/>
      <c r="AP102" s="137"/>
      <c r="AQ102" s="137"/>
      <c r="AR102" s="137"/>
      <c r="AS102" s="137"/>
      <c r="AT102" s="137"/>
      <c r="AU102" s="137"/>
    </row>
    <row r="103" spans="1:47" ht="14.4" customHeight="1" x14ac:dyDescent="0.25">
      <c r="A103" s="137"/>
      <c r="B103" s="137"/>
      <c r="C103" s="137"/>
      <c r="D103" s="137"/>
      <c r="E103" s="141"/>
      <c r="F103" s="137"/>
      <c r="G103" s="137"/>
      <c r="H103" s="137"/>
      <c r="I103" s="142"/>
      <c r="J103" s="137"/>
      <c r="K103" s="137"/>
      <c r="L103" s="137"/>
      <c r="M103" s="137"/>
      <c r="N103" s="137"/>
      <c r="O103" s="137"/>
      <c r="P103" s="137"/>
      <c r="Q103" s="137"/>
      <c r="R103" s="137"/>
      <c r="S103" s="137"/>
      <c r="T103" s="137"/>
      <c r="U103" s="137"/>
      <c r="V103" s="137"/>
      <c r="W103" s="137"/>
      <c r="X103" s="137"/>
      <c r="Y103" s="137"/>
      <c r="Z103" s="137"/>
      <c r="AA103" s="137"/>
      <c r="AB103" s="137"/>
      <c r="AC103" s="137"/>
      <c r="AD103" s="137"/>
      <c r="AE103" s="137"/>
      <c r="AF103" s="137"/>
      <c r="AG103" s="137"/>
      <c r="AH103" s="137"/>
      <c r="AI103" s="137"/>
      <c r="AJ103" s="137"/>
      <c r="AK103" s="137"/>
      <c r="AL103" s="137"/>
      <c r="AM103" s="137"/>
      <c r="AN103" s="137"/>
      <c r="AO103" s="137"/>
      <c r="AP103" s="137"/>
      <c r="AQ103" s="137"/>
      <c r="AR103" s="137"/>
      <c r="AS103" s="137"/>
      <c r="AT103" s="137"/>
      <c r="AU103" s="137"/>
    </row>
    <row r="104" spans="1:47" ht="14.4" customHeight="1" x14ac:dyDescent="0.25">
      <c r="A104" s="137"/>
      <c r="B104" s="137"/>
      <c r="C104" s="137"/>
      <c r="D104" s="137"/>
      <c r="E104" s="141"/>
      <c r="F104" s="137"/>
      <c r="G104" s="137"/>
      <c r="H104" s="137"/>
      <c r="I104" s="142"/>
      <c r="J104" s="137"/>
      <c r="K104" s="137"/>
      <c r="L104" s="137"/>
      <c r="M104" s="137"/>
      <c r="N104" s="137"/>
      <c r="O104" s="137"/>
      <c r="P104" s="137"/>
      <c r="Q104" s="137"/>
      <c r="R104" s="137"/>
      <c r="S104" s="137"/>
      <c r="T104" s="137"/>
      <c r="U104" s="137"/>
      <c r="V104" s="137"/>
      <c r="W104" s="137"/>
      <c r="X104" s="137"/>
      <c r="Y104" s="137"/>
      <c r="Z104" s="137"/>
      <c r="AA104" s="137"/>
      <c r="AB104" s="137"/>
      <c r="AC104" s="137"/>
      <c r="AD104" s="137"/>
      <c r="AE104" s="137"/>
      <c r="AF104" s="137"/>
      <c r="AG104" s="137"/>
      <c r="AH104" s="137"/>
      <c r="AI104" s="137"/>
      <c r="AJ104" s="137"/>
      <c r="AK104" s="137"/>
      <c r="AL104" s="137"/>
      <c r="AM104" s="137"/>
      <c r="AN104" s="137"/>
      <c r="AO104" s="137"/>
      <c r="AP104" s="137"/>
      <c r="AQ104" s="137"/>
      <c r="AR104" s="137"/>
      <c r="AS104" s="137"/>
      <c r="AT104" s="137"/>
      <c r="AU104" s="137"/>
    </row>
    <row r="105" spans="1:47" ht="14.4" customHeight="1" x14ac:dyDescent="0.25">
      <c r="A105" s="137"/>
      <c r="B105" s="137"/>
      <c r="C105" s="137"/>
      <c r="D105" s="137"/>
      <c r="E105" s="141"/>
      <c r="F105" s="137"/>
      <c r="G105" s="137"/>
      <c r="H105" s="137"/>
      <c r="I105" s="142"/>
      <c r="J105" s="137"/>
      <c r="K105" s="137"/>
      <c r="L105" s="137"/>
      <c r="M105" s="137"/>
      <c r="N105" s="137"/>
      <c r="O105" s="137"/>
      <c r="P105" s="137"/>
      <c r="Q105" s="137"/>
      <c r="R105" s="137"/>
      <c r="S105" s="137"/>
      <c r="T105" s="137"/>
      <c r="U105" s="137"/>
      <c r="V105" s="137"/>
      <c r="W105" s="137"/>
      <c r="X105" s="137"/>
      <c r="Y105" s="137"/>
      <c r="Z105" s="137"/>
      <c r="AA105" s="137"/>
      <c r="AB105" s="137"/>
      <c r="AC105" s="137"/>
      <c r="AD105" s="137"/>
      <c r="AE105" s="137"/>
      <c r="AF105" s="137"/>
      <c r="AG105" s="137"/>
      <c r="AH105" s="137"/>
      <c r="AI105" s="137"/>
      <c r="AJ105" s="137"/>
      <c r="AK105" s="137"/>
      <c r="AL105" s="137"/>
      <c r="AM105" s="137"/>
      <c r="AN105" s="137"/>
      <c r="AO105" s="137"/>
      <c r="AP105" s="137"/>
      <c r="AQ105" s="137"/>
      <c r="AR105" s="137"/>
      <c r="AS105" s="137"/>
      <c r="AT105" s="137"/>
      <c r="AU105" s="137"/>
    </row>
    <row r="106" spans="1:47" ht="14.4" customHeight="1" x14ac:dyDescent="0.25">
      <c r="A106" s="137"/>
      <c r="B106" s="137"/>
      <c r="C106" s="137"/>
      <c r="D106" s="137"/>
      <c r="E106" s="141"/>
      <c r="F106" s="137"/>
      <c r="G106" s="137"/>
      <c r="H106" s="137"/>
      <c r="I106" s="142"/>
      <c r="J106" s="137"/>
      <c r="K106" s="137"/>
      <c r="L106" s="137"/>
      <c r="M106" s="137"/>
      <c r="N106" s="137"/>
      <c r="O106" s="137"/>
      <c r="P106" s="137"/>
      <c r="Q106" s="137"/>
      <c r="R106" s="137"/>
      <c r="S106" s="137"/>
      <c r="T106" s="137"/>
      <c r="U106" s="137"/>
      <c r="V106" s="137"/>
      <c r="W106" s="137"/>
      <c r="X106" s="137"/>
      <c r="Y106" s="137"/>
      <c r="Z106" s="137"/>
      <c r="AA106" s="137"/>
      <c r="AB106" s="137"/>
      <c r="AC106" s="137"/>
      <c r="AD106" s="137"/>
      <c r="AE106" s="137"/>
      <c r="AF106" s="137"/>
      <c r="AG106" s="137"/>
      <c r="AH106" s="137"/>
      <c r="AI106" s="137"/>
      <c r="AJ106" s="137"/>
      <c r="AK106" s="137"/>
      <c r="AL106" s="137"/>
      <c r="AM106" s="137"/>
      <c r="AN106" s="137"/>
      <c r="AO106" s="137"/>
      <c r="AP106" s="137"/>
      <c r="AQ106" s="137"/>
      <c r="AR106" s="137"/>
      <c r="AS106" s="137"/>
      <c r="AT106" s="137"/>
      <c r="AU106" s="137"/>
    </row>
    <row r="107" spans="1:47" ht="14.4" customHeight="1" x14ac:dyDescent="0.25">
      <c r="A107" s="137"/>
      <c r="B107" s="137"/>
      <c r="C107" s="137"/>
      <c r="D107" s="137"/>
      <c r="E107" s="141"/>
      <c r="F107" s="137"/>
      <c r="G107" s="137"/>
      <c r="H107" s="137"/>
      <c r="I107" s="142"/>
      <c r="J107" s="137"/>
      <c r="K107" s="137"/>
      <c r="L107" s="137"/>
      <c r="M107" s="137"/>
      <c r="N107" s="137"/>
      <c r="O107" s="137"/>
      <c r="P107" s="137"/>
      <c r="Q107" s="137"/>
      <c r="R107" s="137"/>
      <c r="S107" s="137"/>
      <c r="T107" s="137"/>
      <c r="U107" s="137"/>
      <c r="V107" s="137"/>
      <c r="W107" s="137"/>
      <c r="X107" s="137"/>
      <c r="Y107" s="137"/>
      <c r="Z107" s="137"/>
      <c r="AA107" s="137"/>
      <c r="AB107" s="137"/>
      <c r="AC107" s="137"/>
      <c r="AD107" s="137"/>
      <c r="AE107" s="137"/>
      <c r="AF107" s="137"/>
      <c r="AG107" s="137"/>
      <c r="AH107" s="137"/>
      <c r="AI107" s="137"/>
      <c r="AJ107" s="137"/>
      <c r="AK107" s="137"/>
      <c r="AL107" s="137"/>
      <c r="AM107" s="137"/>
      <c r="AN107" s="137"/>
      <c r="AO107" s="137"/>
      <c r="AP107" s="137"/>
      <c r="AQ107" s="137"/>
      <c r="AR107" s="137"/>
      <c r="AS107" s="137"/>
      <c r="AT107" s="137"/>
      <c r="AU107" s="137"/>
    </row>
    <row r="108" spans="1:47" ht="14.4" customHeight="1" x14ac:dyDescent="0.25">
      <c r="A108" s="137"/>
      <c r="B108" s="137"/>
      <c r="C108" s="137"/>
      <c r="D108" s="137"/>
      <c r="E108" s="141"/>
      <c r="F108" s="137"/>
      <c r="G108" s="137"/>
      <c r="H108" s="137"/>
      <c r="I108" s="142"/>
      <c r="J108" s="137"/>
      <c r="K108" s="137"/>
      <c r="L108" s="137"/>
      <c r="M108" s="137"/>
      <c r="N108" s="137"/>
      <c r="O108" s="137"/>
      <c r="P108" s="137"/>
      <c r="Q108" s="137"/>
      <c r="R108" s="137"/>
      <c r="S108" s="137"/>
      <c r="T108" s="137"/>
      <c r="U108" s="137"/>
      <c r="V108" s="137"/>
      <c r="W108" s="137"/>
      <c r="X108" s="137"/>
      <c r="Y108" s="137"/>
      <c r="Z108" s="137"/>
      <c r="AA108" s="137"/>
      <c r="AB108" s="137"/>
      <c r="AC108" s="137"/>
      <c r="AD108" s="137"/>
      <c r="AE108" s="137"/>
      <c r="AF108" s="137"/>
      <c r="AG108" s="137"/>
      <c r="AH108" s="137"/>
      <c r="AI108" s="137"/>
      <c r="AJ108" s="137"/>
      <c r="AK108" s="137"/>
      <c r="AL108" s="137"/>
      <c r="AM108" s="137"/>
      <c r="AN108" s="137"/>
      <c r="AO108" s="137"/>
      <c r="AP108" s="137"/>
      <c r="AQ108" s="137"/>
      <c r="AR108" s="137"/>
      <c r="AS108" s="137"/>
      <c r="AT108" s="137"/>
      <c r="AU108" s="137"/>
    </row>
    <row r="109" spans="1:47" ht="14.4" customHeight="1" x14ac:dyDescent="0.25">
      <c r="A109" s="137"/>
      <c r="B109" s="137"/>
      <c r="C109" s="137"/>
      <c r="D109" s="137"/>
      <c r="E109" s="141"/>
      <c r="F109" s="137"/>
      <c r="G109" s="137"/>
      <c r="H109" s="137"/>
      <c r="I109" s="142"/>
      <c r="J109" s="137"/>
      <c r="K109" s="137"/>
      <c r="L109" s="137"/>
      <c r="M109" s="137"/>
      <c r="N109" s="137"/>
      <c r="O109" s="137"/>
      <c r="P109" s="137"/>
      <c r="Q109" s="137"/>
      <c r="R109" s="137"/>
      <c r="S109" s="137"/>
      <c r="T109" s="137"/>
      <c r="U109" s="137"/>
      <c r="V109" s="137"/>
      <c r="W109" s="137"/>
      <c r="X109" s="137"/>
      <c r="Y109" s="137"/>
      <c r="Z109" s="137"/>
      <c r="AA109" s="137"/>
      <c r="AB109" s="137"/>
      <c r="AC109" s="137"/>
      <c r="AD109" s="137"/>
      <c r="AE109" s="137"/>
      <c r="AF109" s="137"/>
      <c r="AG109" s="137"/>
      <c r="AH109" s="137"/>
      <c r="AI109" s="137"/>
      <c r="AJ109" s="137"/>
      <c r="AK109" s="137"/>
      <c r="AL109" s="137"/>
      <c r="AM109" s="137"/>
      <c r="AN109" s="137"/>
      <c r="AO109" s="137"/>
      <c r="AP109" s="137"/>
      <c r="AQ109" s="137"/>
      <c r="AR109" s="137"/>
      <c r="AS109" s="137"/>
      <c r="AT109" s="137"/>
      <c r="AU109" s="137"/>
    </row>
    <row r="110" spans="1:47" ht="14.4" customHeight="1" x14ac:dyDescent="0.25">
      <c r="A110" s="137"/>
      <c r="B110" s="137"/>
      <c r="C110" s="137"/>
      <c r="D110" s="137"/>
      <c r="E110" s="141"/>
      <c r="F110" s="137"/>
      <c r="G110" s="137"/>
      <c r="H110" s="137"/>
      <c r="I110" s="142"/>
      <c r="J110" s="137"/>
      <c r="K110" s="137"/>
      <c r="L110" s="137"/>
      <c r="M110" s="137"/>
      <c r="N110" s="137"/>
      <c r="O110" s="137"/>
      <c r="P110" s="137"/>
      <c r="Q110" s="137"/>
      <c r="R110" s="137"/>
      <c r="S110" s="137"/>
      <c r="T110" s="137"/>
      <c r="U110" s="137"/>
      <c r="V110" s="137"/>
      <c r="W110" s="137"/>
      <c r="X110" s="137"/>
      <c r="Y110" s="137"/>
      <c r="Z110" s="137"/>
      <c r="AA110" s="137"/>
      <c r="AB110" s="137"/>
      <c r="AC110" s="137"/>
      <c r="AD110" s="137"/>
      <c r="AE110" s="137"/>
      <c r="AF110" s="137"/>
      <c r="AG110" s="137"/>
      <c r="AH110" s="137"/>
      <c r="AI110" s="137"/>
      <c r="AJ110" s="137"/>
      <c r="AK110" s="137"/>
      <c r="AL110" s="137"/>
      <c r="AM110" s="137"/>
      <c r="AN110" s="137"/>
      <c r="AO110" s="137"/>
      <c r="AP110" s="137"/>
      <c r="AQ110" s="137"/>
      <c r="AR110" s="137"/>
      <c r="AS110" s="137"/>
      <c r="AT110" s="137"/>
      <c r="AU110" s="137"/>
    </row>
    <row r="111" spans="1:47" ht="14.4" customHeight="1" x14ac:dyDescent="0.25">
      <c r="A111" s="137"/>
      <c r="B111" s="137"/>
      <c r="C111" s="137"/>
      <c r="D111" s="137"/>
      <c r="E111" s="141"/>
      <c r="F111" s="137"/>
      <c r="G111" s="137"/>
      <c r="H111" s="137"/>
      <c r="I111" s="142"/>
      <c r="J111" s="137"/>
      <c r="K111" s="137"/>
      <c r="L111" s="137"/>
      <c r="M111" s="137"/>
      <c r="N111" s="137"/>
      <c r="O111" s="137"/>
      <c r="P111" s="137"/>
      <c r="Q111" s="137"/>
      <c r="R111" s="137"/>
      <c r="S111" s="137"/>
      <c r="T111" s="137"/>
      <c r="U111" s="137"/>
      <c r="V111" s="137"/>
      <c r="W111" s="137"/>
      <c r="X111" s="137"/>
      <c r="Y111" s="137"/>
      <c r="Z111" s="137"/>
      <c r="AA111" s="137"/>
      <c r="AB111" s="137"/>
      <c r="AC111" s="137"/>
      <c r="AD111" s="137"/>
      <c r="AE111" s="137"/>
      <c r="AF111" s="137"/>
      <c r="AG111" s="137"/>
      <c r="AH111" s="137"/>
      <c r="AI111" s="137"/>
      <c r="AJ111" s="137"/>
      <c r="AK111" s="137"/>
      <c r="AL111" s="137"/>
      <c r="AM111" s="137"/>
      <c r="AN111" s="137"/>
      <c r="AO111" s="137"/>
      <c r="AP111" s="137"/>
      <c r="AQ111" s="137"/>
      <c r="AR111" s="137"/>
      <c r="AS111" s="137"/>
      <c r="AT111" s="137"/>
      <c r="AU111" s="137"/>
    </row>
    <row r="112" spans="1:47" ht="14.4" customHeight="1" x14ac:dyDescent="0.25">
      <c r="A112" s="137"/>
      <c r="B112" s="137"/>
      <c r="C112" s="137"/>
      <c r="D112" s="137"/>
      <c r="E112" s="141"/>
      <c r="F112" s="137"/>
      <c r="G112" s="137"/>
      <c r="H112" s="137"/>
      <c r="I112" s="142"/>
      <c r="J112" s="137"/>
      <c r="K112" s="137"/>
      <c r="L112" s="137"/>
      <c r="M112" s="137"/>
      <c r="N112" s="137"/>
      <c r="O112" s="137"/>
      <c r="P112" s="137"/>
      <c r="Q112" s="137"/>
      <c r="R112" s="137"/>
      <c r="S112" s="137"/>
      <c r="T112" s="137"/>
      <c r="U112" s="137"/>
      <c r="V112" s="137"/>
      <c r="W112" s="137"/>
      <c r="X112" s="137"/>
      <c r="Y112" s="137"/>
      <c r="Z112" s="137"/>
      <c r="AA112" s="137"/>
      <c r="AB112" s="137"/>
      <c r="AC112" s="137"/>
      <c r="AD112" s="137"/>
      <c r="AE112" s="137"/>
      <c r="AF112" s="137"/>
      <c r="AG112" s="137"/>
      <c r="AH112" s="137"/>
      <c r="AI112" s="137"/>
      <c r="AJ112" s="137"/>
      <c r="AK112" s="137"/>
      <c r="AL112" s="137"/>
      <c r="AM112" s="137"/>
      <c r="AN112" s="137"/>
      <c r="AO112" s="137"/>
      <c r="AP112" s="137"/>
      <c r="AQ112" s="137"/>
      <c r="AR112" s="137"/>
      <c r="AS112" s="137"/>
      <c r="AT112" s="137"/>
      <c r="AU112" s="137"/>
    </row>
    <row r="113" spans="1:47" ht="14.4" customHeight="1" x14ac:dyDescent="0.25">
      <c r="A113" s="137"/>
      <c r="B113" s="137"/>
      <c r="C113" s="137"/>
      <c r="D113" s="137"/>
      <c r="E113" s="141"/>
      <c r="F113" s="137"/>
      <c r="G113" s="137"/>
      <c r="H113" s="137"/>
      <c r="I113" s="142"/>
      <c r="J113" s="137"/>
      <c r="K113" s="137"/>
      <c r="L113" s="137"/>
      <c r="M113" s="137"/>
      <c r="N113" s="137"/>
      <c r="O113" s="137"/>
      <c r="P113" s="137"/>
      <c r="Q113" s="137"/>
      <c r="R113" s="137"/>
      <c r="S113" s="137"/>
      <c r="T113" s="137"/>
      <c r="U113" s="137"/>
      <c r="V113" s="137"/>
      <c r="W113" s="137"/>
      <c r="X113" s="137"/>
      <c r="Y113" s="137"/>
      <c r="Z113" s="137"/>
      <c r="AA113" s="137"/>
      <c r="AB113" s="137"/>
      <c r="AC113" s="137"/>
      <c r="AD113" s="137"/>
      <c r="AE113" s="137"/>
      <c r="AF113" s="137"/>
      <c r="AG113" s="137"/>
      <c r="AH113" s="137"/>
      <c r="AI113" s="137"/>
      <c r="AJ113" s="137"/>
      <c r="AK113" s="137"/>
      <c r="AL113" s="137"/>
      <c r="AM113" s="137"/>
      <c r="AN113" s="137"/>
      <c r="AO113" s="137"/>
      <c r="AP113" s="137"/>
      <c r="AQ113" s="137"/>
      <c r="AR113" s="137"/>
      <c r="AS113" s="137"/>
      <c r="AT113" s="137"/>
      <c r="AU113" s="137"/>
    </row>
    <row r="114" spans="1:47" ht="14.4" customHeight="1" x14ac:dyDescent="0.25">
      <c r="A114" s="137"/>
      <c r="B114" s="137"/>
      <c r="C114" s="137"/>
      <c r="D114" s="137"/>
      <c r="E114" s="141"/>
      <c r="F114" s="137"/>
      <c r="G114" s="137"/>
      <c r="H114" s="137"/>
      <c r="I114" s="142"/>
      <c r="J114" s="137"/>
      <c r="K114" s="137"/>
      <c r="L114" s="137"/>
      <c r="M114" s="137"/>
      <c r="N114" s="137"/>
      <c r="O114" s="137"/>
      <c r="P114" s="137"/>
      <c r="Q114" s="137"/>
      <c r="R114" s="137"/>
      <c r="S114" s="137"/>
      <c r="T114" s="137"/>
      <c r="U114" s="137"/>
      <c r="V114" s="137"/>
      <c r="W114" s="137"/>
      <c r="X114" s="137"/>
      <c r="Y114" s="137"/>
      <c r="Z114" s="137"/>
      <c r="AA114" s="137"/>
      <c r="AB114" s="137"/>
      <c r="AC114" s="137"/>
      <c r="AD114" s="137"/>
      <c r="AE114" s="137"/>
      <c r="AF114" s="137"/>
      <c r="AG114" s="137"/>
      <c r="AH114" s="137"/>
      <c r="AI114" s="137"/>
      <c r="AJ114" s="137"/>
      <c r="AK114" s="137"/>
      <c r="AL114" s="137"/>
      <c r="AM114" s="137"/>
      <c r="AN114" s="137"/>
      <c r="AO114" s="137"/>
      <c r="AP114" s="137"/>
      <c r="AQ114" s="137"/>
      <c r="AR114" s="137"/>
      <c r="AS114" s="137"/>
      <c r="AT114" s="137"/>
      <c r="AU114" s="137"/>
    </row>
    <row r="115" spans="1:47" ht="14.4" customHeight="1" x14ac:dyDescent="0.25">
      <c r="A115" s="137"/>
      <c r="B115" s="137"/>
      <c r="C115" s="137"/>
      <c r="D115" s="137"/>
      <c r="E115" s="141"/>
      <c r="F115" s="137"/>
      <c r="G115" s="137"/>
      <c r="H115" s="137"/>
      <c r="I115" s="142"/>
      <c r="J115" s="137"/>
      <c r="K115" s="137"/>
      <c r="L115" s="137"/>
      <c r="M115" s="137"/>
      <c r="N115" s="137"/>
      <c r="O115" s="137"/>
      <c r="P115" s="137"/>
      <c r="Q115" s="137"/>
      <c r="R115" s="137"/>
      <c r="S115" s="137"/>
      <c r="T115" s="137"/>
      <c r="U115" s="137"/>
      <c r="V115" s="137"/>
      <c r="W115" s="137"/>
      <c r="X115" s="137"/>
      <c r="Y115" s="137"/>
      <c r="Z115" s="137"/>
      <c r="AA115" s="137"/>
      <c r="AB115" s="137"/>
      <c r="AC115" s="137"/>
      <c r="AD115" s="137"/>
      <c r="AE115" s="137"/>
      <c r="AF115" s="137"/>
      <c r="AG115" s="137"/>
      <c r="AH115" s="137"/>
      <c r="AI115" s="137"/>
      <c r="AJ115" s="137"/>
      <c r="AK115" s="137"/>
      <c r="AL115" s="137"/>
      <c r="AM115" s="137"/>
      <c r="AN115" s="137"/>
      <c r="AO115" s="137"/>
      <c r="AP115" s="137"/>
      <c r="AQ115" s="137"/>
      <c r="AR115" s="137"/>
      <c r="AS115" s="137"/>
      <c r="AT115" s="137"/>
      <c r="AU115" s="137"/>
    </row>
    <row r="116" spans="1:47" ht="14.4" customHeight="1" x14ac:dyDescent="0.25">
      <c r="A116" s="137"/>
      <c r="B116" s="137"/>
      <c r="C116" s="137"/>
      <c r="D116" s="137"/>
      <c r="E116" s="141"/>
      <c r="F116" s="137"/>
      <c r="G116" s="137"/>
      <c r="H116" s="137"/>
      <c r="I116" s="142"/>
      <c r="J116" s="137"/>
      <c r="K116" s="137"/>
      <c r="L116" s="137"/>
      <c r="M116" s="137"/>
      <c r="N116" s="137"/>
      <c r="O116" s="137"/>
      <c r="P116" s="137"/>
      <c r="Q116" s="137"/>
      <c r="R116" s="137"/>
      <c r="S116" s="137"/>
      <c r="T116" s="137"/>
      <c r="U116" s="137"/>
      <c r="V116" s="137"/>
      <c r="W116" s="137"/>
      <c r="X116" s="137"/>
      <c r="Y116" s="137"/>
      <c r="Z116" s="137"/>
      <c r="AA116" s="137"/>
      <c r="AB116" s="137"/>
      <c r="AC116" s="137"/>
      <c r="AD116" s="137"/>
      <c r="AE116" s="137"/>
      <c r="AF116" s="137"/>
      <c r="AG116" s="137"/>
      <c r="AH116" s="137"/>
      <c r="AI116" s="137"/>
      <c r="AJ116" s="137"/>
      <c r="AK116" s="137"/>
      <c r="AL116" s="137"/>
      <c r="AM116" s="137"/>
      <c r="AN116" s="137"/>
      <c r="AO116" s="137"/>
      <c r="AP116" s="137"/>
      <c r="AQ116" s="137"/>
      <c r="AR116" s="137"/>
      <c r="AS116" s="137"/>
      <c r="AT116" s="137"/>
      <c r="AU116" s="137"/>
    </row>
    <row r="117" spans="1:47" ht="14.4" customHeight="1" x14ac:dyDescent="0.25">
      <c r="A117" s="137"/>
      <c r="B117" s="137"/>
      <c r="C117" s="137"/>
      <c r="D117" s="137"/>
      <c r="E117" s="141"/>
      <c r="F117" s="137"/>
      <c r="G117" s="137"/>
      <c r="H117" s="137"/>
      <c r="I117" s="142"/>
      <c r="J117" s="137"/>
      <c r="K117" s="137"/>
      <c r="L117" s="137"/>
      <c r="M117" s="137"/>
      <c r="N117" s="137"/>
      <c r="O117" s="137"/>
      <c r="P117" s="137"/>
      <c r="Q117" s="137"/>
      <c r="R117" s="137"/>
      <c r="S117" s="137"/>
      <c r="T117" s="137"/>
      <c r="U117" s="137"/>
      <c r="V117" s="137"/>
      <c r="W117" s="137"/>
      <c r="X117" s="137"/>
      <c r="Y117" s="137"/>
      <c r="Z117" s="137"/>
      <c r="AA117" s="137"/>
      <c r="AB117" s="137"/>
      <c r="AC117" s="137"/>
      <c r="AD117" s="137"/>
      <c r="AE117" s="137"/>
      <c r="AF117" s="137"/>
      <c r="AG117" s="137"/>
      <c r="AH117" s="137"/>
      <c r="AI117" s="137"/>
      <c r="AJ117" s="137"/>
      <c r="AK117" s="137"/>
      <c r="AL117" s="137"/>
      <c r="AM117" s="137"/>
      <c r="AN117" s="137"/>
      <c r="AO117" s="137"/>
      <c r="AP117" s="137"/>
      <c r="AQ117" s="137"/>
      <c r="AR117" s="137"/>
      <c r="AS117" s="137"/>
      <c r="AT117" s="137"/>
      <c r="AU117" s="137"/>
    </row>
    <row r="118" spans="1:47" ht="14.4" customHeight="1" x14ac:dyDescent="0.25">
      <c r="A118" s="137"/>
      <c r="B118" s="137"/>
      <c r="C118" s="137"/>
      <c r="D118" s="137"/>
      <c r="E118" s="141"/>
      <c r="F118" s="137"/>
      <c r="G118" s="137"/>
      <c r="H118" s="137"/>
      <c r="I118" s="142"/>
      <c r="J118" s="137"/>
      <c r="K118" s="137"/>
      <c r="L118" s="137"/>
      <c r="M118" s="137"/>
      <c r="N118" s="137"/>
      <c r="O118" s="137"/>
      <c r="P118" s="137"/>
      <c r="Q118" s="137"/>
      <c r="R118" s="137"/>
      <c r="S118" s="137"/>
      <c r="T118" s="137"/>
      <c r="U118" s="137"/>
      <c r="V118" s="137"/>
      <c r="W118" s="137"/>
      <c r="X118" s="137"/>
      <c r="Y118" s="137"/>
      <c r="Z118" s="137"/>
      <c r="AA118" s="137"/>
      <c r="AB118" s="137"/>
      <c r="AC118" s="137"/>
      <c r="AD118" s="137"/>
      <c r="AE118" s="137"/>
      <c r="AF118" s="137"/>
      <c r="AG118" s="137"/>
      <c r="AH118" s="137"/>
      <c r="AI118" s="137"/>
      <c r="AJ118" s="137"/>
      <c r="AK118" s="137"/>
      <c r="AL118" s="137"/>
      <c r="AM118" s="137"/>
      <c r="AN118" s="137"/>
      <c r="AO118" s="137"/>
      <c r="AP118" s="137"/>
      <c r="AQ118" s="137"/>
      <c r="AR118" s="137"/>
      <c r="AS118" s="137"/>
      <c r="AT118" s="137"/>
      <c r="AU118" s="137"/>
    </row>
    <row r="119" spans="1:47" ht="14.4" customHeight="1" x14ac:dyDescent="0.25">
      <c r="A119" s="137"/>
      <c r="B119" s="137"/>
      <c r="C119" s="137"/>
      <c r="D119" s="137"/>
      <c r="E119" s="141"/>
      <c r="F119" s="137"/>
      <c r="G119" s="137"/>
      <c r="H119" s="137"/>
      <c r="I119" s="142"/>
      <c r="J119" s="137"/>
      <c r="K119" s="137"/>
      <c r="L119" s="137"/>
      <c r="M119" s="137"/>
      <c r="N119" s="137"/>
      <c r="O119" s="137"/>
      <c r="P119" s="137"/>
      <c r="Q119" s="137"/>
      <c r="R119" s="137"/>
      <c r="S119" s="137"/>
      <c r="T119" s="137"/>
      <c r="U119" s="137"/>
      <c r="V119" s="137"/>
      <c r="W119" s="137"/>
      <c r="X119" s="137"/>
      <c r="Y119" s="137"/>
      <c r="Z119" s="137"/>
      <c r="AA119" s="137"/>
      <c r="AB119" s="137"/>
      <c r="AC119" s="137"/>
      <c r="AD119" s="137"/>
      <c r="AE119" s="137"/>
      <c r="AF119" s="137"/>
      <c r="AG119" s="137"/>
      <c r="AH119" s="137"/>
      <c r="AI119" s="137"/>
      <c r="AJ119" s="137"/>
      <c r="AK119" s="137"/>
      <c r="AL119" s="137"/>
      <c r="AM119" s="137"/>
      <c r="AN119" s="137"/>
      <c r="AO119" s="137"/>
      <c r="AP119" s="137"/>
      <c r="AQ119" s="137"/>
      <c r="AR119" s="137"/>
      <c r="AS119" s="137"/>
      <c r="AT119" s="137"/>
      <c r="AU119" s="137"/>
    </row>
    <row r="120" spans="1:47" ht="14.4" customHeight="1" x14ac:dyDescent="0.25">
      <c r="A120" s="137"/>
      <c r="B120" s="137"/>
      <c r="C120" s="137"/>
      <c r="D120" s="137"/>
      <c r="E120" s="141"/>
      <c r="F120" s="137"/>
      <c r="G120" s="137"/>
      <c r="H120" s="137"/>
      <c r="I120" s="142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137"/>
    </row>
    <row r="121" spans="1:47" ht="14.4" customHeight="1" x14ac:dyDescent="0.25">
      <c r="A121" s="137"/>
      <c r="B121" s="137"/>
      <c r="C121" s="137"/>
      <c r="D121" s="137"/>
      <c r="E121" s="141"/>
      <c r="F121" s="137"/>
      <c r="G121" s="137"/>
      <c r="H121" s="137"/>
      <c r="I121" s="142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137"/>
    </row>
    <row r="122" spans="1:47" ht="14.4" customHeight="1" x14ac:dyDescent="0.25">
      <c r="A122" s="137"/>
      <c r="B122" s="137"/>
      <c r="C122" s="137"/>
      <c r="D122" s="137"/>
      <c r="E122" s="141"/>
      <c r="F122" s="137"/>
      <c r="G122" s="137"/>
      <c r="H122" s="137"/>
      <c r="I122" s="142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137"/>
    </row>
    <row r="123" spans="1:47" ht="14.4" customHeight="1" x14ac:dyDescent="0.25">
      <c r="A123" s="137"/>
      <c r="B123" s="137"/>
      <c r="C123" s="137"/>
      <c r="D123" s="137"/>
      <c r="E123" s="141"/>
      <c r="F123" s="137"/>
      <c r="G123" s="137"/>
      <c r="H123" s="137"/>
      <c r="I123" s="142"/>
      <c r="J123" s="137"/>
      <c r="K123" s="137"/>
      <c r="L123" s="137"/>
      <c r="M123" s="137"/>
      <c r="N123" s="137"/>
      <c r="O123" s="137"/>
      <c r="P123" s="137"/>
      <c r="Q123" s="137"/>
      <c r="R123" s="137"/>
      <c r="S123" s="137"/>
      <c r="T123" s="137"/>
      <c r="U123" s="137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137"/>
    </row>
    <row r="124" spans="1:47" ht="14.4" customHeight="1" x14ac:dyDescent="0.25">
      <c r="A124" s="137"/>
      <c r="B124" s="137"/>
      <c r="C124" s="137"/>
      <c r="D124" s="137"/>
      <c r="E124" s="141"/>
      <c r="F124" s="137"/>
      <c r="G124" s="137"/>
      <c r="H124" s="137"/>
      <c r="I124" s="142"/>
      <c r="J124" s="137"/>
      <c r="K124" s="137"/>
      <c r="L124" s="137"/>
      <c r="M124" s="137"/>
      <c r="N124" s="137"/>
      <c r="O124" s="137"/>
      <c r="P124" s="137"/>
      <c r="Q124" s="137"/>
      <c r="R124" s="137"/>
      <c r="S124" s="137"/>
      <c r="T124" s="137"/>
      <c r="U124" s="137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137"/>
    </row>
    <row r="125" spans="1:47" ht="14.4" customHeight="1" x14ac:dyDescent="0.25">
      <c r="A125" s="137"/>
      <c r="B125" s="137"/>
      <c r="C125" s="137"/>
      <c r="D125" s="137"/>
      <c r="E125" s="141"/>
      <c r="F125" s="137"/>
      <c r="G125" s="137"/>
      <c r="H125" s="137"/>
      <c r="I125" s="142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37"/>
      <c r="U125" s="137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137"/>
    </row>
    <row r="126" spans="1:47" ht="14.4" customHeight="1" x14ac:dyDescent="0.25">
      <c r="A126" s="137"/>
      <c r="B126" s="137"/>
      <c r="C126" s="137"/>
      <c r="D126" s="137"/>
      <c r="E126" s="141"/>
      <c r="F126" s="137"/>
      <c r="G126" s="137"/>
      <c r="H126" s="137"/>
      <c r="I126" s="142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37"/>
      <c r="U126" s="137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137"/>
    </row>
    <row r="127" spans="1:47" ht="14.4" customHeight="1" x14ac:dyDescent="0.25">
      <c r="A127" s="137"/>
      <c r="B127" s="137"/>
      <c r="C127" s="137"/>
      <c r="D127" s="137"/>
      <c r="E127" s="141"/>
      <c r="F127" s="137"/>
      <c r="G127" s="137"/>
      <c r="H127" s="137"/>
      <c r="I127" s="142"/>
      <c r="J127" s="137"/>
      <c r="K127" s="137"/>
      <c r="L127" s="137"/>
      <c r="M127" s="137"/>
      <c r="N127" s="137"/>
      <c r="O127" s="137"/>
      <c r="P127" s="137"/>
      <c r="Q127" s="137"/>
      <c r="R127" s="137"/>
      <c r="S127" s="137"/>
      <c r="T127" s="137"/>
      <c r="U127" s="137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137"/>
    </row>
    <row r="128" spans="1:47" ht="14.4" customHeight="1" x14ac:dyDescent="0.25">
      <c r="A128" s="137"/>
      <c r="B128" s="137"/>
      <c r="C128" s="137"/>
      <c r="D128" s="137"/>
      <c r="E128" s="141"/>
      <c r="F128" s="137"/>
      <c r="G128" s="137"/>
      <c r="H128" s="137"/>
      <c r="I128" s="142"/>
      <c r="J128" s="137"/>
      <c r="K128" s="137"/>
      <c r="L128" s="137"/>
      <c r="M128" s="137"/>
      <c r="N128" s="137"/>
      <c r="O128" s="137"/>
      <c r="P128" s="137"/>
      <c r="Q128" s="137"/>
      <c r="R128" s="137"/>
      <c r="S128" s="137"/>
      <c r="T128" s="137"/>
      <c r="U128" s="137"/>
      <c r="V128" s="137"/>
      <c r="W128" s="137"/>
      <c r="X128" s="137"/>
      <c r="Y128" s="137"/>
      <c r="Z128" s="137"/>
      <c r="AA128" s="137"/>
      <c r="AB128" s="137"/>
      <c r="AC128" s="137"/>
      <c r="AD128" s="137"/>
      <c r="AE128" s="137"/>
      <c r="AF128" s="137"/>
      <c r="AG128" s="137"/>
      <c r="AH128" s="137"/>
      <c r="AI128" s="137"/>
      <c r="AJ128" s="137"/>
      <c r="AK128" s="137"/>
      <c r="AL128" s="137"/>
      <c r="AM128" s="137"/>
      <c r="AN128" s="137"/>
      <c r="AO128" s="137"/>
      <c r="AP128" s="137"/>
      <c r="AQ128" s="137"/>
      <c r="AR128" s="137"/>
      <c r="AS128" s="137"/>
      <c r="AT128" s="137"/>
      <c r="AU128" s="137"/>
    </row>
    <row r="129" spans="1:47" ht="14.4" customHeight="1" x14ac:dyDescent="0.25">
      <c r="A129" s="137"/>
      <c r="B129" s="137"/>
      <c r="C129" s="137"/>
      <c r="D129" s="137"/>
      <c r="E129" s="141"/>
      <c r="F129" s="137"/>
      <c r="G129" s="137"/>
      <c r="H129" s="137"/>
      <c r="I129" s="142"/>
      <c r="J129" s="137"/>
      <c r="K129" s="137"/>
      <c r="L129" s="137"/>
      <c r="M129" s="137"/>
      <c r="N129" s="137"/>
      <c r="O129" s="137"/>
      <c r="P129" s="137"/>
      <c r="Q129" s="137"/>
      <c r="R129" s="137"/>
      <c r="S129" s="137"/>
      <c r="T129" s="137"/>
      <c r="U129" s="137"/>
      <c r="V129" s="137"/>
      <c r="W129" s="137"/>
      <c r="X129" s="137"/>
      <c r="Y129" s="137"/>
      <c r="Z129" s="137"/>
      <c r="AA129" s="137"/>
      <c r="AB129" s="137"/>
      <c r="AC129" s="137"/>
      <c r="AD129" s="137"/>
      <c r="AE129" s="137"/>
      <c r="AF129" s="137"/>
      <c r="AG129" s="137"/>
      <c r="AH129" s="137"/>
      <c r="AI129" s="137"/>
      <c r="AJ129" s="137"/>
      <c r="AK129" s="137"/>
      <c r="AL129" s="137"/>
      <c r="AM129" s="137"/>
      <c r="AN129" s="137"/>
      <c r="AO129" s="137"/>
      <c r="AP129" s="137"/>
      <c r="AQ129" s="137"/>
      <c r="AR129" s="137"/>
      <c r="AS129" s="137"/>
      <c r="AT129" s="137"/>
      <c r="AU129" s="137"/>
    </row>
    <row r="130" spans="1:47" ht="14.4" customHeight="1" x14ac:dyDescent="0.25">
      <c r="A130" s="137"/>
      <c r="B130" s="137"/>
      <c r="C130" s="137"/>
      <c r="D130" s="137"/>
      <c r="E130" s="141"/>
      <c r="F130" s="137"/>
      <c r="G130" s="137"/>
      <c r="H130" s="137"/>
      <c r="I130" s="142"/>
      <c r="J130" s="137"/>
      <c r="K130" s="137"/>
      <c r="L130" s="137"/>
      <c r="M130" s="137"/>
      <c r="N130" s="137"/>
      <c r="O130" s="137"/>
      <c r="P130" s="137"/>
      <c r="Q130" s="137"/>
      <c r="R130" s="137"/>
      <c r="S130" s="137"/>
      <c r="T130" s="137"/>
      <c r="U130" s="137"/>
      <c r="V130" s="137"/>
      <c r="W130" s="137"/>
      <c r="X130" s="137"/>
      <c r="Y130" s="137"/>
      <c r="Z130" s="137"/>
      <c r="AA130" s="137"/>
      <c r="AB130" s="137"/>
      <c r="AC130" s="137"/>
      <c r="AD130" s="137"/>
      <c r="AE130" s="137"/>
      <c r="AF130" s="137"/>
      <c r="AG130" s="137"/>
      <c r="AH130" s="137"/>
      <c r="AI130" s="137"/>
      <c r="AJ130" s="137"/>
      <c r="AK130" s="137"/>
      <c r="AL130" s="137"/>
      <c r="AM130" s="137"/>
      <c r="AN130" s="137"/>
      <c r="AO130" s="137"/>
      <c r="AP130" s="137"/>
      <c r="AQ130" s="137"/>
      <c r="AR130" s="137"/>
      <c r="AS130" s="137"/>
      <c r="AT130" s="137"/>
      <c r="AU130" s="137"/>
    </row>
    <row r="131" spans="1:47" ht="14.4" customHeight="1" x14ac:dyDescent="0.25">
      <c r="A131" s="137"/>
      <c r="B131" s="137"/>
      <c r="C131" s="137"/>
      <c r="D131" s="137"/>
      <c r="E131" s="141"/>
      <c r="F131" s="137"/>
      <c r="G131" s="137"/>
      <c r="H131" s="137"/>
      <c r="I131" s="142"/>
      <c r="J131" s="137"/>
      <c r="K131" s="137"/>
      <c r="L131" s="137"/>
      <c r="M131" s="137"/>
      <c r="N131" s="137"/>
      <c r="O131" s="137"/>
      <c r="P131" s="137"/>
      <c r="Q131" s="137"/>
      <c r="R131" s="137"/>
      <c r="S131" s="137"/>
      <c r="T131" s="137"/>
      <c r="U131" s="137"/>
      <c r="V131" s="137"/>
      <c r="W131" s="137"/>
      <c r="X131" s="137"/>
      <c r="Y131" s="137"/>
      <c r="Z131" s="137"/>
      <c r="AA131" s="137"/>
      <c r="AB131" s="137"/>
      <c r="AC131" s="137"/>
      <c r="AD131" s="137"/>
      <c r="AE131" s="137"/>
      <c r="AF131" s="137"/>
      <c r="AG131" s="137"/>
      <c r="AH131" s="137"/>
      <c r="AI131" s="137"/>
      <c r="AJ131" s="137"/>
      <c r="AK131" s="137"/>
      <c r="AL131" s="137"/>
      <c r="AM131" s="137"/>
      <c r="AN131" s="137"/>
      <c r="AO131" s="137"/>
      <c r="AP131" s="137"/>
      <c r="AQ131" s="137"/>
      <c r="AR131" s="137"/>
      <c r="AS131" s="137"/>
      <c r="AT131" s="137"/>
      <c r="AU131" s="137"/>
    </row>
    <row r="132" spans="1:47" ht="14.4" customHeight="1" x14ac:dyDescent="0.25">
      <c r="A132" s="137"/>
      <c r="B132" s="137"/>
      <c r="C132" s="137"/>
      <c r="D132" s="137"/>
      <c r="E132" s="141"/>
      <c r="F132" s="137"/>
      <c r="G132" s="137"/>
      <c r="H132" s="137"/>
      <c r="I132" s="142"/>
      <c r="J132" s="137"/>
      <c r="K132" s="137"/>
      <c r="L132" s="137"/>
      <c r="M132" s="137"/>
      <c r="N132" s="137"/>
      <c r="O132" s="137"/>
      <c r="P132" s="137"/>
      <c r="Q132" s="137"/>
      <c r="R132" s="137"/>
      <c r="S132" s="137"/>
      <c r="T132" s="137"/>
      <c r="U132" s="137"/>
      <c r="V132" s="137"/>
      <c r="W132" s="137"/>
      <c r="X132" s="137"/>
      <c r="Y132" s="137"/>
      <c r="Z132" s="137"/>
      <c r="AA132" s="137"/>
      <c r="AB132" s="137"/>
      <c r="AC132" s="137"/>
      <c r="AD132" s="137"/>
      <c r="AE132" s="137"/>
      <c r="AF132" s="137"/>
      <c r="AG132" s="137"/>
      <c r="AH132" s="137"/>
      <c r="AI132" s="137"/>
      <c r="AJ132" s="137"/>
      <c r="AK132" s="137"/>
      <c r="AL132" s="137"/>
      <c r="AM132" s="137"/>
      <c r="AN132" s="137"/>
      <c r="AO132" s="137"/>
      <c r="AP132" s="137"/>
      <c r="AQ132" s="137"/>
      <c r="AR132" s="137"/>
      <c r="AS132" s="137"/>
      <c r="AT132" s="137"/>
      <c r="AU132" s="137"/>
    </row>
    <row r="133" spans="1:47" ht="14.4" customHeight="1" x14ac:dyDescent="0.25">
      <c r="A133" s="137"/>
      <c r="B133" s="137"/>
      <c r="C133" s="137"/>
      <c r="D133" s="137"/>
      <c r="E133" s="141"/>
      <c r="F133" s="137"/>
      <c r="G133" s="137"/>
      <c r="H133" s="137"/>
      <c r="I133" s="142"/>
      <c r="J133" s="137"/>
      <c r="K133" s="137"/>
      <c r="L133" s="137"/>
      <c r="M133" s="137"/>
      <c r="N133" s="137"/>
      <c r="O133" s="137"/>
      <c r="P133" s="137"/>
      <c r="Q133" s="137"/>
      <c r="R133" s="137"/>
      <c r="S133" s="137"/>
      <c r="T133" s="137"/>
      <c r="U133" s="137"/>
      <c r="V133" s="137"/>
      <c r="W133" s="137"/>
      <c r="X133" s="137"/>
      <c r="Y133" s="137"/>
      <c r="Z133" s="137"/>
      <c r="AA133" s="137"/>
      <c r="AB133" s="137"/>
      <c r="AC133" s="137"/>
      <c r="AD133" s="137"/>
      <c r="AE133" s="137"/>
      <c r="AF133" s="137"/>
      <c r="AG133" s="137"/>
      <c r="AH133" s="137"/>
      <c r="AI133" s="137"/>
      <c r="AJ133" s="137"/>
      <c r="AK133" s="137"/>
      <c r="AL133" s="137"/>
      <c r="AM133" s="137"/>
      <c r="AN133" s="137"/>
      <c r="AO133" s="137"/>
      <c r="AP133" s="137"/>
      <c r="AQ133" s="137"/>
      <c r="AR133" s="137"/>
      <c r="AS133" s="137"/>
      <c r="AT133" s="137"/>
      <c r="AU133" s="137"/>
    </row>
    <row r="134" spans="1:47" ht="14.4" customHeight="1" x14ac:dyDescent="0.25">
      <c r="A134" s="137"/>
      <c r="B134" s="137"/>
      <c r="C134" s="137"/>
      <c r="D134" s="137"/>
      <c r="E134" s="141"/>
      <c r="F134" s="137"/>
      <c r="G134" s="137"/>
      <c r="H134" s="137"/>
      <c r="I134" s="142"/>
      <c r="J134" s="137"/>
      <c r="K134" s="137"/>
      <c r="L134" s="137"/>
      <c r="M134" s="137"/>
      <c r="N134" s="137"/>
      <c r="O134" s="137"/>
      <c r="P134" s="137"/>
      <c r="Q134" s="137"/>
      <c r="R134" s="137"/>
      <c r="S134" s="137"/>
      <c r="T134" s="137"/>
      <c r="U134" s="137"/>
      <c r="V134" s="137"/>
      <c r="W134" s="137"/>
      <c r="X134" s="137"/>
      <c r="Y134" s="137"/>
      <c r="Z134" s="137"/>
      <c r="AA134" s="137"/>
      <c r="AB134" s="137"/>
      <c r="AC134" s="137"/>
      <c r="AD134" s="137"/>
      <c r="AE134" s="137"/>
      <c r="AF134" s="137"/>
      <c r="AG134" s="137"/>
      <c r="AH134" s="137"/>
      <c r="AI134" s="137"/>
      <c r="AJ134" s="137"/>
      <c r="AK134" s="137"/>
      <c r="AL134" s="137"/>
      <c r="AM134" s="137"/>
      <c r="AN134" s="137"/>
      <c r="AO134" s="137"/>
      <c r="AP134" s="137"/>
      <c r="AQ134" s="137"/>
      <c r="AR134" s="137"/>
      <c r="AS134" s="137"/>
      <c r="AT134" s="137"/>
      <c r="AU134" s="137"/>
    </row>
    <row r="135" spans="1:47" ht="14.4" customHeight="1" x14ac:dyDescent="0.25">
      <c r="A135" s="137"/>
      <c r="B135" s="137"/>
      <c r="C135" s="137"/>
      <c r="D135" s="137"/>
      <c r="E135" s="141"/>
      <c r="F135" s="137"/>
      <c r="G135" s="137"/>
      <c r="H135" s="137"/>
      <c r="I135" s="142"/>
      <c r="J135" s="137"/>
      <c r="K135" s="137"/>
      <c r="L135" s="137"/>
      <c r="M135" s="137"/>
      <c r="N135" s="137"/>
      <c r="O135" s="137"/>
      <c r="P135" s="137"/>
      <c r="Q135" s="137"/>
      <c r="R135" s="137"/>
      <c r="S135" s="137"/>
      <c r="T135" s="137"/>
      <c r="U135" s="137"/>
      <c r="V135" s="137"/>
      <c r="W135" s="137"/>
      <c r="X135" s="137"/>
      <c r="Y135" s="137"/>
      <c r="Z135" s="137"/>
      <c r="AA135" s="137"/>
      <c r="AB135" s="137"/>
      <c r="AC135" s="137"/>
      <c r="AD135" s="137"/>
      <c r="AE135" s="137"/>
      <c r="AF135" s="137"/>
      <c r="AG135" s="137"/>
      <c r="AH135" s="137"/>
      <c r="AI135" s="137"/>
      <c r="AJ135" s="137"/>
      <c r="AK135" s="137"/>
      <c r="AL135" s="137"/>
      <c r="AM135" s="137"/>
      <c r="AN135" s="137"/>
      <c r="AO135" s="137"/>
      <c r="AP135" s="137"/>
      <c r="AQ135" s="137"/>
      <c r="AR135" s="137"/>
      <c r="AS135" s="137"/>
      <c r="AT135" s="137"/>
      <c r="AU135" s="137"/>
    </row>
    <row r="136" spans="1:47" ht="14.4" customHeight="1" x14ac:dyDescent="0.25">
      <c r="B136" s="137"/>
      <c r="C136" s="137"/>
      <c r="D136" s="137"/>
      <c r="E136" s="141"/>
      <c r="F136" s="137"/>
      <c r="G136" s="137"/>
      <c r="H136" s="137"/>
      <c r="I136" s="142"/>
      <c r="J136" s="137"/>
      <c r="K136" s="137"/>
      <c r="L136" s="137"/>
      <c r="M136" s="137"/>
      <c r="N136" s="137"/>
      <c r="O136" s="137"/>
      <c r="P136" s="137"/>
      <c r="Q136" s="137"/>
      <c r="R136" s="137"/>
      <c r="S136" s="137"/>
      <c r="T136" s="137"/>
      <c r="U136" s="137"/>
      <c r="V136" s="137"/>
      <c r="W136" s="137"/>
      <c r="X136" s="137"/>
      <c r="Y136" s="137"/>
      <c r="Z136" s="137"/>
      <c r="AA136" s="137"/>
      <c r="AB136" s="137"/>
      <c r="AC136" s="137"/>
      <c r="AD136" s="137"/>
      <c r="AE136" s="137"/>
      <c r="AF136" s="137"/>
      <c r="AG136" s="137"/>
      <c r="AH136" s="137"/>
      <c r="AI136" s="137"/>
      <c r="AJ136" s="137"/>
      <c r="AK136" s="137"/>
      <c r="AL136" s="137"/>
      <c r="AM136" s="137"/>
      <c r="AN136" s="137"/>
      <c r="AO136" s="137"/>
      <c r="AP136" s="137"/>
      <c r="AQ136" s="137"/>
      <c r="AR136" s="137"/>
      <c r="AS136" s="137"/>
      <c r="AT136" s="137"/>
      <c r="AU136" s="137"/>
    </row>
    <row r="137" spans="1:47" ht="14.4" customHeight="1" x14ac:dyDescent="0.25">
      <c r="B137" s="137"/>
      <c r="C137" s="137"/>
      <c r="D137" s="137"/>
      <c r="E137" s="141"/>
      <c r="F137" s="137"/>
      <c r="G137" s="137"/>
      <c r="H137" s="137"/>
      <c r="I137" s="142"/>
      <c r="J137" s="137"/>
      <c r="K137" s="137"/>
      <c r="L137" s="137"/>
      <c r="M137" s="137"/>
      <c r="N137" s="137"/>
      <c r="O137" s="137"/>
      <c r="P137" s="137"/>
      <c r="Q137" s="137"/>
      <c r="R137" s="137"/>
      <c r="S137" s="137"/>
      <c r="T137" s="137"/>
      <c r="U137" s="137"/>
      <c r="V137" s="137"/>
      <c r="W137" s="137"/>
      <c r="X137" s="137"/>
      <c r="Y137" s="137"/>
      <c r="Z137" s="137"/>
      <c r="AA137" s="137"/>
      <c r="AB137" s="137"/>
      <c r="AC137" s="137"/>
      <c r="AD137" s="137"/>
      <c r="AE137" s="137"/>
      <c r="AF137" s="137"/>
      <c r="AG137" s="137"/>
      <c r="AH137" s="137"/>
      <c r="AI137" s="137"/>
      <c r="AJ137" s="137"/>
      <c r="AK137" s="137"/>
      <c r="AL137" s="137"/>
      <c r="AM137" s="137"/>
      <c r="AN137" s="137"/>
      <c r="AO137" s="137"/>
      <c r="AP137" s="137"/>
      <c r="AQ137" s="137"/>
      <c r="AR137" s="137"/>
      <c r="AS137" s="137"/>
      <c r="AT137" s="137"/>
      <c r="AU137" s="137"/>
    </row>
    <row r="138" spans="1:47" ht="14.4" customHeight="1" x14ac:dyDescent="0.25">
      <c r="B138" s="137"/>
      <c r="C138" s="137"/>
      <c r="D138" s="137"/>
      <c r="E138" s="141"/>
      <c r="F138" s="137"/>
      <c r="G138" s="137"/>
      <c r="H138" s="137"/>
      <c r="I138" s="142"/>
      <c r="J138" s="137"/>
      <c r="K138" s="137"/>
      <c r="L138" s="137"/>
      <c r="M138" s="137"/>
      <c r="N138" s="137"/>
      <c r="O138" s="137"/>
      <c r="P138" s="137"/>
      <c r="Q138" s="137"/>
      <c r="R138" s="137"/>
      <c r="S138" s="137"/>
      <c r="T138" s="137"/>
      <c r="U138" s="137"/>
      <c r="V138" s="137"/>
      <c r="W138" s="137"/>
      <c r="X138" s="137"/>
      <c r="Y138" s="137"/>
      <c r="Z138" s="137"/>
      <c r="AA138" s="137"/>
      <c r="AB138" s="137"/>
      <c r="AC138" s="137"/>
      <c r="AD138" s="137"/>
      <c r="AE138" s="137"/>
      <c r="AF138" s="137"/>
      <c r="AG138" s="137"/>
      <c r="AH138" s="137"/>
      <c r="AI138" s="137"/>
      <c r="AJ138" s="137"/>
      <c r="AK138" s="137"/>
      <c r="AL138" s="137"/>
      <c r="AM138" s="137"/>
      <c r="AN138" s="137"/>
      <c r="AO138" s="137"/>
      <c r="AP138" s="137"/>
      <c r="AQ138" s="137"/>
      <c r="AR138" s="137"/>
      <c r="AS138" s="137"/>
      <c r="AT138" s="137"/>
      <c r="AU138" s="137"/>
    </row>
    <row r="139" spans="1:47" ht="14.4" customHeight="1" x14ac:dyDescent="0.25">
      <c r="B139" s="137"/>
      <c r="C139" s="137"/>
      <c r="D139" s="137"/>
      <c r="E139" s="141"/>
      <c r="F139" s="137"/>
      <c r="G139" s="137"/>
      <c r="H139" s="137"/>
      <c r="I139" s="142"/>
      <c r="J139" s="137"/>
      <c r="K139" s="137"/>
      <c r="L139" s="137"/>
      <c r="M139" s="137"/>
      <c r="N139" s="137"/>
      <c r="O139" s="137"/>
      <c r="P139" s="137"/>
      <c r="Q139" s="137"/>
      <c r="R139" s="137"/>
      <c r="S139" s="137"/>
      <c r="T139" s="137"/>
      <c r="U139" s="137"/>
      <c r="V139" s="137"/>
      <c r="W139" s="137"/>
      <c r="X139" s="137"/>
      <c r="Y139" s="137"/>
      <c r="Z139" s="137"/>
      <c r="AA139" s="137"/>
      <c r="AB139" s="137"/>
      <c r="AC139" s="137"/>
      <c r="AD139" s="137"/>
      <c r="AE139" s="137"/>
      <c r="AF139" s="137"/>
      <c r="AG139" s="137"/>
      <c r="AH139" s="137"/>
      <c r="AI139" s="137"/>
      <c r="AJ139" s="137"/>
      <c r="AK139" s="137"/>
      <c r="AL139" s="137"/>
      <c r="AM139" s="137"/>
      <c r="AN139" s="137"/>
      <c r="AO139" s="137"/>
      <c r="AP139" s="137"/>
      <c r="AQ139" s="137"/>
      <c r="AR139" s="137"/>
      <c r="AS139" s="137"/>
      <c r="AT139" s="137"/>
      <c r="AU139" s="137"/>
    </row>
    <row r="140" spans="1:47" ht="14.4" customHeight="1" x14ac:dyDescent="0.25">
      <c r="B140" s="137"/>
      <c r="C140" s="137"/>
      <c r="D140" s="137"/>
      <c r="E140" s="141"/>
      <c r="F140" s="137"/>
      <c r="G140" s="137"/>
      <c r="H140" s="137"/>
      <c r="I140" s="142"/>
      <c r="J140" s="137"/>
      <c r="K140" s="137"/>
      <c r="L140" s="137"/>
      <c r="M140" s="137"/>
      <c r="N140" s="137"/>
      <c r="O140" s="137"/>
      <c r="P140" s="137"/>
      <c r="Q140" s="137"/>
      <c r="R140" s="137"/>
      <c r="S140" s="137"/>
      <c r="T140" s="137"/>
      <c r="U140" s="137"/>
      <c r="V140" s="137"/>
      <c r="W140" s="137"/>
      <c r="X140" s="137"/>
      <c r="Y140" s="137"/>
      <c r="Z140" s="137"/>
      <c r="AA140" s="137"/>
      <c r="AB140" s="137"/>
      <c r="AC140" s="137"/>
      <c r="AD140" s="137"/>
      <c r="AE140" s="137"/>
      <c r="AF140" s="137"/>
      <c r="AG140" s="137"/>
      <c r="AH140" s="137"/>
      <c r="AI140" s="137"/>
      <c r="AJ140" s="137"/>
      <c r="AK140" s="137"/>
      <c r="AL140" s="137"/>
      <c r="AM140" s="137"/>
      <c r="AN140" s="137"/>
      <c r="AO140" s="137"/>
      <c r="AP140" s="137"/>
      <c r="AQ140" s="137"/>
      <c r="AR140" s="137"/>
      <c r="AS140" s="137"/>
      <c r="AT140" s="137"/>
      <c r="AU140" s="137"/>
    </row>
    <row r="141" spans="1:47" ht="14.4" customHeight="1" x14ac:dyDescent="0.25">
      <c r="B141" s="137"/>
      <c r="C141" s="137"/>
      <c r="D141" s="137"/>
      <c r="E141" s="141"/>
      <c r="F141" s="137"/>
      <c r="G141" s="137"/>
      <c r="H141" s="137"/>
      <c r="I141" s="142"/>
      <c r="J141" s="137"/>
      <c r="K141" s="137"/>
      <c r="L141" s="137"/>
      <c r="M141" s="137"/>
      <c r="N141" s="137"/>
      <c r="O141" s="137"/>
      <c r="P141" s="137"/>
      <c r="Q141" s="137"/>
      <c r="R141" s="137"/>
      <c r="S141" s="137"/>
      <c r="T141" s="137"/>
      <c r="U141" s="137"/>
      <c r="V141" s="137"/>
      <c r="W141" s="137"/>
      <c r="X141" s="137"/>
      <c r="Y141" s="137"/>
      <c r="Z141" s="137"/>
      <c r="AA141" s="137"/>
      <c r="AB141" s="137"/>
      <c r="AC141" s="137"/>
      <c r="AD141" s="137"/>
      <c r="AE141" s="137"/>
      <c r="AF141" s="137"/>
      <c r="AG141" s="137"/>
      <c r="AH141" s="137"/>
      <c r="AI141" s="137"/>
      <c r="AJ141" s="137"/>
      <c r="AK141" s="137"/>
      <c r="AL141" s="137"/>
      <c r="AM141" s="137"/>
      <c r="AN141" s="137"/>
      <c r="AO141" s="137"/>
      <c r="AP141" s="137"/>
      <c r="AQ141" s="137"/>
      <c r="AR141" s="137"/>
      <c r="AS141" s="137"/>
      <c r="AT141" s="137"/>
      <c r="AU141" s="137"/>
    </row>
    <row r="142" spans="1:47" ht="14.4" customHeight="1" x14ac:dyDescent="0.25">
      <c r="B142" s="137"/>
      <c r="C142" s="137"/>
      <c r="D142" s="137"/>
      <c r="E142" s="141"/>
      <c r="F142" s="137"/>
      <c r="G142" s="137"/>
      <c r="H142" s="137"/>
      <c r="I142" s="142"/>
      <c r="J142" s="137"/>
      <c r="K142" s="137"/>
      <c r="L142" s="137"/>
      <c r="M142" s="137"/>
      <c r="N142" s="137"/>
      <c r="O142" s="137"/>
      <c r="P142" s="137"/>
      <c r="Q142" s="137"/>
      <c r="R142" s="137"/>
      <c r="S142" s="137"/>
      <c r="T142" s="137"/>
      <c r="U142" s="137"/>
      <c r="V142" s="137"/>
      <c r="W142" s="137"/>
      <c r="X142" s="137"/>
      <c r="Y142" s="137"/>
      <c r="Z142" s="137"/>
      <c r="AA142" s="137"/>
      <c r="AB142" s="137"/>
      <c r="AC142" s="137"/>
      <c r="AD142" s="137"/>
      <c r="AE142" s="137"/>
      <c r="AF142" s="137"/>
      <c r="AG142" s="137"/>
      <c r="AH142" s="137"/>
      <c r="AI142" s="137"/>
      <c r="AJ142" s="137"/>
      <c r="AK142" s="137"/>
      <c r="AL142" s="137"/>
      <c r="AM142" s="137"/>
      <c r="AN142" s="137"/>
      <c r="AO142" s="137"/>
      <c r="AP142" s="137"/>
      <c r="AQ142" s="137"/>
      <c r="AR142" s="137"/>
      <c r="AS142" s="137"/>
      <c r="AT142" s="137"/>
      <c r="AU142" s="137"/>
    </row>
    <row r="143" spans="1:47" ht="14.4" customHeight="1" x14ac:dyDescent="0.25">
      <c r="B143" s="137"/>
      <c r="C143" s="137"/>
      <c r="D143" s="137"/>
      <c r="E143" s="141"/>
      <c r="F143" s="137"/>
      <c r="G143" s="137"/>
      <c r="H143" s="137"/>
      <c r="I143" s="142"/>
      <c r="J143" s="137"/>
      <c r="K143" s="137"/>
      <c r="L143" s="137"/>
      <c r="M143" s="137"/>
      <c r="N143" s="137"/>
      <c r="O143" s="137"/>
      <c r="P143" s="137"/>
      <c r="Q143" s="137"/>
      <c r="R143" s="137"/>
      <c r="S143" s="137"/>
      <c r="T143" s="137"/>
      <c r="U143" s="137"/>
      <c r="V143" s="137"/>
      <c r="W143" s="137"/>
      <c r="X143" s="137"/>
      <c r="Y143" s="137"/>
      <c r="Z143" s="137"/>
      <c r="AA143" s="137"/>
      <c r="AB143" s="137"/>
      <c r="AC143" s="137"/>
      <c r="AD143" s="137"/>
      <c r="AE143" s="137"/>
      <c r="AF143" s="137"/>
      <c r="AG143" s="137"/>
      <c r="AH143" s="137"/>
      <c r="AI143" s="137"/>
      <c r="AJ143" s="137"/>
      <c r="AK143" s="137"/>
      <c r="AL143" s="137"/>
      <c r="AM143" s="137"/>
      <c r="AN143" s="137"/>
      <c r="AO143" s="137"/>
      <c r="AP143" s="137"/>
      <c r="AQ143" s="137"/>
      <c r="AR143" s="137"/>
      <c r="AS143" s="137"/>
      <c r="AT143" s="137"/>
      <c r="AU143" s="137"/>
    </row>
    <row r="144" spans="1:47" ht="14.4" customHeight="1" x14ac:dyDescent="0.25">
      <c r="B144" s="137"/>
      <c r="C144" s="137"/>
      <c r="D144" s="137"/>
      <c r="E144" s="141"/>
      <c r="F144" s="137"/>
      <c r="G144" s="137"/>
      <c r="H144" s="137"/>
      <c r="I144" s="142"/>
      <c r="J144" s="137"/>
      <c r="K144" s="137"/>
      <c r="L144" s="137"/>
      <c r="M144" s="137"/>
      <c r="N144" s="137"/>
      <c r="O144" s="137"/>
      <c r="P144" s="137"/>
      <c r="Q144" s="137"/>
      <c r="R144" s="137"/>
      <c r="S144" s="137"/>
      <c r="T144" s="137"/>
      <c r="U144" s="137"/>
      <c r="V144" s="137"/>
      <c r="W144" s="137"/>
      <c r="X144" s="137"/>
      <c r="Y144" s="137"/>
      <c r="Z144" s="137"/>
      <c r="AA144" s="137"/>
      <c r="AB144" s="137"/>
      <c r="AC144" s="137"/>
      <c r="AD144" s="137"/>
      <c r="AE144" s="137"/>
      <c r="AF144" s="137"/>
      <c r="AG144" s="137"/>
      <c r="AH144" s="137"/>
      <c r="AI144" s="137"/>
      <c r="AJ144" s="137"/>
      <c r="AK144" s="137"/>
      <c r="AL144" s="137"/>
      <c r="AM144" s="137"/>
      <c r="AN144" s="137"/>
      <c r="AO144" s="137"/>
      <c r="AP144" s="137"/>
      <c r="AQ144" s="137"/>
      <c r="AR144" s="137"/>
      <c r="AS144" s="137"/>
      <c r="AT144" s="137"/>
      <c r="AU144" s="137"/>
    </row>
    <row r="145" spans="2:47" ht="14.4" customHeight="1" x14ac:dyDescent="0.25">
      <c r="B145" s="137"/>
      <c r="C145" s="137"/>
      <c r="D145" s="137"/>
      <c r="E145" s="141"/>
      <c r="F145" s="137"/>
      <c r="G145" s="137"/>
      <c r="H145" s="137"/>
      <c r="I145" s="142"/>
      <c r="J145" s="137"/>
      <c r="K145" s="137"/>
      <c r="L145" s="137"/>
      <c r="M145" s="137"/>
      <c r="N145" s="137"/>
      <c r="O145" s="137"/>
      <c r="P145" s="137"/>
      <c r="Q145" s="137"/>
      <c r="R145" s="137"/>
      <c r="S145" s="137"/>
      <c r="T145" s="137"/>
      <c r="U145" s="137"/>
      <c r="V145" s="137"/>
      <c r="W145" s="137"/>
      <c r="X145" s="137"/>
      <c r="Y145" s="137"/>
      <c r="Z145" s="137"/>
      <c r="AA145" s="137"/>
      <c r="AB145" s="137"/>
      <c r="AC145" s="137"/>
      <c r="AD145" s="137"/>
      <c r="AE145" s="137"/>
      <c r="AF145" s="137"/>
      <c r="AG145" s="137"/>
      <c r="AH145" s="137"/>
      <c r="AI145" s="137"/>
      <c r="AJ145" s="137"/>
      <c r="AK145" s="137"/>
      <c r="AL145" s="137"/>
      <c r="AM145" s="137"/>
      <c r="AN145" s="137"/>
      <c r="AO145" s="137"/>
      <c r="AP145" s="137"/>
      <c r="AQ145" s="137"/>
      <c r="AR145" s="137"/>
      <c r="AS145" s="137"/>
      <c r="AT145" s="137"/>
      <c r="AU145" s="137"/>
    </row>
    <row r="146" spans="2:47" ht="14.4" customHeight="1" x14ac:dyDescent="0.25">
      <c r="B146" s="137"/>
      <c r="C146" s="137"/>
      <c r="D146" s="137"/>
      <c r="E146" s="141"/>
      <c r="F146" s="137"/>
      <c r="G146" s="137"/>
      <c r="H146" s="137"/>
      <c r="I146" s="142"/>
      <c r="J146" s="137"/>
      <c r="K146" s="137"/>
      <c r="L146" s="137"/>
      <c r="M146" s="137"/>
      <c r="N146" s="137"/>
      <c r="O146" s="137"/>
      <c r="P146" s="137"/>
      <c r="Q146" s="137"/>
      <c r="R146" s="137"/>
      <c r="S146" s="137"/>
      <c r="T146" s="137"/>
      <c r="U146" s="137"/>
      <c r="V146" s="137"/>
      <c r="W146" s="137"/>
      <c r="X146" s="137"/>
      <c r="Y146" s="137"/>
      <c r="Z146" s="137"/>
      <c r="AA146" s="137"/>
      <c r="AB146" s="137"/>
      <c r="AC146" s="137"/>
      <c r="AD146" s="137"/>
      <c r="AE146" s="137"/>
      <c r="AF146" s="137"/>
      <c r="AG146" s="137"/>
      <c r="AH146" s="137"/>
      <c r="AI146" s="137"/>
      <c r="AJ146" s="137"/>
      <c r="AK146" s="137"/>
      <c r="AL146" s="137"/>
      <c r="AM146" s="137"/>
      <c r="AN146" s="137"/>
      <c r="AO146" s="137"/>
      <c r="AP146" s="137"/>
      <c r="AQ146" s="137"/>
      <c r="AR146" s="137"/>
      <c r="AS146" s="137"/>
      <c r="AT146" s="137"/>
      <c r="AU146" s="137"/>
    </row>
    <row r="147" spans="2:47" ht="14.4" customHeight="1" x14ac:dyDescent="0.25">
      <c r="B147" s="137"/>
      <c r="C147" s="137"/>
      <c r="D147" s="137"/>
      <c r="E147" s="141"/>
      <c r="F147" s="137"/>
      <c r="G147" s="137"/>
      <c r="H147" s="137"/>
      <c r="I147" s="142"/>
      <c r="J147" s="137"/>
      <c r="K147" s="137"/>
      <c r="L147" s="137"/>
      <c r="M147" s="137"/>
      <c r="N147" s="137"/>
      <c r="O147" s="137"/>
      <c r="P147" s="137"/>
      <c r="Q147" s="137"/>
      <c r="R147" s="137"/>
      <c r="S147" s="137"/>
      <c r="T147" s="137"/>
      <c r="U147" s="137"/>
      <c r="V147" s="137"/>
      <c r="W147" s="137"/>
      <c r="X147" s="137"/>
      <c r="Y147" s="137"/>
      <c r="Z147" s="137"/>
      <c r="AA147" s="137"/>
      <c r="AB147" s="137"/>
      <c r="AC147" s="137"/>
      <c r="AD147" s="137"/>
      <c r="AE147" s="137"/>
      <c r="AF147" s="137"/>
      <c r="AG147" s="137"/>
      <c r="AH147" s="137"/>
      <c r="AI147" s="137"/>
      <c r="AJ147" s="137"/>
      <c r="AK147" s="137"/>
      <c r="AL147" s="137"/>
      <c r="AM147" s="137"/>
      <c r="AN147" s="137"/>
      <c r="AO147" s="137"/>
      <c r="AP147" s="137"/>
      <c r="AQ147" s="137"/>
      <c r="AR147" s="137"/>
      <c r="AS147" s="137"/>
      <c r="AT147" s="137"/>
      <c r="AU147" s="137"/>
    </row>
    <row r="148" spans="2:47" ht="14.4" customHeight="1" x14ac:dyDescent="0.25">
      <c r="B148" s="137"/>
      <c r="C148" s="137"/>
      <c r="D148" s="137"/>
      <c r="E148" s="141"/>
      <c r="F148" s="137"/>
      <c r="G148" s="137"/>
      <c r="H148" s="137"/>
      <c r="I148" s="142"/>
      <c r="J148" s="137"/>
      <c r="K148" s="137"/>
      <c r="L148" s="137"/>
      <c r="M148" s="137"/>
      <c r="N148" s="137"/>
      <c r="O148" s="137"/>
      <c r="P148" s="137"/>
      <c r="Q148" s="137"/>
      <c r="R148" s="137"/>
      <c r="S148" s="137"/>
      <c r="T148" s="137"/>
      <c r="U148" s="137"/>
      <c r="V148" s="137"/>
      <c r="W148" s="137"/>
      <c r="X148" s="137"/>
      <c r="Y148" s="137"/>
      <c r="Z148" s="137"/>
      <c r="AA148" s="137"/>
      <c r="AB148" s="137"/>
      <c r="AC148" s="137"/>
      <c r="AD148" s="137"/>
      <c r="AE148" s="137"/>
      <c r="AF148" s="137"/>
      <c r="AG148" s="137"/>
      <c r="AH148" s="137"/>
      <c r="AI148" s="137"/>
      <c r="AJ148" s="137"/>
      <c r="AK148" s="137"/>
      <c r="AL148" s="137"/>
      <c r="AM148" s="137"/>
      <c r="AN148" s="137"/>
      <c r="AO148" s="137"/>
      <c r="AP148" s="137"/>
      <c r="AQ148" s="137"/>
      <c r="AR148" s="137"/>
      <c r="AS148" s="137"/>
      <c r="AT148" s="137"/>
      <c r="AU148" s="137"/>
    </row>
    <row r="149" spans="2:47" ht="14.4" customHeight="1" x14ac:dyDescent="0.25">
      <c r="B149" s="137"/>
      <c r="C149" s="137"/>
      <c r="D149" s="137"/>
      <c r="E149" s="141"/>
      <c r="F149" s="137"/>
      <c r="G149" s="137"/>
      <c r="H149" s="137"/>
      <c r="I149" s="142"/>
      <c r="J149" s="137"/>
      <c r="K149" s="137"/>
      <c r="L149" s="137"/>
      <c r="M149" s="137"/>
      <c r="N149" s="137"/>
      <c r="O149" s="137"/>
      <c r="P149" s="137"/>
      <c r="Q149" s="137"/>
      <c r="R149" s="137"/>
      <c r="S149" s="137"/>
      <c r="T149" s="137"/>
      <c r="U149" s="137"/>
      <c r="V149" s="137"/>
      <c r="W149" s="137"/>
      <c r="X149" s="137"/>
      <c r="Y149" s="137"/>
      <c r="Z149" s="137"/>
      <c r="AA149" s="137"/>
      <c r="AB149" s="137"/>
      <c r="AC149" s="137"/>
      <c r="AD149" s="137"/>
      <c r="AE149" s="137"/>
      <c r="AF149" s="137"/>
      <c r="AG149" s="137"/>
      <c r="AH149" s="137"/>
      <c r="AI149" s="137"/>
      <c r="AJ149" s="137"/>
      <c r="AK149" s="137"/>
      <c r="AL149" s="137"/>
      <c r="AM149" s="137"/>
      <c r="AN149" s="137"/>
      <c r="AO149" s="137"/>
      <c r="AP149" s="137"/>
      <c r="AQ149" s="137"/>
      <c r="AR149" s="137"/>
      <c r="AS149" s="137"/>
      <c r="AT149" s="137"/>
      <c r="AU149" s="137"/>
    </row>
    <row r="150" spans="2:47" ht="14.4" customHeight="1" x14ac:dyDescent="0.25">
      <c r="B150" s="137"/>
      <c r="C150" s="137"/>
      <c r="D150" s="137"/>
      <c r="E150" s="141"/>
      <c r="F150" s="137"/>
      <c r="G150" s="137"/>
      <c r="H150" s="137"/>
      <c r="I150" s="142"/>
      <c r="J150" s="137"/>
      <c r="K150" s="137"/>
      <c r="L150" s="137"/>
      <c r="M150" s="137"/>
      <c r="N150" s="137"/>
      <c r="O150" s="137"/>
      <c r="P150" s="137"/>
      <c r="Q150" s="137"/>
      <c r="R150" s="137"/>
      <c r="S150" s="137"/>
      <c r="T150" s="137"/>
      <c r="U150" s="137"/>
      <c r="V150" s="137"/>
      <c r="W150" s="137"/>
      <c r="X150" s="137"/>
      <c r="Y150" s="137"/>
      <c r="Z150" s="137"/>
      <c r="AA150" s="137"/>
      <c r="AB150" s="137"/>
      <c r="AC150" s="137"/>
      <c r="AD150" s="137"/>
      <c r="AE150" s="137"/>
      <c r="AF150" s="137"/>
      <c r="AG150" s="137"/>
      <c r="AH150" s="137"/>
      <c r="AI150" s="137"/>
      <c r="AJ150" s="137"/>
      <c r="AK150" s="137"/>
      <c r="AL150" s="137"/>
      <c r="AM150" s="137"/>
      <c r="AN150" s="137"/>
      <c r="AO150" s="137"/>
      <c r="AP150" s="137"/>
      <c r="AQ150" s="137"/>
      <c r="AR150" s="137"/>
      <c r="AS150" s="137"/>
      <c r="AT150" s="137"/>
      <c r="AU150" s="137"/>
    </row>
    <row r="151" spans="2:47" ht="14.4" customHeight="1" x14ac:dyDescent="0.25">
      <c r="B151" s="137"/>
      <c r="C151" s="137"/>
      <c r="D151" s="137"/>
      <c r="E151" s="141"/>
      <c r="F151" s="137"/>
      <c r="G151" s="137"/>
      <c r="H151" s="137"/>
      <c r="I151" s="142"/>
      <c r="J151" s="137"/>
      <c r="K151" s="137"/>
      <c r="L151" s="137"/>
      <c r="M151" s="137"/>
      <c r="N151" s="137"/>
      <c r="O151" s="137"/>
      <c r="P151" s="137"/>
      <c r="Q151" s="137"/>
      <c r="R151" s="137"/>
      <c r="S151" s="137"/>
      <c r="T151" s="137"/>
      <c r="U151" s="137"/>
      <c r="V151" s="137"/>
      <c r="W151" s="137"/>
      <c r="X151" s="137"/>
      <c r="Y151" s="137"/>
      <c r="Z151" s="137"/>
      <c r="AA151" s="137"/>
      <c r="AB151" s="137"/>
      <c r="AC151" s="137"/>
      <c r="AD151" s="137"/>
      <c r="AE151" s="137"/>
      <c r="AF151" s="137"/>
      <c r="AG151" s="137"/>
      <c r="AH151" s="137"/>
      <c r="AI151" s="137"/>
      <c r="AJ151" s="137"/>
      <c r="AK151" s="137"/>
      <c r="AL151" s="137"/>
      <c r="AM151" s="137"/>
      <c r="AN151" s="137"/>
      <c r="AO151" s="137"/>
      <c r="AP151" s="137"/>
      <c r="AQ151" s="137"/>
      <c r="AR151" s="137"/>
      <c r="AS151" s="137"/>
      <c r="AT151" s="137"/>
      <c r="AU151" s="137"/>
    </row>
    <row r="152" spans="2:47" ht="14.4" customHeight="1" x14ac:dyDescent="0.25">
      <c r="B152" s="137"/>
      <c r="C152" s="137"/>
      <c r="D152" s="137"/>
      <c r="E152" s="141"/>
      <c r="F152" s="137"/>
      <c r="G152" s="137"/>
      <c r="H152" s="137"/>
      <c r="I152" s="142"/>
      <c r="J152" s="137"/>
      <c r="K152" s="137"/>
      <c r="L152" s="137"/>
      <c r="M152" s="137"/>
      <c r="N152" s="137"/>
      <c r="O152" s="137"/>
      <c r="P152" s="137"/>
      <c r="Q152" s="137"/>
      <c r="R152" s="137"/>
      <c r="S152" s="137"/>
      <c r="T152" s="137"/>
      <c r="U152" s="137"/>
      <c r="V152" s="137"/>
      <c r="W152" s="137"/>
      <c r="X152" s="137"/>
      <c r="Y152" s="137"/>
      <c r="Z152" s="137"/>
      <c r="AA152" s="137"/>
      <c r="AB152" s="137"/>
      <c r="AC152" s="137"/>
      <c r="AD152" s="137"/>
      <c r="AE152" s="137"/>
      <c r="AF152" s="137"/>
      <c r="AG152" s="137"/>
      <c r="AH152" s="137"/>
      <c r="AI152" s="137"/>
      <c r="AJ152" s="137"/>
      <c r="AK152" s="137"/>
      <c r="AL152" s="137"/>
      <c r="AM152" s="137"/>
      <c r="AN152" s="137"/>
      <c r="AO152" s="137"/>
      <c r="AP152" s="137"/>
      <c r="AQ152" s="137"/>
      <c r="AR152" s="137"/>
      <c r="AS152" s="137"/>
      <c r="AT152" s="137"/>
      <c r="AU152" s="137"/>
    </row>
    <row r="153" spans="2:47" ht="14.4" customHeight="1" x14ac:dyDescent="0.25">
      <c r="B153" s="137"/>
      <c r="C153" s="137"/>
      <c r="D153" s="137"/>
      <c r="E153" s="141"/>
      <c r="F153" s="137"/>
      <c r="G153" s="137"/>
      <c r="H153" s="137"/>
      <c r="I153" s="142"/>
      <c r="J153" s="137"/>
      <c r="K153" s="137"/>
      <c r="L153" s="137"/>
      <c r="M153" s="137"/>
      <c r="N153" s="137"/>
      <c r="O153" s="137"/>
      <c r="P153" s="137"/>
      <c r="Q153" s="137"/>
      <c r="R153" s="137"/>
      <c r="S153" s="137"/>
      <c r="T153" s="137"/>
      <c r="U153" s="137"/>
      <c r="V153" s="137"/>
      <c r="W153" s="137"/>
      <c r="X153" s="137"/>
      <c r="Y153" s="137"/>
      <c r="Z153" s="137"/>
      <c r="AA153" s="137"/>
      <c r="AB153" s="137"/>
      <c r="AC153" s="137"/>
      <c r="AD153" s="137"/>
      <c r="AE153" s="137"/>
      <c r="AF153" s="137"/>
      <c r="AG153" s="137"/>
      <c r="AH153" s="137"/>
      <c r="AI153" s="137"/>
      <c r="AJ153" s="137"/>
      <c r="AK153" s="137"/>
      <c r="AL153" s="137"/>
      <c r="AM153" s="137"/>
      <c r="AN153" s="137"/>
      <c r="AO153" s="137"/>
      <c r="AP153" s="137"/>
      <c r="AQ153" s="137"/>
      <c r="AR153" s="137"/>
      <c r="AS153" s="137"/>
      <c r="AT153" s="137"/>
      <c r="AU153" s="137"/>
    </row>
    <row r="154" spans="2:47" ht="14.4" customHeight="1" x14ac:dyDescent="0.25">
      <c r="B154" s="137"/>
      <c r="C154" s="137"/>
      <c r="D154" s="137"/>
      <c r="E154" s="141"/>
      <c r="F154" s="137"/>
      <c r="G154" s="137"/>
      <c r="H154" s="137"/>
      <c r="I154" s="142"/>
      <c r="J154" s="137"/>
      <c r="K154" s="137"/>
      <c r="L154" s="137"/>
      <c r="M154" s="137"/>
      <c r="N154" s="137"/>
      <c r="O154" s="137"/>
      <c r="P154" s="137"/>
      <c r="Q154" s="137"/>
      <c r="R154" s="137"/>
      <c r="S154" s="137"/>
      <c r="T154" s="137"/>
      <c r="U154" s="137"/>
      <c r="V154" s="137"/>
      <c r="W154" s="137"/>
      <c r="X154" s="137"/>
      <c r="Y154" s="137"/>
      <c r="Z154" s="137"/>
      <c r="AA154" s="137"/>
      <c r="AB154" s="137"/>
      <c r="AC154" s="137"/>
      <c r="AD154" s="137"/>
      <c r="AE154" s="137"/>
      <c r="AF154" s="137"/>
      <c r="AG154" s="137"/>
      <c r="AH154" s="137"/>
      <c r="AI154" s="137"/>
      <c r="AJ154" s="137"/>
      <c r="AK154" s="137"/>
      <c r="AL154" s="137"/>
      <c r="AM154" s="137"/>
      <c r="AN154" s="137"/>
      <c r="AO154" s="137"/>
      <c r="AP154" s="137"/>
      <c r="AQ154" s="137"/>
      <c r="AR154" s="137"/>
      <c r="AS154" s="137"/>
      <c r="AT154" s="137"/>
      <c r="AU154" s="137"/>
    </row>
    <row r="155" spans="2:47" ht="14.4" customHeight="1" x14ac:dyDescent="0.25">
      <c r="B155" s="137"/>
      <c r="C155" s="137"/>
      <c r="D155" s="137"/>
      <c r="E155" s="141"/>
      <c r="F155" s="137"/>
      <c r="G155" s="137"/>
      <c r="H155" s="137"/>
      <c r="I155" s="142"/>
      <c r="J155" s="137"/>
      <c r="K155" s="137"/>
      <c r="L155" s="137"/>
      <c r="M155" s="137"/>
      <c r="N155" s="137"/>
      <c r="O155" s="137"/>
      <c r="P155" s="137"/>
      <c r="Q155" s="137"/>
      <c r="R155" s="137"/>
      <c r="S155" s="137"/>
      <c r="T155" s="137"/>
      <c r="U155" s="137"/>
      <c r="V155" s="137"/>
      <c r="W155" s="137"/>
      <c r="X155" s="137"/>
      <c r="Y155" s="137"/>
      <c r="Z155" s="137"/>
      <c r="AA155" s="137"/>
      <c r="AB155" s="137"/>
      <c r="AC155" s="137"/>
      <c r="AD155" s="137"/>
      <c r="AE155" s="137"/>
      <c r="AF155" s="137"/>
      <c r="AG155" s="137"/>
      <c r="AH155" s="137"/>
      <c r="AI155" s="137"/>
      <c r="AJ155" s="137"/>
      <c r="AK155" s="137"/>
      <c r="AL155" s="137"/>
      <c r="AM155" s="137"/>
      <c r="AN155" s="137"/>
      <c r="AO155" s="137"/>
      <c r="AP155" s="137"/>
      <c r="AQ155" s="137"/>
      <c r="AR155" s="137"/>
      <c r="AS155" s="137"/>
      <c r="AT155" s="137"/>
      <c r="AU155" s="137"/>
    </row>
    <row r="156" spans="2:47" ht="14.4" customHeight="1" x14ac:dyDescent="0.25">
      <c r="B156" s="137"/>
      <c r="C156" s="137"/>
      <c r="D156" s="137"/>
      <c r="E156" s="141"/>
      <c r="F156" s="137"/>
      <c r="G156" s="137"/>
      <c r="H156" s="137"/>
      <c r="I156" s="142"/>
      <c r="J156" s="137"/>
      <c r="K156" s="137"/>
      <c r="L156" s="137"/>
      <c r="M156" s="137"/>
      <c r="N156" s="137"/>
      <c r="O156" s="137"/>
      <c r="P156" s="137"/>
      <c r="Q156" s="137"/>
      <c r="R156" s="137"/>
      <c r="S156" s="137"/>
      <c r="T156" s="137"/>
      <c r="U156" s="137"/>
      <c r="V156" s="137"/>
      <c r="W156" s="137"/>
      <c r="X156" s="137"/>
      <c r="Y156" s="137"/>
      <c r="Z156" s="137"/>
      <c r="AA156" s="137"/>
      <c r="AB156" s="137"/>
      <c r="AC156" s="137"/>
      <c r="AD156" s="137"/>
      <c r="AE156" s="137"/>
      <c r="AF156" s="137"/>
      <c r="AG156" s="137"/>
      <c r="AH156" s="137"/>
      <c r="AI156" s="137"/>
      <c r="AJ156" s="137"/>
      <c r="AK156" s="137"/>
      <c r="AL156" s="137"/>
      <c r="AM156" s="137"/>
      <c r="AN156" s="137"/>
      <c r="AO156" s="137"/>
      <c r="AP156" s="137"/>
      <c r="AQ156" s="137"/>
      <c r="AR156" s="137"/>
      <c r="AS156" s="137"/>
      <c r="AT156" s="137"/>
      <c r="AU156" s="137"/>
    </row>
    <row r="157" spans="2:47" ht="14.4" customHeight="1" x14ac:dyDescent="0.25">
      <c r="B157" s="137"/>
      <c r="C157" s="137"/>
      <c r="D157" s="137"/>
      <c r="E157" s="141"/>
      <c r="F157" s="137"/>
      <c r="G157" s="137"/>
      <c r="H157" s="137"/>
      <c r="I157" s="142"/>
      <c r="J157" s="137"/>
      <c r="K157" s="137"/>
      <c r="L157" s="137"/>
      <c r="M157" s="137"/>
      <c r="N157" s="137"/>
      <c r="O157" s="137"/>
      <c r="P157" s="137"/>
      <c r="Q157" s="137"/>
      <c r="R157" s="137"/>
      <c r="S157" s="137"/>
      <c r="T157" s="137"/>
      <c r="U157" s="137"/>
      <c r="V157" s="137"/>
      <c r="W157" s="137"/>
      <c r="X157" s="137"/>
      <c r="Y157" s="137"/>
      <c r="Z157" s="137"/>
      <c r="AA157" s="137"/>
      <c r="AB157" s="137"/>
      <c r="AC157" s="137"/>
      <c r="AD157" s="137"/>
      <c r="AE157" s="137"/>
      <c r="AF157" s="137"/>
      <c r="AG157" s="137"/>
      <c r="AH157" s="137"/>
      <c r="AI157" s="137"/>
      <c r="AJ157" s="137"/>
      <c r="AK157" s="137"/>
      <c r="AL157" s="137"/>
      <c r="AM157" s="137"/>
      <c r="AN157" s="137"/>
      <c r="AO157" s="137"/>
      <c r="AP157" s="137"/>
      <c r="AQ157" s="137"/>
      <c r="AR157" s="137"/>
      <c r="AS157" s="137"/>
      <c r="AT157" s="137"/>
      <c r="AU157" s="137"/>
    </row>
    <row r="158" spans="2:47" ht="14.4" customHeight="1" x14ac:dyDescent="0.25">
      <c r="B158" s="137"/>
      <c r="C158" s="137"/>
      <c r="D158" s="137"/>
      <c r="E158" s="141"/>
      <c r="F158" s="137"/>
      <c r="G158" s="137"/>
      <c r="H158" s="137"/>
      <c r="I158" s="142"/>
      <c r="J158" s="137"/>
      <c r="K158" s="137"/>
      <c r="L158" s="137"/>
      <c r="M158" s="137"/>
      <c r="N158" s="137"/>
      <c r="O158" s="137"/>
      <c r="P158" s="137"/>
      <c r="Q158" s="137"/>
      <c r="R158" s="137"/>
      <c r="S158" s="137"/>
      <c r="T158" s="137"/>
      <c r="U158" s="137"/>
      <c r="V158" s="137"/>
      <c r="W158" s="137"/>
      <c r="X158" s="137"/>
      <c r="Y158" s="137"/>
      <c r="Z158" s="137"/>
      <c r="AA158" s="137"/>
      <c r="AB158" s="137"/>
      <c r="AC158" s="137"/>
      <c r="AD158" s="137"/>
      <c r="AE158" s="137"/>
      <c r="AF158" s="137"/>
      <c r="AG158" s="137"/>
      <c r="AH158" s="137"/>
      <c r="AI158" s="137"/>
      <c r="AJ158" s="137"/>
      <c r="AK158" s="137"/>
      <c r="AL158" s="137"/>
      <c r="AM158" s="137"/>
      <c r="AN158" s="137"/>
      <c r="AO158" s="137"/>
      <c r="AP158" s="137"/>
      <c r="AQ158" s="137"/>
      <c r="AR158" s="137"/>
      <c r="AS158" s="137"/>
      <c r="AT158" s="137"/>
      <c r="AU158" s="137"/>
    </row>
    <row r="159" spans="2:47" ht="14.4" customHeight="1" x14ac:dyDescent="0.25">
      <c r="B159" s="137"/>
      <c r="C159" s="137"/>
      <c r="D159" s="137"/>
      <c r="E159" s="141"/>
      <c r="F159" s="137"/>
      <c r="G159" s="137"/>
      <c r="H159" s="137"/>
      <c r="I159" s="142"/>
      <c r="J159" s="137"/>
      <c r="K159" s="137"/>
      <c r="L159" s="137"/>
      <c r="M159" s="137"/>
      <c r="N159" s="137"/>
      <c r="O159" s="137"/>
      <c r="P159" s="137"/>
      <c r="Q159" s="137"/>
      <c r="R159" s="137"/>
      <c r="S159" s="137"/>
      <c r="T159" s="137"/>
      <c r="U159" s="137"/>
      <c r="V159" s="137"/>
      <c r="W159" s="137"/>
      <c r="X159" s="137"/>
      <c r="Y159" s="137"/>
      <c r="Z159" s="137"/>
      <c r="AA159" s="137"/>
      <c r="AB159" s="137"/>
      <c r="AC159" s="137"/>
      <c r="AD159" s="137"/>
      <c r="AE159" s="137"/>
      <c r="AF159" s="137"/>
      <c r="AG159" s="137"/>
      <c r="AH159" s="137"/>
      <c r="AI159" s="137"/>
      <c r="AJ159" s="137"/>
      <c r="AK159" s="137"/>
      <c r="AL159" s="137"/>
      <c r="AM159" s="137"/>
      <c r="AN159" s="137"/>
      <c r="AO159" s="137"/>
      <c r="AP159" s="137"/>
      <c r="AQ159" s="137"/>
      <c r="AR159" s="137"/>
      <c r="AS159" s="137"/>
      <c r="AT159" s="137"/>
      <c r="AU159" s="137"/>
    </row>
    <row r="160" spans="2:47" ht="14.4" customHeight="1" x14ac:dyDescent="0.25">
      <c r="B160" s="137"/>
      <c r="C160" s="137"/>
      <c r="D160" s="137"/>
      <c r="E160" s="141"/>
      <c r="F160" s="137"/>
      <c r="G160" s="137"/>
      <c r="H160" s="137"/>
      <c r="I160" s="142"/>
      <c r="J160" s="137"/>
      <c r="K160" s="137"/>
      <c r="L160" s="137"/>
      <c r="M160" s="137"/>
      <c r="N160" s="137"/>
      <c r="O160" s="137"/>
      <c r="P160" s="137"/>
      <c r="Q160" s="137"/>
      <c r="R160" s="137"/>
      <c r="S160" s="137"/>
      <c r="T160" s="137"/>
      <c r="U160" s="137"/>
      <c r="V160" s="137"/>
      <c r="W160" s="137"/>
      <c r="X160" s="137"/>
      <c r="Y160" s="137"/>
      <c r="Z160" s="137"/>
      <c r="AA160" s="137"/>
      <c r="AB160" s="137"/>
      <c r="AC160" s="137"/>
      <c r="AD160" s="137"/>
      <c r="AE160" s="137"/>
      <c r="AF160" s="137"/>
      <c r="AG160" s="137"/>
      <c r="AH160" s="137"/>
      <c r="AI160" s="137"/>
      <c r="AJ160" s="137"/>
      <c r="AK160" s="137"/>
      <c r="AL160" s="137"/>
      <c r="AM160" s="137"/>
      <c r="AN160" s="137"/>
      <c r="AO160" s="137"/>
      <c r="AP160" s="137"/>
      <c r="AQ160" s="137"/>
      <c r="AR160" s="137"/>
      <c r="AS160" s="137"/>
      <c r="AT160" s="137"/>
      <c r="AU160" s="137"/>
    </row>
    <row r="161" spans="2:47" ht="14.4" customHeight="1" x14ac:dyDescent="0.25">
      <c r="B161" s="137"/>
      <c r="C161" s="137"/>
      <c r="D161" s="137"/>
      <c r="E161" s="141"/>
      <c r="F161" s="137"/>
      <c r="G161" s="137"/>
      <c r="H161" s="137"/>
      <c r="I161" s="142"/>
      <c r="J161" s="137"/>
      <c r="K161" s="137"/>
      <c r="L161" s="137"/>
      <c r="M161" s="137"/>
      <c r="N161" s="137"/>
      <c r="O161" s="137"/>
      <c r="P161" s="137"/>
      <c r="Q161" s="137"/>
      <c r="R161" s="137"/>
      <c r="S161" s="137"/>
      <c r="T161" s="137"/>
      <c r="U161" s="137"/>
      <c r="V161" s="137"/>
      <c r="W161" s="137"/>
      <c r="X161" s="137"/>
      <c r="Y161" s="137"/>
      <c r="Z161" s="137"/>
      <c r="AA161" s="137"/>
      <c r="AB161" s="137"/>
      <c r="AC161" s="137"/>
      <c r="AD161" s="137"/>
      <c r="AE161" s="137"/>
      <c r="AF161" s="137"/>
      <c r="AG161" s="137"/>
      <c r="AH161" s="137"/>
      <c r="AI161" s="137"/>
      <c r="AJ161" s="137"/>
      <c r="AK161" s="137"/>
      <c r="AL161" s="137"/>
      <c r="AM161" s="137"/>
      <c r="AN161" s="137"/>
      <c r="AO161" s="137"/>
      <c r="AP161" s="137"/>
      <c r="AQ161" s="137"/>
      <c r="AR161" s="137"/>
      <c r="AS161" s="137"/>
      <c r="AT161" s="137"/>
      <c r="AU161" s="137"/>
    </row>
    <row r="162" spans="2:47" ht="14.4" customHeight="1" x14ac:dyDescent="0.25">
      <c r="B162" s="137"/>
      <c r="C162" s="137"/>
      <c r="D162" s="137"/>
      <c r="E162" s="141"/>
      <c r="F162" s="137"/>
      <c r="G162" s="137"/>
      <c r="H162" s="137"/>
      <c r="I162" s="142"/>
      <c r="J162" s="137"/>
      <c r="K162" s="137"/>
    </row>
    <row r="163" spans="2:47" ht="14.4" customHeight="1" x14ac:dyDescent="0.25">
      <c r="B163" s="137"/>
      <c r="C163" s="137"/>
      <c r="D163" s="137"/>
      <c r="E163" s="141"/>
      <c r="F163" s="137"/>
      <c r="G163" s="137"/>
      <c r="H163" s="137"/>
      <c r="I163" s="142"/>
      <c r="J163" s="137"/>
      <c r="K163" s="137"/>
    </row>
    <row r="164" spans="2:47" ht="14.4" customHeight="1" x14ac:dyDescent="0.25">
      <c r="B164" s="137"/>
      <c r="C164" s="137"/>
      <c r="D164" s="137"/>
      <c r="E164" s="141"/>
      <c r="F164" s="137"/>
      <c r="G164" s="137"/>
      <c r="H164" s="137"/>
      <c r="I164" s="142"/>
      <c r="J164" s="137"/>
      <c r="K164" s="137"/>
    </row>
    <row r="165" spans="2:47" ht="14.4" customHeight="1" x14ac:dyDescent="0.25">
      <c r="B165" s="137"/>
      <c r="C165" s="137"/>
      <c r="D165" s="137"/>
      <c r="E165" s="141"/>
      <c r="F165" s="137"/>
      <c r="G165" s="137"/>
      <c r="H165" s="137"/>
      <c r="I165" s="142"/>
      <c r="J165" s="137"/>
      <c r="K165" s="137"/>
    </row>
    <row r="166" spans="2:47" ht="14.4" customHeight="1" x14ac:dyDescent="0.25">
      <c r="B166" s="137"/>
      <c r="C166" s="137"/>
      <c r="D166" s="137"/>
      <c r="E166" s="141"/>
      <c r="F166" s="137"/>
      <c r="G166" s="137"/>
      <c r="H166" s="137"/>
      <c r="I166" s="142"/>
      <c r="J166" s="137"/>
      <c r="K166" s="137"/>
    </row>
    <row r="167" spans="2:47" ht="14.4" customHeight="1" x14ac:dyDescent="0.25">
      <c r="B167" s="137"/>
      <c r="C167" s="137"/>
      <c r="D167" s="137"/>
      <c r="E167" s="141"/>
      <c r="F167" s="137"/>
      <c r="G167" s="137"/>
      <c r="H167" s="137"/>
      <c r="I167" s="142"/>
      <c r="J167" s="137"/>
      <c r="K167" s="137"/>
    </row>
    <row r="168" spans="2:47" ht="14.4" customHeight="1" x14ac:dyDescent="0.25">
      <c r="B168" s="137"/>
      <c r="C168" s="137"/>
      <c r="D168" s="137"/>
      <c r="E168" s="141"/>
      <c r="F168" s="137"/>
      <c r="G168" s="137"/>
      <c r="H168" s="137"/>
      <c r="I168" s="142"/>
      <c r="J168" s="137"/>
      <c r="K168" s="137"/>
    </row>
    <row r="169" spans="2:47" ht="14.4" customHeight="1" x14ac:dyDescent="0.25">
      <c r="B169" s="137"/>
      <c r="C169" s="137"/>
      <c r="D169" s="137"/>
      <c r="E169" s="141"/>
      <c r="F169" s="137"/>
      <c r="G169" s="137"/>
      <c r="H169" s="137"/>
      <c r="I169" s="142"/>
      <c r="J169" s="137"/>
      <c r="K169" s="137"/>
    </row>
    <row r="170" spans="2:47" ht="14.4" customHeight="1" x14ac:dyDescent="0.25">
      <c r="B170" s="137"/>
      <c r="C170" s="137"/>
      <c r="D170" s="137"/>
      <c r="E170" s="141"/>
      <c r="F170" s="137"/>
      <c r="G170" s="137"/>
      <c r="H170" s="137"/>
      <c r="I170" s="142"/>
      <c r="J170" s="137"/>
      <c r="K170" s="137"/>
    </row>
    <row r="171" spans="2:47" ht="14.4" customHeight="1" x14ac:dyDescent="0.25">
      <c r="B171" s="137"/>
      <c r="C171" s="137"/>
      <c r="D171" s="137"/>
      <c r="E171" s="141"/>
      <c r="F171" s="137"/>
      <c r="G171" s="137"/>
      <c r="H171" s="137"/>
      <c r="I171" s="142"/>
      <c r="J171" s="137"/>
      <c r="K171" s="137"/>
    </row>
    <row r="172" spans="2:47" ht="14.4" customHeight="1" x14ac:dyDescent="0.25">
      <c r="B172" s="137"/>
      <c r="C172" s="137"/>
      <c r="D172" s="137"/>
      <c r="E172" s="141"/>
      <c r="F172" s="137"/>
      <c r="G172" s="137"/>
      <c r="H172" s="137"/>
      <c r="I172" s="142"/>
      <c r="J172" s="137"/>
      <c r="K172" s="137"/>
    </row>
    <row r="173" spans="2:47" ht="14.4" customHeight="1" x14ac:dyDescent="0.25">
      <c r="B173" s="137"/>
      <c r="C173" s="137"/>
      <c r="D173" s="137"/>
      <c r="E173" s="141"/>
      <c r="F173" s="137"/>
      <c r="G173" s="137"/>
      <c r="H173" s="137"/>
      <c r="I173" s="142"/>
      <c r="J173" s="137"/>
      <c r="K173" s="137"/>
    </row>
    <row r="174" spans="2:47" ht="14.4" customHeight="1" x14ac:dyDescent="0.25">
      <c r="B174" s="137"/>
      <c r="C174" s="137"/>
      <c r="D174" s="137"/>
      <c r="E174" s="141"/>
      <c r="F174" s="137"/>
      <c r="G174" s="137"/>
      <c r="H174" s="137"/>
      <c r="I174" s="142"/>
      <c r="J174" s="137"/>
      <c r="K174" s="137"/>
    </row>
    <row r="175" spans="2:47" ht="14.4" customHeight="1" x14ac:dyDescent="0.25">
      <c r="B175" s="137"/>
      <c r="C175" s="137"/>
      <c r="D175" s="137"/>
      <c r="E175" s="141"/>
      <c r="F175" s="137"/>
      <c r="G175" s="137"/>
      <c r="H175" s="137"/>
      <c r="I175" s="142"/>
      <c r="J175" s="137"/>
      <c r="K175" s="137"/>
    </row>
    <row r="176" spans="2:47" ht="14.4" customHeight="1" x14ac:dyDescent="0.25">
      <c r="B176" s="137"/>
      <c r="C176" s="137"/>
      <c r="D176" s="137"/>
      <c r="E176" s="141"/>
      <c r="F176" s="137"/>
      <c r="G176" s="137"/>
      <c r="H176" s="137"/>
      <c r="I176" s="142"/>
      <c r="J176" s="137"/>
      <c r="K176" s="137"/>
    </row>
    <row r="177" spans="2:11" ht="14.4" customHeight="1" x14ac:dyDescent="0.25">
      <c r="B177" s="137"/>
      <c r="C177" s="137"/>
      <c r="D177" s="137"/>
      <c r="E177" s="141"/>
      <c r="F177" s="137"/>
      <c r="G177" s="137"/>
      <c r="H177" s="137"/>
      <c r="I177" s="142"/>
      <c r="J177" s="137"/>
      <c r="K177" s="137"/>
    </row>
    <row r="178" spans="2:11" ht="14.4" customHeight="1" x14ac:dyDescent="0.25">
      <c r="B178" s="137"/>
      <c r="C178" s="137"/>
      <c r="D178" s="137"/>
      <c r="E178" s="141"/>
      <c r="F178" s="137"/>
      <c r="G178" s="137"/>
      <c r="H178" s="137"/>
      <c r="I178" s="142"/>
      <c r="J178" s="137"/>
      <c r="K178" s="137"/>
    </row>
    <row r="179" spans="2:11" ht="14.4" customHeight="1" x14ac:dyDescent="0.25">
      <c r="B179" s="137"/>
      <c r="C179" s="137"/>
      <c r="D179" s="137"/>
      <c r="E179" s="141"/>
      <c r="F179" s="137"/>
      <c r="G179" s="137"/>
      <c r="H179" s="137"/>
      <c r="I179" s="142"/>
      <c r="J179" s="137"/>
      <c r="K179" s="137"/>
    </row>
    <row r="180" spans="2:11" ht="14.4" customHeight="1" x14ac:dyDescent="0.25">
      <c r="B180" s="137"/>
      <c r="C180" s="137"/>
      <c r="D180" s="137"/>
      <c r="E180" s="141"/>
      <c r="F180" s="137"/>
      <c r="G180" s="137"/>
      <c r="H180" s="137"/>
      <c r="I180" s="142"/>
      <c r="J180" s="137"/>
      <c r="K180" s="137"/>
    </row>
    <row r="181" spans="2:11" ht="14.4" customHeight="1" x14ac:dyDescent="0.25">
      <c r="B181" s="137"/>
      <c r="C181" s="137"/>
      <c r="D181" s="137"/>
      <c r="E181" s="141"/>
      <c r="F181" s="137"/>
      <c r="G181" s="137"/>
      <c r="H181" s="137"/>
      <c r="I181" s="142"/>
      <c r="J181" s="137"/>
      <c r="K181" s="137"/>
    </row>
    <row r="182" spans="2:11" ht="14.4" customHeight="1" x14ac:dyDescent="0.25">
      <c r="B182" s="137"/>
      <c r="C182" s="137"/>
      <c r="D182" s="137"/>
      <c r="E182" s="141"/>
      <c r="F182" s="137"/>
      <c r="G182" s="137"/>
      <c r="H182" s="137"/>
      <c r="I182" s="142"/>
      <c r="J182" s="137"/>
      <c r="K182" s="137"/>
    </row>
    <row r="183" spans="2:11" ht="14.4" customHeight="1" x14ac:dyDescent="0.25">
      <c r="B183" s="137"/>
      <c r="C183" s="137"/>
      <c r="D183" s="137"/>
      <c r="E183" s="141"/>
      <c r="F183" s="137"/>
      <c r="G183" s="137"/>
      <c r="H183" s="137"/>
      <c r="I183" s="142"/>
      <c r="J183" s="137"/>
      <c r="K183" s="137"/>
    </row>
    <row r="184" spans="2:11" ht="14.4" customHeight="1" x14ac:dyDescent="0.25">
      <c r="B184" s="137"/>
      <c r="C184" s="137"/>
      <c r="D184" s="137"/>
      <c r="E184" s="141"/>
      <c r="F184" s="137"/>
      <c r="G184" s="137"/>
      <c r="H184" s="137"/>
      <c r="I184" s="142"/>
      <c r="J184" s="137"/>
      <c r="K184" s="137"/>
    </row>
    <row r="185" spans="2:11" ht="14.4" customHeight="1" x14ac:dyDescent="0.25">
      <c r="B185" s="137"/>
      <c r="C185" s="137"/>
      <c r="D185" s="137"/>
      <c r="E185" s="141"/>
      <c r="F185" s="137"/>
      <c r="G185" s="137"/>
      <c r="H185" s="137"/>
      <c r="I185" s="142"/>
      <c r="J185" s="137"/>
      <c r="K185" s="137"/>
    </row>
    <row r="186" spans="2:11" ht="14.4" customHeight="1" x14ac:dyDescent="0.25">
      <c r="B186" s="137"/>
      <c r="C186" s="137"/>
      <c r="D186" s="137"/>
      <c r="E186" s="141"/>
      <c r="F186" s="137"/>
      <c r="G186" s="137"/>
      <c r="H186" s="137"/>
      <c r="I186" s="142"/>
      <c r="J186" s="137"/>
      <c r="K186" s="137"/>
    </row>
    <row r="187" spans="2:11" ht="14.4" customHeight="1" x14ac:dyDescent="0.25">
      <c r="B187" s="137"/>
      <c r="C187" s="137"/>
      <c r="D187" s="137"/>
      <c r="E187" s="141"/>
      <c r="F187" s="137"/>
      <c r="G187" s="137"/>
      <c r="H187" s="137"/>
      <c r="I187" s="142"/>
      <c r="J187" s="137"/>
      <c r="K187" s="137"/>
    </row>
    <row r="188" spans="2:11" ht="14.4" customHeight="1" x14ac:dyDescent="0.25">
      <c r="B188" s="137"/>
      <c r="C188" s="137"/>
      <c r="D188" s="137"/>
      <c r="E188" s="141"/>
      <c r="F188" s="137"/>
      <c r="G188" s="137"/>
      <c r="H188" s="137"/>
      <c r="I188" s="142"/>
      <c r="J188" s="137"/>
      <c r="K188" s="137"/>
    </row>
    <row r="189" spans="2:11" ht="14.4" customHeight="1" x14ac:dyDescent="0.25">
      <c r="B189" s="137"/>
      <c r="C189" s="137"/>
      <c r="D189" s="137"/>
      <c r="E189" s="141"/>
      <c r="F189" s="137"/>
      <c r="G189" s="137"/>
      <c r="H189" s="137"/>
      <c r="I189" s="142"/>
      <c r="J189" s="137"/>
      <c r="K189" s="137"/>
    </row>
    <row r="190" spans="2:11" ht="14.4" customHeight="1" x14ac:dyDescent="0.25">
      <c r="B190" s="137"/>
      <c r="C190" s="137"/>
      <c r="D190" s="137"/>
      <c r="E190" s="141"/>
      <c r="F190" s="137"/>
      <c r="G190" s="137"/>
      <c r="H190" s="137"/>
      <c r="I190" s="142"/>
      <c r="J190" s="137"/>
      <c r="K190" s="137"/>
    </row>
    <row r="191" spans="2:11" ht="14.4" customHeight="1" x14ac:dyDescent="0.25">
      <c r="B191" s="137"/>
      <c r="C191" s="137"/>
      <c r="D191" s="137"/>
      <c r="E191" s="141"/>
      <c r="F191" s="137"/>
      <c r="G191" s="137"/>
      <c r="H191" s="137"/>
      <c r="I191" s="142"/>
      <c r="J191" s="137"/>
      <c r="K191" s="137"/>
    </row>
    <row r="192" spans="2:11" ht="14.4" customHeight="1" x14ac:dyDescent="0.25">
      <c r="B192" s="137"/>
      <c r="C192" s="137"/>
      <c r="D192" s="137"/>
      <c r="E192" s="141"/>
      <c r="F192" s="137"/>
      <c r="G192" s="137"/>
      <c r="H192" s="137"/>
      <c r="I192" s="142"/>
      <c r="J192" s="137"/>
      <c r="K192" s="137"/>
    </row>
    <row r="193" spans="2:11" ht="14.4" customHeight="1" x14ac:dyDescent="0.25">
      <c r="B193" s="137"/>
      <c r="C193" s="137"/>
      <c r="D193" s="137"/>
      <c r="E193" s="141"/>
      <c r="F193" s="137"/>
      <c r="G193" s="137"/>
      <c r="H193" s="137"/>
      <c r="I193" s="142"/>
      <c r="J193" s="137"/>
      <c r="K193" s="137"/>
    </row>
    <row r="194" spans="2:11" ht="14.4" customHeight="1" x14ac:dyDescent="0.25">
      <c r="B194" s="137"/>
      <c r="C194" s="137"/>
      <c r="D194" s="137"/>
      <c r="E194" s="141"/>
      <c r="F194" s="137"/>
      <c r="G194" s="137"/>
      <c r="H194" s="137"/>
      <c r="I194" s="142"/>
      <c r="J194" s="137"/>
      <c r="K194" s="137"/>
    </row>
    <row r="195" spans="2:11" ht="14.4" customHeight="1" x14ac:dyDescent="0.25">
      <c r="B195" s="137"/>
      <c r="C195" s="137"/>
      <c r="D195" s="137"/>
      <c r="E195" s="141"/>
      <c r="F195" s="137"/>
      <c r="G195" s="137"/>
      <c r="H195" s="137"/>
      <c r="I195" s="142"/>
      <c r="J195" s="137"/>
      <c r="K195" s="137"/>
    </row>
    <row r="196" spans="2:11" ht="14.4" customHeight="1" x14ac:dyDescent="0.25">
      <c r="B196" s="137"/>
      <c r="C196" s="137"/>
      <c r="D196" s="137"/>
      <c r="E196" s="141"/>
      <c r="F196" s="137"/>
      <c r="G196" s="137"/>
      <c r="H196" s="137"/>
      <c r="I196" s="142"/>
      <c r="J196" s="137"/>
      <c r="K196" s="137"/>
    </row>
    <row r="197" spans="2:11" ht="14.4" customHeight="1" x14ac:dyDescent="0.25">
      <c r="B197" s="137"/>
      <c r="C197" s="137"/>
      <c r="D197" s="137"/>
      <c r="E197" s="141"/>
      <c r="F197" s="137"/>
      <c r="G197" s="137"/>
      <c r="H197" s="137"/>
      <c r="I197" s="142"/>
      <c r="J197" s="137"/>
      <c r="K197" s="137"/>
    </row>
    <row r="198" spans="2:11" ht="14.4" customHeight="1" x14ac:dyDescent="0.25">
      <c r="B198" s="137"/>
      <c r="C198" s="137"/>
      <c r="D198" s="137"/>
      <c r="E198" s="141"/>
      <c r="F198" s="137"/>
      <c r="G198" s="137"/>
      <c r="H198" s="137"/>
      <c r="I198" s="142"/>
      <c r="J198" s="137"/>
      <c r="K198" s="137"/>
    </row>
    <row r="199" spans="2:11" ht="14.4" customHeight="1" x14ac:dyDescent="0.25">
      <c r="B199" s="137"/>
      <c r="C199" s="137"/>
      <c r="D199" s="137"/>
      <c r="E199" s="141"/>
      <c r="F199" s="137"/>
      <c r="G199" s="137"/>
      <c r="H199" s="137"/>
      <c r="I199" s="142"/>
      <c r="J199" s="137"/>
      <c r="K199" s="137"/>
    </row>
    <row r="200" spans="2:11" ht="14.4" customHeight="1" x14ac:dyDescent="0.25">
      <c r="B200" s="137"/>
      <c r="C200" s="137"/>
      <c r="D200" s="137"/>
      <c r="E200" s="141"/>
      <c r="F200" s="137"/>
      <c r="G200" s="137"/>
      <c r="H200" s="137"/>
      <c r="I200" s="142"/>
      <c r="J200" s="137"/>
      <c r="K200" s="137"/>
    </row>
    <row r="201" spans="2:11" ht="14.4" customHeight="1" x14ac:dyDescent="0.25">
      <c r="B201" s="137"/>
      <c r="C201" s="137"/>
      <c r="D201" s="137"/>
      <c r="E201" s="141"/>
      <c r="F201" s="137"/>
      <c r="G201" s="137"/>
      <c r="H201" s="137"/>
      <c r="I201" s="142"/>
      <c r="J201" s="137"/>
      <c r="K201" s="137"/>
    </row>
    <row r="202" spans="2:11" ht="14.4" customHeight="1" x14ac:dyDescent="0.25">
      <c r="B202" s="137"/>
      <c r="C202" s="137"/>
      <c r="D202" s="137"/>
      <c r="E202" s="141"/>
      <c r="F202" s="137"/>
      <c r="G202" s="137"/>
      <c r="H202" s="137"/>
      <c r="I202" s="142"/>
      <c r="J202" s="137"/>
      <c r="K202" s="137"/>
    </row>
    <row r="203" spans="2:11" ht="14.4" customHeight="1" x14ac:dyDescent="0.25">
      <c r="B203" s="137"/>
      <c r="C203" s="137"/>
      <c r="D203" s="137"/>
      <c r="E203" s="141"/>
      <c r="F203" s="137"/>
      <c r="G203" s="137"/>
      <c r="H203" s="137"/>
      <c r="I203" s="142"/>
      <c r="J203" s="137"/>
      <c r="K203" s="137"/>
    </row>
    <row r="204" spans="2:11" ht="14.4" customHeight="1" x14ac:dyDescent="0.25">
      <c r="B204" s="137"/>
      <c r="C204" s="137"/>
      <c r="D204" s="137"/>
      <c r="E204" s="141"/>
      <c r="F204" s="137"/>
      <c r="G204" s="137"/>
      <c r="H204" s="137"/>
      <c r="I204" s="142"/>
      <c r="J204" s="137"/>
      <c r="K204" s="137"/>
    </row>
    <row r="205" spans="2:11" ht="14.4" customHeight="1" x14ac:dyDescent="0.25">
      <c r="B205" s="137"/>
      <c r="C205" s="137"/>
      <c r="D205" s="137"/>
      <c r="E205" s="141"/>
      <c r="F205" s="137"/>
      <c r="G205" s="137"/>
      <c r="H205" s="137"/>
      <c r="I205" s="142"/>
      <c r="J205" s="137"/>
      <c r="K205" s="137"/>
    </row>
    <row r="206" spans="2:11" ht="14.4" customHeight="1" x14ac:dyDescent="0.25">
      <c r="B206" s="137"/>
      <c r="C206" s="137"/>
      <c r="D206" s="137"/>
      <c r="E206" s="141"/>
      <c r="F206" s="137"/>
      <c r="G206" s="137"/>
      <c r="H206" s="137"/>
      <c r="I206" s="142"/>
      <c r="J206" s="137"/>
      <c r="K206" s="137"/>
    </row>
    <row r="207" spans="2:11" ht="14.4" customHeight="1" x14ac:dyDescent="0.25">
      <c r="B207" s="137"/>
      <c r="C207" s="137"/>
      <c r="D207" s="137"/>
      <c r="E207" s="141"/>
      <c r="F207" s="137"/>
      <c r="G207" s="137"/>
      <c r="H207" s="137"/>
      <c r="I207" s="142"/>
      <c r="J207" s="137"/>
      <c r="K207" s="137"/>
    </row>
    <row r="208" spans="2:11" ht="14.4" customHeight="1" x14ac:dyDescent="0.25">
      <c r="B208" s="137"/>
      <c r="C208" s="137"/>
      <c r="D208" s="137"/>
      <c r="E208" s="141"/>
      <c r="F208" s="137"/>
      <c r="G208" s="137"/>
      <c r="H208" s="137"/>
      <c r="I208" s="142"/>
      <c r="J208" s="137"/>
      <c r="K208" s="137"/>
    </row>
    <row r="209" spans="2:11" ht="14.4" customHeight="1" x14ac:dyDescent="0.25">
      <c r="B209" s="137"/>
      <c r="C209" s="137"/>
      <c r="D209" s="137"/>
      <c r="E209" s="141"/>
      <c r="F209" s="137"/>
      <c r="G209" s="137"/>
      <c r="H209" s="137"/>
      <c r="I209" s="142"/>
      <c r="J209" s="137"/>
      <c r="K209" s="137"/>
    </row>
    <row r="210" spans="2:11" ht="14.4" customHeight="1" x14ac:dyDescent="0.25">
      <c r="B210" s="137"/>
      <c r="C210" s="137"/>
      <c r="D210" s="137"/>
      <c r="E210" s="141"/>
      <c r="F210" s="137"/>
      <c r="G210" s="137"/>
      <c r="H210" s="137"/>
      <c r="I210" s="142"/>
      <c r="J210" s="137"/>
      <c r="K210" s="137"/>
    </row>
    <row r="211" spans="2:11" ht="14.4" customHeight="1" x14ac:dyDescent="0.25">
      <c r="B211" s="137"/>
      <c r="C211" s="137"/>
      <c r="D211" s="137"/>
      <c r="E211" s="141"/>
      <c r="F211" s="137"/>
      <c r="G211" s="137"/>
      <c r="H211" s="137"/>
      <c r="I211" s="142"/>
      <c r="J211" s="137"/>
      <c r="K211" s="137"/>
    </row>
    <row r="212" spans="2:11" ht="14.4" customHeight="1" x14ac:dyDescent="0.25">
      <c r="B212" s="137"/>
      <c r="C212" s="137"/>
      <c r="D212" s="137"/>
      <c r="E212" s="141"/>
      <c r="F212" s="137"/>
      <c r="G212" s="137"/>
      <c r="H212" s="137"/>
      <c r="I212" s="142"/>
      <c r="J212" s="137"/>
      <c r="K212" s="137"/>
    </row>
    <row r="213" spans="2:11" ht="14.4" customHeight="1" x14ac:dyDescent="0.25">
      <c r="B213" s="137"/>
      <c r="C213" s="137"/>
      <c r="D213" s="137"/>
      <c r="E213" s="141"/>
      <c r="F213" s="137"/>
      <c r="G213" s="137"/>
      <c r="H213" s="137"/>
      <c r="I213" s="142"/>
      <c r="J213" s="137"/>
      <c r="K213" s="137"/>
    </row>
    <row r="214" spans="2:11" ht="14.4" customHeight="1" x14ac:dyDescent="0.25">
      <c r="B214" s="137"/>
      <c r="C214" s="137"/>
      <c r="D214" s="137"/>
      <c r="E214" s="141"/>
      <c r="F214" s="137"/>
      <c r="G214" s="137"/>
      <c r="H214" s="137"/>
      <c r="I214" s="142"/>
      <c r="J214" s="137"/>
      <c r="K214" s="137"/>
    </row>
    <row r="215" spans="2:11" ht="14.4" customHeight="1" x14ac:dyDescent="0.25">
      <c r="B215" s="137"/>
      <c r="C215" s="137"/>
      <c r="D215" s="137"/>
      <c r="E215" s="141"/>
      <c r="F215" s="137"/>
      <c r="G215" s="137"/>
      <c r="H215" s="137"/>
      <c r="I215" s="142"/>
      <c r="J215" s="137"/>
      <c r="K215" s="137"/>
    </row>
    <row r="216" spans="2:11" ht="14.4" customHeight="1" x14ac:dyDescent="0.25">
      <c r="B216" s="137"/>
      <c r="C216" s="137"/>
      <c r="D216" s="137"/>
      <c r="E216" s="141"/>
      <c r="F216" s="137"/>
      <c r="G216" s="137"/>
      <c r="H216" s="137"/>
      <c r="I216" s="142"/>
      <c r="J216" s="137"/>
      <c r="K216" s="137"/>
    </row>
    <row r="217" spans="2:11" ht="14.4" customHeight="1" x14ac:dyDescent="0.25">
      <c r="B217" s="137"/>
      <c r="C217" s="137"/>
      <c r="D217" s="137"/>
      <c r="E217" s="141"/>
      <c r="F217" s="137"/>
      <c r="G217" s="137"/>
      <c r="H217" s="137"/>
      <c r="I217" s="142"/>
      <c r="J217" s="137"/>
      <c r="K217" s="137"/>
    </row>
    <row r="218" spans="2:11" ht="14.4" customHeight="1" x14ac:dyDescent="0.25">
      <c r="B218" s="137"/>
      <c r="C218" s="137"/>
      <c r="D218" s="137"/>
      <c r="E218" s="141"/>
      <c r="F218" s="137"/>
      <c r="G218" s="137"/>
      <c r="H218" s="137"/>
      <c r="I218" s="142"/>
      <c r="J218" s="137"/>
      <c r="K218" s="137"/>
    </row>
    <row r="219" spans="2:11" ht="14.4" customHeight="1" x14ac:dyDescent="0.25">
      <c r="B219" s="137"/>
      <c r="C219" s="137"/>
      <c r="D219" s="137"/>
      <c r="E219" s="141"/>
      <c r="F219" s="137"/>
      <c r="G219" s="137"/>
      <c r="H219" s="137"/>
      <c r="I219" s="142"/>
      <c r="J219" s="137"/>
      <c r="K219" s="137"/>
    </row>
    <row r="220" spans="2:11" ht="14.4" customHeight="1" x14ac:dyDescent="0.25">
      <c r="B220" s="137"/>
      <c r="C220" s="137"/>
      <c r="D220" s="137"/>
      <c r="E220" s="141"/>
      <c r="F220" s="137"/>
      <c r="G220" s="137"/>
      <c r="H220" s="137"/>
      <c r="I220" s="142"/>
      <c r="J220" s="137"/>
      <c r="K220" s="137"/>
    </row>
    <row r="221" spans="2:11" ht="14.4" customHeight="1" x14ac:dyDescent="0.25">
      <c r="B221" s="137"/>
      <c r="C221" s="137"/>
      <c r="D221" s="137"/>
      <c r="E221" s="141"/>
      <c r="F221" s="137"/>
      <c r="G221" s="137"/>
      <c r="H221" s="137"/>
      <c r="I221" s="142"/>
      <c r="J221" s="137"/>
      <c r="K221" s="137"/>
    </row>
    <row r="222" spans="2:11" ht="14.4" customHeight="1" x14ac:dyDescent="0.25">
      <c r="B222" s="137"/>
      <c r="C222" s="137"/>
      <c r="D222" s="137"/>
      <c r="E222" s="141"/>
      <c r="F222" s="137"/>
      <c r="G222" s="137"/>
      <c r="H222" s="137"/>
      <c r="I222" s="142"/>
      <c r="J222" s="137"/>
      <c r="K222" s="137"/>
    </row>
    <row r="223" spans="2:11" ht="14.4" customHeight="1" x14ac:dyDescent="0.25">
      <c r="B223" s="137"/>
      <c r="C223" s="137"/>
      <c r="D223" s="137"/>
      <c r="E223" s="141"/>
      <c r="F223" s="137"/>
      <c r="G223" s="137"/>
      <c r="H223" s="137"/>
      <c r="I223" s="142"/>
      <c r="J223" s="137"/>
      <c r="K223" s="137"/>
    </row>
    <row r="224" spans="2:11" ht="14.4" customHeight="1" x14ac:dyDescent="0.25">
      <c r="B224" s="137"/>
      <c r="C224" s="137"/>
      <c r="D224" s="137"/>
      <c r="E224" s="141"/>
      <c r="F224" s="137"/>
      <c r="G224" s="137"/>
      <c r="H224" s="137"/>
      <c r="I224" s="142"/>
      <c r="J224" s="137"/>
      <c r="K224" s="137"/>
    </row>
    <row r="225" spans="2:11" ht="14.4" customHeight="1" x14ac:dyDescent="0.25">
      <c r="B225" s="137"/>
      <c r="C225" s="137"/>
      <c r="D225" s="137"/>
      <c r="E225" s="141"/>
      <c r="F225" s="137"/>
      <c r="G225" s="137"/>
      <c r="H225" s="137"/>
      <c r="I225" s="142"/>
      <c r="J225" s="137"/>
      <c r="K225" s="137"/>
    </row>
    <row r="226" spans="2:11" ht="14.4" customHeight="1" x14ac:dyDescent="0.25">
      <c r="B226" s="137"/>
      <c r="C226" s="137"/>
      <c r="D226" s="137"/>
      <c r="E226" s="141"/>
      <c r="F226" s="137"/>
      <c r="G226" s="137"/>
      <c r="H226" s="137"/>
      <c r="I226" s="142"/>
      <c r="J226" s="137"/>
      <c r="K226" s="137"/>
    </row>
    <row r="227" spans="2:11" ht="14.4" customHeight="1" x14ac:dyDescent="0.25">
      <c r="B227" s="137"/>
      <c r="C227" s="137"/>
      <c r="D227" s="137"/>
      <c r="E227" s="141"/>
      <c r="F227" s="137"/>
      <c r="G227" s="137"/>
      <c r="H227" s="137"/>
      <c r="I227" s="142"/>
      <c r="J227" s="137"/>
      <c r="K227" s="137"/>
    </row>
    <row r="228" spans="2:11" ht="14.4" customHeight="1" x14ac:dyDescent="0.25">
      <c r="B228" s="137"/>
      <c r="C228" s="137"/>
      <c r="D228" s="137"/>
      <c r="E228" s="141"/>
      <c r="F228" s="137"/>
      <c r="G228" s="137"/>
      <c r="H228" s="137"/>
      <c r="I228" s="142"/>
      <c r="J228" s="137"/>
      <c r="K228" s="137"/>
    </row>
    <row r="229" spans="2:11" ht="14.4" customHeight="1" x14ac:dyDescent="0.25">
      <c r="B229" s="137"/>
      <c r="C229" s="137"/>
      <c r="D229" s="137"/>
      <c r="E229" s="141"/>
      <c r="F229" s="137"/>
      <c r="G229" s="137"/>
      <c r="H229" s="137"/>
      <c r="I229" s="142"/>
      <c r="J229" s="137"/>
      <c r="K229" s="137"/>
    </row>
    <row r="230" spans="2:11" ht="14.4" customHeight="1" x14ac:dyDescent="0.25">
      <c r="B230" s="137"/>
      <c r="C230" s="137"/>
      <c r="D230" s="137"/>
      <c r="E230" s="141"/>
      <c r="F230" s="137"/>
      <c r="G230" s="137"/>
      <c r="H230" s="137"/>
      <c r="I230" s="142"/>
      <c r="J230" s="137"/>
      <c r="K230" s="137"/>
    </row>
    <row r="231" spans="2:11" ht="14.4" customHeight="1" x14ac:dyDescent="0.25">
      <c r="B231" s="137"/>
      <c r="C231" s="137"/>
      <c r="D231" s="137"/>
      <c r="E231" s="141"/>
      <c r="F231" s="137"/>
      <c r="G231" s="137"/>
      <c r="H231" s="137"/>
      <c r="I231" s="142"/>
      <c r="J231" s="137"/>
      <c r="K231" s="137"/>
    </row>
    <row r="232" spans="2:11" ht="14.4" customHeight="1" x14ac:dyDescent="0.25">
      <c r="B232" s="137"/>
      <c r="C232" s="137"/>
      <c r="D232" s="137"/>
      <c r="E232" s="141"/>
      <c r="F232" s="137"/>
      <c r="G232" s="137"/>
      <c r="H232" s="137"/>
      <c r="I232" s="142"/>
      <c r="J232" s="137"/>
      <c r="K232" s="137"/>
    </row>
    <row r="233" spans="2:11" ht="14.4" customHeight="1" x14ac:dyDescent="0.25">
      <c r="B233" s="137"/>
      <c r="C233" s="137"/>
      <c r="D233" s="137"/>
      <c r="E233" s="141"/>
      <c r="F233" s="137"/>
      <c r="G233" s="137"/>
      <c r="H233" s="137"/>
      <c r="I233" s="142"/>
      <c r="J233" s="137"/>
      <c r="K233" s="137"/>
    </row>
    <row r="234" spans="2:11" ht="14.4" customHeight="1" x14ac:dyDescent="0.25">
      <c r="B234" s="137"/>
      <c r="C234" s="137"/>
      <c r="D234" s="137"/>
      <c r="E234" s="141"/>
      <c r="F234" s="137"/>
      <c r="G234" s="137"/>
      <c r="H234" s="137"/>
      <c r="I234" s="142"/>
      <c r="J234" s="137"/>
      <c r="K234" s="137"/>
    </row>
    <row r="235" spans="2:11" ht="14.4" customHeight="1" x14ac:dyDescent="0.25">
      <c r="B235" s="137"/>
      <c r="C235" s="137"/>
      <c r="D235" s="137"/>
      <c r="E235" s="141"/>
      <c r="F235" s="137"/>
      <c r="G235" s="137"/>
      <c r="H235" s="137"/>
      <c r="I235" s="142"/>
      <c r="J235" s="137"/>
      <c r="K235" s="137"/>
    </row>
    <row r="236" spans="2:11" ht="14.4" customHeight="1" x14ac:dyDescent="0.25">
      <c r="B236" s="137"/>
      <c r="C236" s="137"/>
      <c r="D236" s="137"/>
      <c r="E236" s="141"/>
      <c r="F236" s="137"/>
      <c r="G236" s="137"/>
      <c r="H236" s="137"/>
      <c r="I236" s="142"/>
      <c r="J236" s="137"/>
      <c r="K236" s="137"/>
    </row>
    <row r="237" spans="2:11" ht="14.4" customHeight="1" x14ac:dyDescent="0.25">
      <c r="B237" s="137"/>
      <c r="C237" s="137"/>
      <c r="D237" s="137"/>
      <c r="E237" s="141"/>
      <c r="F237" s="137"/>
      <c r="G237" s="137"/>
      <c r="H237" s="137"/>
      <c r="I237" s="142"/>
      <c r="J237" s="137"/>
      <c r="K237" s="137"/>
    </row>
    <row r="238" spans="2:11" ht="14.4" customHeight="1" x14ac:dyDescent="0.25">
      <c r="B238" s="137"/>
      <c r="C238" s="137"/>
      <c r="D238" s="137"/>
      <c r="E238" s="141"/>
      <c r="F238" s="137"/>
      <c r="G238" s="137"/>
      <c r="H238" s="137"/>
      <c r="I238" s="142"/>
      <c r="J238" s="137"/>
      <c r="K238" s="137"/>
    </row>
    <row r="239" spans="2:11" ht="14.4" customHeight="1" x14ac:dyDescent="0.25">
      <c r="B239" s="137"/>
      <c r="C239" s="137"/>
      <c r="D239" s="137"/>
      <c r="E239" s="141"/>
      <c r="F239" s="137"/>
      <c r="G239" s="137"/>
      <c r="H239" s="137"/>
      <c r="I239" s="142"/>
      <c r="J239" s="137"/>
      <c r="K239" s="137"/>
    </row>
    <row r="240" spans="2:11" ht="14.4" customHeight="1" x14ac:dyDescent="0.25">
      <c r="B240" s="137"/>
      <c r="C240" s="137"/>
      <c r="D240" s="137"/>
      <c r="E240" s="141"/>
      <c r="F240" s="137"/>
      <c r="G240" s="137"/>
      <c r="H240" s="137"/>
      <c r="I240" s="142"/>
      <c r="J240" s="137"/>
      <c r="K240" s="137"/>
    </row>
    <row r="241" spans="2:11" ht="14.4" customHeight="1" x14ac:dyDescent="0.25">
      <c r="B241" s="137"/>
      <c r="C241" s="137"/>
      <c r="D241" s="137"/>
      <c r="E241" s="141"/>
      <c r="F241" s="137"/>
      <c r="G241" s="137"/>
      <c r="H241" s="137"/>
      <c r="I241" s="142"/>
      <c r="J241" s="137"/>
      <c r="K241" s="137"/>
    </row>
    <row r="242" spans="2:11" ht="14.4" customHeight="1" x14ac:dyDescent="0.25">
      <c r="B242" s="137"/>
      <c r="C242" s="137"/>
      <c r="D242" s="137"/>
      <c r="E242" s="141"/>
      <c r="F242" s="137"/>
      <c r="G242" s="137"/>
      <c r="H242" s="137"/>
      <c r="I242" s="142"/>
      <c r="J242" s="137"/>
      <c r="K242" s="137"/>
    </row>
    <row r="243" spans="2:11" ht="14.4" customHeight="1" x14ac:dyDescent="0.25">
      <c r="B243" s="137"/>
      <c r="C243" s="137"/>
      <c r="D243" s="137"/>
      <c r="E243" s="141"/>
      <c r="F243" s="137"/>
      <c r="G243" s="137"/>
      <c r="H243" s="137"/>
      <c r="I243" s="142"/>
      <c r="J243" s="137"/>
      <c r="K243" s="137"/>
    </row>
    <row r="244" spans="2:11" ht="14.4" customHeight="1" x14ac:dyDescent="0.25">
      <c r="B244" s="137"/>
      <c r="C244" s="137"/>
      <c r="D244" s="137"/>
      <c r="E244" s="141"/>
      <c r="F244" s="137"/>
      <c r="G244" s="137"/>
      <c r="H244" s="137"/>
      <c r="I244" s="142"/>
      <c r="J244" s="137"/>
      <c r="K244" s="137"/>
    </row>
    <row r="245" spans="2:11" ht="14.4" customHeight="1" x14ac:dyDescent="0.25">
      <c r="B245" s="137"/>
      <c r="C245" s="137"/>
      <c r="D245" s="137"/>
      <c r="E245" s="141"/>
      <c r="F245" s="137"/>
      <c r="G245" s="137"/>
      <c r="H245" s="137"/>
      <c r="I245" s="142"/>
      <c r="J245" s="137"/>
      <c r="K245" s="137"/>
    </row>
    <row r="246" spans="2:11" ht="14.4" customHeight="1" x14ac:dyDescent="0.25">
      <c r="B246" s="137"/>
      <c r="C246" s="137"/>
      <c r="D246" s="137"/>
      <c r="E246" s="141"/>
      <c r="F246" s="137"/>
      <c r="G246" s="137"/>
      <c r="H246" s="137"/>
      <c r="I246" s="142"/>
      <c r="J246" s="137"/>
      <c r="K246" s="137"/>
    </row>
    <row r="247" spans="2:11" ht="14.4" customHeight="1" x14ac:dyDescent="0.25">
      <c r="B247" s="137"/>
      <c r="C247" s="137"/>
      <c r="D247" s="137"/>
      <c r="E247" s="141"/>
      <c r="F247" s="137"/>
      <c r="G247" s="137"/>
      <c r="H247" s="137"/>
      <c r="I247" s="142"/>
      <c r="J247" s="137"/>
      <c r="K247" s="137"/>
    </row>
    <row r="248" spans="2:11" ht="14.4" customHeight="1" x14ac:dyDescent="0.25">
      <c r="B248" s="137"/>
      <c r="C248" s="137"/>
      <c r="D248" s="137"/>
      <c r="E248" s="141"/>
      <c r="F248" s="137"/>
      <c r="G248" s="137"/>
      <c r="H248" s="137"/>
      <c r="I248" s="142"/>
      <c r="J248" s="137"/>
      <c r="K248" s="137"/>
    </row>
    <row r="249" spans="2:11" ht="14.4" customHeight="1" x14ac:dyDescent="0.25">
      <c r="B249" s="137"/>
      <c r="C249" s="137"/>
      <c r="D249" s="137"/>
      <c r="E249" s="141"/>
      <c r="F249" s="137"/>
      <c r="G249" s="137"/>
      <c r="H249" s="137"/>
      <c r="I249" s="142"/>
      <c r="J249" s="137"/>
      <c r="K249" s="137"/>
    </row>
    <row r="250" spans="2:11" ht="14.4" customHeight="1" x14ac:dyDescent="0.25">
      <c r="B250" s="137"/>
      <c r="C250" s="137"/>
      <c r="D250" s="137"/>
      <c r="E250" s="141"/>
      <c r="F250" s="137"/>
      <c r="G250" s="137"/>
      <c r="H250" s="137"/>
      <c r="I250" s="142"/>
      <c r="J250" s="137"/>
      <c r="K250" s="137"/>
    </row>
    <row r="251" spans="2:11" ht="14.4" customHeight="1" x14ac:dyDescent="0.25">
      <c r="B251" s="137"/>
      <c r="C251" s="137"/>
      <c r="D251" s="137"/>
      <c r="E251" s="141"/>
      <c r="F251" s="137"/>
      <c r="G251" s="137"/>
      <c r="H251" s="137"/>
      <c r="I251" s="142"/>
      <c r="J251" s="137"/>
      <c r="K251" s="137"/>
    </row>
    <row r="252" spans="2:11" ht="14.4" customHeight="1" x14ac:dyDescent="0.25">
      <c r="B252" s="137"/>
      <c r="C252" s="137"/>
      <c r="D252" s="137"/>
      <c r="E252" s="141"/>
      <c r="F252" s="137"/>
      <c r="G252" s="137"/>
      <c r="H252" s="137"/>
      <c r="I252" s="142"/>
      <c r="J252" s="137"/>
      <c r="K252" s="137"/>
    </row>
    <row r="253" spans="2:11" ht="14.4" customHeight="1" x14ac:dyDescent="0.25">
      <c r="B253" s="137"/>
      <c r="C253" s="137"/>
      <c r="D253" s="137"/>
      <c r="E253" s="141"/>
      <c r="F253" s="137"/>
      <c r="G253" s="137"/>
      <c r="H253" s="137"/>
      <c r="I253" s="142"/>
      <c r="J253" s="137"/>
      <c r="K253" s="137"/>
    </row>
    <row r="254" spans="2:11" ht="14.4" customHeight="1" x14ac:dyDescent="0.25">
      <c r="B254" s="137"/>
      <c r="C254" s="137"/>
      <c r="D254" s="137"/>
      <c r="E254" s="141"/>
      <c r="F254" s="137"/>
      <c r="G254" s="137"/>
      <c r="H254" s="137"/>
      <c r="I254" s="142"/>
      <c r="J254" s="137"/>
      <c r="K254" s="137"/>
    </row>
    <row r="255" spans="2:11" ht="14.4" customHeight="1" x14ac:dyDescent="0.25">
      <c r="B255" s="137"/>
      <c r="C255" s="137"/>
      <c r="D255" s="137"/>
      <c r="E255" s="141"/>
      <c r="F255" s="137"/>
      <c r="G255" s="137"/>
      <c r="H255" s="137"/>
      <c r="I255" s="142"/>
      <c r="J255" s="137"/>
      <c r="K255" s="137"/>
    </row>
    <row r="256" spans="2:11" ht="14.4" customHeight="1" x14ac:dyDescent="0.25">
      <c r="B256" s="137"/>
      <c r="C256" s="137"/>
      <c r="D256" s="137"/>
      <c r="E256" s="141"/>
      <c r="F256" s="137"/>
      <c r="G256" s="137"/>
      <c r="H256" s="137"/>
      <c r="I256" s="142"/>
      <c r="J256" s="137"/>
      <c r="K256" s="137"/>
    </row>
    <row r="257" spans="2:11" ht="14.4" customHeight="1" x14ac:dyDescent="0.25">
      <c r="B257" s="137"/>
      <c r="C257" s="137"/>
      <c r="D257" s="137"/>
      <c r="E257" s="141"/>
      <c r="F257" s="137"/>
      <c r="G257" s="137"/>
      <c r="H257" s="137"/>
      <c r="I257" s="142"/>
      <c r="J257" s="137"/>
      <c r="K257" s="137"/>
    </row>
    <row r="258" spans="2:11" ht="14.4" customHeight="1" x14ac:dyDescent="0.25">
      <c r="B258" s="137"/>
      <c r="C258" s="137"/>
      <c r="D258" s="137"/>
      <c r="E258" s="141"/>
      <c r="F258" s="137"/>
      <c r="G258" s="137"/>
      <c r="H258" s="137"/>
      <c r="I258" s="142"/>
      <c r="J258" s="137"/>
      <c r="K258" s="137"/>
    </row>
    <row r="259" spans="2:11" ht="14.4" customHeight="1" x14ac:dyDescent="0.25">
      <c r="B259" s="137"/>
      <c r="C259" s="137"/>
      <c r="D259" s="137"/>
      <c r="E259" s="141"/>
      <c r="F259" s="137"/>
      <c r="G259" s="137"/>
      <c r="H259" s="137"/>
      <c r="I259" s="142"/>
      <c r="J259" s="137"/>
      <c r="K259" s="137"/>
    </row>
    <row r="260" spans="2:11" ht="14.4" customHeight="1" x14ac:dyDescent="0.25">
      <c r="B260" s="137"/>
      <c r="C260" s="137"/>
      <c r="D260" s="137"/>
      <c r="E260" s="141"/>
      <c r="F260" s="137"/>
      <c r="G260" s="137"/>
      <c r="H260" s="137"/>
      <c r="I260" s="142"/>
      <c r="J260" s="137"/>
      <c r="K260" s="137"/>
    </row>
    <row r="261" spans="2:11" ht="14.4" customHeight="1" x14ac:dyDescent="0.25">
      <c r="B261" s="137"/>
      <c r="C261" s="137"/>
      <c r="D261" s="137"/>
      <c r="E261" s="141"/>
      <c r="F261" s="137"/>
      <c r="G261" s="137"/>
      <c r="H261" s="137"/>
      <c r="I261" s="142"/>
      <c r="J261" s="137"/>
      <c r="K261" s="137"/>
    </row>
    <row r="262" spans="2:11" ht="14.4" customHeight="1" x14ac:dyDescent="0.25">
      <c r="B262" s="137"/>
      <c r="C262" s="137"/>
      <c r="D262" s="137"/>
      <c r="E262" s="141"/>
      <c r="F262" s="137"/>
      <c r="G262" s="137"/>
      <c r="H262" s="137"/>
      <c r="I262" s="142"/>
      <c r="J262" s="137"/>
      <c r="K262" s="137"/>
    </row>
    <row r="263" spans="2:11" ht="14.4" customHeight="1" x14ac:dyDescent="0.25">
      <c r="B263" s="137"/>
      <c r="C263" s="137"/>
      <c r="D263" s="137"/>
      <c r="E263" s="141"/>
      <c r="F263" s="137"/>
      <c r="G263" s="137"/>
      <c r="H263" s="137"/>
      <c r="I263" s="142"/>
      <c r="J263" s="137"/>
      <c r="K263" s="137"/>
    </row>
    <row r="264" spans="2:11" ht="14.4" customHeight="1" x14ac:dyDescent="0.25">
      <c r="B264" s="137"/>
      <c r="C264" s="137"/>
      <c r="D264" s="137"/>
      <c r="E264" s="141"/>
      <c r="F264" s="137"/>
      <c r="G264" s="137"/>
      <c r="H264" s="137"/>
      <c r="I264" s="142"/>
      <c r="J264" s="137"/>
      <c r="K264" s="137"/>
    </row>
    <row r="265" spans="2:11" ht="14.4" customHeight="1" x14ac:dyDescent="0.25">
      <c r="B265" s="137"/>
      <c r="C265" s="137"/>
      <c r="D265" s="137"/>
      <c r="E265" s="141"/>
      <c r="F265" s="137"/>
      <c r="G265" s="137"/>
      <c r="H265" s="137"/>
      <c r="I265" s="142"/>
      <c r="J265" s="137"/>
      <c r="K265" s="137"/>
    </row>
    <row r="266" spans="2:11" ht="14.4" customHeight="1" x14ac:dyDescent="0.25">
      <c r="B266" s="137"/>
      <c r="C266" s="137"/>
      <c r="D266" s="137"/>
      <c r="E266" s="141"/>
      <c r="F266" s="137"/>
      <c r="G266" s="137"/>
      <c r="H266" s="137"/>
      <c r="I266" s="142"/>
      <c r="J266" s="137"/>
      <c r="K266" s="137"/>
    </row>
    <row r="267" spans="2:11" ht="14.4" customHeight="1" x14ac:dyDescent="0.25">
      <c r="B267" s="137"/>
      <c r="C267" s="137"/>
      <c r="D267" s="137"/>
      <c r="E267" s="141"/>
      <c r="F267" s="137"/>
      <c r="G267" s="137"/>
      <c r="H267" s="137"/>
      <c r="I267" s="142"/>
      <c r="J267" s="137"/>
      <c r="K267" s="137"/>
    </row>
    <row r="268" spans="2:11" ht="14.4" customHeight="1" x14ac:dyDescent="0.25">
      <c r="B268" s="137"/>
      <c r="C268" s="137"/>
      <c r="D268" s="137"/>
      <c r="E268" s="141"/>
      <c r="F268" s="137"/>
      <c r="G268" s="137"/>
      <c r="H268" s="137"/>
      <c r="I268" s="142"/>
      <c r="J268" s="137"/>
      <c r="K268" s="137"/>
    </row>
    <row r="269" spans="2:11" ht="14.4" customHeight="1" x14ac:dyDescent="0.25">
      <c r="B269" s="137"/>
      <c r="C269" s="137"/>
      <c r="D269" s="137"/>
      <c r="E269" s="141"/>
      <c r="F269" s="137"/>
      <c r="G269" s="137"/>
      <c r="H269" s="137"/>
      <c r="I269" s="142"/>
      <c r="J269" s="137"/>
      <c r="K269" s="137"/>
    </row>
    <row r="270" spans="2:11" ht="14.4" customHeight="1" x14ac:dyDescent="0.25">
      <c r="B270" s="137"/>
      <c r="C270" s="137"/>
      <c r="D270" s="137"/>
      <c r="E270" s="141"/>
      <c r="F270" s="137"/>
      <c r="G270" s="137"/>
      <c r="H270" s="137"/>
      <c r="I270" s="142"/>
      <c r="J270" s="137"/>
      <c r="K270" s="137"/>
    </row>
    <row r="271" spans="2:11" ht="14.4" customHeight="1" x14ac:dyDescent="0.25">
      <c r="B271" s="137"/>
      <c r="C271" s="137"/>
      <c r="D271" s="137"/>
      <c r="E271" s="141"/>
      <c r="F271" s="137"/>
      <c r="G271" s="137"/>
      <c r="H271" s="137"/>
      <c r="I271" s="142"/>
      <c r="J271" s="137"/>
      <c r="K271" s="137"/>
    </row>
    <row r="272" spans="2:11" ht="14.4" customHeight="1" x14ac:dyDescent="0.25">
      <c r="B272" s="137"/>
      <c r="C272" s="137"/>
      <c r="D272" s="137"/>
      <c r="E272" s="141"/>
      <c r="F272" s="137"/>
      <c r="G272" s="137"/>
      <c r="H272" s="137"/>
      <c r="I272" s="142"/>
      <c r="J272" s="137"/>
      <c r="K272" s="137"/>
    </row>
    <row r="273" spans="2:11" ht="14.4" customHeight="1" x14ac:dyDescent="0.25">
      <c r="B273" s="137"/>
      <c r="C273" s="137"/>
      <c r="D273" s="137"/>
      <c r="E273" s="141"/>
      <c r="F273" s="137"/>
      <c r="G273" s="137"/>
      <c r="H273" s="137"/>
      <c r="I273" s="142"/>
      <c r="J273" s="137"/>
      <c r="K273" s="137"/>
    </row>
    <row r="274" spans="2:11" ht="14.4" customHeight="1" x14ac:dyDescent="0.25">
      <c r="B274" s="137"/>
      <c r="C274" s="137"/>
      <c r="D274" s="137"/>
      <c r="E274" s="141"/>
      <c r="F274" s="137"/>
      <c r="G274" s="137"/>
      <c r="H274" s="137"/>
      <c r="I274" s="142"/>
      <c r="J274" s="137"/>
      <c r="K274" s="137"/>
    </row>
    <row r="275" spans="2:11" ht="14.4" customHeight="1" x14ac:dyDescent="0.25">
      <c r="B275" s="137"/>
      <c r="C275" s="137"/>
      <c r="D275" s="137"/>
      <c r="E275" s="141"/>
      <c r="F275" s="137"/>
      <c r="G275" s="137"/>
      <c r="H275" s="137"/>
      <c r="I275" s="142"/>
      <c r="J275" s="137"/>
      <c r="K275" s="137"/>
    </row>
    <row r="276" spans="2:11" ht="14.4" customHeight="1" x14ac:dyDescent="0.25">
      <c r="B276" s="137"/>
      <c r="C276" s="137"/>
      <c r="D276" s="137"/>
      <c r="E276" s="141"/>
      <c r="F276" s="137"/>
      <c r="G276" s="137"/>
      <c r="H276" s="137"/>
      <c r="I276" s="142"/>
      <c r="J276" s="137"/>
      <c r="K276" s="137"/>
    </row>
    <row r="277" spans="2:11" ht="14.4" customHeight="1" x14ac:dyDescent="0.25">
      <c r="B277" s="137"/>
      <c r="C277" s="137"/>
      <c r="D277" s="137"/>
      <c r="E277" s="141"/>
      <c r="F277" s="137"/>
      <c r="G277" s="137"/>
      <c r="H277" s="137"/>
      <c r="I277" s="142"/>
      <c r="J277" s="137"/>
      <c r="K277" s="137"/>
    </row>
    <row r="278" spans="2:11" ht="14.4" customHeight="1" x14ac:dyDescent="0.25">
      <c r="B278" s="137"/>
      <c r="C278" s="137"/>
      <c r="D278" s="137"/>
      <c r="E278" s="141"/>
      <c r="F278" s="137"/>
      <c r="G278" s="137"/>
      <c r="H278" s="137"/>
      <c r="I278" s="142"/>
      <c r="J278" s="137"/>
      <c r="K278" s="137"/>
    </row>
    <row r="279" spans="2:11" ht="14.4" customHeight="1" x14ac:dyDescent="0.25">
      <c r="B279" s="137"/>
      <c r="C279" s="137"/>
      <c r="D279" s="137"/>
      <c r="E279" s="141"/>
      <c r="F279" s="137"/>
      <c r="G279" s="137"/>
      <c r="H279" s="137"/>
      <c r="I279" s="142"/>
      <c r="J279" s="137"/>
      <c r="K279" s="137"/>
    </row>
    <row r="280" spans="2:11" ht="14.4" customHeight="1" x14ac:dyDescent="0.25">
      <c r="B280" s="137"/>
      <c r="C280" s="137"/>
      <c r="D280" s="137"/>
      <c r="E280" s="141"/>
      <c r="F280" s="137"/>
      <c r="G280" s="137"/>
      <c r="H280" s="137"/>
      <c r="I280" s="142"/>
      <c r="J280" s="137"/>
      <c r="K280" s="137"/>
    </row>
    <row r="281" spans="2:11" ht="14.4" customHeight="1" x14ac:dyDescent="0.25">
      <c r="B281" s="137"/>
      <c r="C281" s="137"/>
      <c r="D281" s="137"/>
      <c r="E281" s="141"/>
      <c r="F281" s="137"/>
      <c r="G281" s="137"/>
      <c r="H281" s="137"/>
      <c r="I281" s="142"/>
      <c r="J281" s="137"/>
      <c r="K281" s="137"/>
    </row>
    <row r="282" spans="2:11" ht="14.4" customHeight="1" x14ac:dyDescent="0.25">
      <c r="B282" s="137"/>
      <c r="C282" s="137"/>
      <c r="D282" s="137"/>
      <c r="E282" s="141"/>
      <c r="F282" s="137"/>
      <c r="G282" s="137"/>
      <c r="H282" s="137"/>
      <c r="I282" s="142"/>
      <c r="J282" s="137"/>
      <c r="K282" s="137"/>
    </row>
    <row r="283" spans="2:11" ht="14.4" customHeight="1" x14ac:dyDescent="0.25">
      <c r="B283" s="137"/>
      <c r="C283" s="137"/>
      <c r="D283" s="137"/>
      <c r="E283" s="141"/>
      <c r="F283" s="137"/>
      <c r="G283" s="137"/>
      <c r="H283" s="137"/>
      <c r="I283" s="142"/>
      <c r="J283" s="137"/>
      <c r="K283" s="137"/>
    </row>
    <row r="284" spans="2:11" ht="14.4" customHeight="1" x14ac:dyDescent="0.25">
      <c r="B284" s="137"/>
      <c r="C284" s="137"/>
      <c r="D284" s="137"/>
      <c r="E284" s="141"/>
      <c r="F284" s="137"/>
      <c r="G284" s="137"/>
      <c r="H284" s="137"/>
      <c r="I284" s="142"/>
      <c r="J284" s="137"/>
      <c r="K284" s="137"/>
    </row>
    <row r="285" spans="2:11" ht="14.4" customHeight="1" x14ac:dyDescent="0.25">
      <c r="B285" s="137"/>
      <c r="C285" s="137"/>
      <c r="D285" s="137"/>
      <c r="E285" s="141"/>
      <c r="F285" s="137"/>
      <c r="G285" s="137"/>
      <c r="H285" s="137"/>
      <c r="I285" s="142"/>
      <c r="J285" s="137"/>
      <c r="K285" s="137"/>
    </row>
    <row r="286" spans="2:11" ht="14.4" customHeight="1" x14ac:dyDescent="0.25">
      <c r="B286" s="137"/>
      <c r="C286" s="137"/>
      <c r="D286" s="137"/>
      <c r="E286" s="141"/>
      <c r="F286" s="137"/>
      <c r="G286" s="137"/>
      <c r="H286" s="137"/>
      <c r="I286" s="142"/>
      <c r="J286" s="137"/>
      <c r="K286" s="137"/>
    </row>
    <row r="287" spans="2:11" ht="14.4" customHeight="1" x14ac:dyDescent="0.25">
      <c r="B287" s="137"/>
      <c r="C287" s="137"/>
      <c r="D287" s="137"/>
      <c r="E287" s="141"/>
      <c r="F287" s="137"/>
      <c r="G287" s="137"/>
      <c r="H287" s="137"/>
      <c r="I287" s="142"/>
      <c r="J287" s="137"/>
      <c r="K287" s="137"/>
    </row>
    <row r="288" spans="2:11" ht="14.4" customHeight="1" x14ac:dyDescent="0.25">
      <c r="B288" s="137"/>
      <c r="C288" s="137"/>
      <c r="D288" s="137"/>
      <c r="E288" s="141"/>
      <c r="F288" s="137"/>
      <c r="G288" s="137"/>
      <c r="H288" s="137"/>
      <c r="I288" s="142"/>
      <c r="J288" s="137"/>
      <c r="K288" s="137"/>
    </row>
    <row r="289" spans="2:11" ht="14.4" customHeight="1" x14ac:dyDescent="0.25">
      <c r="B289" s="137"/>
      <c r="C289" s="137"/>
      <c r="D289" s="137"/>
      <c r="E289" s="141"/>
      <c r="F289" s="137"/>
      <c r="G289" s="137"/>
      <c r="H289" s="137"/>
      <c r="I289" s="142"/>
      <c r="J289" s="137"/>
      <c r="K289" s="137"/>
    </row>
    <row r="290" spans="2:11" ht="14.4" customHeight="1" x14ac:dyDescent="0.25">
      <c r="B290" s="137"/>
      <c r="C290" s="137"/>
      <c r="D290" s="137"/>
      <c r="E290" s="141"/>
      <c r="F290" s="137"/>
      <c r="G290" s="137"/>
      <c r="H290" s="137"/>
      <c r="I290" s="142"/>
      <c r="J290" s="137"/>
      <c r="K290" s="137"/>
    </row>
    <row r="291" spans="2:11" ht="14.4" customHeight="1" x14ac:dyDescent="0.25">
      <c r="B291" s="137"/>
      <c r="C291" s="137"/>
      <c r="D291" s="137"/>
      <c r="E291" s="141"/>
      <c r="F291" s="137"/>
      <c r="G291" s="137"/>
      <c r="H291" s="137"/>
      <c r="I291" s="142"/>
      <c r="J291" s="137"/>
      <c r="K291" s="137"/>
    </row>
    <row r="292" spans="2:11" ht="14.4" customHeight="1" x14ac:dyDescent="0.25">
      <c r="B292" s="137"/>
      <c r="C292" s="137"/>
      <c r="D292" s="137"/>
      <c r="E292" s="141"/>
      <c r="F292" s="137"/>
      <c r="G292" s="137"/>
      <c r="H292" s="137"/>
      <c r="I292" s="142"/>
      <c r="J292" s="137"/>
      <c r="K292" s="137"/>
    </row>
    <row r="293" spans="2:11" ht="14.4" customHeight="1" x14ac:dyDescent="0.25">
      <c r="B293" s="137"/>
      <c r="C293" s="137"/>
      <c r="D293" s="137"/>
      <c r="E293" s="141"/>
      <c r="F293" s="137"/>
      <c r="G293" s="137"/>
      <c r="H293" s="137"/>
      <c r="I293" s="142"/>
      <c r="J293" s="137"/>
      <c r="K293" s="137"/>
    </row>
    <row r="294" spans="2:11" ht="14.4" customHeight="1" x14ac:dyDescent="0.25">
      <c r="B294" s="137"/>
      <c r="C294" s="137"/>
      <c r="D294" s="137"/>
      <c r="E294" s="141"/>
      <c r="F294" s="137"/>
      <c r="G294" s="137"/>
      <c r="H294" s="137"/>
      <c r="I294" s="142"/>
      <c r="J294" s="137"/>
      <c r="K294" s="137"/>
    </row>
    <row r="295" spans="2:11" ht="14.4" customHeight="1" x14ac:dyDescent="0.25">
      <c r="B295" s="137"/>
      <c r="C295" s="137"/>
      <c r="D295" s="137"/>
      <c r="E295" s="141"/>
      <c r="F295" s="137"/>
      <c r="G295" s="137"/>
      <c r="H295" s="137"/>
      <c r="I295" s="142"/>
      <c r="J295" s="137"/>
      <c r="K295" s="137"/>
    </row>
    <row r="296" spans="2:11" ht="14.4" customHeight="1" x14ac:dyDescent="0.25">
      <c r="B296" s="137"/>
      <c r="C296" s="137"/>
      <c r="D296" s="137"/>
      <c r="E296" s="141"/>
      <c r="F296" s="137"/>
      <c r="G296" s="137"/>
      <c r="H296" s="137"/>
      <c r="I296" s="142"/>
      <c r="J296" s="137"/>
      <c r="K296" s="137"/>
    </row>
    <row r="297" spans="2:11" ht="14.4" customHeight="1" x14ac:dyDescent="0.25">
      <c r="B297" s="137"/>
      <c r="C297" s="137"/>
      <c r="D297" s="137"/>
      <c r="E297" s="141"/>
      <c r="F297" s="137"/>
      <c r="G297" s="137"/>
      <c r="H297" s="137"/>
      <c r="I297" s="142"/>
      <c r="J297" s="137"/>
      <c r="K297" s="137"/>
    </row>
    <row r="298" spans="2:11" ht="14.4" customHeight="1" x14ac:dyDescent="0.25">
      <c r="B298" s="137"/>
      <c r="C298" s="137"/>
      <c r="D298" s="137"/>
      <c r="E298" s="141"/>
      <c r="F298" s="137"/>
      <c r="G298" s="137"/>
      <c r="H298" s="137"/>
      <c r="I298" s="142"/>
      <c r="J298" s="137"/>
      <c r="K298" s="137"/>
    </row>
    <row r="299" spans="2:11" ht="14.4" customHeight="1" x14ac:dyDescent="0.25">
      <c r="B299" s="137"/>
      <c r="C299" s="137"/>
      <c r="D299" s="137"/>
      <c r="E299" s="141"/>
      <c r="F299" s="137"/>
      <c r="G299" s="137"/>
      <c r="H299" s="137"/>
      <c r="I299" s="142"/>
      <c r="J299" s="137"/>
      <c r="K299" s="137"/>
    </row>
    <row r="300" spans="2:11" ht="14.4" customHeight="1" x14ac:dyDescent="0.25">
      <c r="B300" s="137"/>
      <c r="C300" s="137"/>
      <c r="D300" s="137"/>
      <c r="E300" s="141"/>
      <c r="F300" s="137"/>
      <c r="G300" s="137"/>
      <c r="H300" s="137"/>
      <c r="I300" s="142"/>
      <c r="J300" s="137"/>
      <c r="K300" s="137"/>
    </row>
    <row r="301" spans="2:11" ht="14.4" customHeight="1" x14ac:dyDescent="0.25">
      <c r="B301" s="137"/>
      <c r="C301" s="137"/>
      <c r="D301" s="137"/>
      <c r="E301" s="141"/>
      <c r="F301" s="137"/>
      <c r="G301" s="137"/>
      <c r="H301" s="137"/>
      <c r="I301" s="142"/>
      <c r="J301" s="137"/>
      <c r="K301" s="137"/>
    </row>
    <row r="302" spans="2:11" ht="14.4" customHeight="1" x14ac:dyDescent="0.25">
      <c r="B302" s="137"/>
      <c r="C302" s="137"/>
      <c r="D302" s="137"/>
      <c r="E302" s="141"/>
      <c r="F302" s="137"/>
      <c r="G302" s="137"/>
      <c r="H302" s="137"/>
      <c r="I302" s="142"/>
      <c r="J302" s="137"/>
      <c r="K302" s="137"/>
    </row>
    <row r="303" spans="2:11" ht="14.4" customHeight="1" x14ac:dyDescent="0.25">
      <c r="B303" s="137"/>
      <c r="C303" s="137"/>
      <c r="D303" s="137"/>
      <c r="E303" s="141"/>
      <c r="F303" s="137"/>
      <c r="G303" s="137"/>
      <c r="H303" s="137"/>
      <c r="I303" s="142"/>
      <c r="J303" s="137"/>
      <c r="K303" s="137"/>
    </row>
    <row r="304" spans="2:11" ht="14.4" customHeight="1" x14ac:dyDescent="0.25">
      <c r="B304" s="137"/>
      <c r="C304" s="137"/>
      <c r="D304" s="137"/>
      <c r="E304" s="141"/>
      <c r="F304" s="137"/>
      <c r="G304" s="137"/>
      <c r="H304" s="137"/>
      <c r="I304" s="142"/>
      <c r="J304" s="137"/>
      <c r="K304" s="137"/>
    </row>
    <row r="305" spans="2:11" ht="14.4" customHeight="1" x14ac:dyDescent="0.25">
      <c r="B305" s="137"/>
      <c r="C305" s="137"/>
      <c r="D305" s="137"/>
      <c r="E305" s="141"/>
      <c r="F305" s="137"/>
      <c r="G305" s="137"/>
      <c r="H305" s="137"/>
      <c r="I305" s="142"/>
      <c r="J305" s="137"/>
      <c r="K305" s="137"/>
    </row>
    <row r="306" spans="2:11" ht="14.4" customHeight="1" x14ac:dyDescent="0.25">
      <c r="B306" s="137"/>
      <c r="C306" s="137"/>
      <c r="D306" s="137"/>
      <c r="E306" s="141"/>
      <c r="F306" s="137"/>
      <c r="G306" s="137"/>
      <c r="H306" s="137"/>
      <c r="I306" s="142"/>
      <c r="J306" s="137"/>
      <c r="K306" s="137"/>
    </row>
    <row r="307" spans="2:11" ht="14.4" customHeight="1" x14ac:dyDescent="0.25">
      <c r="B307" s="137"/>
      <c r="C307" s="137"/>
      <c r="D307" s="137"/>
      <c r="E307" s="141"/>
      <c r="F307" s="137"/>
      <c r="G307" s="137"/>
      <c r="H307" s="137"/>
      <c r="I307" s="142"/>
      <c r="J307" s="137"/>
      <c r="K307" s="137"/>
    </row>
    <row r="308" spans="2:11" ht="14.4" customHeight="1" x14ac:dyDescent="0.25">
      <c r="B308" s="137"/>
      <c r="C308" s="137"/>
      <c r="D308" s="137"/>
      <c r="E308" s="141"/>
      <c r="F308" s="137"/>
      <c r="G308" s="137"/>
      <c r="H308" s="137"/>
      <c r="I308" s="142"/>
      <c r="J308" s="137"/>
      <c r="K308" s="137"/>
    </row>
    <row r="309" spans="2:11" ht="14.4" customHeight="1" x14ac:dyDescent="0.25">
      <c r="B309" s="137"/>
      <c r="C309" s="137"/>
      <c r="D309" s="137"/>
      <c r="E309" s="141"/>
      <c r="F309" s="137"/>
      <c r="G309" s="137"/>
      <c r="H309" s="137"/>
      <c r="I309" s="142"/>
      <c r="J309" s="137"/>
      <c r="K309" s="137"/>
    </row>
  </sheetData>
  <mergeCells count="28">
    <mergeCell ref="J23:K23"/>
    <mergeCell ref="J18:K18"/>
    <mergeCell ref="J19:K19"/>
    <mergeCell ref="J20:K20"/>
    <mergeCell ref="J21:K21"/>
    <mergeCell ref="J22:K22"/>
    <mergeCell ref="A1:M1"/>
    <mergeCell ref="A3:A4"/>
    <mergeCell ref="B3:E3"/>
    <mergeCell ref="F3:I3"/>
    <mergeCell ref="B13:E13"/>
    <mergeCell ref="F13:I13"/>
    <mergeCell ref="J37:M37"/>
    <mergeCell ref="A39:A40"/>
    <mergeCell ref="B39:E39"/>
    <mergeCell ref="F39:I39"/>
    <mergeCell ref="A15:A16"/>
    <mergeCell ref="B15:E15"/>
    <mergeCell ref="F15:I15"/>
    <mergeCell ref="B25:E25"/>
    <mergeCell ref="F25:I25"/>
    <mergeCell ref="A27:A28"/>
    <mergeCell ref="B27:E27"/>
    <mergeCell ref="F27:I27"/>
    <mergeCell ref="J27:M27"/>
    <mergeCell ref="J15:K15"/>
    <mergeCell ref="J16:K16"/>
    <mergeCell ref="J17:K17"/>
  </mergeCells>
  <conditionalFormatting sqref="E5:E12 E17:E24">
    <cfRule type="cellIs" dxfId="17" priority="11" stopIfTrue="1" operator="greaterThan">
      <formula>0.95</formula>
    </cfRule>
  </conditionalFormatting>
  <conditionalFormatting sqref="I5:I12 I17:I24">
    <cfRule type="cellIs" dxfId="16" priority="10" stopIfTrue="1" operator="greaterThan">
      <formula>0.9</formula>
    </cfRule>
  </conditionalFormatting>
  <conditionalFormatting sqref="L5:M12 L17:M24 L41:M48">
    <cfRule type="cellIs" dxfId="15" priority="9" stopIfTrue="1" operator="lessThan">
      <formula>0</formula>
    </cfRule>
  </conditionalFormatting>
  <conditionalFormatting sqref="D5:D11 H5:H11 D17:D23 H17:H23 L29:L35 D41:D47 H41:H47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1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1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7:D23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7:H23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L29:L35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{32C5AB2D-7213-4393-BFC8-C7398E5D8910}</x14:id>
        </ext>
      </extLst>
    </cfRule>
  </conditionalFormatting>
  <conditionalFormatting sqref="D41:D47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41:H47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J22 E12 E24 E36 I36 E48" formula="1"/>
    <ignoredError sqref="B12:D12 F12:H12 B24:D24 F24:H24 B36:D36 F36:H36 J36:L36 B48:D48 F48:H48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D5:D11 H5:H11 D17:D23 H17:H23 L29:L35 D41:D47 H41:H47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D5:D11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H5:H11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D17:D23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H17:H23</xm:sqref>
        </x14:conditionalFormatting>
        <x14:conditionalFormatting xmlns:xm="http://schemas.microsoft.com/office/excel/2006/main">
          <x14:cfRule type="dataBar" id="{32C5AB2D-7213-4393-BFC8-C7398E5D891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L29:L35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D41:D47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H41:H47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BV71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145" bestFit="1" customWidth="1"/>
    <col min="2" max="3" width="7.77734375" style="334" customWidth="1"/>
    <col min="4" max="5" width="7.77734375" style="145" customWidth="1"/>
    <col min="6" max="6" width="14.88671875" style="145" bestFit="1" customWidth="1"/>
    <col min="7" max="7" width="1.5546875" style="145" bestFit="1" customWidth="1"/>
    <col min="8" max="8" width="4.33203125" style="145" bestFit="1" customWidth="1"/>
    <col min="9" max="9" width="7.6640625" style="145" bestFit="1" customWidth="1"/>
    <col min="10" max="10" width="6.88671875" style="145" bestFit="1" customWidth="1"/>
    <col min="11" max="11" width="17.33203125" style="145" bestFit="1" customWidth="1"/>
    <col min="12" max="13" width="19.6640625" style="145" bestFit="1" customWidth="1"/>
    <col min="14" max="16384" width="8.88671875" style="145"/>
  </cols>
  <sheetData>
    <row r="1" spans="1:74" ht="18.600000000000001" customHeight="1" thickBot="1" x14ac:dyDescent="0.4">
      <c r="A1" s="556" t="s">
        <v>200</v>
      </c>
      <c r="B1" s="501"/>
      <c r="C1" s="501"/>
      <c r="D1" s="501"/>
      <c r="E1" s="501"/>
      <c r="F1" s="501"/>
      <c r="G1" s="501"/>
      <c r="H1" s="501"/>
      <c r="I1" s="501"/>
      <c r="J1" s="501"/>
      <c r="K1" s="501"/>
      <c r="L1" s="501"/>
      <c r="M1" s="501"/>
    </row>
    <row r="2" spans="1:74" ht="14.4" customHeight="1" x14ac:dyDescent="0.3">
      <c r="A2" s="580" t="s">
        <v>297</v>
      </c>
      <c r="B2" s="329"/>
      <c r="C2" s="329"/>
      <c r="D2" s="146"/>
      <c r="E2" s="146"/>
      <c r="F2" s="146"/>
      <c r="G2" s="146"/>
      <c r="H2" s="146"/>
      <c r="I2" s="146"/>
      <c r="J2" s="146"/>
      <c r="K2" s="146"/>
      <c r="L2" s="146"/>
      <c r="M2" s="146"/>
    </row>
    <row r="3" spans="1:74" ht="14.4" customHeight="1" x14ac:dyDescent="0.3">
      <c r="A3" s="140"/>
      <c r="B3" s="330"/>
      <c r="C3" s="33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  <c r="AE3" s="140"/>
      <c r="AF3" s="140"/>
      <c r="AG3" s="140"/>
      <c r="AH3" s="140"/>
      <c r="AI3" s="140"/>
      <c r="AJ3" s="140"/>
      <c r="AK3" s="140"/>
      <c r="AL3" s="140"/>
      <c r="AM3" s="140"/>
      <c r="AN3" s="140"/>
      <c r="AO3" s="140"/>
      <c r="AP3" s="140"/>
      <c r="AQ3" s="140"/>
      <c r="AR3" s="140"/>
      <c r="AS3" s="140"/>
      <c r="AT3" s="140"/>
      <c r="AU3" s="140"/>
      <c r="AV3" s="140"/>
      <c r="AW3" s="140"/>
      <c r="AX3" s="140"/>
      <c r="AY3" s="140"/>
      <c r="AZ3" s="140"/>
      <c r="BA3" s="140"/>
      <c r="BB3" s="140"/>
      <c r="BC3" s="140"/>
      <c r="BD3" s="140"/>
      <c r="BE3" s="140"/>
      <c r="BF3" s="140"/>
      <c r="BG3" s="140"/>
      <c r="BH3" s="140"/>
      <c r="BI3" s="140"/>
      <c r="BJ3" s="140"/>
      <c r="BK3" s="140"/>
      <c r="BL3" s="140"/>
      <c r="BM3" s="140"/>
      <c r="BN3" s="140"/>
      <c r="BO3" s="140"/>
      <c r="BP3" s="140"/>
      <c r="BQ3" s="140"/>
      <c r="BR3" s="140"/>
      <c r="BS3" s="140"/>
      <c r="BT3" s="140"/>
      <c r="BU3" s="140"/>
      <c r="BV3" s="140"/>
    </row>
    <row r="4" spans="1:74" ht="14.4" customHeight="1" x14ac:dyDescent="0.3">
      <c r="A4" s="140"/>
      <c r="B4" s="330"/>
      <c r="C4" s="33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40"/>
      <c r="AI4" s="140"/>
      <c r="AJ4" s="140"/>
      <c r="AK4" s="140"/>
      <c r="AL4" s="140"/>
      <c r="AM4" s="140"/>
      <c r="AN4" s="140"/>
      <c r="AO4" s="140"/>
      <c r="AP4" s="140"/>
      <c r="AQ4" s="140"/>
      <c r="AR4" s="140"/>
      <c r="AS4" s="140"/>
      <c r="AT4" s="140"/>
      <c r="AU4" s="140"/>
      <c r="AV4" s="140"/>
      <c r="AW4" s="140"/>
      <c r="AX4" s="140"/>
      <c r="AY4" s="140"/>
      <c r="AZ4" s="140"/>
      <c r="BA4" s="140"/>
      <c r="BB4" s="140"/>
      <c r="BC4" s="140"/>
      <c r="BD4" s="140"/>
      <c r="BE4" s="140"/>
      <c r="BF4" s="140"/>
      <c r="BG4" s="140"/>
      <c r="BH4" s="140"/>
      <c r="BI4" s="140"/>
      <c r="BJ4" s="140"/>
      <c r="BK4" s="140"/>
      <c r="BL4" s="140"/>
      <c r="BM4" s="140"/>
      <c r="BN4" s="140"/>
      <c r="BO4" s="140"/>
      <c r="BP4" s="140"/>
      <c r="BQ4" s="140"/>
      <c r="BR4" s="140"/>
      <c r="BS4" s="140"/>
      <c r="BT4" s="140"/>
      <c r="BU4" s="140"/>
      <c r="BV4" s="140"/>
    </row>
    <row r="5" spans="1:74" ht="14.4" customHeight="1" x14ac:dyDescent="0.3">
      <c r="A5" s="140"/>
      <c r="B5" s="330"/>
      <c r="C5" s="330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0"/>
      <c r="AA5" s="140"/>
      <c r="AB5" s="140"/>
      <c r="AC5" s="140"/>
      <c r="AD5" s="140"/>
      <c r="AE5" s="140"/>
      <c r="AF5" s="140"/>
      <c r="AG5" s="140"/>
      <c r="AH5" s="140"/>
      <c r="AI5" s="140"/>
      <c r="AJ5" s="140"/>
      <c r="AK5" s="140"/>
      <c r="AL5" s="140"/>
      <c r="AM5" s="140"/>
      <c r="AN5" s="140"/>
      <c r="AO5" s="140"/>
      <c r="AP5" s="140"/>
      <c r="AQ5" s="140"/>
      <c r="AR5" s="140"/>
      <c r="AS5" s="140"/>
      <c r="AT5" s="140"/>
      <c r="AU5" s="140"/>
      <c r="AV5" s="140"/>
      <c r="AW5" s="140"/>
      <c r="AX5" s="140"/>
      <c r="AY5" s="140"/>
      <c r="AZ5" s="140"/>
      <c r="BA5" s="140"/>
      <c r="BB5" s="140"/>
      <c r="BC5" s="140"/>
      <c r="BD5" s="140"/>
      <c r="BE5" s="140"/>
      <c r="BF5" s="140"/>
      <c r="BG5" s="140"/>
      <c r="BH5" s="140"/>
      <c r="BI5" s="140"/>
      <c r="BJ5" s="140"/>
      <c r="BK5" s="140"/>
      <c r="BL5" s="140"/>
      <c r="BM5" s="140"/>
      <c r="BN5" s="140"/>
      <c r="BO5" s="140"/>
      <c r="BP5" s="140"/>
      <c r="BQ5" s="140"/>
      <c r="BR5" s="140"/>
      <c r="BS5" s="140"/>
      <c r="BT5" s="140"/>
      <c r="BU5" s="140"/>
      <c r="BV5" s="140"/>
    </row>
    <row r="6" spans="1:74" ht="14.4" customHeight="1" x14ac:dyDescent="0.3">
      <c r="A6" s="140"/>
      <c r="B6" s="330"/>
      <c r="C6" s="330"/>
      <c r="D6" s="140"/>
      <c r="E6" s="140"/>
      <c r="F6" s="140"/>
      <c r="G6" s="140"/>
      <c r="H6" s="140"/>
      <c r="I6" s="140"/>
      <c r="J6" s="140"/>
      <c r="K6" s="140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140"/>
      <c r="AA6" s="140"/>
      <c r="AB6" s="140"/>
      <c r="AC6" s="140"/>
      <c r="AD6" s="140"/>
      <c r="AE6" s="140"/>
      <c r="AF6" s="140"/>
      <c r="AG6" s="140"/>
      <c r="AH6" s="140"/>
      <c r="AI6" s="140"/>
      <c r="AJ6" s="140"/>
      <c r="AK6" s="140"/>
      <c r="AL6" s="140"/>
      <c r="AM6" s="140"/>
      <c r="AN6" s="140"/>
      <c r="AO6" s="140"/>
      <c r="AP6" s="140"/>
      <c r="AQ6" s="140"/>
      <c r="AR6" s="140"/>
      <c r="AS6" s="140"/>
      <c r="AT6" s="140"/>
      <c r="AU6" s="140"/>
      <c r="AV6" s="140"/>
      <c r="AW6" s="140"/>
      <c r="AX6" s="140"/>
      <c r="AY6" s="140"/>
      <c r="AZ6" s="140"/>
      <c r="BA6" s="140"/>
      <c r="BB6" s="140"/>
      <c r="BC6" s="140"/>
      <c r="BD6" s="140"/>
      <c r="BE6" s="140"/>
      <c r="BF6" s="140"/>
      <c r="BG6" s="140"/>
      <c r="BH6" s="140"/>
      <c r="BI6" s="140"/>
      <c r="BJ6" s="140"/>
      <c r="BK6" s="140"/>
      <c r="BL6" s="140"/>
      <c r="BM6" s="140"/>
      <c r="BN6" s="140"/>
      <c r="BO6" s="140"/>
      <c r="BP6" s="140"/>
      <c r="BQ6" s="140"/>
      <c r="BR6" s="140"/>
      <c r="BS6" s="140"/>
      <c r="BT6" s="140"/>
      <c r="BU6" s="140"/>
      <c r="BV6" s="140"/>
    </row>
    <row r="7" spans="1:74" ht="14.4" customHeight="1" x14ac:dyDescent="0.3">
      <c r="A7" s="140"/>
      <c r="B7" s="330"/>
      <c r="C7" s="330"/>
      <c r="D7" s="140"/>
      <c r="E7" s="140"/>
      <c r="F7" s="140"/>
      <c r="G7" s="140"/>
      <c r="H7" s="140"/>
      <c r="I7" s="140"/>
      <c r="J7" s="140"/>
      <c r="K7" s="140"/>
      <c r="L7" s="140"/>
      <c r="M7" s="140"/>
      <c r="N7" s="140"/>
      <c r="O7" s="140"/>
      <c r="P7" s="140"/>
      <c r="Q7" s="140"/>
      <c r="R7" s="140"/>
      <c r="S7" s="140"/>
      <c r="T7" s="140"/>
      <c r="U7" s="140"/>
      <c r="V7" s="140"/>
      <c r="W7" s="140"/>
      <c r="X7" s="140"/>
      <c r="Y7" s="140"/>
      <c r="Z7" s="140"/>
      <c r="AA7" s="140"/>
      <c r="AB7" s="140"/>
      <c r="AC7" s="140"/>
      <c r="AD7" s="140"/>
      <c r="AE7" s="140"/>
      <c r="AF7" s="140"/>
      <c r="AG7" s="140"/>
      <c r="AH7" s="140"/>
      <c r="AI7" s="140"/>
      <c r="AJ7" s="140"/>
      <c r="AK7" s="140"/>
      <c r="AL7" s="140"/>
      <c r="AM7" s="140"/>
      <c r="AN7" s="140"/>
      <c r="AO7" s="140"/>
      <c r="AP7" s="140"/>
      <c r="AQ7" s="140"/>
      <c r="AR7" s="140"/>
      <c r="AS7" s="140"/>
      <c r="AT7" s="140"/>
      <c r="AU7" s="140"/>
      <c r="AV7" s="140"/>
      <c r="AW7" s="140"/>
      <c r="AX7" s="140"/>
      <c r="AY7" s="140"/>
      <c r="AZ7" s="140"/>
      <c r="BA7" s="140"/>
      <c r="BB7" s="140"/>
      <c r="BC7" s="140"/>
      <c r="BD7" s="140"/>
      <c r="BE7" s="140"/>
      <c r="BF7" s="140"/>
      <c r="BG7" s="140"/>
      <c r="BH7" s="140"/>
      <c r="BI7" s="140"/>
      <c r="BJ7" s="140"/>
      <c r="BK7" s="140"/>
      <c r="BL7" s="140"/>
      <c r="BM7" s="140"/>
      <c r="BN7" s="140"/>
      <c r="BO7" s="140"/>
      <c r="BP7" s="140"/>
      <c r="BQ7" s="140"/>
      <c r="BR7" s="140"/>
      <c r="BS7" s="140"/>
      <c r="BT7" s="140"/>
      <c r="BU7" s="140"/>
      <c r="BV7" s="140"/>
    </row>
    <row r="8" spans="1:74" ht="14.4" customHeight="1" x14ac:dyDescent="0.3">
      <c r="A8" s="140"/>
      <c r="B8" s="330"/>
      <c r="C8" s="330"/>
      <c r="D8" s="140"/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  <c r="X8" s="140"/>
      <c r="Y8" s="140"/>
      <c r="Z8" s="140"/>
      <c r="AA8" s="140"/>
      <c r="AB8" s="140"/>
      <c r="AC8" s="140"/>
      <c r="AD8" s="140"/>
      <c r="AE8" s="140"/>
      <c r="AF8" s="140"/>
      <c r="AG8" s="140"/>
      <c r="AH8" s="140"/>
      <c r="AI8" s="140"/>
      <c r="AJ8" s="140"/>
      <c r="AK8" s="140"/>
      <c r="AL8" s="140"/>
      <c r="AM8" s="140"/>
      <c r="AN8" s="140"/>
      <c r="AO8" s="140"/>
      <c r="AP8" s="140"/>
      <c r="AQ8" s="140"/>
      <c r="AR8" s="140"/>
      <c r="AS8" s="140"/>
      <c r="AT8" s="140"/>
      <c r="AU8" s="140"/>
      <c r="AV8" s="140"/>
      <c r="AW8" s="140"/>
      <c r="AX8" s="140"/>
      <c r="AY8" s="140"/>
      <c r="AZ8" s="140"/>
      <c r="BA8" s="140"/>
      <c r="BB8" s="140"/>
      <c r="BC8" s="140"/>
      <c r="BD8" s="140"/>
      <c r="BE8" s="140"/>
      <c r="BF8" s="140"/>
      <c r="BG8" s="140"/>
      <c r="BH8" s="140"/>
      <c r="BI8" s="140"/>
      <c r="BJ8" s="140"/>
      <c r="BK8" s="140"/>
      <c r="BL8" s="140"/>
      <c r="BM8" s="140"/>
      <c r="BN8" s="140"/>
      <c r="BO8" s="140"/>
      <c r="BP8" s="140"/>
      <c r="BQ8" s="140"/>
      <c r="BR8" s="140"/>
      <c r="BS8" s="140"/>
      <c r="BT8" s="140"/>
      <c r="BU8" s="140"/>
      <c r="BV8" s="140"/>
    </row>
    <row r="9" spans="1:74" ht="14.4" customHeight="1" x14ac:dyDescent="0.3">
      <c r="A9" s="140"/>
      <c r="B9" s="330"/>
      <c r="C9" s="330"/>
      <c r="D9" s="140"/>
      <c r="E9" s="140"/>
      <c r="F9" s="140"/>
      <c r="G9" s="140"/>
      <c r="H9" s="140"/>
      <c r="I9" s="140"/>
      <c r="J9" s="140"/>
      <c r="K9" s="140"/>
      <c r="L9" s="140"/>
      <c r="M9" s="140"/>
      <c r="N9" s="140"/>
      <c r="O9" s="140"/>
      <c r="P9" s="140"/>
      <c r="Q9" s="140"/>
      <c r="R9" s="140"/>
      <c r="S9" s="140"/>
      <c r="T9" s="140"/>
      <c r="U9" s="140"/>
      <c r="V9" s="140"/>
      <c r="W9" s="140"/>
      <c r="X9" s="140"/>
      <c r="Y9" s="140"/>
      <c r="Z9" s="140"/>
      <c r="AA9" s="140"/>
      <c r="AB9" s="140"/>
      <c r="AC9" s="140"/>
      <c r="AD9" s="140"/>
      <c r="AE9" s="140"/>
      <c r="AF9" s="140"/>
      <c r="AG9" s="140"/>
      <c r="AH9" s="140"/>
      <c r="AI9" s="140"/>
      <c r="AJ9" s="140"/>
      <c r="AK9" s="140"/>
      <c r="AL9" s="140"/>
      <c r="AM9" s="140"/>
      <c r="AN9" s="140"/>
      <c r="AO9" s="140"/>
      <c r="AP9" s="140"/>
      <c r="AQ9" s="140"/>
      <c r="AR9" s="140"/>
      <c r="AS9" s="140"/>
      <c r="AT9" s="140"/>
      <c r="AU9" s="140"/>
      <c r="AV9" s="140"/>
      <c r="AW9" s="140"/>
      <c r="AX9" s="140"/>
      <c r="AY9" s="140"/>
      <c r="AZ9" s="140"/>
      <c r="BA9" s="140"/>
      <c r="BB9" s="140"/>
      <c r="BC9" s="140"/>
      <c r="BD9" s="140"/>
      <c r="BE9" s="140"/>
      <c r="BF9" s="140"/>
      <c r="BG9" s="140"/>
      <c r="BH9" s="140"/>
      <c r="BI9" s="140"/>
      <c r="BJ9" s="140"/>
      <c r="BK9" s="140"/>
      <c r="BL9" s="140"/>
      <c r="BM9" s="140"/>
      <c r="BN9" s="140"/>
      <c r="BO9" s="140"/>
      <c r="BP9" s="140"/>
      <c r="BQ9" s="140"/>
      <c r="BR9" s="140"/>
      <c r="BS9" s="140"/>
      <c r="BT9" s="140"/>
      <c r="BU9" s="140"/>
      <c r="BV9" s="140"/>
    </row>
    <row r="10" spans="1:74" ht="14.4" customHeight="1" x14ac:dyDescent="0.3">
      <c r="A10" s="140"/>
      <c r="B10" s="330"/>
      <c r="C10" s="330"/>
      <c r="D10" s="140"/>
      <c r="E10" s="140"/>
      <c r="F10" s="140"/>
      <c r="G10" s="140"/>
      <c r="H10" s="140"/>
      <c r="I10" s="140"/>
      <c r="J10" s="140"/>
      <c r="K10" s="140"/>
      <c r="L10" s="140"/>
      <c r="M10" s="140"/>
      <c r="N10" s="140"/>
      <c r="O10" s="140"/>
      <c r="P10" s="140"/>
      <c r="Q10" s="140"/>
      <c r="R10" s="140"/>
      <c r="S10" s="140"/>
      <c r="T10" s="140"/>
      <c r="U10" s="140"/>
      <c r="V10" s="140"/>
      <c r="W10" s="140"/>
      <c r="X10" s="140"/>
      <c r="Y10" s="140"/>
      <c r="Z10" s="140"/>
      <c r="AA10" s="140"/>
      <c r="AB10" s="140"/>
      <c r="AC10" s="140"/>
      <c r="AD10" s="140"/>
      <c r="AE10" s="140"/>
      <c r="AF10" s="140"/>
      <c r="AG10" s="140"/>
      <c r="AH10" s="140"/>
      <c r="AI10" s="140"/>
      <c r="AJ10" s="140"/>
      <c r="AK10" s="140"/>
      <c r="AL10" s="140"/>
      <c r="AM10" s="140"/>
      <c r="AN10" s="140"/>
      <c r="AO10" s="140"/>
      <c r="AP10" s="140"/>
      <c r="AQ10" s="140"/>
      <c r="AR10" s="140"/>
      <c r="AS10" s="140"/>
      <c r="AT10" s="140"/>
      <c r="AU10" s="140"/>
      <c r="AV10" s="140"/>
      <c r="AW10" s="140"/>
      <c r="AX10" s="140"/>
      <c r="AY10" s="140"/>
      <c r="AZ10" s="140"/>
      <c r="BA10" s="140"/>
      <c r="BB10" s="140"/>
      <c r="BC10" s="140"/>
      <c r="BD10" s="140"/>
      <c r="BE10" s="140"/>
      <c r="BF10" s="140"/>
      <c r="BG10" s="140"/>
      <c r="BH10" s="140"/>
      <c r="BI10" s="140"/>
      <c r="BJ10" s="140"/>
      <c r="BK10" s="140"/>
      <c r="BL10" s="140"/>
      <c r="BM10" s="140"/>
      <c r="BN10" s="140"/>
      <c r="BO10" s="140"/>
      <c r="BP10" s="140"/>
      <c r="BQ10" s="140"/>
      <c r="BR10" s="140"/>
      <c r="BS10" s="140"/>
      <c r="BT10" s="140"/>
      <c r="BU10" s="140"/>
      <c r="BV10" s="140"/>
    </row>
    <row r="11" spans="1:74" ht="14.4" customHeight="1" x14ac:dyDescent="0.3">
      <c r="A11" s="140"/>
      <c r="B11" s="330"/>
      <c r="C11" s="330"/>
      <c r="D11" s="140"/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  <c r="Y11" s="140"/>
      <c r="Z11" s="140"/>
      <c r="AA11" s="140"/>
      <c r="AB11" s="140"/>
      <c r="AC11" s="140"/>
      <c r="AD11" s="140"/>
      <c r="AE11" s="140"/>
      <c r="AF11" s="140"/>
      <c r="AG11" s="140"/>
      <c r="AH11" s="140"/>
      <c r="AI11" s="140"/>
      <c r="AJ11" s="140"/>
      <c r="AK11" s="140"/>
      <c r="AL11" s="140"/>
      <c r="AM11" s="140"/>
      <c r="AN11" s="140"/>
      <c r="AO11" s="140"/>
      <c r="AP11" s="140"/>
      <c r="AQ11" s="140"/>
      <c r="AR11" s="140"/>
      <c r="AS11" s="140"/>
      <c r="AT11" s="140"/>
      <c r="AU11" s="140"/>
      <c r="AV11" s="140"/>
      <c r="AW11" s="140"/>
      <c r="AX11" s="140"/>
      <c r="AY11" s="140"/>
      <c r="AZ11" s="140"/>
      <c r="BA11" s="140"/>
      <c r="BB11" s="140"/>
      <c r="BC11" s="140"/>
      <c r="BD11" s="140"/>
      <c r="BE11" s="140"/>
      <c r="BF11" s="140"/>
      <c r="BG11" s="140"/>
      <c r="BH11" s="140"/>
      <c r="BI11" s="140"/>
      <c r="BJ11" s="140"/>
      <c r="BK11" s="140"/>
      <c r="BL11" s="140"/>
      <c r="BM11" s="140"/>
      <c r="BN11" s="140"/>
      <c r="BO11" s="140"/>
      <c r="BP11" s="140"/>
      <c r="BQ11" s="140"/>
      <c r="BR11" s="140"/>
      <c r="BS11" s="140"/>
      <c r="BT11" s="140"/>
      <c r="BU11" s="140"/>
      <c r="BV11" s="140"/>
    </row>
    <row r="12" spans="1:74" ht="14.4" customHeight="1" x14ac:dyDescent="0.3">
      <c r="A12" s="140"/>
      <c r="B12" s="330"/>
      <c r="C12" s="330"/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0"/>
      <c r="AA12" s="140"/>
      <c r="AB12" s="140"/>
      <c r="AC12" s="140"/>
      <c r="AD12" s="140"/>
      <c r="AE12" s="140"/>
      <c r="AF12" s="140"/>
      <c r="AG12" s="140"/>
      <c r="AH12" s="140"/>
      <c r="AI12" s="140"/>
      <c r="AJ12" s="140"/>
      <c r="AK12" s="140"/>
      <c r="AL12" s="140"/>
      <c r="AM12" s="140"/>
      <c r="AN12" s="140"/>
      <c r="AO12" s="140"/>
      <c r="AP12" s="140"/>
      <c r="AQ12" s="140"/>
      <c r="AR12" s="140"/>
      <c r="AS12" s="140"/>
      <c r="AT12" s="140"/>
      <c r="AU12" s="140"/>
      <c r="AV12" s="140"/>
      <c r="AW12" s="140"/>
      <c r="AX12" s="140"/>
      <c r="AY12" s="140"/>
      <c r="AZ12" s="140"/>
      <c r="BA12" s="140"/>
      <c r="BB12" s="140"/>
      <c r="BC12" s="140"/>
      <c r="BD12" s="140"/>
      <c r="BE12" s="140"/>
      <c r="BF12" s="140"/>
      <c r="BG12" s="140"/>
      <c r="BH12" s="140"/>
      <c r="BI12" s="140"/>
      <c r="BJ12" s="140"/>
      <c r="BK12" s="140"/>
      <c r="BL12" s="140"/>
      <c r="BM12" s="140"/>
      <c r="BN12" s="140"/>
      <c r="BO12" s="140"/>
      <c r="BP12" s="140"/>
      <c r="BQ12" s="140"/>
      <c r="BR12" s="140"/>
      <c r="BS12" s="140"/>
      <c r="BT12" s="140"/>
      <c r="BU12" s="140"/>
      <c r="BV12" s="140"/>
    </row>
    <row r="13" spans="1:74" ht="14.4" customHeight="1" x14ac:dyDescent="0.3">
      <c r="A13" s="140"/>
      <c r="B13" s="330"/>
      <c r="C13" s="330"/>
      <c r="D13" s="140"/>
      <c r="E13" s="140"/>
      <c r="F13" s="140"/>
      <c r="G13" s="140"/>
      <c r="H13" s="140"/>
      <c r="I13" s="140"/>
      <c r="J13" s="140"/>
      <c r="K13" s="140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140"/>
      <c r="AF13" s="140"/>
      <c r="AG13" s="140"/>
      <c r="AH13" s="140"/>
      <c r="AI13" s="140"/>
      <c r="AJ13" s="140"/>
      <c r="AK13" s="140"/>
      <c r="AL13" s="140"/>
      <c r="AM13" s="140"/>
      <c r="AN13" s="140"/>
      <c r="AO13" s="140"/>
      <c r="AP13" s="140"/>
      <c r="AQ13" s="140"/>
      <c r="AR13" s="140"/>
      <c r="AS13" s="140"/>
      <c r="AT13" s="140"/>
      <c r="AU13" s="140"/>
      <c r="AV13" s="140"/>
      <c r="AW13" s="140"/>
      <c r="AX13" s="140"/>
      <c r="AY13" s="140"/>
      <c r="AZ13" s="140"/>
      <c r="BA13" s="140"/>
      <c r="BB13" s="140"/>
      <c r="BC13" s="140"/>
      <c r="BD13" s="140"/>
      <c r="BE13" s="140"/>
      <c r="BF13" s="140"/>
      <c r="BG13" s="140"/>
      <c r="BH13" s="140"/>
      <c r="BI13" s="140"/>
      <c r="BJ13" s="140"/>
      <c r="BK13" s="140"/>
      <c r="BL13" s="140"/>
      <c r="BM13" s="140"/>
      <c r="BN13" s="140"/>
      <c r="BO13" s="140"/>
      <c r="BP13" s="140"/>
      <c r="BQ13" s="140"/>
      <c r="BR13" s="140"/>
      <c r="BS13" s="140"/>
      <c r="BT13" s="140"/>
      <c r="BU13" s="140"/>
      <c r="BV13" s="140"/>
    </row>
    <row r="14" spans="1:74" ht="14.4" customHeight="1" x14ac:dyDescent="0.3">
      <c r="A14" s="140"/>
      <c r="B14" s="330"/>
      <c r="C14" s="330"/>
      <c r="D14" s="140"/>
      <c r="E14" s="140"/>
      <c r="F14" s="140"/>
      <c r="G14" s="140"/>
      <c r="H14" s="140"/>
      <c r="I14" s="140"/>
      <c r="J14" s="140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0"/>
      <c r="AA14" s="140"/>
      <c r="AB14" s="140"/>
      <c r="AC14" s="140"/>
      <c r="AD14" s="140"/>
      <c r="AE14" s="140"/>
      <c r="AF14" s="140"/>
      <c r="AG14" s="140"/>
      <c r="AH14" s="140"/>
      <c r="AI14" s="140"/>
      <c r="AJ14" s="140"/>
      <c r="AK14" s="140"/>
      <c r="AL14" s="140"/>
      <c r="AM14" s="140"/>
      <c r="AN14" s="140"/>
      <c r="AO14" s="140"/>
      <c r="AP14" s="140"/>
      <c r="AQ14" s="140"/>
      <c r="AR14" s="140"/>
      <c r="AS14" s="140"/>
      <c r="AT14" s="140"/>
      <c r="AU14" s="140"/>
      <c r="AV14" s="140"/>
      <c r="AW14" s="140"/>
      <c r="AX14" s="140"/>
      <c r="AY14" s="140"/>
      <c r="AZ14" s="140"/>
      <c r="BA14" s="140"/>
      <c r="BB14" s="140"/>
      <c r="BC14" s="140"/>
      <c r="BD14" s="140"/>
      <c r="BE14" s="140"/>
      <c r="BF14" s="140"/>
      <c r="BG14" s="140"/>
      <c r="BH14" s="140"/>
      <c r="BI14" s="140"/>
      <c r="BJ14" s="140"/>
      <c r="BK14" s="140"/>
      <c r="BL14" s="140"/>
      <c r="BM14" s="140"/>
      <c r="BN14" s="140"/>
      <c r="BO14" s="140"/>
      <c r="BP14" s="140"/>
      <c r="BQ14" s="140"/>
      <c r="BR14" s="140"/>
      <c r="BS14" s="140"/>
      <c r="BT14" s="140"/>
      <c r="BU14" s="140"/>
      <c r="BV14" s="140"/>
    </row>
    <row r="15" spans="1:74" ht="14.4" customHeight="1" x14ac:dyDescent="0.3">
      <c r="A15" s="140"/>
      <c r="B15" s="330"/>
      <c r="C15" s="330"/>
      <c r="D15" s="140"/>
      <c r="E15" s="140"/>
      <c r="F15" s="140"/>
      <c r="G15" s="140"/>
      <c r="H15" s="140"/>
      <c r="I15" s="140"/>
      <c r="J15" s="140"/>
      <c r="K15" s="140"/>
      <c r="L15" s="140"/>
      <c r="M15" s="140"/>
      <c r="N15" s="140"/>
      <c r="O15" s="140"/>
      <c r="P15" s="140"/>
      <c r="Q15" s="140"/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140"/>
      <c r="AF15" s="140"/>
      <c r="AG15" s="140"/>
      <c r="AH15" s="140"/>
      <c r="AI15" s="140"/>
      <c r="AJ15" s="140"/>
      <c r="AK15" s="140"/>
      <c r="AL15" s="140"/>
      <c r="AM15" s="140"/>
      <c r="AN15" s="140"/>
      <c r="AO15" s="140"/>
      <c r="AP15" s="140"/>
      <c r="AQ15" s="140"/>
      <c r="AR15" s="140"/>
      <c r="AS15" s="140"/>
      <c r="AT15" s="140"/>
      <c r="AU15" s="140"/>
      <c r="AV15" s="140"/>
      <c r="AW15" s="140"/>
      <c r="AX15" s="140"/>
      <c r="AY15" s="140"/>
      <c r="AZ15" s="140"/>
      <c r="BA15" s="140"/>
      <c r="BB15" s="140"/>
      <c r="BC15" s="140"/>
      <c r="BD15" s="140"/>
      <c r="BE15" s="140"/>
      <c r="BF15" s="140"/>
      <c r="BG15" s="140"/>
      <c r="BH15" s="140"/>
      <c r="BI15" s="140"/>
      <c r="BJ15" s="140"/>
      <c r="BK15" s="140"/>
      <c r="BL15" s="140"/>
      <c r="BM15" s="140"/>
      <c r="BN15" s="140"/>
      <c r="BO15" s="140"/>
      <c r="BP15" s="140"/>
      <c r="BQ15" s="140"/>
      <c r="BR15" s="140"/>
      <c r="BS15" s="140"/>
      <c r="BT15" s="140"/>
      <c r="BU15" s="140"/>
      <c r="BV15" s="140"/>
    </row>
    <row r="16" spans="1:74" ht="14.4" customHeight="1" x14ac:dyDescent="0.3">
      <c r="A16" s="140"/>
      <c r="B16" s="330"/>
      <c r="C16" s="330"/>
      <c r="D16" s="140"/>
      <c r="E16" s="140"/>
      <c r="F16" s="140"/>
      <c r="G16" s="140"/>
      <c r="H16" s="140"/>
      <c r="I16" s="140"/>
      <c r="J16" s="140"/>
      <c r="K16" s="140"/>
      <c r="L16" s="140"/>
      <c r="M16" s="140"/>
      <c r="N16" s="140"/>
      <c r="O16" s="140"/>
      <c r="P16" s="140"/>
      <c r="Q16" s="140"/>
      <c r="R16" s="140"/>
      <c r="S16" s="140"/>
      <c r="T16" s="140"/>
      <c r="U16" s="140"/>
      <c r="V16" s="140"/>
      <c r="W16" s="140"/>
      <c r="X16" s="140"/>
      <c r="Y16" s="140"/>
      <c r="Z16" s="140"/>
      <c r="AA16" s="140"/>
      <c r="AB16" s="140"/>
      <c r="AC16" s="140"/>
      <c r="AD16" s="140"/>
      <c r="AE16" s="140"/>
      <c r="AF16" s="140"/>
      <c r="AG16" s="140"/>
      <c r="AH16" s="140"/>
      <c r="AI16" s="140"/>
      <c r="AJ16" s="140"/>
      <c r="AK16" s="140"/>
      <c r="AL16" s="140"/>
      <c r="AM16" s="140"/>
      <c r="AN16" s="140"/>
      <c r="AO16" s="140"/>
      <c r="AP16" s="140"/>
      <c r="AQ16" s="140"/>
      <c r="AR16" s="140"/>
      <c r="AS16" s="140"/>
      <c r="AT16" s="140"/>
      <c r="AU16" s="140"/>
      <c r="AV16" s="140"/>
      <c r="AW16" s="140"/>
      <c r="AX16" s="140"/>
      <c r="AY16" s="140"/>
      <c r="AZ16" s="140"/>
      <c r="BA16" s="140"/>
      <c r="BB16" s="140"/>
      <c r="BC16" s="140"/>
      <c r="BD16" s="140"/>
      <c r="BE16" s="140"/>
      <c r="BF16" s="140"/>
      <c r="BG16" s="140"/>
      <c r="BH16" s="140"/>
      <c r="BI16" s="140"/>
      <c r="BJ16" s="140"/>
      <c r="BK16" s="140"/>
      <c r="BL16" s="140"/>
      <c r="BM16" s="140"/>
      <c r="BN16" s="140"/>
      <c r="BO16" s="140"/>
      <c r="BP16" s="140"/>
      <c r="BQ16" s="140"/>
      <c r="BR16" s="140"/>
      <c r="BS16" s="140"/>
      <c r="BT16" s="140"/>
      <c r="BU16" s="140"/>
      <c r="BV16" s="140"/>
    </row>
    <row r="17" spans="1:74" ht="14.4" customHeight="1" x14ac:dyDescent="0.3">
      <c r="A17" s="140"/>
      <c r="B17" s="330"/>
      <c r="C17" s="330"/>
      <c r="D17" s="140"/>
      <c r="E17" s="140"/>
      <c r="F17" s="140"/>
      <c r="G17" s="140"/>
      <c r="H17" s="140"/>
      <c r="I17" s="140"/>
      <c r="J17" s="140"/>
      <c r="K17" s="140"/>
      <c r="L17" s="140"/>
      <c r="M17" s="140"/>
      <c r="N17" s="140"/>
      <c r="O17" s="140"/>
      <c r="P17" s="140"/>
      <c r="Q17" s="140"/>
      <c r="R17" s="140"/>
      <c r="S17" s="140"/>
      <c r="T17" s="140"/>
      <c r="U17" s="140"/>
      <c r="V17" s="140"/>
      <c r="W17" s="140"/>
      <c r="X17" s="140"/>
      <c r="Y17" s="140"/>
      <c r="Z17" s="140"/>
      <c r="AA17" s="140"/>
      <c r="AB17" s="140"/>
      <c r="AC17" s="140"/>
      <c r="AD17" s="140"/>
      <c r="AE17" s="140"/>
      <c r="AF17" s="140"/>
      <c r="AG17" s="140"/>
      <c r="AH17" s="140"/>
      <c r="AI17" s="140"/>
      <c r="AJ17" s="140"/>
      <c r="AK17" s="140"/>
      <c r="AL17" s="140"/>
      <c r="AM17" s="140"/>
      <c r="AN17" s="140"/>
      <c r="AO17" s="140"/>
      <c r="AP17" s="140"/>
      <c r="AQ17" s="140"/>
      <c r="AR17" s="140"/>
      <c r="AS17" s="140"/>
      <c r="AT17" s="140"/>
      <c r="AU17" s="140"/>
      <c r="AV17" s="140"/>
      <c r="AW17" s="140"/>
      <c r="AX17" s="140"/>
      <c r="AY17" s="140"/>
      <c r="AZ17" s="140"/>
      <c r="BA17" s="140"/>
      <c r="BB17" s="140"/>
      <c r="BC17" s="140"/>
      <c r="BD17" s="140"/>
      <c r="BE17" s="140"/>
      <c r="BF17" s="140"/>
      <c r="BG17" s="140"/>
      <c r="BH17" s="140"/>
      <c r="BI17" s="140"/>
      <c r="BJ17" s="140"/>
      <c r="BK17" s="140"/>
      <c r="BL17" s="140"/>
      <c r="BM17" s="140"/>
      <c r="BN17" s="140"/>
      <c r="BO17" s="140"/>
      <c r="BP17" s="140"/>
      <c r="BQ17" s="140"/>
      <c r="BR17" s="140"/>
      <c r="BS17" s="140"/>
      <c r="BT17" s="140"/>
      <c r="BU17" s="140"/>
      <c r="BV17" s="140"/>
    </row>
    <row r="18" spans="1:74" ht="14.4" customHeight="1" x14ac:dyDescent="0.3">
      <c r="A18" s="140"/>
      <c r="B18" s="330"/>
      <c r="C18" s="330"/>
      <c r="D18" s="140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40"/>
      <c r="AD18" s="140"/>
      <c r="AE18" s="140"/>
      <c r="AF18" s="140"/>
      <c r="AG18" s="140"/>
      <c r="AH18" s="140"/>
      <c r="AI18" s="140"/>
      <c r="AJ18" s="140"/>
      <c r="AK18" s="140"/>
      <c r="AL18" s="140"/>
      <c r="AM18" s="140"/>
      <c r="AN18" s="140"/>
      <c r="AO18" s="140"/>
      <c r="AP18" s="140"/>
      <c r="AQ18" s="140"/>
      <c r="AR18" s="140"/>
      <c r="AS18" s="140"/>
      <c r="AT18" s="140"/>
      <c r="AU18" s="140"/>
      <c r="AV18" s="140"/>
      <c r="AW18" s="140"/>
      <c r="AX18" s="140"/>
      <c r="AY18" s="140"/>
      <c r="AZ18" s="140"/>
      <c r="BA18" s="140"/>
      <c r="BB18" s="140"/>
      <c r="BC18" s="140"/>
      <c r="BD18" s="140"/>
      <c r="BE18" s="140"/>
      <c r="BF18" s="140"/>
      <c r="BG18" s="140"/>
      <c r="BH18" s="140"/>
      <c r="BI18" s="140"/>
      <c r="BJ18" s="140"/>
      <c r="BK18" s="140"/>
      <c r="BL18" s="140"/>
      <c r="BM18" s="140"/>
      <c r="BN18" s="140"/>
      <c r="BO18" s="140"/>
      <c r="BP18" s="140"/>
      <c r="BQ18" s="140"/>
      <c r="BR18" s="140"/>
      <c r="BS18" s="140"/>
      <c r="BT18" s="140"/>
      <c r="BU18" s="140"/>
      <c r="BV18" s="140"/>
    </row>
    <row r="19" spans="1:74" ht="14.4" customHeight="1" x14ac:dyDescent="0.3">
      <c r="A19" s="140"/>
      <c r="B19" s="330"/>
      <c r="C19" s="330"/>
      <c r="D19" s="140"/>
      <c r="E19" s="140"/>
      <c r="F19" s="140"/>
      <c r="G19" s="140"/>
      <c r="H19" s="140"/>
      <c r="I19" s="140"/>
      <c r="J19" s="140"/>
      <c r="K19" s="140"/>
      <c r="L19" s="140"/>
      <c r="M19" s="140"/>
      <c r="N19" s="140"/>
      <c r="O19" s="140"/>
      <c r="P19" s="140"/>
      <c r="Q19" s="140"/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  <c r="AE19" s="140"/>
      <c r="AF19" s="140"/>
      <c r="AG19" s="140"/>
      <c r="AH19" s="140"/>
      <c r="AI19" s="140"/>
      <c r="AJ19" s="140"/>
      <c r="AK19" s="140"/>
      <c r="AL19" s="140"/>
      <c r="AM19" s="140"/>
      <c r="AN19" s="140"/>
      <c r="AO19" s="140"/>
      <c r="AP19" s="140"/>
      <c r="AQ19" s="140"/>
      <c r="AR19" s="140"/>
      <c r="AS19" s="140"/>
      <c r="AT19" s="140"/>
      <c r="AU19" s="140"/>
      <c r="AV19" s="140"/>
      <c r="AW19" s="140"/>
      <c r="AX19" s="140"/>
      <c r="AY19" s="140"/>
      <c r="AZ19" s="140"/>
      <c r="BA19" s="140"/>
      <c r="BB19" s="140"/>
      <c r="BC19" s="140"/>
      <c r="BD19" s="140"/>
      <c r="BE19" s="140"/>
      <c r="BF19" s="140"/>
      <c r="BG19" s="140"/>
      <c r="BH19" s="140"/>
      <c r="BI19" s="140"/>
      <c r="BJ19" s="140"/>
      <c r="BK19" s="140"/>
      <c r="BL19" s="140"/>
      <c r="BM19" s="140"/>
      <c r="BN19" s="140"/>
      <c r="BO19" s="140"/>
      <c r="BP19" s="140"/>
      <c r="BQ19" s="140"/>
      <c r="BR19" s="140"/>
      <c r="BS19" s="140"/>
      <c r="BT19" s="140"/>
      <c r="BU19" s="140"/>
      <c r="BV19" s="140"/>
    </row>
    <row r="20" spans="1:74" ht="14.4" customHeight="1" x14ac:dyDescent="0.3">
      <c r="A20" s="140"/>
      <c r="B20" s="330"/>
      <c r="C20" s="330"/>
      <c r="D20" s="140"/>
      <c r="E20" s="140"/>
      <c r="F20" s="140"/>
      <c r="G20" s="140"/>
      <c r="H20" s="140"/>
      <c r="I20" s="140"/>
      <c r="J20" s="140"/>
      <c r="K20" s="140"/>
      <c r="L20" s="140"/>
      <c r="M20" s="140"/>
      <c r="N20" s="140"/>
      <c r="O20" s="140"/>
      <c r="P20" s="140"/>
      <c r="Q20" s="140"/>
      <c r="R20" s="140"/>
      <c r="S20" s="140"/>
      <c r="T20" s="140"/>
      <c r="U20" s="140"/>
      <c r="V20" s="140"/>
      <c r="W20" s="140"/>
      <c r="X20" s="140"/>
      <c r="Y20" s="140"/>
      <c r="Z20" s="140"/>
      <c r="AA20" s="140"/>
      <c r="AB20" s="140"/>
      <c r="AC20" s="140"/>
      <c r="AD20" s="140"/>
      <c r="AE20" s="140"/>
      <c r="AF20" s="140"/>
      <c r="AG20" s="140"/>
      <c r="AH20" s="140"/>
      <c r="AI20" s="140"/>
      <c r="AJ20" s="140"/>
      <c r="AK20" s="140"/>
      <c r="AL20" s="140"/>
      <c r="AM20" s="140"/>
      <c r="AN20" s="140"/>
      <c r="AO20" s="140"/>
      <c r="AP20" s="140"/>
      <c r="AQ20" s="140"/>
      <c r="AR20" s="140"/>
      <c r="AS20" s="140"/>
      <c r="AT20" s="140"/>
      <c r="AU20" s="140"/>
      <c r="AV20" s="140"/>
      <c r="AW20" s="140"/>
      <c r="AX20" s="140"/>
      <c r="AY20" s="140"/>
      <c r="AZ20" s="140"/>
      <c r="BA20" s="140"/>
      <c r="BB20" s="140"/>
      <c r="BC20" s="140"/>
      <c r="BD20" s="140"/>
      <c r="BE20" s="140"/>
      <c r="BF20" s="140"/>
      <c r="BG20" s="140"/>
      <c r="BH20" s="140"/>
      <c r="BI20" s="140"/>
      <c r="BJ20" s="140"/>
      <c r="BK20" s="140"/>
      <c r="BL20" s="140"/>
      <c r="BM20" s="140"/>
      <c r="BN20" s="140"/>
      <c r="BO20" s="140"/>
      <c r="BP20" s="140"/>
      <c r="BQ20" s="140"/>
      <c r="BR20" s="140"/>
      <c r="BS20" s="140"/>
      <c r="BT20" s="140"/>
      <c r="BU20" s="140"/>
      <c r="BV20" s="140"/>
    </row>
    <row r="21" spans="1:74" ht="14.4" customHeight="1" x14ac:dyDescent="0.3">
      <c r="A21" s="140"/>
      <c r="B21" s="330"/>
      <c r="C21" s="330"/>
      <c r="D21" s="140"/>
      <c r="E21" s="140"/>
      <c r="F21" s="140"/>
      <c r="G21" s="140"/>
      <c r="H21" s="140"/>
      <c r="I21" s="140"/>
      <c r="J21" s="140"/>
      <c r="K21" s="140"/>
      <c r="L21" s="140"/>
      <c r="M21" s="140"/>
      <c r="N21" s="140"/>
      <c r="O21" s="140"/>
      <c r="P21" s="140"/>
      <c r="Q21" s="140"/>
      <c r="R21" s="140"/>
      <c r="S21" s="140"/>
      <c r="T21" s="140"/>
      <c r="U21" s="140"/>
      <c r="V21" s="140"/>
      <c r="W21" s="140"/>
      <c r="X21" s="140"/>
      <c r="Y21" s="140"/>
      <c r="Z21" s="140"/>
      <c r="AA21" s="140"/>
      <c r="AB21" s="140"/>
      <c r="AC21" s="140"/>
      <c r="AD21" s="140"/>
      <c r="AE21" s="140"/>
      <c r="AF21" s="140"/>
      <c r="AG21" s="140"/>
      <c r="AH21" s="140"/>
      <c r="AI21" s="140"/>
      <c r="AJ21" s="140"/>
      <c r="AK21" s="140"/>
      <c r="AL21" s="140"/>
      <c r="AM21" s="140"/>
      <c r="AN21" s="140"/>
      <c r="AO21" s="140"/>
      <c r="AP21" s="140"/>
      <c r="AQ21" s="140"/>
      <c r="AR21" s="140"/>
      <c r="AS21" s="140"/>
      <c r="AT21" s="140"/>
      <c r="AU21" s="140"/>
      <c r="AV21" s="140"/>
      <c r="AW21" s="140"/>
      <c r="AX21" s="140"/>
      <c r="AY21" s="140"/>
      <c r="AZ21" s="140"/>
      <c r="BA21" s="140"/>
      <c r="BB21" s="140"/>
      <c r="BC21" s="140"/>
      <c r="BD21" s="140"/>
      <c r="BE21" s="140"/>
      <c r="BF21" s="140"/>
      <c r="BG21" s="140"/>
      <c r="BH21" s="140"/>
      <c r="BI21" s="140"/>
      <c r="BJ21" s="140"/>
      <c r="BK21" s="140"/>
      <c r="BL21" s="140"/>
      <c r="BM21" s="140"/>
      <c r="BN21" s="140"/>
      <c r="BO21" s="140"/>
      <c r="BP21" s="140"/>
      <c r="BQ21" s="140"/>
      <c r="BR21" s="140"/>
      <c r="BS21" s="140"/>
      <c r="BT21" s="140"/>
      <c r="BU21" s="140"/>
      <c r="BV21" s="140"/>
    </row>
    <row r="22" spans="1:74" ht="14.4" customHeight="1" x14ac:dyDescent="0.3">
      <c r="A22" s="140"/>
      <c r="B22" s="330"/>
      <c r="C22" s="330"/>
      <c r="D22" s="140"/>
      <c r="E22" s="140"/>
      <c r="F22" s="140"/>
      <c r="G22" s="140"/>
      <c r="H22" s="140"/>
      <c r="I22" s="140"/>
      <c r="J22" s="140"/>
      <c r="K22" s="140"/>
      <c r="L22" s="140"/>
      <c r="M22" s="140"/>
      <c r="N22" s="140"/>
      <c r="O22" s="140"/>
      <c r="P22" s="140"/>
      <c r="Q22" s="140"/>
      <c r="R22" s="140"/>
      <c r="S22" s="140"/>
      <c r="T22" s="140"/>
      <c r="U22" s="140"/>
      <c r="V22" s="140"/>
      <c r="W22" s="140"/>
      <c r="X22" s="140"/>
      <c r="Y22" s="140"/>
      <c r="Z22" s="140"/>
      <c r="AA22" s="140"/>
      <c r="AB22" s="140"/>
      <c r="AC22" s="140"/>
      <c r="AD22" s="140"/>
      <c r="AE22" s="140"/>
      <c r="AF22" s="140"/>
      <c r="AG22" s="140"/>
      <c r="AH22" s="140"/>
      <c r="AI22" s="140"/>
      <c r="AJ22" s="140"/>
      <c r="AK22" s="140"/>
      <c r="AL22" s="140"/>
      <c r="AM22" s="140"/>
      <c r="AN22" s="140"/>
      <c r="AO22" s="140"/>
      <c r="AP22" s="140"/>
      <c r="AQ22" s="140"/>
      <c r="AR22" s="140"/>
      <c r="AS22" s="140"/>
      <c r="AT22" s="140"/>
      <c r="AU22" s="140"/>
      <c r="AV22" s="140"/>
      <c r="AW22" s="140"/>
      <c r="AX22" s="140"/>
      <c r="AY22" s="140"/>
      <c r="AZ22" s="140"/>
      <c r="BA22" s="140"/>
      <c r="BB22" s="140"/>
      <c r="BC22" s="140"/>
      <c r="BD22" s="140"/>
      <c r="BE22" s="140"/>
      <c r="BF22" s="140"/>
      <c r="BG22" s="140"/>
      <c r="BH22" s="140"/>
      <c r="BI22" s="140"/>
      <c r="BJ22" s="140"/>
      <c r="BK22" s="140"/>
      <c r="BL22" s="140"/>
      <c r="BM22" s="140"/>
      <c r="BN22" s="140"/>
      <c r="BO22" s="140"/>
      <c r="BP22" s="140"/>
      <c r="BQ22" s="140"/>
      <c r="BR22" s="140"/>
      <c r="BS22" s="140"/>
      <c r="BT22" s="140"/>
      <c r="BU22" s="140"/>
      <c r="BV22" s="140"/>
    </row>
    <row r="23" spans="1:74" ht="14.4" customHeight="1" x14ac:dyDescent="0.3">
      <c r="A23" s="140"/>
      <c r="B23" s="330"/>
      <c r="C23" s="330"/>
      <c r="D23" s="140"/>
      <c r="E23" s="140"/>
      <c r="F23" s="140"/>
      <c r="G23" s="140"/>
      <c r="H23" s="140"/>
      <c r="I23" s="140"/>
      <c r="J23" s="140"/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0"/>
      <c r="V23" s="140"/>
      <c r="W23" s="140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0"/>
      <c r="AV23" s="140"/>
      <c r="AW23" s="140"/>
      <c r="AX23" s="140"/>
      <c r="AY23" s="140"/>
      <c r="AZ23" s="140"/>
      <c r="BA23" s="140"/>
      <c r="BB23" s="140"/>
      <c r="BC23" s="140"/>
      <c r="BD23" s="140"/>
      <c r="BE23" s="140"/>
      <c r="BF23" s="140"/>
      <c r="BG23" s="140"/>
      <c r="BH23" s="140"/>
      <c r="BI23" s="140"/>
      <c r="BJ23" s="140"/>
      <c r="BK23" s="140"/>
      <c r="BL23" s="140"/>
      <c r="BM23" s="140"/>
      <c r="BN23" s="140"/>
      <c r="BO23" s="140"/>
      <c r="BP23" s="140"/>
      <c r="BQ23" s="140"/>
      <c r="BR23" s="140"/>
      <c r="BS23" s="140"/>
      <c r="BT23" s="140"/>
      <c r="BU23" s="140"/>
      <c r="BV23" s="140"/>
    </row>
    <row r="24" spans="1:74" ht="14.4" customHeight="1" x14ac:dyDescent="0.3">
      <c r="A24" s="140"/>
      <c r="B24" s="330"/>
      <c r="C24" s="330"/>
      <c r="D24" s="140"/>
      <c r="E24" s="140"/>
      <c r="F24" s="140"/>
      <c r="G24" s="140"/>
      <c r="H24" s="140"/>
      <c r="I24" s="140"/>
      <c r="J24" s="140"/>
      <c r="K24" s="140"/>
      <c r="L24" s="140"/>
      <c r="M24" s="140"/>
      <c r="N24" s="140"/>
      <c r="O24" s="140"/>
      <c r="P24" s="140"/>
      <c r="Q24" s="140"/>
      <c r="R24" s="140"/>
      <c r="S24" s="140"/>
      <c r="T24" s="140"/>
      <c r="U24" s="140"/>
      <c r="V24" s="140"/>
      <c r="W24" s="140"/>
      <c r="X24" s="140"/>
      <c r="Y24" s="140"/>
      <c r="Z24" s="140"/>
      <c r="AA24" s="140"/>
      <c r="AB24" s="140"/>
      <c r="AC24" s="140"/>
      <c r="AD24" s="140"/>
      <c r="AE24" s="140"/>
      <c r="AF24" s="140"/>
      <c r="AG24" s="140"/>
      <c r="AH24" s="140"/>
      <c r="AI24" s="140"/>
      <c r="AJ24" s="140"/>
      <c r="AK24" s="140"/>
      <c r="AL24" s="140"/>
      <c r="AM24" s="140"/>
      <c r="AN24" s="140"/>
      <c r="AO24" s="140"/>
      <c r="AP24" s="140"/>
      <c r="AQ24" s="140"/>
      <c r="AR24" s="140"/>
      <c r="AS24" s="140"/>
      <c r="AT24" s="140"/>
      <c r="AU24" s="140"/>
      <c r="AV24" s="140"/>
      <c r="AW24" s="140"/>
      <c r="AX24" s="140"/>
      <c r="AY24" s="140"/>
      <c r="AZ24" s="140"/>
      <c r="BA24" s="140"/>
      <c r="BB24" s="140"/>
      <c r="BC24" s="140"/>
      <c r="BD24" s="140"/>
      <c r="BE24" s="140"/>
      <c r="BF24" s="140"/>
      <c r="BG24" s="140"/>
      <c r="BH24" s="140"/>
      <c r="BI24" s="140"/>
      <c r="BJ24" s="140"/>
      <c r="BK24" s="140"/>
      <c r="BL24" s="140"/>
      <c r="BM24" s="140"/>
      <c r="BN24" s="140"/>
      <c r="BO24" s="140"/>
      <c r="BP24" s="140"/>
      <c r="BQ24" s="140"/>
      <c r="BR24" s="140"/>
      <c r="BS24" s="140"/>
      <c r="BT24" s="140"/>
      <c r="BU24" s="140"/>
      <c r="BV24" s="140"/>
    </row>
    <row r="25" spans="1:74" ht="14.4" customHeight="1" x14ac:dyDescent="0.3">
      <c r="A25" s="140"/>
      <c r="B25" s="330"/>
      <c r="C25" s="330"/>
      <c r="D25" s="140"/>
      <c r="E25" s="140"/>
      <c r="F25" s="140"/>
      <c r="G25" s="140"/>
      <c r="H25" s="140"/>
      <c r="I25" s="140"/>
      <c r="J25" s="140"/>
      <c r="K25" s="140"/>
      <c r="L25" s="140"/>
      <c r="M25" s="140"/>
      <c r="N25" s="140"/>
      <c r="O25" s="140"/>
      <c r="P25" s="140"/>
      <c r="Q25" s="140"/>
      <c r="R25" s="140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40"/>
      <c r="AG25" s="140"/>
      <c r="AH25" s="140"/>
      <c r="AI25" s="140"/>
      <c r="AJ25" s="140"/>
      <c r="AK25" s="140"/>
      <c r="AL25" s="140"/>
      <c r="AM25" s="140"/>
      <c r="AN25" s="140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0"/>
      <c r="BA25" s="140"/>
      <c r="BB25" s="140"/>
      <c r="BC25" s="140"/>
      <c r="BD25" s="140"/>
      <c r="BE25" s="140"/>
      <c r="BF25" s="140"/>
      <c r="BG25" s="140"/>
      <c r="BH25" s="140"/>
      <c r="BI25" s="140"/>
      <c r="BJ25" s="140"/>
      <c r="BK25" s="140"/>
      <c r="BL25" s="140"/>
      <c r="BM25" s="140"/>
      <c r="BN25" s="140"/>
      <c r="BO25" s="140"/>
      <c r="BP25" s="140"/>
      <c r="BQ25" s="140"/>
      <c r="BR25" s="140"/>
      <c r="BS25" s="140"/>
      <c r="BT25" s="140"/>
      <c r="BU25" s="140"/>
      <c r="BV25" s="140"/>
    </row>
    <row r="26" spans="1:74" ht="14.4" customHeight="1" x14ac:dyDescent="0.3">
      <c r="A26" s="140"/>
      <c r="B26" s="330"/>
      <c r="C26" s="330"/>
      <c r="D26" s="140"/>
      <c r="E26" s="140"/>
      <c r="F26" s="140"/>
      <c r="G26" s="140"/>
      <c r="H26" s="140"/>
      <c r="I26" s="140"/>
      <c r="J26" s="140"/>
      <c r="K26" s="140"/>
      <c r="L26" s="140"/>
      <c r="M26" s="140"/>
      <c r="N26" s="140"/>
      <c r="O26" s="140"/>
      <c r="P26" s="140"/>
      <c r="Q26" s="140"/>
      <c r="R26" s="140"/>
      <c r="S26" s="140"/>
      <c r="T26" s="140"/>
      <c r="U26" s="140"/>
      <c r="V26" s="140"/>
      <c r="W26" s="140"/>
      <c r="X26" s="140"/>
      <c r="Y26" s="140"/>
      <c r="Z26" s="140"/>
      <c r="AA26" s="140"/>
      <c r="AB26" s="140"/>
      <c r="AC26" s="140"/>
      <c r="AD26" s="140"/>
      <c r="AE26" s="140"/>
      <c r="AF26" s="140"/>
      <c r="AG26" s="140"/>
      <c r="AH26" s="140"/>
      <c r="AI26" s="140"/>
      <c r="AJ26" s="140"/>
      <c r="AK26" s="140"/>
      <c r="AL26" s="140"/>
      <c r="AM26" s="140"/>
      <c r="AN26" s="140"/>
      <c r="AO26" s="140"/>
      <c r="AP26" s="140"/>
      <c r="AQ26" s="140"/>
      <c r="AR26" s="140"/>
      <c r="AS26" s="140"/>
      <c r="AT26" s="140"/>
      <c r="AU26" s="140"/>
      <c r="AV26" s="140"/>
      <c r="AW26" s="140"/>
      <c r="AX26" s="140"/>
      <c r="AY26" s="140"/>
      <c r="AZ26" s="140"/>
      <c r="BA26" s="140"/>
      <c r="BB26" s="140"/>
      <c r="BC26" s="140"/>
      <c r="BD26" s="140"/>
      <c r="BE26" s="140"/>
      <c r="BF26" s="140"/>
      <c r="BG26" s="140"/>
      <c r="BH26" s="140"/>
      <c r="BI26" s="140"/>
      <c r="BJ26" s="140"/>
      <c r="BK26" s="140"/>
      <c r="BL26" s="140"/>
      <c r="BM26" s="140"/>
      <c r="BN26" s="140"/>
      <c r="BO26" s="140"/>
      <c r="BP26" s="140"/>
      <c r="BQ26" s="140"/>
      <c r="BR26" s="140"/>
      <c r="BS26" s="140"/>
      <c r="BT26" s="140"/>
      <c r="BU26" s="140"/>
      <c r="BV26" s="140"/>
    </row>
    <row r="27" spans="1:74" ht="14.4" customHeight="1" x14ac:dyDescent="0.3">
      <c r="A27" s="140"/>
      <c r="B27" s="330"/>
      <c r="C27" s="330"/>
      <c r="D27" s="140"/>
      <c r="E27" s="140"/>
      <c r="F27" s="140"/>
      <c r="G27" s="140"/>
      <c r="H27" s="140"/>
      <c r="I27" s="140"/>
      <c r="J27" s="140"/>
      <c r="K27" s="140"/>
      <c r="L27" s="140"/>
      <c r="M27" s="140"/>
      <c r="N27" s="140"/>
      <c r="O27" s="140"/>
      <c r="P27" s="140"/>
      <c r="Q27" s="140"/>
      <c r="R27" s="140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  <c r="AF27" s="140"/>
      <c r="AG27" s="140"/>
      <c r="AH27" s="140"/>
      <c r="AI27" s="140"/>
      <c r="AJ27" s="140"/>
      <c r="AK27" s="140"/>
      <c r="AL27" s="140"/>
      <c r="AM27" s="140"/>
      <c r="AN27" s="140"/>
      <c r="AO27" s="140"/>
      <c r="AP27" s="140"/>
      <c r="AQ27" s="140"/>
      <c r="AR27" s="140"/>
      <c r="AS27" s="140"/>
      <c r="AT27" s="140"/>
      <c r="AU27" s="140"/>
      <c r="AV27" s="140"/>
      <c r="AW27" s="140"/>
      <c r="AX27" s="140"/>
      <c r="AY27" s="140"/>
      <c r="AZ27" s="140"/>
      <c r="BA27" s="140"/>
      <c r="BB27" s="140"/>
      <c r="BC27" s="140"/>
      <c r="BD27" s="140"/>
      <c r="BE27" s="140"/>
      <c r="BF27" s="140"/>
      <c r="BG27" s="140"/>
      <c r="BH27" s="140"/>
      <c r="BI27" s="140"/>
      <c r="BJ27" s="140"/>
      <c r="BK27" s="140"/>
      <c r="BL27" s="140"/>
      <c r="BM27" s="140"/>
      <c r="BN27" s="140"/>
      <c r="BO27" s="140"/>
      <c r="BP27" s="140"/>
      <c r="BQ27" s="140"/>
      <c r="BR27" s="140"/>
      <c r="BS27" s="140"/>
      <c r="BT27" s="140"/>
      <c r="BU27" s="140"/>
      <c r="BV27" s="140"/>
    </row>
    <row r="28" spans="1:74" ht="14.4" customHeight="1" x14ac:dyDescent="0.3">
      <c r="A28" s="140"/>
      <c r="B28" s="330"/>
      <c r="C28" s="330"/>
      <c r="D28" s="140"/>
      <c r="E28" s="140"/>
      <c r="F28" s="140"/>
      <c r="G28" s="140"/>
      <c r="H28" s="140"/>
      <c r="I28" s="140"/>
      <c r="J28" s="140"/>
      <c r="K28" s="140"/>
      <c r="L28" s="140"/>
      <c r="M28" s="140"/>
      <c r="N28" s="140"/>
      <c r="O28" s="140"/>
      <c r="P28" s="140"/>
      <c r="Q28" s="140"/>
      <c r="R28" s="140"/>
      <c r="S28" s="140"/>
      <c r="T28" s="140"/>
      <c r="U28" s="140"/>
      <c r="V28" s="140"/>
      <c r="W28" s="140"/>
      <c r="X28" s="140"/>
      <c r="Y28" s="140"/>
      <c r="Z28" s="140"/>
      <c r="AA28" s="140"/>
      <c r="AB28" s="140"/>
      <c r="AC28" s="140"/>
      <c r="AD28" s="140"/>
      <c r="AE28" s="140"/>
      <c r="AF28" s="140"/>
      <c r="AG28" s="140"/>
      <c r="AH28" s="140"/>
      <c r="AI28" s="140"/>
      <c r="AJ28" s="140"/>
      <c r="AK28" s="140"/>
      <c r="AL28" s="140"/>
      <c r="AM28" s="140"/>
      <c r="AN28" s="140"/>
      <c r="AO28" s="140"/>
      <c r="AP28" s="140"/>
      <c r="AQ28" s="140"/>
      <c r="AR28" s="140"/>
      <c r="AS28" s="140"/>
      <c r="AT28" s="140"/>
      <c r="AU28" s="140"/>
      <c r="AV28" s="140"/>
      <c r="AW28" s="140"/>
      <c r="AX28" s="140"/>
      <c r="AY28" s="140"/>
      <c r="AZ28" s="140"/>
      <c r="BA28" s="140"/>
      <c r="BB28" s="140"/>
      <c r="BC28" s="140"/>
      <c r="BD28" s="140"/>
      <c r="BE28" s="140"/>
      <c r="BF28" s="140"/>
      <c r="BG28" s="140"/>
      <c r="BH28" s="140"/>
      <c r="BI28" s="140"/>
      <c r="BJ28" s="140"/>
      <c r="BK28" s="140"/>
      <c r="BL28" s="140"/>
      <c r="BM28" s="140"/>
      <c r="BN28" s="140"/>
      <c r="BO28" s="140"/>
      <c r="BP28" s="140"/>
      <c r="BQ28" s="140"/>
      <c r="BR28" s="140"/>
      <c r="BS28" s="140"/>
      <c r="BT28" s="140"/>
      <c r="BU28" s="140"/>
      <c r="BV28" s="140"/>
    </row>
    <row r="29" spans="1:74" ht="14.4" customHeight="1" x14ac:dyDescent="0.3">
      <c r="A29" s="140"/>
      <c r="B29" s="330"/>
      <c r="C29" s="330"/>
      <c r="D29" s="140"/>
      <c r="E29" s="140"/>
      <c r="F29" s="140"/>
      <c r="G29" s="140"/>
      <c r="H29" s="140"/>
      <c r="I29" s="140"/>
      <c r="J29" s="140"/>
      <c r="K29" s="140"/>
      <c r="L29" s="140"/>
      <c r="M29" s="140"/>
      <c r="N29" s="140"/>
      <c r="O29" s="140"/>
      <c r="P29" s="140"/>
      <c r="Q29" s="140"/>
      <c r="R29" s="140"/>
      <c r="S29" s="140"/>
      <c r="T29" s="140"/>
      <c r="U29" s="140"/>
      <c r="V29" s="140"/>
      <c r="W29" s="140"/>
      <c r="X29" s="140"/>
      <c r="Y29" s="140"/>
      <c r="Z29" s="140"/>
      <c r="AA29" s="140"/>
      <c r="AB29" s="140"/>
      <c r="AC29" s="140"/>
      <c r="AD29" s="140"/>
      <c r="AE29" s="140"/>
      <c r="AF29" s="140"/>
      <c r="AG29" s="140"/>
      <c r="AH29" s="140"/>
      <c r="AI29" s="140"/>
      <c r="AJ29" s="140"/>
      <c r="AK29" s="140"/>
      <c r="AL29" s="140"/>
      <c r="AM29" s="140"/>
      <c r="AN29" s="140"/>
      <c r="AO29" s="140"/>
      <c r="AP29" s="140"/>
      <c r="AQ29" s="140"/>
      <c r="AR29" s="140"/>
      <c r="AS29" s="140"/>
      <c r="AT29" s="140"/>
      <c r="AU29" s="140"/>
      <c r="AV29" s="140"/>
      <c r="AW29" s="140"/>
      <c r="AX29" s="140"/>
      <c r="AY29" s="140"/>
      <c r="AZ29" s="140"/>
      <c r="BA29" s="140"/>
      <c r="BB29" s="140"/>
      <c r="BC29" s="140"/>
      <c r="BD29" s="140"/>
      <c r="BE29" s="140"/>
      <c r="BF29" s="140"/>
      <c r="BG29" s="140"/>
      <c r="BH29" s="140"/>
      <c r="BI29" s="140"/>
      <c r="BJ29" s="140"/>
      <c r="BK29" s="140"/>
      <c r="BL29" s="140"/>
      <c r="BM29" s="140"/>
      <c r="BN29" s="140"/>
      <c r="BO29" s="140"/>
      <c r="BP29" s="140"/>
      <c r="BQ29" s="140"/>
      <c r="BR29" s="140"/>
      <c r="BS29" s="140"/>
      <c r="BT29" s="140"/>
      <c r="BU29" s="140"/>
      <c r="BV29" s="140"/>
    </row>
    <row r="30" spans="1:74" ht="14.4" customHeight="1" thickBot="1" x14ac:dyDescent="0.35">
      <c r="A30" s="140"/>
      <c r="B30" s="330"/>
      <c r="C30" s="330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  <c r="Y30" s="140"/>
      <c r="Z30" s="140"/>
      <c r="AA30" s="140"/>
      <c r="AB30" s="140"/>
      <c r="AC30" s="140"/>
      <c r="AD30" s="140"/>
      <c r="AE30" s="140"/>
      <c r="AF30" s="140"/>
      <c r="AG30" s="140"/>
      <c r="AH30" s="140"/>
      <c r="AI30" s="140"/>
      <c r="AJ30" s="140"/>
      <c r="AK30" s="140"/>
      <c r="AL30" s="140"/>
      <c r="AM30" s="140"/>
      <c r="AN30" s="140"/>
      <c r="AO30" s="140"/>
      <c r="AP30" s="140"/>
      <c r="AQ30" s="140"/>
      <c r="AR30" s="140"/>
      <c r="AS30" s="140"/>
      <c r="AT30" s="140"/>
      <c r="AU30" s="140"/>
      <c r="AV30" s="140"/>
      <c r="AW30" s="140"/>
      <c r="AX30" s="140"/>
      <c r="AY30" s="140"/>
      <c r="AZ30" s="140"/>
      <c r="BA30" s="140"/>
      <c r="BB30" s="140"/>
      <c r="BC30" s="140"/>
      <c r="BD30" s="140"/>
      <c r="BE30" s="140"/>
      <c r="BF30" s="140"/>
      <c r="BG30" s="140"/>
      <c r="BH30" s="140"/>
      <c r="BI30" s="140"/>
      <c r="BJ30" s="140"/>
      <c r="BK30" s="140"/>
      <c r="BL30" s="140"/>
      <c r="BM30" s="140"/>
      <c r="BN30" s="140"/>
      <c r="BO30" s="140"/>
      <c r="BP30" s="140"/>
      <c r="BQ30" s="140"/>
      <c r="BR30" s="140"/>
      <c r="BS30" s="140"/>
      <c r="BT30" s="140"/>
      <c r="BU30" s="140"/>
      <c r="BV30" s="140"/>
    </row>
    <row r="31" spans="1:74" ht="14.4" customHeight="1" x14ac:dyDescent="0.3">
      <c r="A31" s="295"/>
      <c r="B31" s="557" t="s">
        <v>168</v>
      </c>
      <c r="C31" s="558"/>
      <c r="D31" s="558"/>
      <c r="E31" s="559"/>
      <c r="F31" s="287" t="s">
        <v>168</v>
      </c>
      <c r="G31" s="147"/>
      <c r="H31" s="147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0"/>
      <c r="U31" s="140"/>
      <c r="V31" s="140"/>
      <c r="W31" s="140"/>
      <c r="X31" s="140"/>
      <c r="Y31" s="140"/>
      <c r="Z31" s="140"/>
      <c r="AA31" s="140"/>
      <c r="AB31" s="140"/>
      <c r="AC31" s="140"/>
      <c r="AD31" s="140"/>
      <c r="AE31" s="140"/>
      <c r="AF31" s="140"/>
      <c r="AG31" s="140"/>
      <c r="AH31" s="140"/>
      <c r="AI31" s="140"/>
      <c r="AJ31" s="140"/>
      <c r="AK31" s="140"/>
      <c r="AL31" s="140"/>
      <c r="AM31" s="140"/>
      <c r="AN31" s="140"/>
      <c r="AO31" s="140"/>
      <c r="AP31" s="140"/>
      <c r="AQ31" s="140"/>
      <c r="AR31" s="140"/>
      <c r="AS31" s="140"/>
      <c r="AT31" s="140"/>
      <c r="AU31" s="140"/>
      <c r="AV31" s="140"/>
      <c r="AW31" s="140"/>
      <c r="AX31" s="140"/>
      <c r="AY31" s="140"/>
      <c r="AZ31" s="140"/>
      <c r="BA31" s="140"/>
    </row>
    <row r="32" spans="1:74" ht="14.4" customHeight="1" thickBot="1" x14ac:dyDescent="0.35">
      <c r="A32" s="296" t="s">
        <v>91</v>
      </c>
      <c r="B32" s="288" t="s">
        <v>171</v>
      </c>
      <c r="C32" s="289" t="s">
        <v>172</v>
      </c>
      <c r="D32" s="289" t="s">
        <v>173</v>
      </c>
      <c r="E32" s="290" t="s">
        <v>5</v>
      </c>
      <c r="F32" s="291" t="s">
        <v>174</v>
      </c>
      <c r="G32" s="148"/>
      <c r="H32" s="148" t="s">
        <v>201</v>
      </c>
      <c r="I32" s="140"/>
      <c r="J32" s="140"/>
      <c r="K32" s="140"/>
      <c r="L32" s="140"/>
      <c r="M32" s="140"/>
      <c r="N32" s="140"/>
      <c r="O32" s="140"/>
      <c r="P32" s="140"/>
      <c r="Q32" s="140"/>
      <c r="R32" s="140"/>
      <c r="S32" s="140"/>
      <c r="T32" s="140"/>
      <c r="U32" s="140"/>
      <c r="V32" s="140"/>
      <c r="W32" s="140"/>
      <c r="X32" s="140"/>
      <c r="Y32" s="140"/>
      <c r="Z32" s="140"/>
      <c r="AA32" s="140"/>
      <c r="AB32" s="140"/>
      <c r="AC32" s="140"/>
      <c r="AD32" s="140"/>
      <c r="AE32" s="140"/>
      <c r="AF32" s="140"/>
      <c r="AG32" s="140"/>
      <c r="AH32" s="140"/>
      <c r="AI32" s="140"/>
      <c r="AJ32" s="140"/>
      <c r="AK32" s="140"/>
      <c r="AL32" s="140"/>
      <c r="AM32" s="140"/>
      <c r="AN32" s="140"/>
      <c r="AO32" s="140"/>
      <c r="AP32" s="140"/>
      <c r="AQ32" s="140"/>
      <c r="AR32" s="140"/>
      <c r="AS32" s="140"/>
      <c r="AT32" s="140"/>
      <c r="AU32" s="140"/>
      <c r="AV32" s="140"/>
      <c r="AW32" s="140"/>
      <c r="AX32" s="140"/>
      <c r="AY32" s="140"/>
      <c r="AZ32" s="140"/>
      <c r="BA32" s="140"/>
    </row>
    <row r="33" spans="1:53" ht="14.4" customHeight="1" x14ac:dyDescent="0.3">
      <c r="A33" s="292" t="s">
        <v>188</v>
      </c>
      <c r="B33" s="331">
        <v>2097.35</v>
      </c>
      <c r="C33" s="331">
        <v>1824</v>
      </c>
      <c r="D33" s="149">
        <f>IF(C33="","",C33-B33)</f>
        <v>-273.34999999999991</v>
      </c>
      <c r="E33" s="150">
        <f>IF(C33="","",C33/B33)</f>
        <v>0.86966886785705777</v>
      </c>
      <c r="F33" s="151">
        <v>262.75</v>
      </c>
      <c r="G33" s="148">
        <v>0</v>
      </c>
      <c r="H33" s="152">
        <v>1</v>
      </c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140"/>
      <c r="U33" s="140"/>
      <c r="V33" s="140"/>
      <c r="W33" s="140"/>
      <c r="X33" s="140"/>
      <c r="Y33" s="140"/>
      <c r="Z33" s="140"/>
      <c r="AA33" s="140"/>
      <c r="AB33" s="140"/>
      <c r="AC33" s="140"/>
      <c r="AD33" s="140"/>
      <c r="AE33" s="140"/>
      <c r="AF33" s="140"/>
      <c r="AG33" s="140"/>
      <c r="AH33" s="140"/>
      <c r="AI33" s="140"/>
      <c r="AJ33" s="140"/>
      <c r="AK33" s="140"/>
      <c r="AL33" s="140"/>
      <c r="AM33" s="140"/>
      <c r="AN33" s="140"/>
      <c r="AO33" s="140"/>
      <c r="AP33" s="140"/>
      <c r="AQ33" s="140"/>
      <c r="AR33" s="140"/>
      <c r="AS33" s="140"/>
      <c r="AT33" s="140"/>
      <c r="AU33" s="140"/>
      <c r="AV33" s="140"/>
      <c r="AW33" s="140"/>
      <c r="AX33" s="140"/>
      <c r="AY33" s="140"/>
      <c r="AZ33" s="140"/>
      <c r="BA33" s="140"/>
    </row>
    <row r="34" spans="1:53" ht="14.4" customHeight="1" x14ac:dyDescent="0.3">
      <c r="A34" s="293" t="s">
        <v>189</v>
      </c>
      <c r="B34" s="332">
        <v>3994.96</v>
      </c>
      <c r="C34" s="332">
        <v>3638</v>
      </c>
      <c r="D34" s="153">
        <f t="shared" ref="D34:D45" si="0">IF(C34="","",C34-B34)</f>
        <v>-356.96000000000004</v>
      </c>
      <c r="E34" s="154">
        <f t="shared" ref="E34:E45" si="1">IF(C34="","",C34/B34)</f>
        <v>0.91064741574383723</v>
      </c>
      <c r="F34" s="155">
        <v>552.13</v>
      </c>
      <c r="G34" s="148">
        <v>1</v>
      </c>
      <c r="H34" s="152">
        <v>1</v>
      </c>
      <c r="I34" s="140"/>
      <c r="J34" s="140"/>
      <c r="K34" s="140"/>
      <c r="L34" s="140"/>
      <c r="M34" s="140"/>
      <c r="N34" s="140"/>
      <c r="O34" s="140"/>
      <c r="P34" s="140"/>
      <c r="Q34" s="140"/>
      <c r="R34" s="140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40"/>
      <c r="AG34" s="140"/>
      <c r="AH34" s="140"/>
      <c r="AI34" s="140"/>
      <c r="AJ34" s="140"/>
      <c r="AK34" s="140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40"/>
      <c r="AZ34" s="140"/>
      <c r="BA34" s="140"/>
    </row>
    <row r="35" spans="1:53" ht="14.4" customHeight="1" x14ac:dyDescent="0.3">
      <c r="A35" s="293" t="s">
        <v>190</v>
      </c>
      <c r="B35" s="332">
        <v>6032.44</v>
      </c>
      <c r="C35" s="332">
        <v>5553</v>
      </c>
      <c r="D35" s="153">
        <f t="shared" si="0"/>
        <v>-479.4399999999996</v>
      </c>
      <c r="E35" s="154">
        <f t="shared" si="1"/>
        <v>0.92052303877038155</v>
      </c>
      <c r="F35" s="155">
        <v>844.43</v>
      </c>
      <c r="G35" s="156"/>
      <c r="H35" s="156"/>
      <c r="I35" s="140"/>
      <c r="J35" s="140"/>
      <c r="K35" s="140"/>
      <c r="L35" s="140"/>
      <c r="M35" s="140"/>
      <c r="N35" s="140"/>
      <c r="O35" s="140"/>
      <c r="P35" s="140"/>
      <c r="Q35" s="140"/>
      <c r="R35" s="140"/>
      <c r="S35" s="140"/>
      <c r="T35" s="140"/>
      <c r="U35" s="140"/>
      <c r="V35" s="140"/>
      <c r="W35" s="140"/>
      <c r="X35" s="140"/>
      <c r="Y35" s="140"/>
      <c r="Z35" s="140"/>
      <c r="AA35" s="140"/>
      <c r="AB35" s="140"/>
      <c r="AC35" s="140"/>
      <c r="AD35" s="140"/>
      <c r="AE35" s="140"/>
      <c r="AF35" s="140"/>
      <c r="AG35" s="140"/>
      <c r="AH35" s="140"/>
      <c r="AI35" s="140"/>
      <c r="AJ35" s="140"/>
      <c r="AK35" s="140"/>
      <c r="AL35" s="140"/>
      <c r="AM35" s="140"/>
      <c r="AN35" s="140"/>
      <c r="AO35" s="140"/>
      <c r="AP35" s="140"/>
      <c r="AQ35" s="140"/>
      <c r="AR35" s="140"/>
      <c r="AS35" s="140"/>
      <c r="AT35" s="140"/>
      <c r="AU35" s="140"/>
      <c r="AV35" s="140"/>
      <c r="AW35" s="140"/>
      <c r="AX35" s="140"/>
      <c r="AY35" s="140"/>
      <c r="AZ35" s="140"/>
      <c r="BA35" s="140"/>
    </row>
    <row r="36" spans="1:53" ht="14.4" customHeight="1" x14ac:dyDescent="0.3">
      <c r="A36" s="293" t="s">
        <v>191</v>
      </c>
      <c r="B36" s="332">
        <v>7677.83</v>
      </c>
      <c r="C36" s="332">
        <v>6979</v>
      </c>
      <c r="D36" s="153">
        <f t="shared" si="0"/>
        <v>-698.82999999999993</v>
      </c>
      <c r="E36" s="154">
        <f t="shared" si="1"/>
        <v>0.90898079275003485</v>
      </c>
      <c r="F36" s="155">
        <v>1058.54</v>
      </c>
      <c r="G36" s="156"/>
      <c r="H36" s="156"/>
      <c r="I36" s="140"/>
      <c r="J36" s="140"/>
      <c r="K36" s="140"/>
      <c r="L36" s="140"/>
      <c r="M36" s="140"/>
      <c r="N36" s="140"/>
      <c r="O36" s="140"/>
      <c r="P36" s="140"/>
      <c r="Q36" s="140"/>
      <c r="R36" s="140"/>
      <c r="S36" s="140"/>
      <c r="T36" s="140"/>
      <c r="U36" s="140"/>
      <c r="V36" s="140"/>
      <c r="W36" s="140"/>
      <c r="X36" s="140"/>
      <c r="Y36" s="140"/>
      <c r="Z36" s="140"/>
      <c r="AA36" s="140"/>
      <c r="AB36" s="140"/>
      <c r="AC36" s="140"/>
      <c r="AD36" s="140"/>
      <c r="AE36" s="140"/>
      <c r="AF36" s="140"/>
      <c r="AG36" s="140"/>
      <c r="AH36" s="140"/>
      <c r="AI36" s="140"/>
      <c r="AJ36" s="140"/>
      <c r="AK36" s="140"/>
      <c r="AL36" s="140"/>
      <c r="AM36" s="140"/>
      <c r="AN36" s="140"/>
      <c r="AO36" s="140"/>
      <c r="AP36" s="140"/>
      <c r="AQ36" s="140"/>
      <c r="AR36" s="140"/>
      <c r="AS36" s="140"/>
      <c r="AT36" s="140"/>
      <c r="AU36" s="140"/>
      <c r="AV36" s="140"/>
      <c r="AW36" s="140"/>
      <c r="AX36" s="140"/>
      <c r="AY36" s="140"/>
      <c r="AZ36" s="140"/>
      <c r="BA36" s="140"/>
    </row>
    <row r="37" spans="1:53" ht="14.4" customHeight="1" x14ac:dyDescent="0.3">
      <c r="A37" s="293" t="s">
        <v>192</v>
      </c>
      <c r="B37" s="332">
        <v>10097.540000000001</v>
      </c>
      <c r="C37" s="332">
        <v>9175</v>
      </c>
      <c r="D37" s="153">
        <f t="shared" si="0"/>
        <v>-922.54000000000087</v>
      </c>
      <c r="E37" s="154">
        <f t="shared" si="1"/>
        <v>0.90863715320761285</v>
      </c>
      <c r="F37" s="155">
        <v>1358.48</v>
      </c>
      <c r="G37" s="156"/>
      <c r="H37" s="156"/>
      <c r="I37" s="140"/>
      <c r="J37" s="140"/>
      <c r="K37" s="140"/>
      <c r="L37" s="140"/>
      <c r="M37" s="140"/>
      <c r="N37" s="140"/>
      <c r="O37" s="140"/>
      <c r="P37" s="140"/>
      <c r="Q37" s="140"/>
      <c r="R37" s="140"/>
      <c r="S37" s="140"/>
      <c r="T37" s="140"/>
      <c r="U37" s="140"/>
      <c r="V37" s="140"/>
      <c r="W37" s="140"/>
      <c r="X37" s="140"/>
      <c r="Y37" s="140"/>
      <c r="Z37" s="140"/>
      <c r="AA37" s="140"/>
      <c r="AB37" s="140"/>
      <c r="AC37" s="140"/>
      <c r="AD37" s="140"/>
      <c r="AE37" s="140"/>
      <c r="AF37" s="140"/>
      <c r="AG37" s="140"/>
      <c r="AH37" s="140"/>
      <c r="AI37" s="140"/>
      <c r="AJ37" s="140"/>
      <c r="AK37" s="140"/>
      <c r="AL37" s="140"/>
      <c r="AM37" s="140"/>
      <c r="AN37" s="140"/>
      <c r="AO37" s="140"/>
      <c r="AP37" s="140"/>
      <c r="AQ37" s="140"/>
      <c r="AR37" s="140"/>
      <c r="AS37" s="140"/>
      <c r="AT37" s="140"/>
      <c r="AU37" s="140"/>
      <c r="AV37" s="140"/>
      <c r="AW37" s="140"/>
      <c r="AX37" s="140"/>
      <c r="AY37" s="140"/>
      <c r="AZ37" s="140"/>
      <c r="BA37" s="140"/>
    </row>
    <row r="38" spans="1:53" ht="14.4" customHeight="1" x14ac:dyDescent="0.3">
      <c r="A38" s="293" t="s">
        <v>193</v>
      </c>
      <c r="B38" s="332">
        <v>12501</v>
      </c>
      <c r="C38" s="332">
        <v>11512</v>
      </c>
      <c r="D38" s="153">
        <f t="shared" si="0"/>
        <v>-989</v>
      </c>
      <c r="E38" s="154">
        <f t="shared" si="1"/>
        <v>0.92088632909367252</v>
      </c>
      <c r="F38" s="155">
        <v>1744.64</v>
      </c>
      <c r="G38" s="156"/>
      <c r="H38" s="156"/>
      <c r="I38" s="140"/>
      <c r="J38" s="140"/>
      <c r="K38" s="140"/>
      <c r="L38" s="140"/>
      <c r="M38" s="140"/>
      <c r="N38" s="140"/>
      <c r="O38" s="140"/>
      <c r="P38" s="140"/>
      <c r="Q38" s="140"/>
      <c r="R38" s="140"/>
      <c r="S38" s="140"/>
      <c r="T38" s="140"/>
      <c r="U38" s="140"/>
      <c r="V38" s="140"/>
      <c r="W38" s="140"/>
      <c r="X38" s="140"/>
      <c r="Y38" s="140"/>
      <c r="Z38" s="140"/>
      <c r="AA38" s="140"/>
      <c r="AB38" s="140"/>
      <c r="AC38" s="140"/>
      <c r="AD38" s="140"/>
      <c r="AE38" s="140"/>
      <c r="AF38" s="140"/>
      <c r="AG38" s="140"/>
      <c r="AH38" s="140"/>
      <c r="AI38" s="140"/>
      <c r="AJ38" s="140"/>
      <c r="AK38" s="140"/>
      <c r="AL38" s="140"/>
      <c r="AM38" s="140"/>
      <c r="AN38" s="140"/>
      <c r="AO38" s="140"/>
      <c r="AP38" s="140"/>
      <c r="AQ38" s="140"/>
      <c r="AR38" s="140"/>
      <c r="AS38" s="140"/>
      <c r="AT38" s="140"/>
      <c r="AU38" s="140"/>
      <c r="AV38" s="140"/>
      <c r="AW38" s="140"/>
      <c r="AX38" s="140"/>
      <c r="AY38" s="140"/>
      <c r="AZ38" s="140"/>
      <c r="BA38" s="140"/>
    </row>
    <row r="39" spans="1:53" ht="14.4" customHeight="1" x14ac:dyDescent="0.3">
      <c r="A39" s="293" t="s">
        <v>194</v>
      </c>
      <c r="B39" s="332">
        <v>14511.85</v>
      </c>
      <c r="C39" s="332">
        <v>13392</v>
      </c>
      <c r="D39" s="153">
        <f t="shared" si="0"/>
        <v>-1119.8500000000004</v>
      </c>
      <c r="E39" s="154">
        <f t="shared" si="1"/>
        <v>0.92283203037517614</v>
      </c>
      <c r="F39" s="155">
        <v>2170.73</v>
      </c>
      <c r="G39" s="156"/>
      <c r="H39" s="156"/>
      <c r="I39" s="140"/>
      <c r="J39" s="140"/>
      <c r="K39" s="140"/>
      <c r="L39" s="140"/>
      <c r="M39" s="140"/>
      <c r="N39" s="140"/>
      <c r="O39" s="140"/>
      <c r="P39" s="140"/>
      <c r="Q39" s="140"/>
      <c r="R39" s="140"/>
      <c r="S39" s="140"/>
      <c r="T39" s="140"/>
      <c r="U39" s="140"/>
      <c r="V39" s="140"/>
      <c r="W39" s="140"/>
      <c r="X39" s="140"/>
      <c r="Y39" s="140"/>
      <c r="Z39" s="140"/>
      <c r="AA39" s="140"/>
      <c r="AB39" s="140"/>
      <c r="AC39" s="140"/>
      <c r="AD39" s="140"/>
      <c r="AE39" s="140"/>
      <c r="AF39" s="140"/>
      <c r="AG39" s="140"/>
      <c r="AH39" s="140"/>
      <c r="AI39" s="140"/>
      <c r="AJ39" s="140"/>
      <c r="AK39" s="140"/>
      <c r="AL39" s="140"/>
      <c r="AM39" s="140"/>
      <c r="AN39" s="140"/>
      <c r="AO39" s="140"/>
      <c r="AP39" s="140"/>
      <c r="AQ39" s="140"/>
      <c r="AR39" s="140"/>
      <c r="AS39" s="140"/>
      <c r="AT39" s="140"/>
      <c r="AU39" s="140"/>
      <c r="AV39" s="140"/>
      <c r="AW39" s="140"/>
      <c r="AX39" s="140"/>
      <c r="AY39" s="140"/>
      <c r="AZ39" s="140"/>
      <c r="BA39" s="140"/>
    </row>
    <row r="40" spans="1:53" ht="14.4" customHeight="1" x14ac:dyDescent="0.3">
      <c r="A40" s="293" t="s">
        <v>195</v>
      </c>
      <c r="B40" s="332">
        <v>16545.5</v>
      </c>
      <c r="C40" s="332">
        <v>15451</v>
      </c>
      <c r="D40" s="153">
        <f t="shared" si="0"/>
        <v>-1094.5</v>
      </c>
      <c r="E40" s="154">
        <f t="shared" si="1"/>
        <v>0.93384908283219004</v>
      </c>
      <c r="F40" s="155">
        <v>2633.21</v>
      </c>
      <c r="G40" s="156"/>
      <c r="H40" s="156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0"/>
      <c r="X40" s="140"/>
      <c r="Y40" s="140"/>
      <c r="Z40" s="140"/>
      <c r="AA40" s="140"/>
      <c r="AB40" s="140"/>
      <c r="AC40" s="140"/>
      <c r="AD40" s="140"/>
      <c r="AE40" s="140"/>
      <c r="AF40" s="140"/>
      <c r="AG40" s="140"/>
      <c r="AH40" s="140"/>
      <c r="AI40" s="140"/>
      <c r="AJ40" s="140"/>
      <c r="AK40" s="140"/>
      <c r="AL40" s="140"/>
      <c r="AM40" s="140"/>
      <c r="AN40" s="140"/>
      <c r="AO40" s="140"/>
      <c r="AP40" s="140"/>
      <c r="AQ40" s="140"/>
      <c r="AR40" s="140"/>
      <c r="AS40" s="140"/>
      <c r="AT40" s="140"/>
      <c r="AU40" s="140"/>
      <c r="AV40" s="140"/>
      <c r="AW40" s="140"/>
      <c r="AX40" s="140"/>
      <c r="AY40" s="140"/>
      <c r="AZ40" s="140"/>
      <c r="BA40" s="140"/>
    </row>
    <row r="41" spans="1:53" ht="14.4" customHeight="1" x14ac:dyDescent="0.3">
      <c r="A41" s="293" t="s">
        <v>196</v>
      </c>
      <c r="B41" s="332">
        <v>18481.96</v>
      </c>
      <c r="C41" s="332">
        <v>17065</v>
      </c>
      <c r="D41" s="153">
        <f t="shared" si="0"/>
        <v>-1416.9599999999991</v>
      </c>
      <c r="E41" s="154">
        <f t="shared" si="1"/>
        <v>0.92333280669366236</v>
      </c>
      <c r="F41" s="155">
        <v>2810.18</v>
      </c>
      <c r="G41" s="156"/>
      <c r="H41" s="156"/>
      <c r="I41" s="140"/>
      <c r="J41" s="140"/>
      <c r="K41" s="140"/>
      <c r="L41" s="140"/>
      <c r="M41" s="140"/>
      <c r="N41" s="140"/>
      <c r="O41" s="140"/>
      <c r="P41" s="140"/>
      <c r="Q41" s="140"/>
      <c r="R41" s="140"/>
      <c r="S41" s="140"/>
      <c r="T41" s="140"/>
      <c r="U41" s="140"/>
      <c r="V41" s="140"/>
      <c r="W41" s="140"/>
      <c r="X41" s="140"/>
      <c r="Y41" s="140"/>
      <c r="Z41" s="140"/>
      <c r="AA41" s="140"/>
      <c r="AB41" s="140"/>
      <c r="AC41" s="140"/>
      <c r="AD41" s="140"/>
      <c r="AE41" s="140"/>
      <c r="AF41" s="140"/>
      <c r="AG41" s="140"/>
      <c r="AH41" s="140"/>
      <c r="AI41" s="140"/>
      <c r="AJ41" s="140"/>
      <c r="AK41" s="140"/>
      <c r="AL41" s="140"/>
      <c r="AM41" s="140"/>
      <c r="AN41" s="140"/>
      <c r="AO41" s="140"/>
      <c r="AP41" s="140"/>
      <c r="AQ41" s="140"/>
      <c r="AR41" s="140"/>
      <c r="AS41" s="140"/>
      <c r="AT41" s="140"/>
      <c r="AU41" s="140"/>
      <c r="AV41" s="140"/>
      <c r="AW41" s="140"/>
      <c r="AX41" s="140"/>
      <c r="AY41" s="140"/>
      <c r="AZ41" s="140"/>
      <c r="BA41" s="140"/>
    </row>
    <row r="42" spans="1:53" ht="14.4" customHeight="1" x14ac:dyDescent="0.3">
      <c r="A42" s="293" t="s">
        <v>197</v>
      </c>
      <c r="B42" s="332">
        <v>21117.68</v>
      </c>
      <c r="C42" s="332">
        <v>19364</v>
      </c>
      <c r="D42" s="153">
        <f t="shared" si="0"/>
        <v>-1753.6800000000003</v>
      </c>
      <c r="E42" s="154">
        <f t="shared" si="1"/>
        <v>0.91695678691977522</v>
      </c>
      <c r="F42" s="155">
        <v>3115.92</v>
      </c>
      <c r="G42" s="156"/>
      <c r="H42" s="156"/>
      <c r="I42" s="140"/>
      <c r="J42" s="140"/>
      <c r="K42" s="140"/>
      <c r="L42" s="140"/>
      <c r="M42" s="140"/>
      <c r="N42" s="140"/>
      <c r="O42" s="140"/>
      <c r="P42" s="140"/>
      <c r="Q42" s="140"/>
      <c r="R42" s="140"/>
      <c r="S42" s="140"/>
      <c r="T42" s="140"/>
      <c r="U42" s="140"/>
      <c r="V42" s="140"/>
      <c r="W42" s="140"/>
      <c r="X42" s="140"/>
      <c r="Y42" s="140"/>
      <c r="Z42" s="140"/>
      <c r="AA42" s="140"/>
      <c r="AB42" s="140"/>
      <c r="AC42" s="140"/>
      <c r="AD42" s="140"/>
      <c r="AE42" s="140"/>
      <c r="AF42" s="140"/>
      <c r="AG42" s="140"/>
      <c r="AH42" s="140"/>
      <c r="AI42" s="140"/>
      <c r="AJ42" s="140"/>
      <c r="AK42" s="140"/>
      <c r="AL42" s="140"/>
      <c r="AM42" s="140"/>
      <c r="AN42" s="140"/>
      <c r="AO42" s="140"/>
      <c r="AP42" s="140"/>
      <c r="AQ42" s="140"/>
      <c r="AR42" s="140"/>
      <c r="AS42" s="140"/>
      <c r="AT42" s="140"/>
      <c r="AU42" s="140"/>
      <c r="AV42" s="140"/>
      <c r="AW42" s="140"/>
      <c r="AX42" s="140"/>
      <c r="AY42" s="140"/>
      <c r="AZ42" s="140"/>
      <c r="BA42" s="140"/>
    </row>
    <row r="43" spans="1:53" ht="14.4" customHeight="1" x14ac:dyDescent="0.3">
      <c r="A43" s="293" t="s">
        <v>198</v>
      </c>
      <c r="B43" s="332"/>
      <c r="C43" s="332"/>
      <c r="D43" s="153" t="str">
        <f t="shared" si="0"/>
        <v/>
      </c>
      <c r="E43" s="154" t="str">
        <f t="shared" si="1"/>
        <v/>
      </c>
      <c r="F43" s="155"/>
      <c r="G43" s="156"/>
      <c r="H43" s="156"/>
      <c r="I43" s="140"/>
      <c r="J43" s="140"/>
      <c r="K43" s="140"/>
      <c r="L43" s="140"/>
      <c r="M43" s="140"/>
    </row>
    <row r="44" spans="1:53" ht="14.4" customHeight="1" x14ac:dyDescent="0.3">
      <c r="A44" s="293" t="s">
        <v>199</v>
      </c>
      <c r="B44" s="332"/>
      <c r="C44" s="332"/>
      <c r="D44" s="153" t="str">
        <f t="shared" si="0"/>
        <v/>
      </c>
      <c r="E44" s="154" t="str">
        <f t="shared" si="1"/>
        <v/>
      </c>
      <c r="F44" s="155"/>
      <c r="G44" s="156"/>
      <c r="H44" s="156"/>
      <c r="I44" s="140"/>
      <c r="J44" s="140"/>
      <c r="K44" s="140"/>
      <c r="L44" s="140"/>
      <c r="M44" s="140"/>
    </row>
    <row r="45" spans="1:53" ht="14.4" customHeight="1" thickBot="1" x14ac:dyDescent="0.35">
      <c r="A45" s="294" t="s">
        <v>202</v>
      </c>
      <c r="B45" s="333"/>
      <c r="C45" s="333"/>
      <c r="D45" s="157" t="str">
        <f t="shared" si="0"/>
        <v/>
      </c>
      <c r="E45" s="158" t="str">
        <f t="shared" si="1"/>
        <v/>
      </c>
      <c r="F45" s="159"/>
      <c r="G45" s="156"/>
      <c r="H45" s="156"/>
      <c r="I45" s="140"/>
      <c r="J45" s="140"/>
      <c r="K45" s="140"/>
      <c r="L45" s="140"/>
      <c r="M45" s="140"/>
    </row>
    <row r="46" spans="1:53" ht="14.4" customHeight="1" x14ac:dyDescent="0.3">
      <c r="A46" s="140"/>
      <c r="B46" s="330"/>
      <c r="C46" s="330"/>
      <c r="D46" s="140"/>
      <c r="E46" s="140"/>
      <c r="F46" s="140"/>
      <c r="G46" s="156"/>
      <c r="H46" s="156"/>
      <c r="I46" s="156"/>
      <c r="J46" s="156"/>
      <c r="K46" s="156"/>
      <c r="L46" s="156"/>
      <c r="M46" s="156"/>
      <c r="N46" s="140"/>
      <c r="O46" s="140"/>
      <c r="P46" s="140"/>
      <c r="Q46" s="140"/>
      <c r="R46" s="140"/>
      <c r="S46" s="140"/>
      <c r="T46" s="140"/>
      <c r="U46" s="140"/>
      <c r="V46" s="140"/>
      <c r="W46" s="140"/>
      <c r="X46" s="140"/>
      <c r="Y46" s="140"/>
      <c r="Z46" s="140"/>
      <c r="AA46" s="140"/>
      <c r="AB46" s="140"/>
      <c r="AC46" s="140"/>
      <c r="AD46" s="140"/>
      <c r="AE46" s="140"/>
      <c r="AF46" s="140"/>
      <c r="AG46" s="140"/>
      <c r="AH46" s="140"/>
      <c r="AI46" s="140"/>
      <c r="AJ46" s="140"/>
    </row>
    <row r="47" spans="1:53" ht="14.4" customHeight="1" x14ac:dyDescent="0.3">
      <c r="A47" s="140"/>
      <c r="B47" s="330"/>
      <c r="C47" s="330"/>
      <c r="D47" s="140"/>
      <c r="E47" s="140"/>
      <c r="F47" s="140"/>
      <c r="G47" s="140"/>
      <c r="H47" s="140"/>
      <c r="I47" s="140"/>
      <c r="J47" s="140"/>
      <c r="K47" s="140"/>
      <c r="L47" s="156"/>
      <c r="M47" s="156"/>
      <c r="N47" s="140"/>
      <c r="O47" s="140"/>
      <c r="P47" s="140"/>
      <c r="Q47" s="140"/>
      <c r="R47" s="140"/>
      <c r="S47" s="140"/>
      <c r="T47" s="140"/>
      <c r="U47" s="140"/>
      <c r="V47" s="140"/>
      <c r="W47" s="140"/>
      <c r="X47" s="140"/>
      <c r="Y47" s="140"/>
      <c r="Z47" s="140"/>
      <c r="AA47" s="140"/>
      <c r="AB47" s="140"/>
      <c r="AC47" s="140"/>
      <c r="AD47" s="140"/>
      <c r="AE47" s="140"/>
      <c r="AF47" s="140"/>
      <c r="AG47" s="140"/>
      <c r="AH47" s="140"/>
      <c r="AI47" s="140"/>
      <c r="AJ47" s="140"/>
    </row>
    <row r="48" spans="1:53" ht="14.4" customHeight="1" x14ac:dyDescent="0.3">
      <c r="A48" s="140"/>
      <c r="B48" s="330"/>
      <c r="C48" s="330"/>
      <c r="D48" s="140"/>
      <c r="E48" s="140"/>
      <c r="F48" s="140"/>
      <c r="G48" s="140"/>
      <c r="H48" s="140"/>
      <c r="I48" s="140"/>
      <c r="J48" s="140"/>
      <c r="K48" s="140"/>
      <c r="L48" s="156"/>
      <c r="M48" s="156"/>
      <c r="N48" s="140"/>
      <c r="O48" s="140"/>
      <c r="P48" s="140"/>
      <c r="Q48" s="140"/>
      <c r="R48" s="140"/>
      <c r="S48" s="140"/>
      <c r="T48" s="140"/>
      <c r="U48" s="140"/>
      <c r="V48" s="140"/>
      <c r="W48" s="140"/>
      <c r="X48" s="140"/>
      <c r="Y48" s="140"/>
      <c r="Z48" s="140"/>
      <c r="AA48" s="140"/>
      <c r="AB48" s="140"/>
      <c r="AC48" s="140"/>
      <c r="AD48" s="140"/>
      <c r="AE48" s="140"/>
      <c r="AF48" s="140"/>
      <c r="AG48" s="140"/>
      <c r="AH48" s="140"/>
      <c r="AI48" s="140"/>
      <c r="AJ48" s="140"/>
    </row>
    <row r="49" spans="1:36" ht="14.4" customHeight="1" x14ac:dyDescent="0.3">
      <c r="A49" s="140"/>
      <c r="B49" s="330"/>
      <c r="C49" s="330"/>
      <c r="D49" s="140"/>
      <c r="E49" s="140"/>
      <c r="F49" s="140"/>
      <c r="G49" s="140"/>
      <c r="H49" s="140"/>
      <c r="I49" s="140"/>
      <c r="J49" s="140"/>
      <c r="K49" s="140"/>
      <c r="L49" s="156"/>
      <c r="M49" s="156"/>
      <c r="N49" s="140"/>
      <c r="O49" s="140"/>
      <c r="P49" s="140"/>
      <c r="Q49" s="140"/>
      <c r="R49" s="140"/>
      <c r="S49" s="140"/>
      <c r="T49" s="140"/>
      <c r="U49" s="140"/>
      <c r="V49" s="140"/>
      <c r="W49" s="140"/>
      <c r="X49" s="140"/>
      <c r="Y49" s="140"/>
      <c r="Z49" s="140"/>
      <c r="AA49" s="140"/>
      <c r="AB49" s="140"/>
      <c r="AC49" s="140"/>
      <c r="AD49" s="140"/>
      <c r="AE49" s="140"/>
      <c r="AF49" s="140"/>
      <c r="AG49" s="140"/>
      <c r="AH49" s="140"/>
      <c r="AI49" s="140"/>
      <c r="AJ49" s="140"/>
    </row>
    <row r="50" spans="1:36" ht="14.4" customHeight="1" x14ac:dyDescent="0.3">
      <c r="A50" s="140"/>
      <c r="B50" s="330"/>
      <c r="C50" s="330"/>
      <c r="D50" s="140"/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0"/>
      <c r="X50" s="140"/>
      <c r="Y50" s="140"/>
      <c r="Z50" s="140"/>
      <c r="AA50" s="140"/>
      <c r="AB50" s="140"/>
      <c r="AC50" s="140"/>
      <c r="AD50" s="140"/>
      <c r="AE50" s="140"/>
      <c r="AF50" s="140"/>
      <c r="AG50" s="140"/>
      <c r="AH50" s="140"/>
      <c r="AI50" s="140"/>
      <c r="AJ50" s="140"/>
    </row>
    <row r="51" spans="1:36" ht="14.4" customHeight="1" x14ac:dyDescent="0.3">
      <c r="A51" s="140"/>
      <c r="B51" s="330"/>
      <c r="C51" s="330"/>
      <c r="D51" s="140"/>
      <c r="E51" s="140"/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0"/>
      <c r="U51" s="140"/>
      <c r="V51" s="140"/>
      <c r="W51" s="140"/>
      <c r="X51" s="140"/>
      <c r="Y51" s="140"/>
      <c r="Z51" s="140"/>
      <c r="AA51" s="140"/>
      <c r="AB51" s="140"/>
      <c r="AC51" s="140"/>
      <c r="AD51" s="140"/>
      <c r="AE51" s="140"/>
      <c r="AF51" s="140"/>
      <c r="AG51" s="140"/>
      <c r="AH51" s="140"/>
      <c r="AI51" s="140"/>
      <c r="AJ51" s="140"/>
    </row>
    <row r="52" spans="1:36" ht="14.4" customHeight="1" x14ac:dyDescent="0.3">
      <c r="A52" s="140"/>
      <c r="B52" s="330"/>
      <c r="C52" s="330"/>
      <c r="D52" s="140"/>
      <c r="E52" s="140"/>
      <c r="F52" s="140"/>
      <c r="G52" s="140"/>
      <c r="H52" s="140"/>
      <c r="I52" s="140"/>
      <c r="J52" s="140"/>
      <c r="K52" s="140"/>
      <c r="L52" s="140"/>
      <c r="M52" s="140"/>
      <c r="N52" s="140"/>
      <c r="O52" s="140"/>
      <c r="P52" s="140"/>
      <c r="Q52" s="140"/>
      <c r="R52" s="140"/>
      <c r="S52" s="140"/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</row>
    <row r="53" spans="1:36" ht="14.4" customHeight="1" x14ac:dyDescent="0.3">
      <c r="A53" s="140"/>
      <c r="B53" s="330"/>
      <c r="C53" s="330"/>
      <c r="D53" s="140"/>
      <c r="E53" s="140"/>
      <c r="F53" s="140"/>
      <c r="G53" s="140"/>
      <c r="H53" s="140"/>
      <c r="I53" s="140"/>
      <c r="J53" s="140"/>
      <c r="K53" s="140"/>
      <c r="L53" s="140"/>
      <c r="M53" s="140"/>
      <c r="N53" s="140"/>
      <c r="O53" s="140"/>
      <c r="P53" s="140"/>
      <c r="Q53" s="140"/>
      <c r="R53" s="140"/>
      <c r="S53" s="140"/>
      <c r="T53" s="140"/>
      <c r="U53" s="140"/>
      <c r="V53" s="140"/>
      <c r="W53" s="140"/>
      <c r="X53" s="140"/>
      <c r="Y53" s="140"/>
      <c r="Z53" s="140"/>
      <c r="AA53" s="140"/>
      <c r="AB53" s="140"/>
      <c r="AC53" s="140"/>
      <c r="AD53" s="140"/>
      <c r="AE53" s="140"/>
      <c r="AF53" s="140"/>
      <c r="AG53" s="140"/>
      <c r="AH53" s="140"/>
      <c r="AI53" s="140"/>
      <c r="AJ53" s="140"/>
    </row>
    <row r="54" spans="1:36" ht="14.4" customHeight="1" x14ac:dyDescent="0.3">
      <c r="A54" s="140"/>
      <c r="B54" s="330"/>
      <c r="C54" s="330"/>
      <c r="D54" s="140"/>
      <c r="E54" s="140"/>
      <c r="F54" s="140"/>
      <c r="I54" s="140"/>
      <c r="J54" s="140"/>
      <c r="K54" s="140"/>
      <c r="L54" s="140"/>
      <c r="M54" s="140"/>
      <c r="N54" s="140"/>
      <c r="O54" s="140"/>
      <c r="P54" s="140"/>
      <c r="Q54" s="140"/>
      <c r="R54" s="140"/>
      <c r="S54" s="140"/>
      <c r="T54" s="140"/>
      <c r="U54" s="140"/>
      <c r="V54" s="140"/>
      <c r="W54" s="140"/>
      <c r="X54" s="140"/>
      <c r="Y54" s="140"/>
      <c r="Z54" s="140"/>
      <c r="AA54" s="140"/>
      <c r="AB54" s="140"/>
      <c r="AC54" s="140"/>
      <c r="AD54" s="140"/>
      <c r="AE54" s="140"/>
      <c r="AF54" s="140"/>
      <c r="AG54" s="140"/>
      <c r="AH54" s="140"/>
      <c r="AI54" s="140"/>
      <c r="AJ54" s="140"/>
    </row>
    <row r="55" spans="1:36" ht="14.4" customHeight="1" x14ac:dyDescent="0.3">
      <c r="A55" s="140"/>
      <c r="B55" s="330"/>
      <c r="C55" s="330"/>
      <c r="D55" s="140"/>
      <c r="E55" s="140"/>
      <c r="F55" s="140"/>
      <c r="I55" s="140"/>
      <c r="J55" s="140"/>
      <c r="K55" s="140"/>
      <c r="L55" s="140"/>
      <c r="M55" s="140"/>
      <c r="N55" s="140"/>
      <c r="O55" s="140"/>
      <c r="P55" s="140"/>
      <c r="Q55" s="140"/>
      <c r="R55" s="140"/>
      <c r="S55" s="140"/>
      <c r="T55" s="140"/>
      <c r="U55" s="140"/>
      <c r="V55" s="140"/>
      <c r="W55" s="140"/>
      <c r="X55" s="140"/>
      <c r="Y55" s="140"/>
      <c r="Z55" s="140"/>
      <c r="AA55" s="140"/>
      <c r="AB55" s="140"/>
      <c r="AC55" s="140"/>
      <c r="AD55" s="140"/>
      <c r="AE55" s="140"/>
      <c r="AF55" s="140"/>
      <c r="AG55" s="140"/>
      <c r="AH55" s="140"/>
      <c r="AI55" s="140"/>
      <c r="AJ55" s="140"/>
    </row>
    <row r="56" spans="1:36" ht="14.4" customHeight="1" x14ac:dyDescent="0.3">
      <c r="A56" s="140"/>
      <c r="B56" s="330"/>
      <c r="C56" s="330"/>
      <c r="D56" s="140"/>
      <c r="E56" s="140"/>
      <c r="F56" s="140"/>
      <c r="I56" s="140"/>
      <c r="J56" s="140"/>
      <c r="K56" s="140"/>
      <c r="L56" s="140"/>
      <c r="M56" s="140"/>
      <c r="N56" s="140"/>
      <c r="O56" s="140"/>
      <c r="P56" s="140"/>
      <c r="Q56" s="140"/>
      <c r="R56" s="140"/>
      <c r="S56" s="140"/>
      <c r="T56" s="140"/>
      <c r="U56" s="140"/>
      <c r="V56" s="140"/>
      <c r="W56" s="140"/>
      <c r="X56" s="140"/>
      <c r="Y56" s="140"/>
      <c r="Z56" s="140"/>
      <c r="AA56" s="140"/>
      <c r="AB56" s="140"/>
      <c r="AC56" s="140"/>
      <c r="AD56" s="140"/>
      <c r="AE56" s="140"/>
      <c r="AF56" s="140"/>
      <c r="AG56" s="140"/>
      <c r="AH56" s="140"/>
      <c r="AI56" s="140"/>
      <c r="AJ56" s="140"/>
    </row>
    <row r="57" spans="1:36" ht="14.4" customHeight="1" x14ac:dyDescent="0.3">
      <c r="A57" s="140"/>
      <c r="B57" s="330"/>
      <c r="C57" s="330"/>
      <c r="D57" s="140"/>
      <c r="E57" s="140"/>
      <c r="F57" s="140"/>
      <c r="I57" s="140"/>
      <c r="J57" s="140"/>
      <c r="K57" s="140"/>
      <c r="L57" s="140"/>
      <c r="M57" s="140"/>
      <c r="N57" s="140"/>
      <c r="O57" s="140"/>
      <c r="P57" s="140"/>
      <c r="Q57" s="140"/>
      <c r="R57" s="140"/>
      <c r="S57" s="140"/>
      <c r="T57" s="140"/>
      <c r="U57" s="140"/>
      <c r="V57" s="140"/>
      <c r="W57" s="140"/>
      <c r="X57" s="140"/>
      <c r="Y57" s="140"/>
      <c r="Z57" s="140"/>
      <c r="AA57" s="140"/>
      <c r="AB57" s="140"/>
      <c r="AC57" s="140"/>
      <c r="AD57" s="140"/>
      <c r="AE57" s="140"/>
      <c r="AF57" s="140"/>
      <c r="AG57" s="140"/>
      <c r="AH57" s="140"/>
      <c r="AI57" s="140"/>
      <c r="AJ57" s="140"/>
    </row>
    <row r="58" spans="1:36" ht="14.4" customHeight="1" x14ac:dyDescent="0.3">
      <c r="A58" s="140"/>
      <c r="B58" s="330"/>
      <c r="C58" s="330"/>
      <c r="D58" s="140"/>
      <c r="E58" s="140"/>
      <c r="F58" s="140"/>
      <c r="I58" s="140"/>
      <c r="J58" s="140"/>
      <c r="K58" s="140"/>
      <c r="L58" s="140"/>
      <c r="M58" s="140"/>
      <c r="N58" s="140"/>
      <c r="O58" s="140"/>
      <c r="P58" s="140"/>
      <c r="Q58" s="140"/>
      <c r="R58" s="140"/>
      <c r="S58" s="140"/>
      <c r="T58" s="140"/>
      <c r="U58" s="140"/>
      <c r="V58" s="140"/>
      <c r="W58" s="140"/>
      <c r="X58" s="140"/>
      <c r="Y58" s="140"/>
      <c r="Z58" s="140"/>
      <c r="AA58" s="140"/>
      <c r="AB58" s="140"/>
      <c r="AC58" s="140"/>
      <c r="AD58" s="140"/>
      <c r="AE58" s="140"/>
      <c r="AF58" s="140"/>
      <c r="AG58" s="140"/>
      <c r="AH58" s="140"/>
      <c r="AI58" s="140"/>
      <c r="AJ58" s="140"/>
    </row>
    <row r="59" spans="1:36" ht="14.4" customHeight="1" x14ac:dyDescent="0.3">
      <c r="A59" s="140"/>
      <c r="B59" s="330"/>
      <c r="C59" s="330"/>
      <c r="D59" s="140"/>
      <c r="E59" s="140"/>
      <c r="F59" s="140"/>
      <c r="I59" s="140"/>
      <c r="J59" s="140"/>
      <c r="K59" s="140"/>
      <c r="L59" s="140"/>
      <c r="M59" s="140"/>
      <c r="N59" s="140"/>
      <c r="O59" s="140"/>
      <c r="P59" s="140"/>
      <c r="Q59" s="140"/>
      <c r="R59" s="140"/>
      <c r="S59" s="140"/>
      <c r="T59" s="140"/>
      <c r="U59" s="140"/>
      <c r="V59" s="140"/>
      <c r="W59" s="140"/>
      <c r="X59" s="140"/>
      <c r="Y59" s="140"/>
      <c r="Z59" s="140"/>
      <c r="AA59" s="140"/>
      <c r="AB59" s="140"/>
      <c r="AC59" s="140"/>
      <c r="AD59" s="140"/>
      <c r="AE59" s="140"/>
      <c r="AF59" s="140"/>
      <c r="AG59" s="140"/>
      <c r="AH59" s="140"/>
      <c r="AI59" s="140"/>
      <c r="AJ59" s="140"/>
    </row>
    <row r="60" spans="1:36" ht="14.4" customHeight="1" x14ac:dyDescent="0.3">
      <c r="A60" s="140"/>
      <c r="B60" s="330"/>
      <c r="C60" s="330"/>
      <c r="D60" s="140"/>
      <c r="E60" s="140"/>
      <c r="F60" s="140"/>
      <c r="I60" s="140"/>
      <c r="J60" s="140"/>
      <c r="K60" s="140"/>
      <c r="L60" s="140"/>
      <c r="M60" s="140"/>
      <c r="N60" s="140"/>
      <c r="O60" s="140"/>
      <c r="P60" s="140"/>
      <c r="Q60" s="140"/>
      <c r="R60" s="140"/>
      <c r="S60" s="140"/>
      <c r="T60" s="140"/>
      <c r="U60" s="140"/>
      <c r="V60" s="140"/>
      <c r="W60" s="140"/>
      <c r="X60" s="140"/>
      <c r="Y60" s="140"/>
      <c r="Z60" s="140"/>
      <c r="AA60" s="140"/>
      <c r="AB60" s="140"/>
      <c r="AC60" s="140"/>
      <c r="AD60" s="140"/>
      <c r="AE60" s="140"/>
      <c r="AF60" s="140"/>
      <c r="AG60" s="140"/>
      <c r="AH60" s="140"/>
      <c r="AI60" s="140"/>
      <c r="AJ60" s="140"/>
    </row>
    <row r="61" spans="1:36" ht="14.4" customHeight="1" x14ac:dyDescent="0.3">
      <c r="A61" s="140"/>
      <c r="B61" s="330"/>
      <c r="C61" s="330"/>
      <c r="D61" s="140"/>
      <c r="E61" s="140"/>
      <c r="F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  <c r="AE61" s="140"/>
      <c r="AF61" s="140"/>
      <c r="AG61" s="140"/>
      <c r="AH61" s="140"/>
      <c r="AI61" s="140"/>
      <c r="AJ61" s="140"/>
    </row>
    <row r="62" spans="1:36" ht="14.4" customHeight="1" x14ac:dyDescent="0.3">
      <c r="A62" s="140"/>
      <c r="B62" s="330"/>
      <c r="C62" s="330"/>
      <c r="D62" s="140"/>
      <c r="E62" s="140"/>
      <c r="F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  <c r="AA62" s="140"/>
      <c r="AB62" s="140"/>
      <c r="AC62" s="140"/>
      <c r="AD62" s="140"/>
      <c r="AE62" s="140"/>
      <c r="AF62" s="140"/>
      <c r="AG62" s="140"/>
      <c r="AH62" s="140"/>
      <c r="AI62" s="140"/>
      <c r="AJ62" s="140"/>
    </row>
    <row r="63" spans="1:36" ht="14.4" customHeight="1" x14ac:dyDescent="0.3">
      <c r="A63" s="140"/>
      <c r="B63" s="330"/>
      <c r="C63" s="330"/>
      <c r="D63" s="140"/>
      <c r="E63" s="140"/>
      <c r="F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</row>
    <row r="64" spans="1:36" ht="14.4" customHeight="1" x14ac:dyDescent="0.3">
      <c r="A64" s="140"/>
      <c r="B64" s="330"/>
      <c r="C64" s="330"/>
      <c r="D64" s="140"/>
      <c r="E64" s="140"/>
      <c r="F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  <c r="AA64" s="140"/>
      <c r="AB64" s="140"/>
      <c r="AC64" s="140"/>
      <c r="AD64" s="140"/>
      <c r="AE64" s="140"/>
      <c r="AF64" s="140"/>
      <c r="AG64" s="140"/>
      <c r="AH64" s="140"/>
      <c r="AI64" s="140"/>
      <c r="AJ64" s="140"/>
    </row>
    <row r="65" spans="1:36" ht="14.4" customHeight="1" x14ac:dyDescent="0.3">
      <c r="A65" s="140"/>
      <c r="B65" s="330"/>
      <c r="C65" s="330"/>
      <c r="D65" s="140"/>
      <c r="E65" s="140"/>
      <c r="F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  <c r="Z65" s="140"/>
      <c r="AA65" s="140"/>
      <c r="AB65" s="140"/>
      <c r="AC65" s="140"/>
      <c r="AD65" s="140"/>
      <c r="AE65" s="140"/>
      <c r="AF65" s="140"/>
      <c r="AG65" s="140"/>
      <c r="AH65" s="140"/>
      <c r="AI65" s="140"/>
      <c r="AJ65" s="140"/>
    </row>
    <row r="66" spans="1:36" ht="14.4" customHeight="1" x14ac:dyDescent="0.3">
      <c r="A66" s="140"/>
      <c r="B66" s="330"/>
      <c r="C66" s="330"/>
      <c r="D66" s="140"/>
      <c r="E66" s="140"/>
      <c r="F66" s="140"/>
      <c r="I66" s="140"/>
      <c r="J66" s="140"/>
      <c r="K66" s="140"/>
      <c r="L66" s="140"/>
      <c r="M66" s="140"/>
      <c r="N66" s="140"/>
      <c r="O66" s="140"/>
      <c r="P66" s="140"/>
      <c r="Q66" s="140"/>
      <c r="R66" s="140"/>
      <c r="S66" s="140"/>
      <c r="T66" s="140"/>
      <c r="U66" s="140"/>
      <c r="V66" s="140"/>
      <c r="W66" s="140"/>
      <c r="X66" s="140"/>
      <c r="Y66" s="140"/>
      <c r="Z66" s="140"/>
      <c r="AA66" s="140"/>
      <c r="AB66" s="140"/>
      <c r="AC66" s="140"/>
      <c r="AD66" s="140"/>
      <c r="AE66" s="140"/>
      <c r="AF66" s="140"/>
      <c r="AG66" s="140"/>
      <c r="AH66" s="140"/>
      <c r="AI66" s="140"/>
      <c r="AJ66" s="140"/>
    </row>
    <row r="67" spans="1:36" ht="14.4" customHeight="1" x14ac:dyDescent="0.3">
      <c r="A67" s="140"/>
      <c r="B67" s="330"/>
      <c r="C67" s="330"/>
      <c r="D67" s="140"/>
      <c r="E67" s="140"/>
      <c r="F67" s="140"/>
      <c r="I67" s="140"/>
      <c r="J67" s="140"/>
      <c r="K67" s="140"/>
      <c r="L67" s="140"/>
      <c r="M67" s="140"/>
      <c r="N67" s="140"/>
      <c r="O67" s="140"/>
      <c r="P67" s="140"/>
      <c r="Q67" s="140"/>
      <c r="R67" s="140"/>
      <c r="S67" s="140"/>
      <c r="T67" s="140"/>
      <c r="U67" s="140"/>
      <c r="V67" s="140"/>
      <c r="W67" s="140"/>
      <c r="X67" s="140"/>
      <c r="Y67" s="140"/>
      <c r="Z67" s="140"/>
      <c r="AA67" s="140"/>
      <c r="AB67" s="140"/>
      <c r="AC67" s="140"/>
      <c r="AD67" s="140"/>
      <c r="AE67" s="140"/>
      <c r="AF67" s="140"/>
      <c r="AG67" s="140"/>
      <c r="AH67" s="140"/>
      <c r="AI67" s="140"/>
      <c r="AJ67" s="140"/>
    </row>
    <row r="68" spans="1:36" ht="14.4" customHeight="1" x14ac:dyDescent="0.3">
      <c r="A68" s="140"/>
      <c r="B68" s="330"/>
      <c r="C68" s="330"/>
      <c r="D68" s="140"/>
      <c r="E68" s="140"/>
      <c r="F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0"/>
      <c r="X68" s="140"/>
      <c r="Y68" s="140"/>
      <c r="Z68" s="140"/>
      <c r="AA68" s="140"/>
      <c r="AB68" s="140"/>
      <c r="AC68" s="140"/>
      <c r="AD68" s="140"/>
      <c r="AE68" s="140"/>
      <c r="AF68" s="140"/>
      <c r="AG68" s="140"/>
      <c r="AH68" s="140"/>
      <c r="AI68" s="140"/>
      <c r="AJ68" s="140"/>
    </row>
    <row r="69" spans="1:36" ht="14.4" customHeight="1" x14ac:dyDescent="0.3">
      <c r="L69" s="140"/>
      <c r="M69" s="140"/>
    </row>
    <row r="70" spans="1:36" ht="14.4" customHeight="1" x14ac:dyDescent="0.3">
      <c r="L70" s="140"/>
      <c r="M70" s="140"/>
    </row>
    <row r="71" spans="1:36" ht="14.4" customHeight="1" x14ac:dyDescent="0.3">
      <c r="L71" s="140"/>
      <c r="M71" s="14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293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165" customWidth="1"/>
    <col min="2" max="2" width="6.5546875" style="368" customWidth="1"/>
    <col min="3" max="3" width="5.88671875" style="368" customWidth="1"/>
    <col min="4" max="4" width="7.6640625" style="368" customWidth="1"/>
    <col min="5" max="5" width="6.5546875" style="168" customWidth="1"/>
    <col min="6" max="6" width="5.88671875" style="168" customWidth="1"/>
    <col min="7" max="7" width="7.6640625" style="168" customWidth="1"/>
    <col min="8" max="8" width="6.6640625" style="168" bestFit="1" customWidth="1"/>
    <col min="9" max="9" width="6" style="168" bestFit="1" customWidth="1"/>
    <col min="10" max="10" width="7.77734375" style="168" bestFit="1" customWidth="1"/>
    <col min="11" max="11" width="9.109375" style="168" bestFit="1" customWidth="1"/>
    <col min="12" max="12" width="3.88671875" style="168" bestFit="1" customWidth="1"/>
    <col min="13" max="13" width="4.33203125" style="168" bestFit="1" customWidth="1"/>
    <col min="14" max="14" width="5.44140625" style="168" bestFit="1" customWidth="1"/>
    <col min="15" max="15" width="4" style="168" bestFit="1" customWidth="1"/>
    <col min="16" max="16" width="55.44140625" style="170" customWidth="1"/>
    <col min="17" max="17" width="7.88671875" style="171" bestFit="1" customWidth="1"/>
    <col min="18" max="18" width="6" style="166" bestFit="1" customWidth="1"/>
    <col min="19" max="19" width="9.5546875" style="368" customWidth="1"/>
    <col min="20" max="20" width="9.6640625" style="368" customWidth="1"/>
    <col min="21" max="21" width="7.6640625" style="368" bestFit="1" customWidth="1"/>
    <col min="22" max="22" width="6.109375" style="169" bestFit="1" customWidth="1"/>
    <col min="23" max="23" width="17.21875" style="167" bestFit="1" customWidth="1"/>
    <col min="24" max="16384" width="8.88671875" style="160"/>
  </cols>
  <sheetData>
    <row r="1" spans="1:23" s="328" customFormat="1" ht="18.600000000000001" customHeight="1" thickBot="1" x14ac:dyDescent="0.4">
      <c r="A1" s="500" t="s">
        <v>226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  <c r="T1" s="441"/>
      <c r="U1" s="441"/>
      <c r="V1" s="441"/>
      <c r="W1" s="441"/>
    </row>
    <row r="2" spans="1:23" ht="14.4" customHeight="1" thickBot="1" x14ac:dyDescent="0.35">
      <c r="A2" s="580" t="s">
        <v>297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1"/>
      <c r="Q2" s="161"/>
      <c r="R2" s="161"/>
      <c r="S2" s="162"/>
      <c r="T2" s="162"/>
      <c r="U2" s="162"/>
      <c r="V2" s="161"/>
      <c r="W2" s="370"/>
    </row>
    <row r="3" spans="1:23" s="163" customFormat="1" ht="14.4" customHeight="1" x14ac:dyDescent="0.3">
      <c r="A3" s="566" t="s">
        <v>158</v>
      </c>
      <c r="B3" s="567" t="s">
        <v>159</v>
      </c>
      <c r="C3" s="568"/>
      <c r="D3" s="569"/>
      <c r="E3" s="567" t="s">
        <v>160</v>
      </c>
      <c r="F3" s="568"/>
      <c r="G3" s="569"/>
      <c r="H3" s="567" t="s">
        <v>33</v>
      </c>
      <c r="I3" s="568"/>
      <c r="J3" s="569"/>
      <c r="K3" s="570" t="s">
        <v>161</v>
      </c>
      <c r="L3" s="562" t="s">
        <v>162</v>
      </c>
      <c r="M3" s="562" t="s">
        <v>163</v>
      </c>
      <c r="N3" s="562" t="s">
        <v>164</v>
      </c>
      <c r="O3" s="369" t="s">
        <v>165</v>
      </c>
      <c r="P3" s="563" t="s">
        <v>166</v>
      </c>
      <c r="Q3" s="564" t="s">
        <v>167</v>
      </c>
      <c r="R3" s="565"/>
      <c r="S3" s="560" t="s">
        <v>168</v>
      </c>
      <c r="T3" s="561"/>
      <c r="U3" s="561"/>
      <c r="V3" s="561"/>
      <c r="W3" s="371" t="s">
        <v>168</v>
      </c>
    </row>
    <row r="4" spans="1:23" s="164" customFormat="1" ht="14.4" customHeight="1" thickBot="1" x14ac:dyDescent="0.35">
      <c r="A4" s="812"/>
      <c r="B4" s="813" t="s">
        <v>169</v>
      </c>
      <c r="C4" s="814" t="s">
        <v>142</v>
      </c>
      <c r="D4" s="815" t="s">
        <v>170</v>
      </c>
      <c r="E4" s="813" t="s">
        <v>169</v>
      </c>
      <c r="F4" s="814" t="s">
        <v>142</v>
      </c>
      <c r="G4" s="815" t="s">
        <v>170</v>
      </c>
      <c r="H4" s="813" t="s">
        <v>169</v>
      </c>
      <c r="I4" s="814" t="s">
        <v>142</v>
      </c>
      <c r="J4" s="815" t="s">
        <v>170</v>
      </c>
      <c r="K4" s="816"/>
      <c r="L4" s="817"/>
      <c r="M4" s="817"/>
      <c r="N4" s="817"/>
      <c r="O4" s="818"/>
      <c r="P4" s="819"/>
      <c r="Q4" s="820" t="s">
        <v>143</v>
      </c>
      <c r="R4" s="821" t="s">
        <v>142</v>
      </c>
      <c r="S4" s="822" t="s">
        <v>171</v>
      </c>
      <c r="T4" s="823" t="s">
        <v>172</v>
      </c>
      <c r="U4" s="823" t="s">
        <v>173</v>
      </c>
      <c r="V4" s="824" t="s">
        <v>5</v>
      </c>
      <c r="W4" s="825" t="s">
        <v>174</v>
      </c>
    </row>
    <row r="5" spans="1:23" ht="14.4" customHeight="1" x14ac:dyDescent="0.3">
      <c r="A5" s="854" t="s">
        <v>8369</v>
      </c>
      <c r="B5" s="826">
        <v>2</v>
      </c>
      <c r="C5" s="827">
        <v>16.66</v>
      </c>
      <c r="D5" s="828">
        <v>26</v>
      </c>
      <c r="E5" s="829">
        <v>1</v>
      </c>
      <c r="F5" s="830">
        <v>8.66</v>
      </c>
      <c r="G5" s="831">
        <v>12</v>
      </c>
      <c r="H5" s="832"/>
      <c r="I5" s="830"/>
      <c r="J5" s="831"/>
      <c r="K5" s="833">
        <v>8.33</v>
      </c>
      <c r="L5" s="832">
        <v>6</v>
      </c>
      <c r="M5" s="832">
        <v>53</v>
      </c>
      <c r="N5" s="834">
        <v>17.510000000000002</v>
      </c>
      <c r="O5" s="832" t="s">
        <v>8370</v>
      </c>
      <c r="P5" s="835" t="s">
        <v>8371</v>
      </c>
      <c r="Q5" s="836">
        <f>H5-B5</f>
        <v>-2</v>
      </c>
      <c r="R5" s="836">
        <f>I5-C5</f>
        <v>-16.66</v>
      </c>
      <c r="S5" s="837" t="str">
        <f>IF(H5=0,"",H5*N5)</f>
        <v/>
      </c>
      <c r="T5" s="837" t="str">
        <f>IF(H5=0,"",H5*J5)</f>
        <v/>
      </c>
      <c r="U5" s="837" t="str">
        <f>IF(H5=0,"",T5-S5)</f>
        <v/>
      </c>
      <c r="V5" s="838" t="str">
        <f>IF(H5=0,"",T5/S5)</f>
        <v/>
      </c>
      <c r="W5" s="839"/>
    </row>
    <row r="6" spans="1:23" ht="14.4" customHeight="1" x14ac:dyDescent="0.3">
      <c r="A6" s="855" t="s">
        <v>8372</v>
      </c>
      <c r="B6" s="807"/>
      <c r="C6" s="809"/>
      <c r="D6" s="810"/>
      <c r="E6" s="805">
        <v>1</v>
      </c>
      <c r="F6" s="789">
        <v>36.67</v>
      </c>
      <c r="G6" s="790">
        <v>101</v>
      </c>
      <c r="H6" s="796">
        <v>3</v>
      </c>
      <c r="I6" s="797">
        <v>112.22</v>
      </c>
      <c r="J6" s="798">
        <v>115.3</v>
      </c>
      <c r="K6" s="792">
        <v>36.67</v>
      </c>
      <c r="L6" s="791">
        <v>22</v>
      </c>
      <c r="M6" s="791">
        <v>149</v>
      </c>
      <c r="N6" s="793">
        <v>49.56</v>
      </c>
      <c r="O6" s="791" t="s">
        <v>8370</v>
      </c>
      <c r="P6" s="806" t="s">
        <v>8373</v>
      </c>
      <c r="Q6" s="794">
        <f t="shared" ref="Q6:R69" si="0">H6-B6</f>
        <v>3</v>
      </c>
      <c r="R6" s="794">
        <f t="shared" si="0"/>
        <v>112.22</v>
      </c>
      <c r="S6" s="807">
        <f t="shared" ref="S6:S69" si="1">IF(H6=0,"",H6*N6)</f>
        <v>148.68</v>
      </c>
      <c r="T6" s="807">
        <f t="shared" ref="T6:T69" si="2">IF(H6=0,"",H6*J6)</f>
        <v>345.9</v>
      </c>
      <c r="U6" s="807">
        <f t="shared" ref="U6:U69" si="3">IF(H6=0,"",T6-S6)</f>
        <v>197.21999999999997</v>
      </c>
      <c r="V6" s="808">
        <f t="shared" ref="V6:V69" si="4">IF(H6=0,"",T6/S6)</f>
        <v>2.3264729620661821</v>
      </c>
      <c r="W6" s="795">
        <v>197.33</v>
      </c>
    </row>
    <row r="7" spans="1:23" ht="14.4" customHeight="1" x14ac:dyDescent="0.3">
      <c r="A7" s="855" t="s">
        <v>8374</v>
      </c>
      <c r="B7" s="807">
        <v>2</v>
      </c>
      <c r="C7" s="809">
        <v>47.45</v>
      </c>
      <c r="D7" s="810">
        <v>70</v>
      </c>
      <c r="E7" s="796">
        <v>5</v>
      </c>
      <c r="F7" s="797">
        <v>115.21</v>
      </c>
      <c r="G7" s="799">
        <v>39.6</v>
      </c>
      <c r="H7" s="791">
        <v>4</v>
      </c>
      <c r="I7" s="789">
        <v>88.64</v>
      </c>
      <c r="J7" s="798">
        <v>37.299999999999997</v>
      </c>
      <c r="K7" s="792">
        <v>22.16</v>
      </c>
      <c r="L7" s="791">
        <v>11</v>
      </c>
      <c r="M7" s="791">
        <v>98</v>
      </c>
      <c r="N7" s="793">
        <v>32.64</v>
      </c>
      <c r="O7" s="791" t="s">
        <v>8370</v>
      </c>
      <c r="P7" s="806" t="s">
        <v>8375</v>
      </c>
      <c r="Q7" s="794">
        <f t="shared" si="0"/>
        <v>2</v>
      </c>
      <c r="R7" s="794">
        <f t="shared" si="0"/>
        <v>41.19</v>
      </c>
      <c r="S7" s="807">
        <f t="shared" si="1"/>
        <v>130.56</v>
      </c>
      <c r="T7" s="807">
        <f t="shared" si="2"/>
        <v>149.19999999999999</v>
      </c>
      <c r="U7" s="807">
        <f t="shared" si="3"/>
        <v>18.639999999999986</v>
      </c>
      <c r="V7" s="808">
        <f t="shared" si="4"/>
        <v>1.1427696078431371</v>
      </c>
      <c r="W7" s="795">
        <v>28.07</v>
      </c>
    </row>
    <row r="8" spans="1:23" ht="14.4" customHeight="1" x14ac:dyDescent="0.3">
      <c r="A8" s="855" t="s">
        <v>8376</v>
      </c>
      <c r="B8" s="807"/>
      <c r="C8" s="809"/>
      <c r="D8" s="810"/>
      <c r="E8" s="805">
        <v>1</v>
      </c>
      <c r="F8" s="789">
        <v>10.220000000000001</v>
      </c>
      <c r="G8" s="790">
        <v>24</v>
      </c>
      <c r="H8" s="796"/>
      <c r="I8" s="797"/>
      <c r="J8" s="799"/>
      <c r="K8" s="792">
        <v>10.220000000000001</v>
      </c>
      <c r="L8" s="791">
        <v>6</v>
      </c>
      <c r="M8" s="791">
        <v>51</v>
      </c>
      <c r="N8" s="793">
        <v>17.12</v>
      </c>
      <c r="O8" s="791" t="s">
        <v>8370</v>
      </c>
      <c r="P8" s="806" t="s">
        <v>8377</v>
      </c>
      <c r="Q8" s="794">
        <f t="shared" si="0"/>
        <v>0</v>
      </c>
      <c r="R8" s="794">
        <f t="shared" si="0"/>
        <v>0</v>
      </c>
      <c r="S8" s="807" t="str">
        <f t="shared" si="1"/>
        <v/>
      </c>
      <c r="T8" s="807" t="str">
        <f t="shared" si="2"/>
        <v/>
      </c>
      <c r="U8" s="807" t="str">
        <f t="shared" si="3"/>
        <v/>
      </c>
      <c r="V8" s="808" t="str">
        <f t="shared" si="4"/>
        <v/>
      </c>
      <c r="W8" s="795"/>
    </row>
    <row r="9" spans="1:23" ht="14.4" customHeight="1" x14ac:dyDescent="0.3">
      <c r="A9" s="856" t="s">
        <v>8378</v>
      </c>
      <c r="B9" s="840">
        <v>14</v>
      </c>
      <c r="C9" s="841">
        <v>186.71</v>
      </c>
      <c r="D9" s="811">
        <v>37.9</v>
      </c>
      <c r="E9" s="842">
        <v>7</v>
      </c>
      <c r="F9" s="843">
        <v>94.36</v>
      </c>
      <c r="G9" s="800">
        <v>30</v>
      </c>
      <c r="H9" s="844">
        <v>20</v>
      </c>
      <c r="I9" s="845">
        <v>269.44</v>
      </c>
      <c r="J9" s="801">
        <v>31.6</v>
      </c>
      <c r="K9" s="846">
        <v>13.07</v>
      </c>
      <c r="L9" s="847">
        <v>8</v>
      </c>
      <c r="M9" s="847">
        <v>69</v>
      </c>
      <c r="N9" s="848">
        <v>23.12</v>
      </c>
      <c r="O9" s="847" t="s">
        <v>8370</v>
      </c>
      <c r="P9" s="849" t="s">
        <v>8379</v>
      </c>
      <c r="Q9" s="850">
        <f t="shared" si="0"/>
        <v>6</v>
      </c>
      <c r="R9" s="850">
        <f t="shared" si="0"/>
        <v>82.72999999999999</v>
      </c>
      <c r="S9" s="840">
        <f t="shared" si="1"/>
        <v>462.40000000000003</v>
      </c>
      <c r="T9" s="840">
        <f t="shared" si="2"/>
        <v>632</v>
      </c>
      <c r="U9" s="840">
        <f t="shared" si="3"/>
        <v>169.59999999999997</v>
      </c>
      <c r="V9" s="851">
        <f t="shared" si="4"/>
        <v>1.3667820069204151</v>
      </c>
      <c r="W9" s="802">
        <v>209.39</v>
      </c>
    </row>
    <row r="10" spans="1:23" ht="14.4" customHeight="1" x14ac:dyDescent="0.3">
      <c r="A10" s="855" t="s">
        <v>8380</v>
      </c>
      <c r="B10" s="807"/>
      <c r="C10" s="809"/>
      <c r="D10" s="810"/>
      <c r="E10" s="796">
        <v>1</v>
      </c>
      <c r="F10" s="797">
        <v>2.1800000000000002</v>
      </c>
      <c r="G10" s="799">
        <v>4</v>
      </c>
      <c r="H10" s="791"/>
      <c r="I10" s="789"/>
      <c r="J10" s="790"/>
      <c r="K10" s="792">
        <v>2.1800000000000002</v>
      </c>
      <c r="L10" s="791">
        <v>2</v>
      </c>
      <c r="M10" s="791">
        <v>22</v>
      </c>
      <c r="N10" s="793">
        <v>7.4</v>
      </c>
      <c r="O10" s="791" t="s">
        <v>8370</v>
      </c>
      <c r="P10" s="806" t="s">
        <v>8381</v>
      </c>
      <c r="Q10" s="794">
        <f t="shared" si="0"/>
        <v>0</v>
      </c>
      <c r="R10" s="794">
        <f t="shared" si="0"/>
        <v>0</v>
      </c>
      <c r="S10" s="807" t="str">
        <f t="shared" si="1"/>
        <v/>
      </c>
      <c r="T10" s="807" t="str">
        <f t="shared" si="2"/>
        <v/>
      </c>
      <c r="U10" s="807" t="str">
        <f t="shared" si="3"/>
        <v/>
      </c>
      <c r="V10" s="808" t="str">
        <f t="shared" si="4"/>
        <v/>
      </c>
      <c r="W10" s="795"/>
    </row>
    <row r="11" spans="1:23" ht="14.4" customHeight="1" x14ac:dyDescent="0.3">
      <c r="A11" s="856" t="s">
        <v>8382</v>
      </c>
      <c r="B11" s="840">
        <v>1</v>
      </c>
      <c r="C11" s="841">
        <v>2.54</v>
      </c>
      <c r="D11" s="811">
        <v>7</v>
      </c>
      <c r="E11" s="844"/>
      <c r="F11" s="845"/>
      <c r="G11" s="803"/>
      <c r="H11" s="847"/>
      <c r="I11" s="843"/>
      <c r="J11" s="800"/>
      <c r="K11" s="846">
        <v>2.54</v>
      </c>
      <c r="L11" s="847">
        <v>3</v>
      </c>
      <c r="M11" s="847">
        <v>25</v>
      </c>
      <c r="N11" s="848">
        <v>8.48</v>
      </c>
      <c r="O11" s="847" t="s">
        <v>8370</v>
      </c>
      <c r="P11" s="849" t="s">
        <v>8383</v>
      </c>
      <c r="Q11" s="850">
        <f t="shared" si="0"/>
        <v>-1</v>
      </c>
      <c r="R11" s="850">
        <f t="shared" si="0"/>
        <v>-2.54</v>
      </c>
      <c r="S11" s="840" t="str">
        <f t="shared" si="1"/>
        <v/>
      </c>
      <c r="T11" s="840" t="str">
        <f t="shared" si="2"/>
        <v/>
      </c>
      <c r="U11" s="840" t="str">
        <f t="shared" si="3"/>
        <v/>
      </c>
      <c r="V11" s="851" t="str">
        <f t="shared" si="4"/>
        <v/>
      </c>
      <c r="W11" s="802"/>
    </row>
    <row r="12" spans="1:23" ht="14.4" customHeight="1" x14ac:dyDescent="0.3">
      <c r="A12" s="855" t="s">
        <v>8384</v>
      </c>
      <c r="B12" s="807">
        <v>5</v>
      </c>
      <c r="C12" s="809">
        <v>2.48</v>
      </c>
      <c r="D12" s="810">
        <v>3.8</v>
      </c>
      <c r="E12" s="796">
        <v>7</v>
      </c>
      <c r="F12" s="797">
        <v>3.49</v>
      </c>
      <c r="G12" s="799">
        <v>2.9</v>
      </c>
      <c r="H12" s="791">
        <v>2</v>
      </c>
      <c r="I12" s="789">
        <v>1</v>
      </c>
      <c r="J12" s="790">
        <v>3</v>
      </c>
      <c r="K12" s="792">
        <v>0.5</v>
      </c>
      <c r="L12" s="791">
        <v>1</v>
      </c>
      <c r="M12" s="791">
        <v>10</v>
      </c>
      <c r="N12" s="793">
        <v>3.48</v>
      </c>
      <c r="O12" s="791" t="s">
        <v>8370</v>
      </c>
      <c r="P12" s="806" t="s">
        <v>8385</v>
      </c>
      <c r="Q12" s="794">
        <f t="shared" si="0"/>
        <v>-3</v>
      </c>
      <c r="R12" s="794">
        <f t="shared" si="0"/>
        <v>-1.48</v>
      </c>
      <c r="S12" s="807">
        <f t="shared" si="1"/>
        <v>6.96</v>
      </c>
      <c r="T12" s="807">
        <f t="shared" si="2"/>
        <v>6</v>
      </c>
      <c r="U12" s="807">
        <f t="shared" si="3"/>
        <v>-0.96</v>
      </c>
      <c r="V12" s="808">
        <f t="shared" si="4"/>
        <v>0.86206896551724144</v>
      </c>
      <c r="W12" s="795">
        <v>0.52</v>
      </c>
    </row>
    <row r="13" spans="1:23" ht="14.4" customHeight="1" x14ac:dyDescent="0.3">
      <c r="A13" s="856" t="s">
        <v>8386</v>
      </c>
      <c r="B13" s="840"/>
      <c r="C13" s="841"/>
      <c r="D13" s="811"/>
      <c r="E13" s="844">
        <v>2</v>
      </c>
      <c r="F13" s="845">
        <v>1.1100000000000001</v>
      </c>
      <c r="G13" s="803">
        <v>4.5</v>
      </c>
      <c r="H13" s="847">
        <v>1</v>
      </c>
      <c r="I13" s="843">
        <v>0.53</v>
      </c>
      <c r="J13" s="801">
        <v>5</v>
      </c>
      <c r="K13" s="846">
        <v>0.53</v>
      </c>
      <c r="L13" s="847">
        <v>1</v>
      </c>
      <c r="M13" s="847">
        <v>11</v>
      </c>
      <c r="N13" s="848">
        <v>3.75</v>
      </c>
      <c r="O13" s="847" t="s">
        <v>8370</v>
      </c>
      <c r="P13" s="849" t="s">
        <v>8387</v>
      </c>
      <c r="Q13" s="850">
        <f t="shared" si="0"/>
        <v>1</v>
      </c>
      <c r="R13" s="850">
        <f t="shared" si="0"/>
        <v>0.53</v>
      </c>
      <c r="S13" s="840">
        <f t="shared" si="1"/>
        <v>3.75</v>
      </c>
      <c r="T13" s="840">
        <f t="shared" si="2"/>
        <v>5</v>
      </c>
      <c r="U13" s="840">
        <f t="shared" si="3"/>
        <v>1.25</v>
      </c>
      <c r="V13" s="851">
        <f t="shared" si="4"/>
        <v>1.3333333333333333</v>
      </c>
      <c r="W13" s="802">
        <v>1.25</v>
      </c>
    </row>
    <row r="14" spans="1:23" ht="14.4" customHeight="1" x14ac:dyDescent="0.3">
      <c r="A14" s="855" t="s">
        <v>8388</v>
      </c>
      <c r="B14" s="786">
        <v>1</v>
      </c>
      <c r="C14" s="787">
        <v>0.2</v>
      </c>
      <c r="D14" s="788">
        <v>2</v>
      </c>
      <c r="E14" s="805">
        <v>1</v>
      </c>
      <c r="F14" s="789">
        <v>0.2</v>
      </c>
      <c r="G14" s="790">
        <v>2</v>
      </c>
      <c r="H14" s="791"/>
      <c r="I14" s="789"/>
      <c r="J14" s="790"/>
      <c r="K14" s="792">
        <v>0.2</v>
      </c>
      <c r="L14" s="791">
        <v>1</v>
      </c>
      <c r="M14" s="791">
        <v>6</v>
      </c>
      <c r="N14" s="793">
        <v>1.94</v>
      </c>
      <c r="O14" s="791" t="s">
        <v>6929</v>
      </c>
      <c r="P14" s="806" t="s">
        <v>8389</v>
      </c>
      <c r="Q14" s="794">
        <f t="shared" si="0"/>
        <v>-1</v>
      </c>
      <c r="R14" s="794">
        <f t="shared" si="0"/>
        <v>-0.2</v>
      </c>
      <c r="S14" s="807" t="str">
        <f t="shared" si="1"/>
        <v/>
      </c>
      <c r="T14" s="807" t="str">
        <f t="shared" si="2"/>
        <v/>
      </c>
      <c r="U14" s="807" t="str">
        <f t="shared" si="3"/>
        <v/>
      </c>
      <c r="V14" s="808" t="str">
        <f t="shared" si="4"/>
        <v/>
      </c>
      <c r="W14" s="795"/>
    </row>
    <row r="15" spans="1:23" ht="14.4" customHeight="1" x14ac:dyDescent="0.3">
      <c r="A15" s="856" t="s">
        <v>8390</v>
      </c>
      <c r="B15" s="852">
        <v>1</v>
      </c>
      <c r="C15" s="853">
        <v>0.23</v>
      </c>
      <c r="D15" s="804">
        <v>2</v>
      </c>
      <c r="E15" s="842"/>
      <c r="F15" s="843"/>
      <c r="G15" s="800"/>
      <c r="H15" s="847"/>
      <c r="I15" s="843"/>
      <c r="J15" s="800"/>
      <c r="K15" s="846">
        <v>0.23</v>
      </c>
      <c r="L15" s="847">
        <v>1</v>
      </c>
      <c r="M15" s="847">
        <v>7</v>
      </c>
      <c r="N15" s="848">
        <v>2.4</v>
      </c>
      <c r="O15" s="847" t="s">
        <v>6929</v>
      </c>
      <c r="P15" s="849" t="s">
        <v>8391</v>
      </c>
      <c r="Q15" s="850">
        <f t="shared" si="0"/>
        <v>-1</v>
      </c>
      <c r="R15" s="850">
        <f t="shared" si="0"/>
        <v>-0.23</v>
      </c>
      <c r="S15" s="840" t="str">
        <f t="shared" si="1"/>
        <v/>
      </c>
      <c r="T15" s="840" t="str">
        <f t="shared" si="2"/>
        <v/>
      </c>
      <c r="U15" s="840" t="str">
        <f t="shared" si="3"/>
        <v/>
      </c>
      <c r="V15" s="851" t="str">
        <f t="shared" si="4"/>
        <v/>
      </c>
      <c r="W15" s="802"/>
    </row>
    <row r="16" spans="1:23" ht="14.4" customHeight="1" x14ac:dyDescent="0.3">
      <c r="A16" s="855" t="s">
        <v>8392</v>
      </c>
      <c r="B16" s="807">
        <v>4</v>
      </c>
      <c r="C16" s="809">
        <v>5.03</v>
      </c>
      <c r="D16" s="810">
        <v>4.8</v>
      </c>
      <c r="E16" s="805">
        <v>4</v>
      </c>
      <c r="F16" s="789">
        <v>5.03</v>
      </c>
      <c r="G16" s="790">
        <v>4.8</v>
      </c>
      <c r="H16" s="796">
        <v>5</v>
      </c>
      <c r="I16" s="797">
        <v>6.28</v>
      </c>
      <c r="J16" s="799">
        <v>3.6</v>
      </c>
      <c r="K16" s="792">
        <v>1.26</v>
      </c>
      <c r="L16" s="791">
        <v>2</v>
      </c>
      <c r="M16" s="791">
        <v>21</v>
      </c>
      <c r="N16" s="793">
        <v>6.93</v>
      </c>
      <c r="O16" s="791" t="s">
        <v>8370</v>
      </c>
      <c r="P16" s="806" t="s">
        <v>8393</v>
      </c>
      <c r="Q16" s="794">
        <f t="shared" si="0"/>
        <v>1</v>
      </c>
      <c r="R16" s="794">
        <f t="shared" si="0"/>
        <v>1.25</v>
      </c>
      <c r="S16" s="807">
        <f t="shared" si="1"/>
        <v>34.65</v>
      </c>
      <c r="T16" s="807">
        <f t="shared" si="2"/>
        <v>18</v>
      </c>
      <c r="U16" s="807">
        <f t="shared" si="3"/>
        <v>-16.649999999999999</v>
      </c>
      <c r="V16" s="808">
        <f t="shared" si="4"/>
        <v>0.51948051948051954</v>
      </c>
      <c r="W16" s="795">
        <v>1.07</v>
      </c>
    </row>
    <row r="17" spans="1:23" ht="14.4" customHeight="1" x14ac:dyDescent="0.3">
      <c r="A17" s="856" t="s">
        <v>8394</v>
      </c>
      <c r="B17" s="840">
        <v>2</v>
      </c>
      <c r="C17" s="841">
        <v>3.84</v>
      </c>
      <c r="D17" s="811">
        <v>7</v>
      </c>
      <c r="E17" s="842"/>
      <c r="F17" s="843"/>
      <c r="G17" s="800"/>
      <c r="H17" s="844">
        <v>1</v>
      </c>
      <c r="I17" s="845">
        <v>1.85</v>
      </c>
      <c r="J17" s="803">
        <v>4</v>
      </c>
      <c r="K17" s="846">
        <v>1.85</v>
      </c>
      <c r="L17" s="847">
        <v>4</v>
      </c>
      <c r="M17" s="847">
        <v>37</v>
      </c>
      <c r="N17" s="848">
        <v>12.17</v>
      </c>
      <c r="O17" s="847" t="s">
        <v>8370</v>
      </c>
      <c r="P17" s="849" t="s">
        <v>8395</v>
      </c>
      <c r="Q17" s="850">
        <f t="shared" si="0"/>
        <v>-1</v>
      </c>
      <c r="R17" s="850">
        <f t="shared" si="0"/>
        <v>-1.9899999999999998</v>
      </c>
      <c r="S17" s="840">
        <f t="shared" si="1"/>
        <v>12.17</v>
      </c>
      <c r="T17" s="840">
        <f t="shared" si="2"/>
        <v>4</v>
      </c>
      <c r="U17" s="840">
        <f t="shared" si="3"/>
        <v>-8.17</v>
      </c>
      <c r="V17" s="851">
        <f t="shared" si="4"/>
        <v>0.32867707477403452</v>
      </c>
      <c r="W17" s="802"/>
    </row>
    <row r="18" spans="1:23" ht="14.4" customHeight="1" x14ac:dyDescent="0.3">
      <c r="A18" s="856" t="s">
        <v>8396</v>
      </c>
      <c r="B18" s="840"/>
      <c r="C18" s="841"/>
      <c r="D18" s="811"/>
      <c r="E18" s="842">
        <v>1</v>
      </c>
      <c r="F18" s="843">
        <v>2.48</v>
      </c>
      <c r="G18" s="800">
        <v>5</v>
      </c>
      <c r="H18" s="844"/>
      <c r="I18" s="845"/>
      <c r="J18" s="803"/>
      <c r="K18" s="846">
        <v>3.78</v>
      </c>
      <c r="L18" s="847">
        <v>8</v>
      </c>
      <c r="M18" s="847">
        <v>70</v>
      </c>
      <c r="N18" s="848">
        <v>23.49</v>
      </c>
      <c r="O18" s="847" t="s">
        <v>8370</v>
      </c>
      <c r="P18" s="849" t="s">
        <v>8397</v>
      </c>
      <c r="Q18" s="850">
        <f t="shared" si="0"/>
        <v>0</v>
      </c>
      <c r="R18" s="850">
        <f t="shared" si="0"/>
        <v>0</v>
      </c>
      <c r="S18" s="840" t="str">
        <f t="shared" si="1"/>
        <v/>
      </c>
      <c r="T18" s="840" t="str">
        <f t="shared" si="2"/>
        <v/>
      </c>
      <c r="U18" s="840" t="str">
        <f t="shared" si="3"/>
        <v/>
      </c>
      <c r="V18" s="851" t="str">
        <f t="shared" si="4"/>
        <v/>
      </c>
      <c r="W18" s="802"/>
    </row>
    <row r="19" spans="1:23" ht="14.4" customHeight="1" x14ac:dyDescent="0.3">
      <c r="A19" s="855" t="s">
        <v>8398</v>
      </c>
      <c r="B19" s="786">
        <v>1</v>
      </c>
      <c r="C19" s="787">
        <v>0.49</v>
      </c>
      <c r="D19" s="788">
        <v>4</v>
      </c>
      <c r="E19" s="805"/>
      <c r="F19" s="789"/>
      <c r="G19" s="790"/>
      <c r="H19" s="791"/>
      <c r="I19" s="789"/>
      <c r="J19" s="790"/>
      <c r="K19" s="792">
        <v>0.49</v>
      </c>
      <c r="L19" s="791">
        <v>2</v>
      </c>
      <c r="M19" s="791">
        <v>22</v>
      </c>
      <c r="N19" s="793">
        <v>7.22</v>
      </c>
      <c r="O19" s="791" t="s">
        <v>8370</v>
      </c>
      <c r="P19" s="806" t="s">
        <v>8399</v>
      </c>
      <c r="Q19" s="794">
        <f t="shared" si="0"/>
        <v>-1</v>
      </c>
      <c r="R19" s="794">
        <f t="shared" si="0"/>
        <v>-0.49</v>
      </c>
      <c r="S19" s="807" t="str">
        <f t="shared" si="1"/>
        <v/>
      </c>
      <c r="T19" s="807" t="str">
        <f t="shared" si="2"/>
        <v/>
      </c>
      <c r="U19" s="807" t="str">
        <f t="shared" si="3"/>
        <v/>
      </c>
      <c r="V19" s="808" t="str">
        <f t="shared" si="4"/>
        <v/>
      </c>
      <c r="W19" s="795"/>
    </row>
    <row r="20" spans="1:23" ht="14.4" customHeight="1" x14ac:dyDescent="0.3">
      <c r="A20" s="855" t="s">
        <v>8400</v>
      </c>
      <c r="B20" s="807"/>
      <c r="C20" s="809"/>
      <c r="D20" s="810"/>
      <c r="E20" s="805"/>
      <c r="F20" s="789"/>
      <c r="G20" s="790"/>
      <c r="H20" s="796">
        <v>1</v>
      </c>
      <c r="I20" s="797">
        <v>1.57</v>
      </c>
      <c r="J20" s="799">
        <v>7</v>
      </c>
      <c r="K20" s="792">
        <v>1.57</v>
      </c>
      <c r="L20" s="791">
        <v>3</v>
      </c>
      <c r="M20" s="791">
        <v>25</v>
      </c>
      <c r="N20" s="793">
        <v>8.4499999999999993</v>
      </c>
      <c r="O20" s="791" t="s">
        <v>8370</v>
      </c>
      <c r="P20" s="806" t="s">
        <v>8401</v>
      </c>
      <c r="Q20" s="794">
        <f t="shared" si="0"/>
        <v>1</v>
      </c>
      <c r="R20" s="794">
        <f t="shared" si="0"/>
        <v>1.57</v>
      </c>
      <c r="S20" s="807">
        <f t="shared" si="1"/>
        <v>8.4499999999999993</v>
      </c>
      <c r="T20" s="807">
        <f t="shared" si="2"/>
        <v>7</v>
      </c>
      <c r="U20" s="807">
        <f t="shared" si="3"/>
        <v>-1.4499999999999993</v>
      </c>
      <c r="V20" s="808">
        <f t="shared" si="4"/>
        <v>0.82840236686390545</v>
      </c>
      <c r="W20" s="795"/>
    </row>
    <row r="21" spans="1:23" ht="14.4" customHeight="1" x14ac:dyDescent="0.3">
      <c r="A21" s="855" t="s">
        <v>8402</v>
      </c>
      <c r="B21" s="786">
        <v>3</v>
      </c>
      <c r="C21" s="787">
        <v>1.27</v>
      </c>
      <c r="D21" s="788">
        <v>5</v>
      </c>
      <c r="E21" s="805">
        <v>3</v>
      </c>
      <c r="F21" s="789">
        <v>1.27</v>
      </c>
      <c r="G21" s="790">
        <v>3</v>
      </c>
      <c r="H21" s="791">
        <v>4</v>
      </c>
      <c r="I21" s="789">
        <v>1.69</v>
      </c>
      <c r="J21" s="790">
        <v>2.5</v>
      </c>
      <c r="K21" s="792">
        <v>0.42</v>
      </c>
      <c r="L21" s="791">
        <v>1</v>
      </c>
      <c r="M21" s="791">
        <v>10</v>
      </c>
      <c r="N21" s="793">
        <v>3.43</v>
      </c>
      <c r="O21" s="791" t="s">
        <v>8370</v>
      </c>
      <c r="P21" s="806" t="s">
        <v>8403</v>
      </c>
      <c r="Q21" s="794">
        <f t="shared" si="0"/>
        <v>1</v>
      </c>
      <c r="R21" s="794">
        <f t="shared" si="0"/>
        <v>0.41999999999999993</v>
      </c>
      <c r="S21" s="807">
        <f t="shared" si="1"/>
        <v>13.72</v>
      </c>
      <c r="T21" s="807">
        <f t="shared" si="2"/>
        <v>10</v>
      </c>
      <c r="U21" s="807">
        <f t="shared" si="3"/>
        <v>-3.7200000000000006</v>
      </c>
      <c r="V21" s="808">
        <f t="shared" si="4"/>
        <v>0.7288629737609329</v>
      </c>
      <c r="W21" s="795">
        <v>0.56999999999999995</v>
      </c>
    </row>
    <row r="22" spans="1:23" ht="14.4" customHeight="1" x14ac:dyDescent="0.3">
      <c r="A22" s="856" t="s">
        <v>8404</v>
      </c>
      <c r="B22" s="852">
        <v>1</v>
      </c>
      <c r="C22" s="853">
        <v>0.56999999999999995</v>
      </c>
      <c r="D22" s="804">
        <v>3</v>
      </c>
      <c r="E22" s="842"/>
      <c r="F22" s="843"/>
      <c r="G22" s="800"/>
      <c r="H22" s="847"/>
      <c r="I22" s="843"/>
      <c r="J22" s="800"/>
      <c r="K22" s="846">
        <v>0.56999999999999995</v>
      </c>
      <c r="L22" s="847">
        <v>2</v>
      </c>
      <c r="M22" s="847">
        <v>14</v>
      </c>
      <c r="N22" s="848">
        <v>4.8099999999999996</v>
      </c>
      <c r="O22" s="847" t="s">
        <v>8370</v>
      </c>
      <c r="P22" s="849" t="s">
        <v>8405</v>
      </c>
      <c r="Q22" s="850">
        <f t="shared" si="0"/>
        <v>-1</v>
      </c>
      <c r="R22" s="850">
        <f t="shared" si="0"/>
        <v>-0.56999999999999995</v>
      </c>
      <c r="S22" s="840" t="str">
        <f t="shared" si="1"/>
        <v/>
      </c>
      <c r="T22" s="840" t="str">
        <f t="shared" si="2"/>
        <v/>
      </c>
      <c r="U22" s="840" t="str">
        <f t="shared" si="3"/>
        <v/>
      </c>
      <c r="V22" s="851" t="str">
        <f t="shared" si="4"/>
        <v/>
      </c>
      <c r="W22" s="802"/>
    </row>
    <row r="23" spans="1:23" ht="14.4" customHeight="1" x14ac:dyDescent="0.3">
      <c r="A23" s="856" t="s">
        <v>8406</v>
      </c>
      <c r="B23" s="852">
        <v>1</v>
      </c>
      <c r="C23" s="853">
        <v>0.56999999999999995</v>
      </c>
      <c r="D23" s="804">
        <v>4</v>
      </c>
      <c r="E23" s="842"/>
      <c r="F23" s="843"/>
      <c r="G23" s="800"/>
      <c r="H23" s="847"/>
      <c r="I23" s="843"/>
      <c r="J23" s="800"/>
      <c r="K23" s="846">
        <v>0.56999999999999995</v>
      </c>
      <c r="L23" s="847">
        <v>1</v>
      </c>
      <c r="M23" s="847">
        <v>13</v>
      </c>
      <c r="N23" s="848">
        <v>4.4800000000000004</v>
      </c>
      <c r="O23" s="847" t="s">
        <v>8370</v>
      </c>
      <c r="P23" s="849" t="s">
        <v>8407</v>
      </c>
      <c r="Q23" s="850">
        <f t="shared" si="0"/>
        <v>-1</v>
      </c>
      <c r="R23" s="850">
        <f t="shared" si="0"/>
        <v>-0.56999999999999995</v>
      </c>
      <c r="S23" s="840" t="str">
        <f t="shared" si="1"/>
        <v/>
      </c>
      <c r="T23" s="840" t="str">
        <f t="shared" si="2"/>
        <v/>
      </c>
      <c r="U23" s="840" t="str">
        <f t="shared" si="3"/>
        <v/>
      </c>
      <c r="V23" s="851" t="str">
        <f t="shared" si="4"/>
        <v/>
      </c>
      <c r="W23" s="802"/>
    </row>
    <row r="24" spans="1:23" ht="14.4" customHeight="1" x14ac:dyDescent="0.3">
      <c r="A24" s="855" t="s">
        <v>8408</v>
      </c>
      <c r="B24" s="807"/>
      <c r="C24" s="809"/>
      <c r="D24" s="810"/>
      <c r="E24" s="796">
        <v>6</v>
      </c>
      <c r="F24" s="797">
        <v>2.2400000000000002</v>
      </c>
      <c r="G24" s="799">
        <v>2.2000000000000002</v>
      </c>
      <c r="H24" s="791"/>
      <c r="I24" s="789"/>
      <c r="J24" s="790"/>
      <c r="K24" s="792">
        <v>0.37</v>
      </c>
      <c r="L24" s="791">
        <v>1</v>
      </c>
      <c r="M24" s="791">
        <v>12</v>
      </c>
      <c r="N24" s="793">
        <v>3.96</v>
      </c>
      <c r="O24" s="791" t="s">
        <v>8370</v>
      </c>
      <c r="P24" s="806" t="s">
        <v>8409</v>
      </c>
      <c r="Q24" s="794">
        <f t="shared" si="0"/>
        <v>0</v>
      </c>
      <c r="R24" s="794">
        <f t="shared" si="0"/>
        <v>0</v>
      </c>
      <c r="S24" s="807" t="str">
        <f t="shared" si="1"/>
        <v/>
      </c>
      <c r="T24" s="807" t="str">
        <f t="shared" si="2"/>
        <v/>
      </c>
      <c r="U24" s="807" t="str">
        <f t="shared" si="3"/>
        <v/>
      </c>
      <c r="V24" s="808" t="str">
        <f t="shared" si="4"/>
        <v/>
      </c>
      <c r="W24" s="795"/>
    </row>
    <row r="25" spans="1:23" ht="14.4" customHeight="1" x14ac:dyDescent="0.3">
      <c r="A25" s="856" t="s">
        <v>8410</v>
      </c>
      <c r="B25" s="840">
        <v>1</v>
      </c>
      <c r="C25" s="841">
        <v>0.43</v>
      </c>
      <c r="D25" s="811">
        <v>4</v>
      </c>
      <c r="E25" s="844"/>
      <c r="F25" s="845"/>
      <c r="G25" s="803"/>
      <c r="H25" s="847"/>
      <c r="I25" s="843"/>
      <c r="J25" s="800"/>
      <c r="K25" s="846">
        <v>0.43</v>
      </c>
      <c r="L25" s="847">
        <v>2</v>
      </c>
      <c r="M25" s="847">
        <v>14</v>
      </c>
      <c r="N25" s="848">
        <v>4.83</v>
      </c>
      <c r="O25" s="847" t="s">
        <v>8370</v>
      </c>
      <c r="P25" s="849" t="s">
        <v>8411</v>
      </c>
      <c r="Q25" s="850">
        <f t="shared" si="0"/>
        <v>-1</v>
      </c>
      <c r="R25" s="850">
        <f t="shared" si="0"/>
        <v>-0.43</v>
      </c>
      <c r="S25" s="840" t="str">
        <f t="shared" si="1"/>
        <v/>
      </c>
      <c r="T25" s="840" t="str">
        <f t="shared" si="2"/>
        <v/>
      </c>
      <c r="U25" s="840" t="str">
        <f t="shared" si="3"/>
        <v/>
      </c>
      <c r="V25" s="851" t="str">
        <f t="shared" si="4"/>
        <v/>
      </c>
      <c r="W25" s="802"/>
    </row>
    <row r="26" spans="1:23" ht="14.4" customHeight="1" x14ac:dyDescent="0.3">
      <c r="A26" s="855" t="s">
        <v>8412</v>
      </c>
      <c r="B26" s="786">
        <v>1</v>
      </c>
      <c r="C26" s="787">
        <v>5.77</v>
      </c>
      <c r="D26" s="788">
        <v>30</v>
      </c>
      <c r="E26" s="805"/>
      <c r="F26" s="789"/>
      <c r="G26" s="790"/>
      <c r="H26" s="791"/>
      <c r="I26" s="789"/>
      <c r="J26" s="790"/>
      <c r="K26" s="792">
        <v>5.77</v>
      </c>
      <c r="L26" s="791">
        <v>11</v>
      </c>
      <c r="M26" s="791">
        <v>99</v>
      </c>
      <c r="N26" s="793">
        <v>32.86</v>
      </c>
      <c r="O26" s="791" t="s">
        <v>8370</v>
      </c>
      <c r="P26" s="806" t="s">
        <v>8413</v>
      </c>
      <c r="Q26" s="794">
        <f t="shared" si="0"/>
        <v>-1</v>
      </c>
      <c r="R26" s="794">
        <f t="shared" si="0"/>
        <v>-5.77</v>
      </c>
      <c r="S26" s="807" t="str">
        <f t="shared" si="1"/>
        <v/>
      </c>
      <c r="T26" s="807" t="str">
        <f t="shared" si="2"/>
        <v/>
      </c>
      <c r="U26" s="807" t="str">
        <f t="shared" si="3"/>
        <v/>
      </c>
      <c r="V26" s="808" t="str">
        <f t="shared" si="4"/>
        <v/>
      </c>
      <c r="W26" s="795"/>
    </row>
    <row r="27" spans="1:23" ht="14.4" customHeight="1" x14ac:dyDescent="0.3">
      <c r="A27" s="855" t="s">
        <v>8414</v>
      </c>
      <c r="B27" s="807"/>
      <c r="C27" s="809"/>
      <c r="D27" s="810"/>
      <c r="E27" s="796">
        <v>1</v>
      </c>
      <c r="F27" s="797">
        <v>1.39</v>
      </c>
      <c r="G27" s="799">
        <v>3</v>
      </c>
      <c r="H27" s="791"/>
      <c r="I27" s="789"/>
      <c r="J27" s="790"/>
      <c r="K27" s="792">
        <v>1.39</v>
      </c>
      <c r="L27" s="791">
        <v>2</v>
      </c>
      <c r="M27" s="791">
        <v>21</v>
      </c>
      <c r="N27" s="793">
        <v>6.84</v>
      </c>
      <c r="O27" s="791" t="s">
        <v>8370</v>
      </c>
      <c r="P27" s="806" t="s">
        <v>8415</v>
      </c>
      <c r="Q27" s="794">
        <f t="shared" si="0"/>
        <v>0</v>
      </c>
      <c r="R27" s="794">
        <f t="shared" si="0"/>
        <v>0</v>
      </c>
      <c r="S27" s="807" t="str">
        <f t="shared" si="1"/>
        <v/>
      </c>
      <c r="T27" s="807" t="str">
        <f t="shared" si="2"/>
        <v/>
      </c>
      <c r="U27" s="807" t="str">
        <f t="shared" si="3"/>
        <v/>
      </c>
      <c r="V27" s="808" t="str">
        <f t="shared" si="4"/>
        <v/>
      </c>
      <c r="W27" s="795"/>
    </row>
    <row r="28" spans="1:23" ht="14.4" customHeight="1" x14ac:dyDescent="0.3">
      <c r="A28" s="855" t="s">
        <v>8416</v>
      </c>
      <c r="B28" s="786">
        <v>27</v>
      </c>
      <c r="C28" s="787">
        <v>13.88</v>
      </c>
      <c r="D28" s="788">
        <v>2.1</v>
      </c>
      <c r="E28" s="805">
        <v>15</v>
      </c>
      <c r="F28" s="789">
        <v>7.73</v>
      </c>
      <c r="G28" s="790">
        <v>2.7</v>
      </c>
      <c r="H28" s="791"/>
      <c r="I28" s="789"/>
      <c r="J28" s="790"/>
      <c r="K28" s="792">
        <v>0.51</v>
      </c>
      <c r="L28" s="791">
        <v>1</v>
      </c>
      <c r="M28" s="791">
        <v>13</v>
      </c>
      <c r="N28" s="793">
        <v>4.32</v>
      </c>
      <c r="O28" s="791" t="s">
        <v>8370</v>
      </c>
      <c r="P28" s="806" t="s">
        <v>8417</v>
      </c>
      <c r="Q28" s="794">
        <f t="shared" si="0"/>
        <v>-27</v>
      </c>
      <c r="R28" s="794">
        <f t="shared" si="0"/>
        <v>-13.88</v>
      </c>
      <c r="S28" s="807" t="str">
        <f t="shared" si="1"/>
        <v/>
      </c>
      <c r="T28" s="807" t="str">
        <f t="shared" si="2"/>
        <v/>
      </c>
      <c r="U28" s="807" t="str">
        <f t="shared" si="3"/>
        <v/>
      </c>
      <c r="V28" s="808" t="str">
        <f t="shared" si="4"/>
        <v/>
      </c>
      <c r="W28" s="795"/>
    </row>
    <row r="29" spans="1:23" ht="14.4" customHeight="1" x14ac:dyDescent="0.3">
      <c r="A29" s="856" t="s">
        <v>8418</v>
      </c>
      <c r="B29" s="852">
        <v>2</v>
      </c>
      <c r="C29" s="853">
        <v>1.38</v>
      </c>
      <c r="D29" s="804">
        <v>2</v>
      </c>
      <c r="E29" s="842"/>
      <c r="F29" s="843"/>
      <c r="G29" s="800"/>
      <c r="H29" s="847"/>
      <c r="I29" s="843"/>
      <c r="J29" s="800"/>
      <c r="K29" s="846">
        <v>0.69</v>
      </c>
      <c r="L29" s="847">
        <v>2</v>
      </c>
      <c r="M29" s="847">
        <v>18</v>
      </c>
      <c r="N29" s="848">
        <v>5.86</v>
      </c>
      <c r="O29" s="847" t="s">
        <v>8370</v>
      </c>
      <c r="P29" s="849" t="s">
        <v>8419</v>
      </c>
      <c r="Q29" s="850">
        <f t="shared" si="0"/>
        <v>-2</v>
      </c>
      <c r="R29" s="850">
        <f t="shared" si="0"/>
        <v>-1.38</v>
      </c>
      <c r="S29" s="840" t="str">
        <f t="shared" si="1"/>
        <v/>
      </c>
      <c r="T29" s="840" t="str">
        <f t="shared" si="2"/>
        <v/>
      </c>
      <c r="U29" s="840" t="str">
        <f t="shared" si="3"/>
        <v/>
      </c>
      <c r="V29" s="851" t="str">
        <f t="shared" si="4"/>
        <v/>
      </c>
      <c r="W29" s="802"/>
    </row>
    <row r="30" spans="1:23" ht="14.4" customHeight="1" x14ac:dyDescent="0.3">
      <c r="A30" s="856" t="s">
        <v>8420</v>
      </c>
      <c r="B30" s="852"/>
      <c r="C30" s="853"/>
      <c r="D30" s="804"/>
      <c r="E30" s="842">
        <v>1</v>
      </c>
      <c r="F30" s="843">
        <v>1.1499999999999999</v>
      </c>
      <c r="G30" s="800">
        <v>5</v>
      </c>
      <c r="H30" s="847"/>
      <c r="I30" s="843"/>
      <c r="J30" s="800"/>
      <c r="K30" s="846">
        <v>1.1499999999999999</v>
      </c>
      <c r="L30" s="847">
        <v>2</v>
      </c>
      <c r="M30" s="847">
        <v>21</v>
      </c>
      <c r="N30" s="848">
        <v>6.86</v>
      </c>
      <c r="O30" s="847" t="s">
        <v>8370</v>
      </c>
      <c r="P30" s="849" t="s">
        <v>8421</v>
      </c>
      <c r="Q30" s="850">
        <f t="shared" si="0"/>
        <v>0</v>
      </c>
      <c r="R30" s="850">
        <f t="shared" si="0"/>
        <v>0</v>
      </c>
      <c r="S30" s="840" t="str">
        <f t="shared" si="1"/>
        <v/>
      </c>
      <c r="T30" s="840" t="str">
        <f t="shared" si="2"/>
        <v/>
      </c>
      <c r="U30" s="840" t="str">
        <f t="shared" si="3"/>
        <v/>
      </c>
      <c r="V30" s="851" t="str">
        <f t="shared" si="4"/>
        <v/>
      </c>
      <c r="W30" s="802"/>
    </row>
    <row r="31" spans="1:23" ht="14.4" customHeight="1" x14ac:dyDescent="0.3">
      <c r="A31" s="855" t="s">
        <v>8422</v>
      </c>
      <c r="B31" s="786">
        <v>1</v>
      </c>
      <c r="C31" s="787">
        <v>0.56999999999999995</v>
      </c>
      <c r="D31" s="788">
        <v>3</v>
      </c>
      <c r="E31" s="805"/>
      <c r="F31" s="789"/>
      <c r="G31" s="790"/>
      <c r="H31" s="791"/>
      <c r="I31" s="789"/>
      <c r="J31" s="790"/>
      <c r="K31" s="792">
        <v>0.56999999999999995</v>
      </c>
      <c r="L31" s="791">
        <v>2</v>
      </c>
      <c r="M31" s="791">
        <v>18</v>
      </c>
      <c r="N31" s="793">
        <v>5.97</v>
      </c>
      <c r="O31" s="791" t="s">
        <v>8370</v>
      </c>
      <c r="P31" s="806" t="s">
        <v>8423</v>
      </c>
      <c r="Q31" s="794">
        <f t="shared" si="0"/>
        <v>-1</v>
      </c>
      <c r="R31" s="794">
        <f t="shared" si="0"/>
        <v>-0.56999999999999995</v>
      </c>
      <c r="S31" s="807" t="str">
        <f t="shared" si="1"/>
        <v/>
      </c>
      <c r="T31" s="807" t="str">
        <f t="shared" si="2"/>
        <v/>
      </c>
      <c r="U31" s="807" t="str">
        <f t="shared" si="3"/>
        <v/>
      </c>
      <c r="V31" s="808" t="str">
        <f t="shared" si="4"/>
        <v/>
      </c>
      <c r="W31" s="795"/>
    </row>
    <row r="32" spans="1:23" ht="14.4" customHeight="1" x14ac:dyDescent="0.3">
      <c r="A32" s="855" t="s">
        <v>8424</v>
      </c>
      <c r="B32" s="786">
        <v>1</v>
      </c>
      <c r="C32" s="787">
        <v>0.35</v>
      </c>
      <c r="D32" s="788">
        <v>1</v>
      </c>
      <c r="E32" s="805"/>
      <c r="F32" s="789"/>
      <c r="G32" s="790"/>
      <c r="H32" s="791"/>
      <c r="I32" s="789"/>
      <c r="J32" s="790"/>
      <c r="K32" s="792">
        <v>0.35</v>
      </c>
      <c r="L32" s="791">
        <v>1</v>
      </c>
      <c r="M32" s="791">
        <v>12</v>
      </c>
      <c r="N32" s="793">
        <v>4.09</v>
      </c>
      <c r="O32" s="791" t="s">
        <v>8370</v>
      </c>
      <c r="P32" s="806" t="s">
        <v>8425</v>
      </c>
      <c r="Q32" s="794">
        <f t="shared" si="0"/>
        <v>-1</v>
      </c>
      <c r="R32" s="794">
        <f t="shared" si="0"/>
        <v>-0.35</v>
      </c>
      <c r="S32" s="807" t="str">
        <f t="shared" si="1"/>
        <v/>
      </c>
      <c r="T32" s="807" t="str">
        <f t="shared" si="2"/>
        <v/>
      </c>
      <c r="U32" s="807" t="str">
        <f t="shared" si="3"/>
        <v/>
      </c>
      <c r="V32" s="808" t="str">
        <f t="shared" si="4"/>
        <v/>
      </c>
      <c r="W32" s="795"/>
    </row>
    <row r="33" spans="1:23" ht="14.4" customHeight="1" x14ac:dyDescent="0.3">
      <c r="A33" s="855" t="s">
        <v>8426</v>
      </c>
      <c r="B33" s="807">
        <v>1</v>
      </c>
      <c r="C33" s="809">
        <v>0.19</v>
      </c>
      <c r="D33" s="810">
        <v>1</v>
      </c>
      <c r="E33" s="796">
        <v>1</v>
      </c>
      <c r="F33" s="797">
        <v>0.37</v>
      </c>
      <c r="G33" s="799">
        <v>3</v>
      </c>
      <c r="H33" s="791"/>
      <c r="I33" s="789"/>
      <c r="J33" s="790"/>
      <c r="K33" s="792">
        <v>0.37</v>
      </c>
      <c r="L33" s="791">
        <v>2</v>
      </c>
      <c r="M33" s="791">
        <v>14</v>
      </c>
      <c r="N33" s="793">
        <v>4.82</v>
      </c>
      <c r="O33" s="791" t="s">
        <v>8370</v>
      </c>
      <c r="P33" s="806" t="s">
        <v>8427</v>
      </c>
      <c r="Q33" s="794">
        <f t="shared" si="0"/>
        <v>-1</v>
      </c>
      <c r="R33" s="794">
        <f t="shared" si="0"/>
        <v>-0.19</v>
      </c>
      <c r="S33" s="807" t="str">
        <f t="shared" si="1"/>
        <v/>
      </c>
      <c r="T33" s="807" t="str">
        <f t="shared" si="2"/>
        <v/>
      </c>
      <c r="U33" s="807" t="str">
        <f t="shared" si="3"/>
        <v/>
      </c>
      <c r="V33" s="808" t="str">
        <f t="shared" si="4"/>
        <v/>
      </c>
      <c r="W33" s="795"/>
    </row>
    <row r="34" spans="1:23" ht="14.4" customHeight="1" x14ac:dyDescent="0.3">
      <c r="A34" s="855" t="s">
        <v>8428</v>
      </c>
      <c r="B34" s="807">
        <v>18</v>
      </c>
      <c r="C34" s="809">
        <v>56.74</v>
      </c>
      <c r="D34" s="810">
        <v>11.1</v>
      </c>
      <c r="E34" s="805">
        <v>26</v>
      </c>
      <c r="F34" s="789">
        <v>81.95</v>
      </c>
      <c r="G34" s="790">
        <v>10.199999999999999</v>
      </c>
      <c r="H34" s="796">
        <v>47</v>
      </c>
      <c r="I34" s="797">
        <v>148.21</v>
      </c>
      <c r="J34" s="799">
        <v>9.9</v>
      </c>
      <c r="K34" s="792">
        <v>3.15</v>
      </c>
      <c r="L34" s="791">
        <v>4</v>
      </c>
      <c r="M34" s="791">
        <v>34</v>
      </c>
      <c r="N34" s="793">
        <v>11.49</v>
      </c>
      <c r="O34" s="791" t="s">
        <v>8370</v>
      </c>
      <c r="P34" s="806" t="s">
        <v>8429</v>
      </c>
      <c r="Q34" s="794">
        <f t="shared" si="0"/>
        <v>29</v>
      </c>
      <c r="R34" s="794">
        <f t="shared" si="0"/>
        <v>91.47</v>
      </c>
      <c r="S34" s="807">
        <f t="shared" si="1"/>
        <v>540.03</v>
      </c>
      <c r="T34" s="807">
        <f t="shared" si="2"/>
        <v>465.3</v>
      </c>
      <c r="U34" s="807">
        <f t="shared" si="3"/>
        <v>-74.729999999999961</v>
      </c>
      <c r="V34" s="808">
        <f t="shared" si="4"/>
        <v>0.86161879895561366</v>
      </c>
      <c r="W34" s="795">
        <v>44.06</v>
      </c>
    </row>
    <row r="35" spans="1:23" ht="14.4" customHeight="1" x14ac:dyDescent="0.3">
      <c r="A35" s="856" t="s">
        <v>8430</v>
      </c>
      <c r="B35" s="840">
        <v>4</v>
      </c>
      <c r="C35" s="841">
        <v>15.3</v>
      </c>
      <c r="D35" s="811">
        <v>13</v>
      </c>
      <c r="E35" s="842">
        <v>7</v>
      </c>
      <c r="F35" s="843">
        <v>26.77</v>
      </c>
      <c r="G35" s="800">
        <v>8.6999999999999993</v>
      </c>
      <c r="H35" s="844">
        <v>9</v>
      </c>
      <c r="I35" s="845">
        <v>34.42</v>
      </c>
      <c r="J35" s="803">
        <v>11.3</v>
      </c>
      <c r="K35" s="846">
        <v>3.82</v>
      </c>
      <c r="L35" s="847">
        <v>5</v>
      </c>
      <c r="M35" s="847">
        <v>41</v>
      </c>
      <c r="N35" s="848">
        <v>13.69</v>
      </c>
      <c r="O35" s="847" t="s">
        <v>8370</v>
      </c>
      <c r="P35" s="849" t="s">
        <v>8431</v>
      </c>
      <c r="Q35" s="850">
        <f t="shared" si="0"/>
        <v>5</v>
      </c>
      <c r="R35" s="850">
        <f t="shared" si="0"/>
        <v>19.12</v>
      </c>
      <c r="S35" s="840">
        <f t="shared" si="1"/>
        <v>123.21</v>
      </c>
      <c r="T35" s="840">
        <f t="shared" si="2"/>
        <v>101.7</v>
      </c>
      <c r="U35" s="840">
        <f t="shared" si="3"/>
        <v>-21.509999999999991</v>
      </c>
      <c r="V35" s="851">
        <f t="shared" si="4"/>
        <v>0.82542001460920389</v>
      </c>
      <c r="W35" s="802">
        <v>10.61</v>
      </c>
    </row>
    <row r="36" spans="1:23" ht="14.4" customHeight="1" x14ac:dyDescent="0.3">
      <c r="A36" s="856" t="s">
        <v>8432</v>
      </c>
      <c r="B36" s="840">
        <v>59</v>
      </c>
      <c r="C36" s="841">
        <v>278.33999999999997</v>
      </c>
      <c r="D36" s="811">
        <v>11.5</v>
      </c>
      <c r="E36" s="842">
        <v>33</v>
      </c>
      <c r="F36" s="843">
        <v>156.72</v>
      </c>
      <c r="G36" s="800">
        <v>12.2</v>
      </c>
      <c r="H36" s="844">
        <v>38</v>
      </c>
      <c r="I36" s="845">
        <v>180.83</v>
      </c>
      <c r="J36" s="803">
        <v>12.3</v>
      </c>
      <c r="K36" s="846">
        <v>4.74</v>
      </c>
      <c r="L36" s="847">
        <v>6</v>
      </c>
      <c r="M36" s="847">
        <v>53</v>
      </c>
      <c r="N36" s="848">
        <v>17.59</v>
      </c>
      <c r="O36" s="847" t="s">
        <v>8370</v>
      </c>
      <c r="P36" s="849" t="s">
        <v>8433</v>
      </c>
      <c r="Q36" s="850">
        <f t="shared" si="0"/>
        <v>-21</v>
      </c>
      <c r="R36" s="850">
        <f t="shared" si="0"/>
        <v>-97.509999999999962</v>
      </c>
      <c r="S36" s="840">
        <f t="shared" si="1"/>
        <v>668.42</v>
      </c>
      <c r="T36" s="840">
        <f t="shared" si="2"/>
        <v>467.40000000000003</v>
      </c>
      <c r="U36" s="840">
        <f t="shared" si="3"/>
        <v>-201.01999999999992</v>
      </c>
      <c r="V36" s="851">
        <f t="shared" si="4"/>
        <v>0.69926094371802172</v>
      </c>
      <c r="W36" s="802">
        <v>6.63</v>
      </c>
    </row>
    <row r="37" spans="1:23" ht="14.4" customHeight="1" x14ac:dyDescent="0.3">
      <c r="A37" s="855" t="s">
        <v>8434</v>
      </c>
      <c r="B37" s="807">
        <v>3</v>
      </c>
      <c r="C37" s="809">
        <v>8.57</v>
      </c>
      <c r="D37" s="810">
        <v>9</v>
      </c>
      <c r="E37" s="805">
        <v>5</v>
      </c>
      <c r="F37" s="789">
        <v>14.28</v>
      </c>
      <c r="G37" s="790">
        <v>7.6</v>
      </c>
      <c r="H37" s="796">
        <v>6</v>
      </c>
      <c r="I37" s="797">
        <v>17.13</v>
      </c>
      <c r="J37" s="799">
        <v>7.3</v>
      </c>
      <c r="K37" s="792">
        <v>2.86</v>
      </c>
      <c r="L37" s="791">
        <v>3</v>
      </c>
      <c r="M37" s="791">
        <v>27</v>
      </c>
      <c r="N37" s="793">
        <v>8.85</v>
      </c>
      <c r="O37" s="791" t="s">
        <v>8370</v>
      </c>
      <c r="P37" s="806" t="s">
        <v>8435</v>
      </c>
      <c r="Q37" s="794">
        <f t="shared" si="0"/>
        <v>3</v>
      </c>
      <c r="R37" s="794">
        <f t="shared" si="0"/>
        <v>8.5599999999999987</v>
      </c>
      <c r="S37" s="807">
        <f t="shared" si="1"/>
        <v>53.099999999999994</v>
      </c>
      <c r="T37" s="807">
        <f t="shared" si="2"/>
        <v>43.8</v>
      </c>
      <c r="U37" s="807">
        <f t="shared" si="3"/>
        <v>-9.2999999999999972</v>
      </c>
      <c r="V37" s="808">
        <f t="shared" si="4"/>
        <v>0.82485875706214695</v>
      </c>
      <c r="W37" s="795">
        <v>0.15</v>
      </c>
    </row>
    <row r="38" spans="1:23" ht="14.4" customHeight="1" x14ac:dyDescent="0.3">
      <c r="A38" s="856" t="s">
        <v>8436</v>
      </c>
      <c r="B38" s="840">
        <v>1</v>
      </c>
      <c r="C38" s="841">
        <v>2.86</v>
      </c>
      <c r="D38" s="811">
        <v>9</v>
      </c>
      <c r="E38" s="842">
        <v>3</v>
      </c>
      <c r="F38" s="843">
        <v>8.57</v>
      </c>
      <c r="G38" s="800">
        <v>10.7</v>
      </c>
      <c r="H38" s="844">
        <v>1</v>
      </c>
      <c r="I38" s="845">
        <v>2.86</v>
      </c>
      <c r="J38" s="803">
        <v>5</v>
      </c>
      <c r="K38" s="846">
        <v>2.86</v>
      </c>
      <c r="L38" s="847">
        <v>3</v>
      </c>
      <c r="M38" s="847">
        <v>27</v>
      </c>
      <c r="N38" s="848">
        <v>8.85</v>
      </c>
      <c r="O38" s="847" t="s">
        <v>8370</v>
      </c>
      <c r="P38" s="849" t="s">
        <v>8437</v>
      </c>
      <c r="Q38" s="850">
        <f t="shared" si="0"/>
        <v>0</v>
      </c>
      <c r="R38" s="850">
        <f t="shared" si="0"/>
        <v>0</v>
      </c>
      <c r="S38" s="840">
        <f t="shared" si="1"/>
        <v>8.85</v>
      </c>
      <c r="T38" s="840">
        <f t="shared" si="2"/>
        <v>5</v>
      </c>
      <c r="U38" s="840">
        <f t="shared" si="3"/>
        <v>-3.8499999999999996</v>
      </c>
      <c r="V38" s="851">
        <f t="shared" si="4"/>
        <v>0.56497175141242939</v>
      </c>
      <c r="W38" s="802"/>
    </row>
    <row r="39" spans="1:23" ht="14.4" customHeight="1" x14ac:dyDescent="0.3">
      <c r="A39" s="856" t="s">
        <v>8438</v>
      </c>
      <c r="B39" s="840">
        <v>2</v>
      </c>
      <c r="C39" s="841">
        <v>6.78</v>
      </c>
      <c r="D39" s="811">
        <v>8.5</v>
      </c>
      <c r="E39" s="842">
        <v>1</v>
      </c>
      <c r="F39" s="843">
        <v>3.39</v>
      </c>
      <c r="G39" s="800">
        <v>9</v>
      </c>
      <c r="H39" s="844">
        <v>2</v>
      </c>
      <c r="I39" s="845">
        <v>7.18</v>
      </c>
      <c r="J39" s="803">
        <v>10</v>
      </c>
      <c r="K39" s="846">
        <v>3.39</v>
      </c>
      <c r="L39" s="847">
        <v>5</v>
      </c>
      <c r="M39" s="847">
        <v>43</v>
      </c>
      <c r="N39" s="848">
        <v>14.36</v>
      </c>
      <c r="O39" s="847" t="s">
        <v>8370</v>
      </c>
      <c r="P39" s="849" t="s">
        <v>8439</v>
      </c>
      <c r="Q39" s="850">
        <f t="shared" si="0"/>
        <v>0</v>
      </c>
      <c r="R39" s="850">
        <f t="shared" si="0"/>
        <v>0.39999999999999947</v>
      </c>
      <c r="S39" s="840">
        <f t="shared" si="1"/>
        <v>28.72</v>
      </c>
      <c r="T39" s="840">
        <f t="shared" si="2"/>
        <v>20</v>
      </c>
      <c r="U39" s="840">
        <f t="shared" si="3"/>
        <v>-8.7199999999999989</v>
      </c>
      <c r="V39" s="851">
        <f t="shared" si="4"/>
        <v>0.69637883008356549</v>
      </c>
      <c r="W39" s="802">
        <v>1.64</v>
      </c>
    </row>
    <row r="40" spans="1:23" ht="14.4" customHeight="1" x14ac:dyDescent="0.3">
      <c r="A40" s="855" t="s">
        <v>8440</v>
      </c>
      <c r="B40" s="807">
        <v>4</v>
      </c>
      <c r="C40" s="809">
        <v>4.12</v>
      </c>
      <c r="D40" s="810">
        <v>4.8</v>
      </c>
      <c r="E40" s="805">
        <v>4</v>
      </c>
      <c r="F40" s="789">
        <v>4.12</v>
      </c>
      <c r="G40" s="790">
        <v>4.8</v>
      </c>
      <c r="H40" s="796">
        <v>7</v>
      </c>
      <c r="I40" s="797">
        <v>7.21</v>
      </c>
      <c r="J40" s="799">
        <v>5.6</v>
      </c>
      <c r="K40" s="792">
        <v>1.03</v>
      </c>
      <c r="L40" s="791">
        <v>3</v>
      </c>
      <c r="M40" s="791">
        <v>25</v>
      </c>
      <c r="N40" s="793">
        <v>8.23</v>
      </c>
      <c r="O40" s="791" t="s">
        <v>8370</v>
      </c>
      <c r="P40" s="806" t="s">
        <v>8441</v>
      </c>
      <c r="Q40" s="794">
        <f t="shared" si="0"/>
        <v>3</v>
      </c>
      <c r="R40" s="794">
        <f t="shared" si="0"/>
        <v>3.09</v>
      </c>
      <c r="S40" s="807">
        <f t="shared" si="1"/>
        <v>57.61</v>
      </c>
      <c r="T40" s="807">
        <f t="shared" si="2"/>
        <v>39.199999999999996</v>
      </c>
      <c r="U40" s="807">
        <f t="shared" si="3"/>
        <v>-18.410000000000004</v>
      </c>
      <c r="V40" s="808">
        <f t="shared" si="4"/>
        <v>0.68043742405832319</v>
      </c>
      <c r="W40" s="795">
        <v>1.77</v>
      </c>
    </row>
    <row r="41" spans="1:23" ht="14.4" customHeight="1" x14ac:dyDescent="0.3">
      <c r="A41" s="856" t="s">
        <v>8442</v>
      </c>
      <c r="B41" s="840">
        <v>2</v>
      </c>
      <c r="C41" s="841">
        <v>2.84</v>
      </c>
      <c r="D41" s="811">
        <v>6</v>
      </c>
      <c r="E41" s="842"/>
      <c r="F41" s="843"/>
      <c r="G41" s="800"/>
      <c r="H41" s="844">
        <v>2</v>
      </c>
      <c r="I41" s="845">
        <v>2.84</v>
      </c>
      <c r="J41" s="803">
        <v>8.5</v>
      </c>
      <c r="K41" s="846">
        <v>1.42</v>
      </c>
      <c r="L41" s="847">
        <v>4</v>
      </c>
      <c r="M41" s="847">
        <v>33</v>
      </c>
      <c r="N41" s="848">
        <v>11.11</v>
      </c>
      <c r="O41" s="847" t="s">
        <v>8370</v>
      </c>
      <c r="P41" s="849" t="s">
        <v>8443</v>
      </c>
      <c r="Q41" s="850">
        <f t="shared" si="0"/>
        <v>0</v>
      </c>
      <c r="R41" s="850">
        <f t="shared" si="0"/>
        <v>0</v>
      </c>
      <c r="S41" s="840">
        <f t="shared" si="1"/>
        <v>22.22</v>
      </c>
      <c r="T41" s="840">
        <f t="shared" si="2"/>
        <v>17</v>
      </c>
      <c r="U41" s="840">
        <f t="shared" si="3"/>
        <v>-5.2199999999999989</v>
      </c>
      <c r="V41" s="851">
        <f t="shared" si="4"/>
        <v>0.76507650765076507</v>
      </c>
      <c r="W41" s="802">
        <v>1.89</v>
      </c>
    </row>
    <row r="42" spans="1:23" ht="14.4" customHeight="1" x14ac:dyDescent="0.3">
      <c r="A42" s="856" t="s">
        <v>8444</v>
      </c>
      <c r="B42" s="840"/>
      <c r="C42" s="841"/>
      <c r="D42" s="811"/>
      <c r="E42" s="842">
        <v>2</v>
      </c>
      <c r="F42" s="843">
        <v>5.4</v>
      </c>
      <c r="G42" s="800">
        <v>9</v>
      </c>
      <c r="H42" s="844">
        <v>1</v>
      </c>
      <c r="I42" s="845">
        <v>2.7</v>
      </c>
      <c r="J42" s="803">
        <v>9</v>
      </c>
      <c r="K42" s="846">
        <v>2.7</v>
      </c>
      <c r="L42" s="847">
        <v>6</v>
      </c>
      <c r="M42" s="847">
        <v>51</v>
      </c>
      <c r="N42" s="848">
        <v>17.09</v>
      </c>
      <c r="O42" s="847" t="s">
        <v>8370</v>
      </c>
      <c r="P42" s="849" t="s">
        <v>8445</v>
      </c>
      <c r="Q42" s="850">
        <f t="shared" si="0"/>
        <v>1</v>
      </c>
      <c r="R42" s="850">
        <f t="shared" si="0"/>
        <v>2.7</v>
      </c>
      <c r="S42" s="840">
        <f t="shared" si="1"/>
        <v>17.09</v>
      </c>
      <c r="T42" s="840">
        <f t="shared" si="2"/>
        <v>9</v>
      </c>
      <c r="U42" s="840">
        <f t="shared" si="3"/>
        <v>-8.09</v>
      </c>
      <c r="V42" s="851">
        <f t="shared" si="4"/>
        <v>0.52662375658279692</v>
      </c>
      <c r="W42" s="802"/>
    </row>
    <row r="43" spans="1:23" ht="14.4" customHeight="1" x14ac:dyDescent="0.3">
      <c r="A43" s="855" t="s">
        <v>8446</v>
      </c>
      <c r="B43" s="786">
        <v>1</v>
      </c>
      <c r="C43" s="787">
        <v>1.81</v>
      </c>
      <c r="D43" s="788">
        <v>10</v>
      </c>
      <c r="E43" s="805"/>
      <c r="F43" s="789"/>
      <c r="G43" s="790"/>
      <c r="H43" s="791"/>
      <c r="I43" s="789"/>
      <c r="J43" s="790"/>
      <c r="K43" s="792">
        <v>1.81</v>
      </c>
      <c r="L43" s="791">
        <v>4</v>
      </c>
      <c r="M43" s="791">
        <v>33</v>
      </c>
      <c r="N43" s="793">
        <v>10.84</v>
      </c>
      <c r="O43" s="791" t="s">
        <v>8370</v>
      </c>
      <c r="P43" s="806" t="s">
        <v>8447</v>
      </c>
      <c r="Q43" s="794">
        <f t="shared" si="0"/>
        <v>-1</v>
      </c>
      <c r="R43" s="794">
        <f t="shared" si="0"/>
        <v>-1.81</v>
      </c>
      <c r="S43" s="807" t="str">
        <f t="shared" si="1"/>
        <v/>
      </c>
      <c r="T43" s="807" t="str">
        <f t="shared" si="2"/>
        <v/>
      </c>
      <c r="U43" s="807" t="str">
        <f t="shared" si="3"/>
        <v/>
      </c>
      <c r="V43" s="808" t="str">
        <f t="shared" si="4"/>
        <v/>
      </c>
      <c r="W43" s="795"/>
    </row>
    <row r="44" spans="1:23" ht="14.4" customHeight="1" x14ac:dyDescent="0.3">
      <c r="A44" s="855" t="s">
        <v>8448</v>
      </c>
      <c r="B44" s="786">
        <v>1</v>
      </c>
      <c r="C44" s="787">
        <v>1.04</v>
      </c>
      <c r="D44" s="788">
        <v>7</v>
      </c>
      <c r="E44" s="805"/>
      <c r="F44" s="789"/>
      <c r="G44" s="790"/>
      <c r="H44" s="791"/>
      <c r="I44" s="789"/>
      <c r="J44" s="790"/>
      <c r="K44" s="792">
        <v>1.04</v>
      </c>
      <c r="L44" s="791">
        <v>3</v>
      </c>
      <c r="M44" s="791">
        <v>29</v>
      </c>
      <c r="N44" s="793">
        <v>9.6999999999999993</v>
      </c>
      <c r="O44" s="791" t="s">
        <v>8370</v>
      </c>
      <c r="P44" s="806" t="s">
        <v>8449</v>
      </c>
      <c r="Q44" s="794">
        <f t="shared" si="0"/>
        <v>-1</v>
      </c>
      <c r="R44" s="794">
        <f t="shared" si="0"/>
        <v>-1.04</v>
      </c>
      <c r="S44" s="807" t="str">
        <f t="shared" si="1"/>
        <v/>
      </c>
      <c r="T44" s="807" t="str">
        <f t="shared" si="2"/>
        <v/>
      </c>
      <c r="U44" s="807" t="str">
        <f t="shared" si="3"/>
        <v/>
      </c>
      <c r="V44" s="808" t="str">
        <f t="shared" si="4"/>
        <v/>
      </c>
      <c r="W44" s="795"/>
    </row>
    <row r="45" spans="1:23" ht="14.4" customHeight="1" x14ac:dyDescent="0.3">
      <c r="A45" s="855" t="s">
        <v>8450</v>
      </c>
      <c r="B45" s="786"/>
      <c r="C45" s="787"/>
      <c r="D45" s="788"/>
      <c r="E45" s="805">
        <v>1</v>
      </c>
      <c r="F45" s="789">
        <v>0.66</v>
      </c>
      <c r="G45" s="790">
        <v>22</v>
      </c>
      <c r="H45" s="791"/>
      <c r="I45" s="789"/>
      <c r="J45" s="790"/>
      <c r="K45" s="792">
        <v>0.66</v>
      </c>
      <c r="L45" s="791">
        <v>3</v>
      </c>
      <c r="M45" s="791">
        <v>23</v>
      </c>
      <c r="N45" s="793">
        <v>7.67</v>
      </c>
      <c r="O45" s="791" t="s">
        <v>8370</v>
      </c>
      <c r="P45" s="806" t="s">
        <v>8451</v>
      </c>
      <c r="Q45" s="794">
        <f t="shared" si="0"/>
        <v>0</v>
      </c>
      <c r="R45" s="794">
        <f t="shared" si="0"/>
        <v>0</v>
      </c>
      <c r="S45" s="807" t="str">
        <f t="shared" si="1"/>
        <v/>
      </c>
      <c r="T45" s="807" t="str">
        <f t="shared" si="2"/>
        <v/>
      </c>
      <c r="U45" s="807" t="str">
        <f t="shared" si="3"/>
        <v/>
      </c>
      <c r="V45" s="808" t="str">
        <f t="shared" si="4"/>
        <v/>
      </c>
      <c r="W45" s="795"/>
    </row>
    <row r="46" spans="1:23" ht="14.4" customHeight="1" x14ac:dyDescent="0.3">
      <c r="A46" s="856" t="s">
        <v>8452</v>
      </c>
      <c r="B46" s="852"/>
      <c r="C46" s="853"/>
      <c r="D46" s="804"/>
      <c r="E46" s="842">
        <v>1</v>
      </c>
      <c r="F46" s="843">
        <v>0.76</v>
      </c>
      <c r="G46" s="800">
        <v>8</v>
      </c>
      <c r="H46" s="847"/>
      <c r="I46" s="843"/>
      <c r="J46" s="800"/>
      <c r="K46" s="846">
        <v>0.76</v>
      </c>
      <c r="L46" s="847">
        <v>3</v>
      </c>
      <c r="M46" s="847">
        <v>26</v>
      </c>
      <c r="N46" s="848">
        <v>8.8000000000000007</v>
      </c>
      <c r="O46" s="847" t="s">
        <v>8370</v>
      </c>
      <c r="P46" s="849" t="s">
        <v>8453</v>
      </c>
      <c r="Q46" s="850">
        <f t="shared" si="0"/>
        <v>0</v>
      </c>
      <c r="R46" s="850">
        <f t="shared" si="0"/>
        <v>0</v>
      </c>
      <c r="S46" s="840" t="str">
        <f t="shared" si="1"/>
        <v/>
      </c>
      <c r="T46" s="840" t="str">
        <f t="shared" si="2"/>
        <v/>
      </c>
      <c r="U46" s="840" t="str">
        <f t="shared" si="3"/>
        <v/>
      </c>
      <c r="V46" s="851" t="str">
        <f t="shared" si="4"/>
        <v/>
      </c>
      <c r="W46" s="802"/>
    </row>
    <row r="47" spans="1:23" ht="14.4" customHeight="1" x14ac:dyDescent="0.3">
      <c r="A47" s="856" t="s">
        <v>8454</v>
      </c>
      <c r="B47" s="852">
        <v>3</v>
      </c>
      <c r="C47" s="853">
        <v>2.76</v>
      </c>
      <c r="D47" s="804">
        <v>13.3</v>
      </c>
      <c r="E47" s="842"/>
      <c r="F47" s="843"/>
      <c r="G47" s="800"/>
      <c r="H47" s="847"/>
      <c r="I47" s="843"/>
      <c r="J47" s="800"/>
      <c r="K47" s="846">
        <v>0.92</v>
      </c>
      <c r="L47" s="847">
        <v>4</v>
      </c>
      <c r="M47" s="847">
        <v>33</v>
      </c>
      <c r="N47" s="848">
        <v>11</v>
      </c>
      <c r="O47" s="847" t="s">
        <v>8370</v>
      </c>
      <c r="P47" s="849" t="s">
        <v>8455</v>
      </c>
      <c r="Q47" s="850">
        <f t="shared" si="0"/>
        <v>-3</v>
      </c>
      <c r="R47" s="850">
        <f t="shared" si="0"/>
        <v>-2.76</v>
      </c>
      <c r="S47" s="840" t="str">
        <f t="shared" si="1"/>
        <v/>
      </c>
      <c r="T47" s="840" t="str">
        <f t="shared" si="2"/>
        <v/>
      </c>
      <c r="U47" s="840" t="str">
        <f t="shared" si="3"/>
        <v/>
      </c>
      <c r="V47" s="851" t="str">
        <f t="shared" si="4"/>
        <v/>
      </c>
      <c r="W47" s="802"/>
    </row>
    <row r="48" spans="1:23" ht="14.4" customHeight="1" x14ac:dyDescent="0.3">
      <c r="A48" s="855" t="s">
        <v>8456</v>
      </c>
      <c r="B48" s="786"/>
      <c r="C48" s="787"/>
      <c r="D48" s="788"/>
      <c r="E48" s="805">
        <v>1</v>
      </c>
      <c r="F48" s="789">
        <v>0.95</v>
      </c>
      <c r="G48" s="790">
        <v>13</v>
      </c>
      <c r="H48" s="791"/>
      <c r="I48" s="789"/>
      <c r="J48" s="790"/>
      <c r="K48" s="792">
        <v>0.88</v>
      </c>
      <c r="L48" s="791">
        <v>3</v>
      </c>
      <c r="M48" s="791">
        <v>29</v>
      </c>
      <c r="N48" s="793">
        <v>9.81</v>
      </c>
      <c r="O48" s="791" t="s">
        <v>8370</v>
      </c>
      <c r="P48" s="806" t="s">
        <v>8457</v>
      </c>
      <c r="Q48" s="794">
        <f t="shared" si="0"/>
        <v>0</v>
      </c>
      <c r="R48" s="794">
        <f t="shared" si="0"/>
        <v>0</v>
      </c>
      <c r="S48" s="807" t="str">
        <f t="shared" si="1"/>
        <v/>
      </c>
      <c r="T48" s="807" t="str">
        <f t="shared" si="2"/>
        <v/>
      </c>
      <c r="U48" s="807" t="str">
        <f t="shared" si="3"/>
        <v/>
      </c>
      <c r="V48" s="808" t="str">
        <f t="shared" si="4"/>
        <v/>
      </c>
      <c r="W48" s="795"/>
    </row>
    <row r="49" spans="1:23" ht="14.4" customHeight="1" x14ac:dyDescent="0.3">
      <c r="A49" s="856" t="s">
        <v>8458</v>
      </c>
      <c r="B49" s="852"/>
      <c r="C49" s="853"/>
      <c r="D49" s="804"/>
      <c r="E49" s="842">
        <v>1</v>
      </c>
      <c r="F49" s="843">
        <v>1.86</v>
      </c>
      <c r="G49" s="800">
        <v>12</v>
      </c>
      <c r="H49" s="847"/>
      <c r="I49" s="843"/>
      <c r="J49" s="800"/>
      <c r="K49" s="846">
        <v>0.97</v>
      </c>
      <c r="L49" s="847">
        <v>4</v>
      </c>
      <c r="M49" s="847">
        <v>36</v>
      </c>
      <c r="N49" s="848">
        <v>12.07</v>
      </c>
      <c r="O49" s="847" t="s">
        <v>8370</v>
      </c>
      <c r="P49" s="849" t="s">
        <v>8459</v>
      </c>
      <c r="Q49" s="850">
        <f t="shared" si="0"/>
        <v>0</v>
      </c>
      <c r="R49" s="850">
        <f t="shared" si="0"/>
        <v>0</v>
      </c>
      <c r="S49" s="840" t="str">
        <f t="shared" si="1"/>
        <v/>
      </c>
      <c r="T49" s="840" t="str">
        <f t="shared" si="2"/>
        <v/>
      </c>
      <c r="U49" s="840" t="str">
        <f t="shared" si="3"/>
        <v/>
      </c>
      <c r="V49" s="851" t="str">
        <f t="shared" si="4"/>
        <v/>
      </c>
      <c r="W49" s="802"/>
    </row>
    <row r="50" spans="1:23" ht="14.4" customHeight="1" x14ac:dyDescent="0.3">
      <c r="A50" s="856" t="s">
        <v>8460</v>
      </c>
      <c r="B50" s="852">
        <v>4</v>
      </c>
      <c r="C50" s="853">
        <v>6.71</v>
      </c>
      <c r="D50" s="804">
        <v>12.5</v>
      </c>
      <c r="E50" s="842"/>
      <c r="F50" s="843"/>
      <c r="G50" s="800"/>
      <c r="H50" s="847"/>
      <c r="I50" s="843"/>
      <c r="J50" s="800"/>
      <c r="K50" s="846">
        <v>1.42</v>
      </c>
      <c r="L50" s="847">
        <v>4</v>
      </c>
      <c r="M50" s="847">
        <v>39</v>
      </c>
      <c r="N50" s="848">
        <v>12.93</v>
      </c>
      <c r="O50" s="847" t="s">
        <v>8370</v>
      </c>
      <c r="P50" s="849" t="s">
        <v>8461</v>
      </c>
      <c r="Q50" s="850">
        <f t="shared" si="0"/>
        <v>-4</v>
      </c>
      <c r="R50" s="850">
        <f t="shared" si="0"/>
        <v>-6.71</v>
      </c>
      <c r="S50" s="840" t="str">
        <f t="shared" si="1"/>
        <v/>
      </c>
      <c r="T50" s="840" t="str">
        <f t="shared" si="2"/>
        <v/>
      </c>
      <c r="U50" s="840" t="str">
        <f t="shared" si="3"/>
        <v/>
      </c>
      <c r="V50" s="851" t="str">
        <f t="shared" si="4"/>
        <v/>
      </c>
      <c r="W50" s="802"/>
    </row>
    <row r="51" spans="1:23" ht="14.4" customHeight="1" x14ac:dyDescent="0.3">
      <c r="A51" s="855" t="s">
        <v>8462</v>
      </c>
      <c r="B51" s="807"/>
      <c r="C51" s="809"/>
      <c r="D51" s="810"/>
      <c r="E51" s="796">
        <v>1</v>
      </c>
      <c r="F51" s="797">
        <v>0.63</v>
      </c>
      <c r="G51" s="799">
        <v>2</v>
      </c>
      <c r="H51" s="791"/>
      <c r="I51" s="789"/>
      <c r="J51" s="790"/>
      <c r="K51" s="792">
        <v>0.63</v>
      </c>
      <c r="L51" s="791">
        <v>2</v>
      </c>
      <c r="M51" s="791">
        <v>22</v>
      </c>
      <c r="N51" s="793">
        <v>7.36</v>
      </c>
      <c r="O51" s="791" t="s">
        <v>8370</v>
      </c>
      <c r="P51" s="806" t="s">
        <v>8463</v>
      </c>
      <c r="Q51" s="794">
        <f t="shared" si="0"/>
        <v>0</v>
      </c>
      <c r="R51" s="794">
        <f t="shared" si="0"/>
        <v>0</v>
      </c>
      <c r="S51" s="807" t="str">
        <f t="shared" si="1"/>
        <v/>
      </c>
      <c r="T51" s="807" t="str">
        <f t="shared" si="2"/>
        <v/>
      </c>
      <c r="U51" s="807" t="str">
        <f t="shared" si="3"/>
        <v/>
      </c>
      <c r="V51" s="808" t="str">
        <f t="shared" si="4"/>
        <v/>
      </c>
      <c r="W51" s="795"/>
    </row>
    <row r="52" spans="1:23" ht="14.4" customHeight="1" x14ac:dyDescent="0.3">
      <c r="A52" s="855" t="s">
        <v>8464</v>
      </c>
      <c r="B52" s="807">
        <v>2</v>
      </c>
      <c r="C52" s="809">
        <v>1.78</v>
      </c>
      <c r="D52" s="810">
        <v>7.5</v>
      </c>
      <c r="E52" s="796">
        <v>3</v>
      </c>
      <c r="F52" s="797">
        <v>2.39</v>
      </c>
      <c r="G52" s="799">
        <v>7.7</v>
      </c>
      <c r="H52" s="791">
        <v>1</v>
      </c>
      <c r="I52" s="789">
        <v>0.89</v>
      </c>
      <c r="J52" s="798">
        <v>9</v>
      </c>
      <c r="K52" s="792">
        <v>0.89</v>
      </c>
      <c r="L52" s="791">
        <v>3</v>
      </c>
      <c r="M52" s="791">
        <v>26</v>
      </c>
      <c r="N52" s="793">
        <v>8.6199999999999992</v>
      </c>
      <c r="O52" s="791" t="s">
        <v>8370</v>
      </c>
      <c r="P52" s="806" t="s">
        <v>8465</v>
      </c>
      <c r="Q52" s="794">
        <f t="shared" si="0"/>
        <v>-1</v>
      </c>
      <c r="R52" s="794">
        <f t="shared" si="0"/>
        <v>-0.89</v>
      </c>
      <c r="S52" s="807">
        <f t="shared" si="1"/>
        <v>8.6199999999999992</v>
      </c>
      <c r="T52" s="807">
        <f t="shared" si="2"/>
        <v>9</v>
      </c>
      <c r="U52" s="807">
        <f t="shared" si="3"/>
        <v>0.38000000000000078</v>
      </c>
      <c r="V52" s="808">
        <f t="shared" si="4"/>
        <v>1.0440835266821347</v>
      </c>
      <c r="W52" s="795">
        <v>0.38</v>
      </c>
    </row>
    <row r="53" spans="1:23" ht="14.4" customHeight="1" x14ac:dyDescent="0.3">
      <c r="A53" s="856" t="s">
        <v>8466</v>
      </c>
      <c r="B53" s="840"/>
      <c r="C53" s="841"/>
      <c r="D53" s="811"/>
      <c r="E53" s="844"/>
      <c r="F53" s="845"/>
      <c r="G53" s="803"/>
      <c r="H53" s="847">
        <v>1</v>
      </c>
      <c r="I53" s="843">
        <v>0.93</v>
      </c>
      <c r="J53" s="800">
        <v>8</v>
      </c>
      <c r="K53" s="846">
        <v>0.91</v>
      </c>
      <c r="L53" s="847">
        <v>3</v>
      </c>
      <c r="M53" s="847">
        <v>30</v>
      </c>
      <c r="N53" s="848">
        <v>9.93</v>
      </c>
      <c r="O53" s="847" t="s">
        <v>8370</v>
      </c>
      <c r="P53" s="849" t="s">
        <v>8467</v>
      </c>
      <c r="Q53" s="850">
        <f t="shared" si="0"/>
        <v>1</v>
      </c>
      <c r="R53" s="850">
        <f t="shared" si="0"/>
        <v>0.93</v>
      </c>
      <c r="S53" s="840">
        <f t="shared" si="1"/>
        <v>9.93</v>
      </c>
      <c r="T53" s="840">
        <f t="shared" si="2"/>
        <v>8</v>
      </c>
      <c r="U53" s="840">
        <f t="shared" si="3"/>
        <v>-1.9299999999999997</v>
      </c>
      <c r="V53" s="851">
        <f t="shared" si="4"/>
        <v>0.80563947633434041</v>
      </c>
      <c r="W53" s="802"/>
    </row>
    <row r="54" spans="1:23" ht="14.4" customHeight="1" x14ac:dyDescent="0.3">
      <c r="A54" s="856" t="s">
        <v>8468</v>
      </c>
      <c r="B54" s="840"/>
      <c r="C54" s="841"/>
      <c r="D54" s="811"/>
      <c r="E54" s="844">
        <v>4</v>
      </c>
      <c r="F54" s="845">
        <v>4.99</v>
      </c>
      <c r="G54" s="803">
        <v>10.8</v>
      </c>
      <c r="H54" s="847"/>
      <c r="I54" s="843"/>
      <c r="J54" s="800"/>
      <c r="K54" s="846">
        <v>1.25</v>
      </c>
      <c r="L54" s="847">
        <v>4</v>
      </c>
      <c r="M54" s="847">
        <v>39</v>
      </c>
      <c r="N54" s="848">
        <v>12.94</v>
      </c>
      <c r="O54" s="847" t="s">
        <v>8370</v>
      </c>
      <c r="P54" s="849" t="s">
        <v>8469</v>
      </c>
      <c r="Q54" s="850">
        <f t="shared" si="0"/>
        <v>0</v>
      </c>
      <c r="R54" s="850">
        <f t="shared" si="0"/>
        <v>0</v>
      </c>
      <c r="S54" s="840" t="str">
        <f t="shared" si="1"/>
        <v/>
      </c>
      <c r="T54" s="840" t="str">
        <f t="shared" si="2"/>
        <v/>
      </c>
      <c r="U54" s="840" t="str">
        <f t="shared" si="3"/>
        <v/>
      </c>
      <c r="V54" s="851" t="str">
        <f t="shared" si="4"/>
        <v/>
      </c>
      <c r="W54" s="802"/>
    </row>
    <row r="55" spans="1:23" ht="14.4" customHeight="1" x14ac:dyDescent="0.3">
      <c r="A55" s="855" t="s">
        <v>8470</v>
      </c>
      <c r="B55" s="807">
        <v>2</v>
      </c>
      <c r="C55" s="809">
        <v>1.53</v>
      </c>
      <c r="D55" s="810">
        <v>6</v>
      </c>
      <c r="E55" s="805">
        <v>1</v>
      </c>
      <c r="F55" s="789">
        <v>0.47</v>
      </c>
      <c r="G55" s="790">
        <v>4</v>
      </c>
      <c r="H55" s="796">
        <v>1</v>
      </c>
      <c r="I55" s="797">
        <v>1.34</v>
      </c>
      <c r="J55" s="798">
        <v>9</v>
      </c>
      <c r="K55" s="792">
        <v>0.47</v>
      </c>
      <c r="L55" s="791">
        <v>2</v>
      </c>
      <c r="M55" s="791">
        <v>16</v>
      </c>
      <c r="N55" s="793">
        <v>5.45</v>
      </c>
      <c r="O55" s="791" t="s">
        <v>8370</v>
      </c>
      <c r="P55" s="806" t="s">
        <v>8471</v>
      </c>
      <c r="Q55" s="794">
        <f t="shared" si="0"/>
        <v>-1</v>
      </c>
      <c r="R55" s="794">
        <f t="shared" si="0"/>
        <v>-0.18999999999999995</v>
      </c>
      <c r="S55" s="807">
        <f t="shared" si="1"/>
        <v>5.45</v>
      </c>
      <c r="T55" s="807">
        <f t="shared" si="2"/>
        <v>9</v>
      </c>
      <c r="U55" s="807">
        <f t="shared" si="3"/>
        <v>3.55</v>
      </c>
      <c r="V55" s="808">
        <f t="shared" si="4"/>
        <v>1.6513761467889907</v>
      </c>
      <c r="W55" s="795">
        <v>3.55</v>
      </c>
    </row>
    <row r="56" spans="1:23" ht="14.4" customHeight="1" x14ac:dyDescent="0.3">
      <c r="A56" s="856" t="s">
        <v>8472</v>
      </c>
      <c r="B56" s="840"/>
      <c r="C56" s="841"/>
      <c r="D56" s="811"/>
      <c r="E56" s="842">
        <v>1</v>
      </c>
      <c r="F56" s="843">
        <v>0.79</v>
      </c>
      <c r="G56" s="800">
        <v>7</v>
      </c>
      <c r="H56" s="844">
        <v>2</v>
      </c>
      <c r="I56" s="845">
        <v>1.59</v>
      </c>
      <c r="J56" s="801">
        <v>9</v>
      </c>
      <c r="K56" s="846">
        <v>0.79</v>
      </c>
      <c r="L56" s="847">
        <v>3</v>
      </c>
      <c r="M56" s="847">
        <v>27</v>
      </c>
      <c r="N56" s="848">
        <v>8.9499999999999993</v>
      </c>
      <c r="O56" s="847" t="s">
        <v>8370</v>
      </c>
      <c r="P56" s="849" t="s">
        <v>8473</v>
      </c>
      <c r="Q56" s="850">
        <f t="shared" si="0"/>
        <v>2</v>
      </c>
      <c r="R56" s="850">
        <f t="shared" si="0"/>
        <v>1.59</v>
      </c>
      <c r="S56" s="840">
        <f t="shared" si="1"/>
        <v>17.899999999999999</v>
      </c>
      <c r="T56" s="840">
        <f t="shared" si="2"/>
        <v>18</v>
      </c>
      <c r="U56" s="840">
        <f t="shared" si="3"/>
        <v>0.10000000000000142</v>
      </c>
      <c r="V56" s="851">
        <f t="shared" si="4"/>
        <v>1.005586592178771</v>
      </c>
      <c r="W56" s="802">
        <v>0.1</v>
      </c>
    </row>
    <row r="57" spans="1:23" ht="14.4" customHeight="1" x14ac:dyDescent="0.3">
      <c r="A57" s="855" t="s">
        <v>8474</v>
      </c>
      <c r="B57" s="786">
        <v>1</v>
      </c>
      <c r="C57" s="787">
        <v>18.440000000000001</v>
      </c>
      <c r="D57" s="788">
        <v>68</v>
      </c>
      <c r="E57" s="805"/>
      <c r="F57" s="789"/>
      <c r="G57" s="790"/>
      <c r="H57" s="791"/>
      <c r="I57" s="789"/>
      <c r="J57" s="790"/>
      <c r="K57" s="792">
        <v>18.440000000000001</v>
      </c>
      <c r="L57" s="791">
        <v>8</v>
      </c>
      <c r="M57" s="791">
        <v>71</v>
      </c>
      <c r="N57" s="793">
        <v>23.54</v>
      </c>
      <c r="O57" s="791" t="s">
        <v>8370</v>
      </c>
      <c r="P57" s="806" t="s">
        <v>8475</v>
      </c>
      <c r="Q57" s="794">
        <f t="shared" si="0"/>
        <v>-1</v>
      </c>
      <c r="R57" s="794">
        <f t="shared" si="0"/>
        <v>-18.440000000000001</v>
      </c>
      <c r="S57" s="807" t="str">
        <f t="shared" si="1"/>
        <v/>
      </c>
      <c r="T57" s="807" t="str">
        <f t="shared" si="2"/>
        <v/>
      </c>
      <c r="U57" s="807" t="str">
        <f t="shared" si="3"/>
        <v/>
      </c>
      <c r="V57" s="808" t="str">
        <f t="shared" si="4"/>
        <v/>
      </c>
      <c r="W57" s="795"/>
    </row>
    <row r="58" spans="1:23" ht="14.4" customHeight="1" x14ac:dyDescent="0.3">
      <c r="A58" s="855" t="s">
        <v>8476</v>
      </c>
      <c r="B58" s="786">
        <v>7</v>
      </c>
      <c r="C58" s="787">
        <v>12.2</v>
      </c>
      <c r="D58" s="788">
        <v>3.6</v>
      </c>
      <c r="E58" s="805">
        <v>2</v>
      </c>
      <c r="F58" s="789">
        <v>4.07</v>
      </c>
      <c r="G58" s="790">
        <v>3.5</v>
      </c>
      <c r="H58" s="791"/>
      <c r="I58" s="789"/>
      <c r="J58" s="790"/>
      <c r="K58" s="792">
        <v>2.04</v>
      </c>
      <c r="L58" s="791">
        <v>3</v>
      </c>
      <c r="M58" s="791">
        <v>24</v>
      </c>
      <c r="N58" s="793">
        <v>8.15</v>
      </c>
      <c r="O58" s="791" t="s">
        <v>8370</v>
      </c>
      <c r="P58" s="806" t="s">
        <v>8477</v>
      </c>
      <c r="Q58" s="794">
        <f t="shared" si="0"/>
        <v>-7</v>
      </c>
      <c r="R58" s="794">
        <f t="shared" si="0"/>
        <v>-12.2</v>
      </c>
      <c r="S58" s="807" t="str">
        <f t="shared" si="1"/>
        <v/>
      </c>
      <c r="T58" s="807" t="str">
        <f t="shared" si="2"/>
        <v/>
      </c>
      <c r="U58" s="807" t="str">
        <f t="shared" si="3"/>
        <v/>
      </c>
      <c r="V58" s="808" t="str">
        <f t="shared" si="4"/>
        <v/>
      </c>
      <c r="W58" s="795"/>
    </row>
    <row r="59" spans="1:23" ht="14.4" customHeight="1" x14ac:dyDescent="0.3">
      <c r="A59" s="856" t="s">
        <v>8478</v>
      </c>
      <c r="B59" s="852">
        <v>2</v>
      </c>
      <c r="C59" s="853">
        <v>4.3</v>
      </c>
      <c r="D59" s="804">
        <v>7.5</v>
      </c>
      <c r="E59" s="842"/>
      <c r="F59" s="843"/>
      <c r="G59" s="800"/>
      <c r="H59" s="847"/>
      <c r="I59" s="843"/>
      <c r="J59" s="800"/>
      <c r="K59" s="846">
        <v>2.38</v>
      </c>
      <c r="L59" s="847">
        <v>4</v>
      </c>
      <c r="M59" s="847">
        <v>32</v>
      </c>
      <c r="N59" s="848">
        <v>10.57</v>
      </c>
      <c r="O59" s="847" t="s">
        <v>8370</v>
      </c>
      <c r="P59" s="849" t="s">
        <v>8479</v>
      </c>
      <c r="Q59" s="850">
        <f t="shared" si="0"/>
        <v>-2</v>
      </c>
      <c r="R59" s="850">
        <f t="shared" si="0"/>
        <v>-4.3</v>
      </c>
      <c r="S59" s="840" t="str">
        <f t="shared" si="1"/>
        <v/>
      </c>
      <c r="T59" s="840" t="str">
        <f t="shared" si="2"/>
        <v/>
      </c>
      <c r="U59" s="840" t="str">
        <f t="shared" si="3"/>
        <v/>
      </c>
      <c r="V59" s="851" t="str">
        <f t="shared" si="4"/>
        <v/>
      </c>
      <c r="W59" s="802"/>
    </row>
    <row r="60" spans="1:23" ht="14.4" customHeight="1" x14ac:dyDescent="0.3">
      <c r="A60" s="855" t="s">
        <v>8480</v>
      </c>
      <c r="B60" s="807"/>
      <c r="C60" s="809"/>
      <c r="D60" s="810"/>
      <c r="E60" s="796">
        <v>1</v>
      </c>
      <c r="F60" s="797">
        <v>1.43</v>
      </c>
      <c r="G60" s="799">
        <v>13</v>
      </c>
      <c r="H60" s="791"/>
      <c r="I60" s="789"/>
      <c r="J60" s="790"/>
      <c r="K60" s="792">
        <v>1.43</v>
      </c>
      <c r="L60" s="791">
        <v>6</v>
      </c>
      <c r="M60" s="791">
        <v>51</v>
      </c>
      <c r="N60" s="793">
        <v>16.88</v>
      </c>
      <c r="O60" s="791" t="s">
        <v>8370</v>
      </c>
      <c r="P60" s="806" t="s">
        <v>8481</v>
      </c>
      <c r="Q60" s="794">
        <f t="shared" si="0"/>
        <v>0</v>
      </c>
      <c r="R60" s="794">
        <f t="shared" si="0"/>
        <v>0</v>
      </c>
      <c r="S60" s="807" t="str">
        <f t="shared" si="1"/>
        <v/>
      </c>
      <c r="T60" s="807" t="str">
        <f t="shared" si="2"/>
        <v/>
      </c>
      <c r="U60" s="807" t="str">
        <f t="shared" si="3"/>
        <v/>
      </c>
      <c r="V60" s="808" t="str">
        <f t="shared" si="4"/>
        <v/>
      </c>
      <c r="W60" s="795"/>
    </row>
    <row r="61" spans="1:23" ht="14.4" customHeight="1" x14ac:dyDescent="0.3">
      <c r="A61" s="855" t="s">
        <v>8482</v>
      </c>
      <c r="B61" s="807"/>
      <c r="C61" s="809"/>
      <c r="D61" s="810"/>
      <c r="E61" s="796">
        <v>1</v>
      </c>
      <c r="F61" s="797">
        <v>4.24</v>
      </c>
      <c r="G61" s="799">
        <v>95</v>
      </c>
      <c r="H61" s="791"/>
      <c r="I61" s="789"/>
      <c r="J61" s="790"/>
      <c r="K61" s="792">
        <v>0.95</v>
      </c>
      <c r="L61" s="791">
        <v>4</v>
      </c>
      <c r="M61" s="791">
        <v>33</v>
      </c>
      <c r="N61" s="793">
        <v>10.83</v>
      </c>
      <c r="O61" s="791" t="s">
        <v>8370</v>
      </c>
      <c r="P61" s="806" t="s">
        <v>8483</v>
      </c>
      <c r="Q61" s="794">
        <f t="shared" si="0"/>
        <v>0</v>
      </c>
      <c r="R61" s="794">
        <f t="shared" si="0"/>
        <v>0</v>
      </c>
      <c r="S61" s="807" t="str">
        <f t="shared" si="1"/>
        <v/>
      </c>
      <c r="T61" s="807" t="str">
        <f t="shared" si="2"/>
        <v/>
      </c>
      <c r="U61" s="807" t="str">
        <f t="shared" si="3"/>
        <v/>
      </c>
      <c r="V61" s="808" t="str">
        <f t="shared" si="4"/>
        <v/>
      </c>
      <c r="W61" s="795"/>
    </row>
    <row r="62" spans="1:23" ht="14.4" customHeight="1" x14ac:dyDescent="0.3">
      <c r="A62" s="856" t="s">
        <v>8484</v>
      </c>
      <c r="B62" s="840">
        <v>3</v>
      </c>
      <c r="C62" s="841">
        <v>5.53</v>
      </c>
      <c r="D62" s="811">
        <v>29.7</v>
      </c>
      <c r="E62" s="844">
        <v>2</v>
      </c>
      <c r="F62" s="845">
        <v>3.32</v>
      </c>
      <c r="G62" s="803">
        <v>11</v>
      </c>
      <c r="H62" s="847">
        <v>3</v>
      </c>
      <c r="I62" s="843">
        <v>4.9800000000000004</v>
      </c>
      <c r="J62" s="800">
        <v>11.3</v>
      </c>
      <c r="K62" s="846">
        <v>1.66</v>
      </c>
      <c r="L62" s="847">
        <v>6</v>
      </c>
      <c r="M62" s="847">
        <v>52</v>
      </c>
      <c r="N62" s="848">
        <v>17.39</v>
      </c>
      <c r="O62" s="847" t="s">
        <v>8370</v>
      </c>
      <c r="P62" s="849" t="s">
        <v>8485</v>
      </c>
      <c r="Q62" s="850">
        <f t="shared" si="0"/>
        <v>0</v>
      </c>
      <c r="R62" s="850">
        <f t="shared" si="0"/>
        <v>-0.54999999999999982</v>
      </c>
      <c r="S62" s="840">
        <f t="shared" si="1"/>
        <v>52.17</v>
      </c>
      <c r="T62" s="840">
        <f t="shared" si="2"/>
        <v>33.900000000000006</v>
      </c>
      <c r="U62" s="840">
        <f t="shared" si="3"/>
        <v>-18.269999999999996</v>
      </c>
      <c r="V62" s="851">
        <f t="shared" si="4"/>
        <v>0.64979873490511797</v>
      </c>
      <c r="W62" s="802">
        <v>2.61</v>
      </c>
    </row>
    <row r="63" spans="1:23" ht="14.4" customHeight="1" x14ac:dyDescent="0.3">
      <c r="A63" s="856" t="s">
        <v>8486</v>
      </c>
      <c r="B63" s="840">
        <v>2</v>
      </c>
      <c r="C63" s="841">
        <v>6.65</v>
      </c>
      <c r="D63" s="811">
        <v>10</v>
      </c>
      <c r="E63" s="844">
        <v>3</v>
      </c>
      <c r="F63" s="845">
        <v>8.08</v>
      </c>
      <c r="G63" s="803">
        <v>8.3000000000000007</v>
      </c>
      <c r="H63" s="847"/>
      <c r="I63" s="843"/>
      <c r="J63" s="800"/>
      <c r="K63" s="846">
        <v>3.33</v>
      </c>
      <c r="L63" s="847">
        <v>8</v>
      </c>
      <c r="M63" s="847">
        <v>68</v>
      </c>
      <c r="N63" s="848">
        <v>22.63</v>
      </c>
      <c r="O63" s="847" t="s">
        <v>8370</v>
      </c>
      <c r="P63" s="849" t="s">
        <v>8487</v>
      </c>
      <c r="Q63" s="850">
        <f t="shared" si="0"/>
        <v>-2</v>
      </c>
      <c r="R63" s="850">
        <f t="shared" si="0"/>
        <v>-6.65</v>
      </c>
      <c r="S63" s="840" t="str">
        <f t="shared" si="1"/>
        <v/>
      </c>
      <c r="T63" s="840" t="str">
        <f t="shared" si="2"/>
        <v/>
      </c>
      <c r="U63" s="840" t="str">
        <f t="shared" si="3"/>
        <v/>
      </c>
      <c r="V63" s="851" t="str">
        <f t="shared" si="4"/>
        <v/>
      </c>
      <c r="W63" s="802"/>
    </row>
    <row r="64" spans="1:23" ht="14.4" customHeight="1" x14ac:dyDescent="0.3">
      <c r="A64" s="855" t="s">
        <v>8488</v>
      </c>
      <c r="B64" s="807">
        <v>1</v>
      </c>
      <c r="C64" s="809">
        <v>0.46</v>
      </c>
      <c r="D64" s="810">
        <v>2</v>
      </c>
      <c r="E64" s="805"/>
      <c r="F64" s="789"/>
      <c r="G64" s="790"/>
      <c r="H64" s="796">
        <v>1</v>
      </c>
      <c r="I64" s="797">
        <v>0.46</v>
      </c>
      <c r="J64" s="799">
        <v>6</v>
      </c>
      <c r="K64" s="792">
        <v>0.46</v>
      </c>
      <c r="L64" s="791">
        <v>2</v>
      </c>
      <c r="M64" s="791">
        <v>20</v>
      </c>
      <c r="N64" s="793">
        <v>6.7</v>
      </c>
      <c r="O64" s="791" t="s">
        <v>8370</v>
      </c>
      <c r="P64" s="806" t="s">
        <v>8489</v>
      </c>
      <c r="Q64" s="794">
        <f t="shared" si="0"/>
        <v>0</v>
      </c>
      <c r="R64" s="794">
        <f t="shared" si="0"/>
        <v>0</v>
      </c>
      <c r="S64" s="807">
        <f t="shared" si="1"/>
        <v>6.7</v>
      </c>
      <c r="T64" s="807">
        <f t="shared" si="2"/>
        <v>6</v>
      </c>
      <c r="U64" s="807">
        <f t="shared" si="3"/>
        <v>-0.70000000000000018</v>
      </c>
      <c r="V64" s="808">
        <f t="shared" si="4"/>
        <v>0.89552238805970152</v>
      </c>
      <c r="W64" s="795"/>
    </row>
    <row r="65" spans="1:23" ht="14.4" customHeight="1" x14ac:dyDescent="0.3">
      <c r="A65" s="856" t="s">
        <v>8490</v>
      </c>
      <c r="B65" s="840"/>
      <c r="C65" s="841"/>
      <c r="D65" s="811"/>
      <c r="E65" s="842">
        <v>1</v>
      </c>
      <c r="F65" s="843">
        <v>0.59</v>
      </c>
      <c r="G65" s="800">
        <v>5</v>
      </c>
      <c r="H65" s="844">
        <v>1</v>
      </c>
      <c r="I65" s="845">
        <v>0.59</v>
      </c>
      <c r="J65" s="803">
        <v>5</v>
      </c>
      <c r="K65" s="846">
        <v>0.59</v>
      </c>
      <c r="L65" s="847">
        <v>3</v>
      </c>
      <c r="M65" s="847">
        <v>28</v>
      </c>
      <c r="N65" s="848">
        <v>9.18</v>
      </c>
      <c r="O65" s="847" t="s">
        <v>8370</v>
      </c>
      <c r="P65" s="849" t="s">
        <v>8491</v>
      </c>
      <c r="Q65" s="850">
        <f t="shared" si="0"/>
        <v>1</v>
      </c>
      <c r="R65" s="850">
        <f t="shared" si="0"/>
        <v>0.59</v>
      </c>
      <c r="S65" s="840">
        <f t="shared" si="1"/>
        <v>9.18</v>
      </c>
      <c r="T65" s="840">
        <f t="shared" si="2"/>
        <v>5</v>
      </c>
      <c r="U65" s="840">
        <f t="shared" si="3"/>
        <v>-4.18</v>
      </c>
      <c r="V65" s="851">
        <f t="shared" si="4"/>
        <v>0.54466230936819171</v>
      </c>
      <c r="W65" s="802"/>
    </row>
    <row r="66" spans="1:23" ht="14.4" customHeight="1" x14ac:dyDescent="0.3">
      <c r="A66" s="856" t="s">
        <v>8492</v>
      </c>
      <c r="B66" s="840"/>
      <c r="C66" s="841"/>
      <c r="D66" s="811"/>
      <c r="E66" s="842">
        <v>1</v>
      </c>
      <c r="F66" s="843">
        <v>0.47</v>
      </c>
      <c r="G66" s="800">
        <v>2</v>
      </c>
      <c r="H66" s="844"/>
      <c r="I66" s="845"/>
      <c r="J66" s="803"/>
      <c r="K66" s="846">
        <v>0.68</v>
      </c>
      <c r="L66" s="847">
        <v>3</v>
      </c>
      <c r="M66" s="847">
        <v>28</v>
      </c>
      <c r="N66" s="848">
        <v>9.17</v>
      </c>
      <c r="O66" s="847" t="s">
        <v>8370</v>
      </c>
      <c r="P66" s="849" t="s">
        <v>8493</v>
      </c>
      <c r="Q66" s="850">
        <f t="shared" si="0"/>
        <v>0</v>
      </c>
      <c r="R66" s="850">
        <f t="shared" si="0"/>
        <v>0</v>
      </c>
      <c r="S66" s="840" t="str">
        <f t="shared" si="1"/>
        <v/>
      </c>
      <c r="T66" s="840" t="str">
        <f t="shared" si="2"/>
        <v/>
      </c>
      <c r="U66" s="840" t="str">
        <f t="shared" si="3"/>
        <v/>
      </c>
      <c r="V66" s="851" t="str">
        <f t="shared" si="4"/>
        <v/>
      </c>
      <c r="W66" s="802"/>
    </row>
    <row r="67" spans="1:23" ht="14.4" customHeight="1" x14ac:dyDescent="0.3">
      <c r="A67" s="855" t="s">
        <v>8494</v>
      </c>
      <c r="B67" s="807"/>
      <c r="C67" s="809"/>
      <c r="D67" s="810"/>
      <c r="E67" s="796">
        <v>1</v>
      </c>
      <c r="F67" s="797">
        <v>0.33</v>
      </c>
      <c r="G67" s="799">
        <v>2</v>
      </c>
      <c r="H67" s="791"/>
      <c r="I67" s="789"/>
      <c r="J67" s="790"/>
      <c r="K67" s="792">
        <v>0.33</v>
      </c>
      <c r="L67" s="791">
        <v>2</v>
      </c>
      <c r="M67" s="791">
        <v>15</v>
      </c>
      <c r="N67" s="793">
        <v>5.1100000000000003</v>
      </c>
      <c r="O67" s="791" t="s">
        <v>8370</v>
      </c>
      <c r="P67" s="806" t="s">
        <v>8495</v>
      </c>
      <c r="Q67" s="794">
        <f t="shared" si="0"/>
        <v>0</v>
      </c>
      <c r="R67" s="794">
        <f t="shared" si="0"/>
        <v>0</v>
      </c>
      <c r="S67" s="807" t="str">
        <f t="shared" si="1"/>
        <v/>
      </c>
      <c r="T67" s="807" t="str">
        <f t="shared" si="2"/>
        <v/>
      </c>
      <c r="U67" s="807" t="str">
        <f t="shared" si="3"/>
        <v/>
      </c>
      <c r="V67" s="808" t="str">
        <f t="shared" si="4"/>
        <v/>
      </c>
      <c r="W67" s="795"/>
    </row>
    <row r="68" spans="1:23" ht="14.4" customHeight="1" x14ac:dyDescent="0.3">
      <c r="A68" s="855" t="s">
        <v>8496</v>
      </c>
      <c r="B68" s="786">
        <v>3</v>
      </c>
      <c r="C68" s="787">
        <v>4</v>
      </c>
      <c r="D68" s="788">
        <v>3.3</v>
      </c>
      <c r="E68" s="805">
        <v>1</v>
      </c>
      <c r="F68" s="789">
        <v>0.39</v>
      </c>
      <c r="G68" s="790">
        <v>2</v>
      </c>
      <c r="H68" s="791"/>
      <c r="I68" s="789"/>
      <c r="J68" s="790"/>
      <c r="K68" s="792">
        <v>0.39</v>
      </c>
      <c r="L68" s="791">
        <v>2</v>
      </c>
      <c r="M68" s="791">
        <v>15</v>
      </c>
      <c r="N68" s="793">
        <v>4.84</v>
      </c>
      <c r="O68" s="791" t="s">
        <v>8370</v>
      </c>
      <c r="P68" s="806" t="s">
        <v>8497</v>
      </c>
      <c r="Q68" s="794">
        <f t="shared" si="0"/>
        <v>-3</v>
      </c>
      <c r="R68" s="794">
        <f t="shared" si="0"/>
        <v>-4</v>
      </c>
      <c r="S68" s="807" t="str">
        <f t="shared" si="1"/>
        <v/>
      </c>
      <c r="T68" s="807" t="str">
        <f t="shared" si="2"/>
        <v/>
      </c>
      <c r="U68" s="807" t="str">
        <f t="shared" si="3"/>
        <v/>
      </c>
      <c r="V68" s="808" t="str">
        <f t="shared" si="4"/>
        <v/>
      </c>
      <c r="W68" s="795"/>
    </row>
    <row r="69" spans="1:23" ht="14.4" customHeight="1" x14ac:dyDescent="0.3">
      <c r="A69" s="855" t="s">
        <v>8498</v>
      </c>
      <c r="B69" s="786">
        <v>114</v>
      </c>
      <c r="C69" s="787">
        <v>372.32</v>
      </c>
      <c r="D69" s="788">
        <v>13.4</v>
      </c>
      <c r="E69" s="805">
        <v>96</v>
      </c>
      <c r="F69" s="789">
        <v>307.25</v>
      </c>
      <c r="G69" s="790">
        <v>13.2</v>
      </c>
      <c r="H69" s="791">
        <v>144</v>
      </c>
      <c r="I69" s="789">
        <v>465.97</v>
      </c>
      <c r="J69" s="790">
        <v>11.8</v>
      </c>
      <c r="K69" s="792">
        <v>3.19</v>
      </c>
      <c r="L69" s="791">
        <v>5</v>
      </c>
      <c r="M69" s="791">
        <v>42</v>
      </c>
      <c r="N69" s="793">
        <v>14.02</v>
      </c>
      <c r="O69" s="791" t="s">
        <v>8370</v>
      </c>
      <c r="P69" s="806" t="s">
        <v>8499</v>
      </c>
      <c r="Q69" s="794">
        <f t="shared" si="0"/>
        <v>30</v>
      </c>
      <c r="R69" s="794">
        <f t="shared" si="0"/>
        <v>93.650000000000034</v>
      </c>
      <c r="S69" s="807">
        <f t="shared" si="1"/>
        <v>2018.8799999999999</v>
      </c>
      <c r="T69" s="807">
        <f t="shared" si="2"/>
        <v>1699.2</v>
      </c>
      <c r="U69" s="807">
        <f t="shared" si="3"/>
        <v>-319.67999999999984</v>
      </c>
      <c r="V69" s="808">
        <f t="shared" si="4"/>
        <v>0.84165477888730389</v>
      </c>
      <c r="W69" s="795">
        <v>117.51</v>
      </c>
    </row>
    <row r="70" spans="1:23" ht="14.4" customHeight="1" x14ac:dyDescent="0.3">
      <c r="A70" s="856" t="s">
        <v>8500</v>
      </c>
      <c r="B70" s="852">
        <v>122</v>
      </c>
      <c r="C70" s="853">
        <v>468.54</v>
      </c>
      <c r="D70" s="804">
        <v>16.3</v>
      </c>
      <c r="E70" s="842">
        <v>110</v>
      </c>
      <c r="F70" s="843">
        <v>430.04</v>
      </c>
      <c r="G70" s="800">
        <v>15.4</v>
      </c>
      <c r="H70" s="847">
        <v>84</v>
      </c>
      <c r="I70" s="843">
        <v>324.74</v>
      </c>
      <c r="J70" s="800">
        <v>15.5</v>
      </c>
      <c r="K70" s="846">
        <v>3.76</v>
      </c>
      <c r="L70" s="847">
        <v>6</v>
      </c>
      <c r="M70" s="847">
        <v>52</v>
      </c>
      <c r="N70" s="848">
        <v>17.28</v>
      </c>
      <c r="O70" s="847" t="s">
        <v>8370</v>
      </c>
      <c r="P70" s="849" t="s">
        <v>8501</v>
      </c>
      <c r="Q70" s="850">
        <f t="shared" ref="Q70:R133" si="5">H70-B70</f>
        <v>-38</v>
      </c>
      <c r="R70" s="850">
        <f t="shared" si="5"/>
        <v>-143.80000000000001</v>
      </c>
      <c r="S70" s="840">
        <f t="shared" ref="S70:S133" si="6">IF(H70=0,"",H70*N70)</f>
        <v>1451.52</v>
      </c>
      <c r="T70" s="840">
        <f t="shared" ref="T70:T133" si="7">IF(H70=0,"",H70*J70)</f>
        <v>1302</v>
      </c>
      <c r="U70" s="840">
        <f t="shared" ref="U70:U133" si="8">IF(H70=0,"",T70-S70)</f>
        <v>-149.51999999999998</v>
      </c>
      <c r="V70" s="851">
        <f t="shared" ref="V70:V133" si="9">IF(H70=0,"",T70/S70)</f>
        <v>0.8969907407407407</v>
      </c>
      <c r="W70" s="802">
        <v>224.5</v>
      </c>
    </row>
    <row r="71" spans="1:23" ht="14.4" customHeight="1" x14ac:dyDescent="0.3">
      <c r="A71" s="856" t="s">
        <v>8502</v>
      </c>
      <c r="B71" s="852">
        <v>42</v>
      </c>
      <c r="C71" s="853">
        <v>251.97</v>
      </c>
      <c r="D71" s="804">
        <v>29.2</v>
      </c>
      <c r="E71" s="842">
        <v>56</v>
      </c>
      <c r="F71" s="843">
        <v>300.17</v>
      </c>
      <c r="G71" s="800">
        <v>21.6</v>
      </c>
      <c r="H71" s="847">
        <v>41</v>
      </c>
      <c r="I71" s="843">
        <v>233.49</v>
      </c>
      <c r="J71" s="801">
        <v>26</v>
      </c>
      <c r="K71" s="846">
        <v>5.34</v>
      </c>
      <c r="L71" s="847">
        <v>7</v>
      </c>
      <c r="M71" s="847">
        <v>62</v>
      </c>
      <c r="N71" s="848">
        <v>20.73</v>
      </c>
      <c r="O71" s="847" t="s">
        <v>8370</v>
      </c>
      <c r="P71" s="849" t="s">
        <v>8503</v>
      </c>
      <c r="Q71" s="850">
        <f t="shared" si="5"/>
        <v>-1</v>
      </c>
      <c r="R71" s="850">
        <f t="shared" si="5"/>
        <v>-18.47999999999999</v>
      </c>
      <c r="S71" s="840">
        <f t="shared" si="6"/>
        <v>849.93000000000006</v>
      </c>
      <c r="T71" s="840">
        <f t="shared" si="7"/>
        <v>1066</v>
      </c>
      <c r="U71" s="840">
        <f t="shared" si="8"/>
        <v>216.06999999999994</v>
      </c>
      <c r="V71" s="851">
        <f t="shared" si="9"/>
        <v>1.2542209358417751</v>
      </c>
      <c r="W71" s="802">
        <v>384.2</v>
      </c>
    </row>
    <row r="72" spans="1:23" ht="14.4" customHeight="1" x14ac:dyDescent="0.3">
      <c r="A72" s="855" t="s">
        <v>8504</v>
      </c>
      <c r="B72" s="807">
        <v>15</v>
      </c>
      <c r="C72" s="809">
        <v>43.34</v>
      </c>
      <c r="D72" s="810">
        <v>9</v>
      </c>
      <c r="E72" s="796">
        <v>17</v>
      </c>
      <c r="F72" s="797">
        <v>48.8</v>
      </c>
      <c r="G72" s="799">
        <v>10.8</v>
      </c>
      <c r="H72" s="791">
        <v>13</v>
      </c>
      <c r="I72" s="789">
        <v>38.369999999999997</v>
      </c>
      <c r="J72" s="790">
        <v>10.9</v>
      </c>
      <c r="K72" s="792">
        <v>2.86</v>
      </c>
      <c r="L72" s="791">
        <v>4</v>
      </c>
      <c r="M72" s="791">
        <v>37</v>
      </c>
      <c r="N72" s="793">
        <v>12.38</v>
      </c>
      <c r="O72" s="791" t="s">
        <v>8370</v>
      </c>
      <c r="P72" s="806" t="s">
        <v>8505</v>
      </c>
      <c r="Q72" s="794">
        <f t="shared" si="5"/>
        <v>-2</v>
      </c>
      <c r="R72" s="794">
        <f t="shared" si="5"/>
        <v>-4.970000000000006</v>
      </c>
      <c r="S72" s="807">
        <f t="shared" si="6"/>
        <v>160.94</v>
      </c>
      <c r="T72" s="807">
        <f t="shared" si="7"/>
        <v>141.70000000000002</v>
      </c>
      <c r="U72" s="807">
        <f t="shared" si="8"/>
        <v>-19.239999999999981</v>
      </c>
      <c r="V72" s="808">
        <f t="shared" si="9"/>
        <v>0.88045234248788384</v>
      </c>
      <c r="W72" s="795">
        <v>20.49</v>
      </c>
    </row>
    <row r="73" spans="1:23" ht="14.4" customHeight="1" x14ac:dyDescent="0.3">
      <c r="A73" s="856" t="s">
        <v>8506</v>
      </c>
      <c r="B73" s="840">
        <v>18</v>
      </c>
      <c r="C73" s="841">
        <v>74.78</v>
      </c>
      <c r="D73" s="811">
        <v>12.9</v>
      </c>
      <c r="E73" s="844">
        <v>22</v>
      </c>
      <c r="F73" s="845">
        <v>90.05</v>
      </c>
      <c r="G73" s="803">
        <v>13.3</v>
      </c>
      <c r="H73" s="847">
        <v>20</v>
      </c>
      <c r="I73" s="843">
        <v>85.69</v>
      </c>
      <c r="J73" s="801">
        <v>18.8</v>
      </c>
      <c r="K73" s="846">
        <v>4.1500000000000004</v>
      </c>
      <c r="L73" s="847">
        <v>5</v>
      </c>
      <c r="M73" s="847">
        <v>49</v>
      </c>
      <c r="N73" s="848">
        <v>16.28</v>
      </c>
      <c r="O73" s="847" t="s">
        <v>8370</v>
      </c>
      <c r="P73" s="849" t="s">
        <v>8507</v>
      </c>
      <c r="Q73" s="850">
        <f t="shared" si="5"/>
        <v>2</v>
      </c>
      <c r="R73" s="850">
        <f t="shared" si="5"/>
        <v>10.909999999999997</v>
      </c>
      <c r="S73" s="840">
        <f t="shared" si="6"/>
        <v>325.60000000000002</v>
      </c>
      <c r="T73" s="840">
        <f t="shared" si="7"/>
        <v>376</v>
      </c>
      <c r="U73" s="840">
        <f t="shared" si="8"/>
        <v>50.399999999999977</v>
      </c>
      <c r="V73" s="851">
        <f t="shared" si="9"/>
        <v>1.1547911547911547</v>
      </c>
      <c r="W73" s="802">
        <v>82.73</v>
      </c>
    </row>
    <row r="74" spans="1:23" ht="14.4" customHeight="1" x14ac:dyDescent="0.3">
      <c r="A74" s="856" t="s">
        <v>8508</v>
      </c>
      <c r="B74" s="840">
        <v>19</v>
      </c>
      <c r="C74" s="841">
        <v>90.79</v>
      </c>
      <c r="D74" s="811">
        <v>18.2</v>
      </c>
      <c r="E74" s="844">
        <v>19</v>
      </c>
      <c r="F74" s="845">
        <v>91.28</v>
      </c>
      <c r="G74" s="803">
        <v>19.2</v>
      </c>
      <c r="H74" s="847">
        <v>7</v>
      </c>
      <c r="I74" s="843">
        <v>34.4</v>
      </c>
      <c r="J74" s="800">
        <v>12.9</v>
      </c>
      <c r="K74" s="846">
        <v>4.62</v>
      </c>
      <c r="L74" s="847">
        <v>5</v>
      </c>
      <c r="M74" s="847">
        <v>47</v>
      </c>
      <c r="N74" s="848">
        <v>15.63</v>
      </c>
      <c r="O74" s="847" t="s">
        <v>8370</v>
      </c>
      <c r="P74" s="849" t="s">
        <v>8509</v>
      </c>
      <c r="Q74" s="850">
        <f t="shared" si="5"/>
        <v>-12</v>
      </c>
      <c r="R74" s="850">
        <f t="shared" si="5"/>
        <v>-56.390000000000008</v>
      </c>
      <c r="S74" s="840">
        <f t="shared" si="6"/>
        <v>109.41000000000001</v>
      </c>
      <c r="T74" s="840">
        <f t="shared" si="7"/>
        <v>90.3</v>
      </c>
      <c r="U74" s="840">
        <f t="shared" si="8"/>
        <v>-19.110000000000014</v>
      </c>
      <c r="V74" s="851">
        <f t="shared" si="9"/>
        <v>0.82533589251439532</v>
      </c>
      <c r="W74" s="802">
        <v>10.75</v>
      </c>
    </row>
    <row r="75" spans="1:23" ht="14.4" customHeight="1" x14ac:dyDescent="0.3">
      <c r="A75" s="855" t="s">
        <v>8510</v>
      </c>
      <c r="B75" s="786">
        <v>39</v>
      </c>
      <c r="C75" s="787">
        <v>61.77</v>
      </c>
      <c r="D75" s="788">
        <v>10.7</v>
      </c>
      <c r="E75" s="805">
        <v>29</v>
      </c>
      <c r="F75" s="789">
        <v>45.6</v>
      </c>
      <c r="G75" s="790">
        <v>9.6999999999999993</v>
      </c>
      <c r="H75" s="791">
        <v>41</v>
      </c>
      <c r="I75" s="789">
        <v>63.87</v>
      </c>
      <c r="J75" s="790">
        <v>8.4</v>
      </c>
      <c r="K75" s="792">
        <v>1.56</v>
      </c>
      <c r="L75" s="791">
        <v>3</v>
      </c>
      <c r="M75" s="791">
        <v>30</v>
      </c>
      <c r="N75" s="793">
        <v>9.89</v>
      </c>
      <c r="O75" s="791" t="s">
        <v>8370</v>
      </c>
      <c r="P75" s="806" t="s">
        <v>8511</v>
      </c>
      <c r="Q75" s="794">
        <f t="shared" si="5"/>
        <v>2</v>
      </c>
      <c r="R75" s="794">
        <f t="shared" si="5"/>
        <v>2.0999999999999943</v>
      </c>
      <c r="S75" s="807">
        <f t="shared" si="6"/>
        <v>405.49</v>
      </c>
      <c r="T75" s="807">
        <f t="shared" si="7"/>
        <v>344.40000000000003</v>
      </c>
      <c r="U75" s="807">
        <f t="shared" si="8"/>
        <v>-61.089999999999975</v>
      </c>
      <c r="V75" s="808">
        <f t="shared" si="9"/>
        <v>0.84934277047522755</v>
      </c>
      <c r="W75" s="795">
        <v>25.76</v>
      </c>
    </row>
    <row r="76" spans="1:23" ht="14.4" customHeight="1" x14ac:dyDescent="0.3">
      <c r="A76" s="856" t="s">
        <v>8512</v>
      </c>
      <c r="B76" s="852">
        <v>22</v>
      </c>
      <c r="C76" s="853">
        <v>47.6</v>
      </c>
      <c r="D76" s="804">
        <v>12.6</v>
      </c>
      <c r="E76" s="842">
        <v>12</v>
      </c>
      <c r="F76" s="843">
        <v>25.47</v>
      </c>
      <c r="G76" s="800">
        <v>14.3</v>
      </c>
      <c r="H76" s="847">
        <v>7</v>
      </c>
      <c r="I76" s="843">
        <v>15.04</v>
      </c>
      <c r="J76" s="801">
        <v>13.3</v>
      </c>
      <c r="K76" s="846">
        <v>2.12</v>
      </c>
      <c r="L76" s="847">
        <v>4</v>
      </c>
      <c r="M76" s="847">
        <v>38</v>
      </c>
      <c r="N76" s="848">
        <v>12.61</v>
      </c>
      <c r="O76" s="847" t="s">
        <v>8370</v>
      </c>
      <c r="P76" s="849" t="s">
        <v>8513</v>
      </c>
      <c r="Q76" s="850">
        <f t="shared" si="5"/>
        <v>-15</v>
      </c>
      <c r="R76" s="850">
        <f t="shared" si="5"/>
        <v>-32.56</v>
      </c>
      <c r="S76" s="840">
        <f t="shared" si="6"/>
        <v>88.27</v>
      </c>
      <c r="T76" s="840">
        <f t="shared" si="7"/>
        <v>93.100000000000009</v>
      </c>
      <c r="U76" s="840">
        <f t="shared" si="8"/>
        <v>4.8300000000000125</v>
      </c>
      <c r="V76" s="851">
        <f t="shared" si="9"/>
        <v>1.05471847739889</v>
      </c>
      <c r="W76" s="802">
        <v>23.18</v>
      </c>
    </row>
    <row r="77" spans="1:23" ht="14.4" customHeight="1" x14ac:dyDescent="0.3">
      <c r="A77" s="856" t="s">
        <v>8514</v>
      </c>
      <c r="B77" s="852">
        <v>8</v>
      </c>
      <c r="C77" s="853">
        <v>28.98</v>
      </c>
      <c r="D77" s="804">
        <v>13</v>
      </c>
      <c r="E77" s="842">
        <v>6</v>
      </c>
      <c r="F77" s="843">
        <v>21.85</v>
      </c>
      <c r="G77" s="800">
        <v>10.8</v>
      </c>
      <c r="H77" s="847">
        <v>5</v>
      </c>
      <c r="I77" s="843">
        <v>18.29</v>
      </c>
      <c r="J77" s="801">
        <v>16.399999999999999</v>
      </c>
      <c r="K77" s="846">
        <v>3.62</v>
      </c>
      <c r="L77" s="847">
        <v>5</v>
      </c>
      <c r="M77" s="847">
        <v>47</v>
      </c>
      <c r="N77" s="848">
        <v>15.64</v>
      </c>
      <c r="O77" s="847" t="s">
        <v>8370</v>
      </c>
      <c r="P77" s="849" t="s">
        <v>8515</v>
      </c>
      <c r="Q77" s="850">
        <f t="shared" si="5"/>
        <v>-3</v>
      </c>
      <c r="R77" s="850">
        <f t="shared" si="5"/>
        <v>-10.690000000000001</v>
      </c>
      <c r="S77" s="840">
        <f t="shared" si="6"/>
        <v>78.2</v>
      </c>
      <c r="T77" s="840">
        <f t="shared" si="7"/>
        <v>82</v>
      </c>
      <c r="U77" s="840">
        <f t="shared" si="8"/>
        <v>3.7999999999999972</v>
      </c>
      <c r="V77" s="851">
        <f t="shared" si="9"/>
        <v>1.0485933503836318</v>
      </c>
      <c r="W77" s="802">
        <v>17.36</v>
      </c>
    </row>
    <row r="78" spans="1:23" ht="14.4" customHeight="1" x14ac:dyDescent="0.3">
      <c r="A78" s="855" t="s">
        <v>8516</v>
      </c>
      <c r="B78" s="807"/>
      <c r="C78" s="809"/>
      <c r="D78" s="810"/>
      <c r="E78" s="805"/>
      <c r="F78" s="789"/>
      <c r="G78" s="790"/>
      <c r="H78" s="796">
        <v>2</v>
      </c>
      <c r="I78" s="797">
        <v>1.81</v>
      </c>
      <c r="J78" s="799">
        <v>4</v>
      </c>
      <c r="K78" s="792">
        <v>0.91</v>
      </c>
      <c r="L78" s="791">
        <v>2</v>
      </c>
      <c r="M78" s="791">
        <v>15</v>
      </c>
      <c r="N78" s="793">
        <v>5.16</v>
      </c>
      <c r="O78" s="791" t="s">
        <v>8370</v>
      </c>
      <c r="P78" s="806" t="s">
        <v>8517</v>
      </c>
      <c r="Q78" s="794">
        <f t="shared" si="5"/>
        <v>2</v>
      </c>
      <c r="R78" s="794">
        <f t="shared" si="5"/>
        <v>1.81</v>
      </c>
      <c r="S78" s="807">
        <f t="shared" si="6"/>
        <v>10.32</v>
      </c>
      <c r="T78" s="807">
        <f t="shared" si="7"/>
        <v>8</v>
      </c>
      <c r="U78" s="807">
        <f t="shared" si="8"/>
        <v>-2.3200000000000003</v>
      </c>
      <c r="V78" s="808">
        <f t="shared" si="9"/>
        <v>0.77519379844961234</v>
      </c>
      <c r="W78" s="795"/>
    </row>
    <row r="79" spans="1:23" ht="14.4" customHeight="1" x14ac:dyDescent="0.3">
      <c r="A79" s="856" t="s">
        <v>8518</v>
      </c>
      <c r="B79" s="840"/>
      <c r="C79" s="841"/>
      <c r="D79" s="811"/>
      <c r="E79" s="842">
        <v>1</v>
      </c>
      <c r="F79" s="843">
        <v>1.01</v>
      </c>
      <c r="G79" s="800">
        <v>6</v>
      </c>
      <c r="H79" s="844">
        <v>1</v>
      </c>
      <c r="I79" s="845">
        <v>1.01</v>
      </c>
      <c r="J79" s="803">
        <v>5</v>
      </c>
      <c r="K79" s="846">
        <v>1.01</v>
      </c>
      <c r="L79" s="847">
        <v>2</v>
      </c>
      <c r="M79" s="847">
        <v>17</v>
      </c>
      <c r="N79" s="848">
        <v>5.83</v>
      </c>
      <c r="O79" s="847" t="s">
        <v>8370</v>
      </c>
      <c r="P79" s="849" t="s">
        <v>8519</v>
      </c>
      <c r="Q79" s="850">
        <f t="shared" si="5"/>
        <v>1</v>
      </c>
      <c r="R79" s="850">
        <f t="shared" si="5"/>
        <v>1.01</v>
      </c>
      <c r="S79" s="840">
        <f t="shared" si="6"/>
        <v>5.83</v>
      </c>
      <c r="T79" s="840">
        <f t="shared" si="7"/>
        <v>5</v>
      </c>
      <c r="U79" s="840">
        <f t="shared" si="8"/>
        <v>-0.83000000000000007</v>
      </c>
      <c r="V79" s="851">
        <f t="shared" si="9"/>
        <v>0.85763293310463118</v>
      </c>
      <c r="W79" s="802"/>
    </row>
    <row r="80" spans="1:23" ht="14.4" customHeight="1" x14ac:dyDescent="0.3">
      <c r="A80" s="855" t="s">
        <v>8520</v>
      </c>
      <c r="B80" s="807">
        <v>82</v>
      </c>
      <c r="C80" s="809">
        <v>68.94</v>
      </c>
      <c r="D80" s="810">
        <v>5.5</v>
      </c>
      <c r="E80" s="805">
        <v>71</v>
      </c>
      <c r="F80" s="789">
        <v>60.53</v>
      </c>
      <c r="G80" s="790">
        <v>6</v>
      </c>
      <c r="H80" s="796">
        <v>123</v>
      </c>
      <c r="I80" s="797">
        <v>103.02</v>
      </c>
      <c r="J80" s="799">
        <v>5.3</v>
      </c>
      <c r="K80" s="792">
        <v>0.84</v>
      </c>
      <c r="L80" s="791">
        <v>2</v>
      </c>
      <c r="M80" s="791">
        <v>18</v>
      </c>
      <c r="N80" s="793">
        <v>5.9</v>
      </c>
      <c r="O80" s="791" t="s">
        <v>8370</v>
      </c>
      <c r="P80" s="806" t="s">
        <v>8521</v>
      </c>
      <c r="Q80" s="794">
        <f t="shared" si="5"/>
        <v>41</v>
      </c>
      <c r="R80" s="794">
        <f t="shared" si="5"/>
        <v>34.08</v>
      </c>
      <c r="S80" s="807">
        <f t="shared" si="6"/>
        <v>725.7</v>
      </c>
      <c r="T80" s="807">
        <f t="shared" si="7"/>
        <v>651.9</v>
      </c>
      <c r="U80" s="807">
        <f t="shared" si="8"/>
        <v>-73.800000000000068</v>
      </c>
      <c r="V80" s="808">
        <f t="shared" si="9"/>
        <v>0.89830508474576265</v>
      </c>
      <c r="W80" s="795">
        <v>66.13</v>
      </c>
    </row>
    <row r="81" spans="1:23" ht="14.4" customHeight="1" x14ac:dyDescent="0.3">
      <c r="A81" s="856" t="s">
        <v>8522</v>
      </c>
      <c r="B81" s="840">
        <v>10</v>
      </c>
      <c r="C81" s="841">
        <v>10.79</v>
      </c>
      <c r="D81" s="811">
        <v>10</v>
      </c>
      <c r="E81" s="842">
        <v>3</v>
      </c>
      <c r="F81" s="843">
        <v>3.11</v>
      </c>
      <c r="G81" s="800">
        <v>9.3000000000000007</v>
      </c>
      <c r="H81" s="844">
        <v>5</v>
      </c>
      <c r="I81" s="845">
        <v>5.18</v>
      </c>
      <c r="J81" s="801">
        <v>8</v>
      </c>
      <c r="K81" s="846">
        <v>1.04</v>
      </c>
      <c r="L81" s="847">
        <v>2</v>
      </c>
      <c r="M81" s="847">
        <v>21</v>
      </c>
      <c r="N81" s="848">
        <v>7.16</v>
      </c>
      <c r="O81" s="847" t="s">
        <v>8370</v>
      </c>
      <c r="P81" s="849" t="s">
        <v>8523</v>
      </c>
      <c r="Q81" s="850">
        <f t="shared" si="5"/>
        <v>-5</v>
      </c>
      <c r="R81" s="850">
        <f t="shared" si="5"/>
        <v>-5.6099999999999994</v>
      </c>
      <c r="S81" s="840">
        <f t="shared" si="6"/>
        <v>35.799999999999997</v>
      </c>
      <c r="T81" s="840">
        <f t="shared" si="7"/>
        <v>40</v>
      </c>
      <c r="U81" s="840">
        <f t="shared" si="8"/>
        <v>4.2000000000000028</v>
      </c>
      <c r="V81" s="851">
        <f t="shared" si="9"/>
        <v>1.1173184357541901</v>
      </c>
      <c r="W81" s="802">
        <v>9.52</v>
      </c>
    </row>
    <row r="82" spans="1:23" ht="14.4" customHeight="1" x14ac:dyDescent="0.3">
      <c r="A82" s="856" t="s">
        <v>8524</v>
      </c>
      <c r="B82" s="840">
        <v>3</v>
      </c>
      <c r="C82" s="841">
        <v>4.32</v>
      </c>
      <c r="D82" s="811">
        <v>10.3</v>
      </c>
      <c r="E82" s="842">
        <v>5</v>
      </c>
      <c r="F82" s="843">
        <v>7.21</v>
      </c>
      <c r="G82" s="800">
        <v>9.1999999999999993</v>
      </c>
      <c r="H82" s="844">
        <v>6</v>
      </c>
      <c r="I82" s="845">
        <v>9.0500000000000007</v>
      </c>
      <c r="J82" s="803">
        <v>7.2</v>
      </c>
      <c r="K82" s="846">
        <v>1.44</v>
      </c>
      <c r="L82" s="847">
        <v>3</v>
      </c>
      <c r="M82" s="847">
        <v>25</v>
      </c>
      <c r="N82" s="848">
        <v>8.18</v>
      </c>
      <c r="O82" s="847" t="s">
        <v>8370</v>
      </c>
      <c r="P82" s="849" t="s">
        <v>8525</v>
      </c>
      <c r="Q82" s="850">
        <f t="shared" si="5"/>
        <v>3</v>
      </c>
      <c r="R82" s="850">
        <f t="shared" si="5"/>
        <v>4.7300000000000004</v>
      </c>
      <c r="S82" s="840">
        <f t="shared" si="6"/>
        <v>49.08</v>
      </c>
      <c r="T82" s="840">
        <f t="shared" si="7"/>
        <v>43.2</v>
      </c>
      <c r="U82" s="840">
        <f t="shared" si="8"/>
        <v>-5.8799999999999955</v>
      </c>
      <c r="V82" s="851">
        <f t="shared" si="9"/>
        <v>0.88019559902200495</v>
      </c>
      <c r="W82" s="802">
        <v>1.64</v>
      </c>
    </row>
    <row r="83" spans="1:23" ht="14.4" customHeight="1" x14ac:dyDescent="0.3">
      <c r="A83" s="855" t="s">
        <v>8526</v>
      </c>
      <c r="B83" s="807"/>
      <c r="C83" s="809"/>
      <c r="D83" s="810"/>
      <c r="E83" s="796">
        <v>2</v>
      </c>
      <c r="F83" s="797">
        <v>2.0299999999999998</v>
      </c>
      <c r="G83" s="799">
        <v>5</v>
      </c>
      <c r="H83" s="791">
        <v>1</v>
      </c>
      <c r="I83" s="789">
        <v>1.02</v>
      </c>
      <c r="J83" s="790">
        <v>4</v>
      </c>
      <c r="K83" s="792">
        <v>1.02</v>
      </c>
      <c r="L83" s="791">
        <v>2</v>
      </c>
      <c r="M83" s="791">
        <v>14</v>
      </c>
      <c r="N83" s="793">
        <v>4.72</v>
      </c>
      <c r="O83" s="791" t="s">
        <v>6929</v>
      </c>
      <c r="P83" s="806" t="s">
        <v>8527</v>
      </c>
      <c r="Q83" s="794">
        <f t="shared" si="5"/>
        <v>1</v>
      </c>
      <c r="R83" s="794">
        <f t="shared" si="5"/>
        <v>1.02</v>
      </c>
      <c r="S83" s="807">
        <f t="shared" si="6"/>
        <v>4.72</v>
      </c>
      <c r="T83" s="807">
        <f t="shared" si="7"/>
        <v>4</v>
      </c>
      <c r="U83" s="807">
        <f t="shared" si="8"/>
        <v>-0.71999999999999975</v>
      </c>
      <c r="V83" s="808">
        <f t="shared" si="9"/>
        <v>0.84745762711864414</v>
      </c>
      <c r="W83" s="795"/>
    </row>
    <row r="84" spans="1:23" ht="14.4" customHeight="1" x14ac:dyDescent="0.3">
      <c r="A84" s="855" t="s">
        <v>8528</v>
      </c>
      <c r="B84" s="786">
        <v>44</v>
      </c>
      <c r="C84" s="787">
        <v>79.59</v>
      </c>
      <c r="D84" s="788">
        <v>8.5</v>
      </c>
      <c r="E84" s="805">
        <v>31</v>
      </c>
      <c r="F84" s="789">
        <v>54.16</v>
      </c>
      <c r="G84" s="790">
        <v>8.4</v>
      </c>
      <c r="H84" s="791">
        <v>34</v>
      </c>
      <c r="I84" s="789">
        <v>59.4</v>
      </c>
      <c r="J84" s="798">
        <v>7.7</v>
      </c>
      <c r="K84" s="792">
        <v>1.75</v>
      </c>
      <c r="L84" s="791">
        <v>2</v>
      </c>
      <c r="M84" s="791">
        <v>19</v>
      </c>
      <c r="N84" s="793">
        <v>6.37</v>
      </c>
      <c r="O84" s="791" t="s">
        <v>8370</v>
      </c>
      <c r="P84" s="806" t="s">
        <v>8529</v>
      </c>
      <c r="Q84" s="794">
        <f t="shared" si="5"/>
        <v>-10</v>
      </c>
      <c r="R84" s="794">
        <f t="shared" si="5"/>
        <v>-20.190000000000005</v>
      </c>
      <c r="S84" s="807">
        <f t="shared" si="6"/>
        <v>216.58</v>
      </c>
      <c r="T84" s="807">
        <f t="shared" si="7"/>
        <v>261.8</v>
      </c>
      <c r="U84" s="807">
        <f t="shared" si="8"/>
        <v>45.22</v>
      </c>
      <c r="V84" s="808">
        <f t="shared" si="9"/>
        <v>1.2087912087912087</v>
      </c>
      <c r="W84" s="795">
        <v>55.89</v>
      </c>
    </row>
    <row r="85" spans="1:23" ht="14.4" customHeight="1" x14ac:dyDescent="0.3">
      <c r="A85" s="856" t="s">
        <v>8530</v>
      </c>
      <c r="B85" s="852">
        <v>7</v>
      </c>
      <c r="C85" s="853">
        <v>14.49</v>
      </c>
      <c r="D85" s="804">
        <v>9.4</v>
      </c>
      <c r="E85" s="842">
        <v>5</v>
      </c>
      <c r="F85" s="843">
        <v>10.35</v>
      </c>
      <c r="G85" s="800">
        <v>6.6</v>
      </c>
      <c r="H85" s="847">
        <v>6</v>
      </c>
      <c r="I85" s="843">
        <v>12.42</v>
      </c>
      <c r="J85" s="801">
        <v>8.8000000000000007</v>
      </c>
      <c r="K85" s="846">
        <v>2.0699999999999998</v>
      </c>
      <c r="L85" s="847">
        <v>3</v>
      </c>
      <c r="M85" s="847">
        <v>23</v>
      </c>
      <c r="N85" s="848">
        <v>7.61</v>
      </c>
      <c r="O85" s="847" t="s">
        <v>8370</v>
      </c>
      <c r="P85" s="849" t="s">
        <v>8531</v>
      </c>
      <c r="Q85" s="850">
        <f t="shared" si="5"/>
        <v>-1</v>
      </c>
      <c r="R85" s="850">
        <f t="shared" si="5"/>
        <v>-2.0700000000000003</v>
      </c>
      <c r="S85" s="840">
        <f t="shared" si="6"/>
        <v>45.660000000000004</v>
      </c>
      <c r="T85" s="840">
        <f t="shared" si="7"/>
        <v>52.800000000000004</v>
      </c>
      <c r="U85" s="840">
        <f t="shared" si="8"/>
        <v>7.1400000000000006</v>
      </c>
      <c r="V85" s="851">
        <f t="shared" si="9"/>
        <v>1.1563731931668857</v>
      </c>
      <c r="W85" s="802">
        <v>10.55</v>
      </c>
    </row>
    <row r="86" spans="1:23" ht="14.4" customHeight="1" x14ac:dyDescent="0.3">
      <c r="A86" s="856" t="s">
        <v>8532</v>
      </c>
      <c r="B86" s="852">
        <v>2</v>
      </c>
      <c r="C86" s="853">
        <v>5.08</v>
      </c>
      <c r="D86" s="804">
        <v>10</v>
      </c>
      <c r="E86" s="842">
        <v>3</v>
      </c>
      <c r="F86" s="843">
        <v>9.34</v>
      </c>
      <c r="G86" s="800">
        <v>23.3</v>
      </c>
      <c r="H86" s="847">
        <v>2</v>
      </c>
      <c r="I86" s="843">
        <v>5.08</v>
      </c>
      <c r="J86" s="800">
        <v>8</v>
      </c>
      <c r="K86" s="846">
        <v>2.54</v>
      </c>
      <c r="L86" s="847">
        <v>3</v>
      </c>
      <c r="M86" s="847">
        <v>28</v>
      </c>
      <c r="N86" s="848">
        <v>9.27</v>
      </c>
      <c r="O86" s="847" t="s">
        <v>8370</v>
      </c>
      <c r="P86" s="849" t="s">
        <v>8533</v>
      </c>
      <c r="Q86" s="850">
        <f t="shared" si="5"/>
        <v>0</v>
      </c>
      <c r="R86" s="850">
        <f t="shared" si="5"/>
        <v>0</v>
      </c>
      <c r="S86" s="840">
        <f t="shared" si="6"/>
        <v>18.54</v>
      </c>
      <c r="T86" s="840">
        <f t="shared" si="7"/>
        <v>16</v>
      </c>
      <c r="U86" s="840">
        <f t="shared" si="8"/>
        <v>-2.5399999999999991</v>
      </c>
      <c r="V86" s="851">
        <f t="shared" si="9"/>
        <v>0.86299892125134847</v>
      </c>
      <c r="W86" s="802">
        <v>0.73</v>
      </c>
    </row>
    <row r="87" spans="1:23" ht="14.4" customHeight="1" x14ac:dyDescent="0.3">
      <c r="A87" s="855" t="s">
        <v>8534</v>
      </c>
      <c r="B87" s="786">
        <v>218</v>
      </c>
      <c r="C87" s="787">
        <v>129.11000000000001</v>
      </c>
      <c r="D87" s="788">
        <v>5.7</v>
      </c>
      <c r="E87" s="805">
        <v>199</v>
      </c>
      <c r="F87" s="789">
        <v>117.27</v>
      </c>
      <c r="G87" s="790">
        <v>5.7</v>
      </c>
      <c r="H87" s="791">
        <v>228</v>
      </c>
      <c r="I87" s="789">
        <v>134.76</v>
      </c>
      <c r="J87" s="798">
        <v>5.3</v>
      </c>
      <c r="K87" s="792">
        <v>0.56000000000000005</v>
      </c>
      <c r="L87" s="791">
        <v>2</v>
      </c>
      <c r="M87" s="791">
        <v>15</v>
      </c>
      <c r="N87" s="793">
        <v>4.97</v>
      </c>
      <c r="O87" s="791" t="s">
        <v>8370</v>
      </c>
      <c r="P87" s="806" t="s">
        <v>8535</v>
      </c>
      <c r="Q87" s="794">
        <f t="shared" si="5"/>
        <v>10</v>
      </c>
      <c r="R87" s="794">
        <f t="shared" si="5"/>
        <v>5.6499999999999773</v>
      </c>
      <c r="S87" s="807">
        <f t="shared" si="6"/>
        <v>1133.1599999999999</v>
      </c>
      <c r="T87" s="807">
        <f t="shared" si="7"/>
        <v>1208.3999999999999</v>
      </c>
      <c r="U87" s="807">
        <f t="shared" si="8"/>
        <v>75.240000000000009</v>
      </c>
      <c r="V87" s="808">
        <f t="shared" si="9"/>
        <v>1.0663983903420524</v>
      </c>
      <c r="W87" s="795">
        <v>166.04</v>
      </c>
    </row>
    <row r="88" spans="1:23" ht="14.4" customHeight="1" x14ac:dyDescent="0.3">
      <c r="A88" s="856" t="s">
        <v>8536</v>
      </c>
      <c r="B88" s="852">
        <v>25</v>
      </c>
      <c r="C88" s="853">
        <v>20.14</v>
      </c>
      <c r="D88" s="804">
        <v>8.1999999999999993</v>
      </c>
      <c r="E88" s="842">
        <v>22</v>
      </c>
      <c r="F88" s="843">
        <v>18.86</v>
      </c>
      <c r="G88" s="800">
        <v>10.8</v>
      </c>
      <c r="H88" s="847">
        <v>12</v>
      </c>
      <c r="I88" s="843">
        <v>9.6999999999999993</v>
      </c>
      <c r="J88" s="801">
        <v>6.7</v>
      </c>
      <c r="K88" s="846">
        <v>0.76</v>
      </c>
      <c r="L88" s="847">
        <v>2</v>
      </c>
      <c r="M88" s="847">
        <v>20</v>
      </c>
      <c r="N88" s="848">
        <v>6.62</v>
      </c>
      <c r="O88" s="847" t="s">
        <v>8370</v>
      </c>
      <c r="P88" s="849" t="s">
        <v>8537</v>
      </c>
      <c r="Q88" s="850">
        <f t="shared" si="5"/>
        <v>-13</v>
      </c>
      <c r="R88" s="850">
        <f t="shared" si="5"/>
        <v>-10.440000000000001</v>
      </c>
      <c r="S88" s="840">
        <f t="shared" si="6"/>
        <v>79.44</v>
      </c>
      <c r="T88" s="840">
        <f t="shared" si="7"/>
        <v>80.400000000000006</v>
      </c>
      <c r="U88" s="840">
        <f t="shared" si="8"/>
        <v>0.96000000000000796</v>
      </c>
      <c r="V88" s="851">
        <f t="shared" si="9"/>
        <v>1.0120845921450152</v>
      </c>
      <c r="W88" s="802">
        <v>14.31</v>
      </c>
    </row>
    <row r="89" spans="1:23" ht="14.4" customHeight="1" x14ac:dyDescent="0.3">
      <c r="A89" s="856" t="s">
        <v>8538</v>
      </c>
      <c r="B89" s="852">
        <v>6</v>
      </c>
      <c r="C89" s="853">
        <v>6.17</v>
      </c>
      <c r="D89" s="804">
        <v>7.3</v>
      </c>
      <c r="E89" s="842">
        <v>4</v>
      </c>
      <c r="F89" s="843">
        <v>4.1100000000000003</v>
      </c>
      <c r="G89" s="800">
        <v>9.3000000000000007</v>
      </c>
      <c r="H89" s="847">
        <v>3</v>
      </c>
      <c r="I89" s="843">
        <v>3.08</v>
      </c>
      <c r="J89" s="801">
        <v>8.3000000000000007</v>
      </c>
      <c r="K89" s="846">
        <v>1.03</v>
      </c>
      <c r="L89" s="847">
        <v>3</v>
      </c>
      <c r="M89" s="847">
        <v>24</v>
      </c>
      <c r="N89" s="848">
        <v>7.89</v>
      </c>
      <c r="O89" s="847" t="s">
        <v>8370</v>
      </c>
      <c r="P89" s="849" t="s">
        <v>8539</v>
      </c>
      <c r="Q89" s="850">
        <f t="shared" si="5"/>
        <v>-3</v>
      </c>
      <c r="R89" s="850">
        <f t="shared" si="5"/>
        <v>-3.09</v>
      </c>
      <c r="S89" s="840">
        <f t="shared" si="6"/>
        <v>23.669999999999998</v>
      </c>
      <c r="T89" s="840">
        <f t="shared" si="7"/>
        <v>24.900000000000002</v>
      </c>
      <c r="U89" s="840">
        <f t="shared" si="8"/>
        <v>1.230000000000004</v>
      </c>
      <c r="V89" s="851">
        <f t="shared" si="9"/>
        <v>1.0519645120405579</v>
      </c>
      <c r="W89" s="802">
        <v>2.2200000000000002</v>
      </c>
    </row>
    <row r="90" spans="1:23" ht="14.4" customHeight="1" x14ac:dyDescent="0.3">
      <c r="A90" s="855" t="s">
        <v>8540</v>
      </c>
      <c r="B90" s="807">
        <v>79</v>
      </c>
      <c r="C90" s="809">
        <v>41.25</v>
      </c>
      <c r="D90" s="810">
        <v>6.3</v>
      </c>
      <c r="E90" s="796">
        <v>100</v>
      </c>
      <c r="F90" s="797">
        <v>51.26</v>
      </c>
      <c r="G90" s="799">
        <v>6.1</v>
      </c>
      <c r="H90" s="791">
        <v>86</v>
      </c>
      <c r="I90" s="789">
        <v>45.12</v>
      </c>
      <c r="J90" s="798">
        <v>5.7</v>
      </c>
      <c r="K90" s="792">
        <v>0.5</v>
      </c>
      <c r="L90" s="791">
        <v>2</v>
      </c>
      <c r="M90" s="791">
        <v>14</v>
      </c>
      <c r="N90" s="793">
        <v>4.7699999999999996</v>
      </c>
      <c r="O90" s="791" t="s">
        <v>8370</v>
      </c>
      <c r="P90" s="806" t="s">
        <v>8541</v>
      </c>
      <c r="Q90" s="794">
        <f t="shared" si="5"/>
        <v>7</v>
      </c>
      <c r="R90" s="794">
        <f t="shared" si="5"/>
        <v>3.8699999999999974</v>
      </c>
      <c r="S90" s="807">
        <f t="shared" si="6"/>
        <v>410.21999999999997</v>
      </c>
      <c r="T90" s="807">
        <f t="shared" si="7"/>
        <v>490.2</v>
      </c>
      <c r="U90" s="807">
        <f t="shared" si="8"/>
        <v>79.980000000000018</v>
      </c>
      <c r="V90" s="808">
        <f t="shared" si="9"/>
        <v>1.1949685534591195</v>
      </c>
      <c r="W90" s="795">
        <v>107.37</v>
      </c>
    </row>
    <row r="91" spans="1:23" ht="14.4" customHeight="1" x14ac:dyDescent="0.3">
      <c r="A91" s="856" t="s">
        <v>8542</v>
      </c>
      <c r="B91" s="840">
        <v>18</v>
      </c>
      <c r="C91" s="841">
        <v>11.88</v>
      </c>
      <c r="D91" s="811">
        <v>7.9</v>
      </c>
      <c r="E91" s="844">
        <v>13</v>
      </c>
      <c r="F91" s="845">
        <v>8.6199999999999992</v>
      </c>
      <c r="G91" s="803">
        <v>6.6</v>
      </c>
      <c r="H91" s="847">
        <v>8</v>
      </c>
      <c r="I91" s="843">
        <v>5.29</v>
      </c>
      <c r="J91" s="801">
        <v>8.4</v>
      </c>
      <c r="K91" s="846">
        <v>0.63</v>
      </c>
      <c r="L91" s="847">
        <v>2</v>
      </c>
      <c r="M91" s="847">
        <v>18</v>
      </c>
      <c r="N91" s="848">
        <v>6.03</v>
      </c>
      <c r="O91" s="847" t="s">
        <v>8370</v>
      </c>
      <c r="P91" s="849" t="s">
        <v>8543</v>
      </c>
      <c r="Q91" s="850">
        <f t="shared" si="5"/>
        <v>-10</v>
      </c>
      <c r="R91" s="850">
        <f t="shared" si="5"/>
        <v>-6.5900000000000007</v>
      </c>
      <c r="S91" s="840">
        <f t="shared" si="6"/>
        <v>48.24</v>
      </c>
      <c r="T91" s="840">
        <f t="shared" si="7"/>
        <v>67.2</v>
      </c>
      <c r="U91" s="840">
        <f t="shared" si="8"/>
        <v>18.96</v>
      </c>
      <c r="V91" s="851">
        <f t="shared" si="9"/>
        <v>1.3930348258706469</v>
      </c>
      <c r="W91" s="802">
        <v>18.86</v>
      </c>
    </row>
    <row r="92" spans="1:23" ht="14.4" customHeight="1" x14ac:dyDescent="0.3">
      <c r="A92" s="856" t="s">
        <v>8544</v>
      </c>
      <c r="B92" s="840">
        <v>1</v>
      </c>
      <c r="C92" s="841">
        <v>0.87</v>
      </c>
      <c r="D92" s="811">
        <v>7</v>
      </c>
      <c r="E92" s="844">
        <v>3</v>
      </c>
      <c r="F92" s="845">
        <v>2.77</v>
      </c>
      <c r="G92" s="803">
        <v>12.7</v>
      </c>
      <c r="H92" s="847">
        <v>1</v>
      </c>
      <c r="I92" s="843">
        <v>0.87</v>
      </c>
      <c r="J92" s="801">
        <v>14</v>
      </c>
      <c r="K92" s="846">
        <v>0.87</v>
      </c>
      <c r="L92" s="847">
        <v>3</v>
      </c>
      <c r="M92" s="847">
        <v>24</v>
      </c>
      <c r="N92" s="848">
        <v>8.1</v>
      </c>
      <c r="O92" s="847" t="s">
        <v>8370</v>
      </c>
      <c r="P92" s="849" t="s">
        <v>8545</v>
      </c>
      <c r="Q92" s="850">
        <f t="shared" si="5"/>
        <v>0</v>
      </c>
      <c r="R92" s="850">
        <f t="shared" si="5"/>
        <v>0</v>
      </c>
      <c r="S92" s="840">
        <f t="shared" si="6"/>
        <v>8.1</v>
      </c>
      <c r="T92" s="840">
        <f t="shared" si="7"/>
        <v>14</v>
      </c>
      <c r="U92" s="840">
        <f t="shared" si="8"/>
        <v>5.9</v>
      </c>
      <c r="V92" s="851">
        <f t="shared" si="9"/>
        <v>1.7283950617283952</v>
      </c>
      <c r="W92" s="802">
        <v>5.9</v>
      </c>
    </row>
    <row r="93" spans="1:23" ht="14.4" customHeight="1" x14ac:dyDescent="0.3">
      <c r="A93" s="855" t="s">
        <v>8546</v>
      </c>
      <c r="B93" s="786">
        <v>8</v>
      </c>
      <c r="C93" s="787">
        <v>7.47</v>
      </c>
      <c r="D93" s="788">
        <v>9.6</v>
      </c>
      <c r="E93" s="805">
        <v>15</v>
      </c>
      <c r="F93" s="789">
        <v>14.1</v>
      </c>
      <c r="G93" s="790">
        <v>11.1</v>
      </c>
      <c r="H93" s="791">
        <v>17</v>
      </c>
      <c r="I93" s="789">
        <v>17.579999999999998</v>
      </c>
      <c r="J93" s="798">
        <v>8.3000000000000007</v>
      </c>
      <c r="K93" s="792">
        <v>0.87</v>
      </c>
      <c r="L93" s="791">
        <v>2</v>
      </c>
      <c r="M93" s="791">
        <v>19</v>
      </c>
      <c r="N93" s="793">
        <v>6.25</v>
      </c>
      <c r="O93" s="791" t="s">
        <v>8370</v>
      </c>
      <c r="P93" s="806" t="s">
        <v>8547</v>
      </c>
      <c r="Q93" s="794">
        <f t="shared" si="5"/>
        <v>9</v>
      </c>
      <c r="R93" s="794">
        <f t="shared" si="5"/>
        <v>10.11</v>
      </c>
      <c r="S93" s="807">
        <f t="shared" si="6"/>
        <v>106.25</v>
      </c>
      <c r="T93" s="807">
        <f t="shared" si="7"/>
        <v>141.10000000000002</v>
      </c>
      <c r="U93" s="807">
        <f t="shared" si="8"/>
        <v>34.850000000000023</v>
      </c>
      <c r="V93" s="808">
        <f t="shared" si="9"/>
        <v>1.3280000000000003</v>
      </c>
      <c r="W93" s="795">
        <v>45.21</v>
      </c>
    </row>
    <row r="94" spans="1:23" ht="14.4" customHeight="1" x14ac:dyDescent="0.3">
      <c r="A94" s="856" t="s">
        <v>8548</v>
      </c>
      <c r="B94" s="852">
        <v>14</v>
      </c>
      <c r="C94" s="853">
        <v>20.309999999999999</v>
      </c>
      <c r="D94" s="804">
        <v>12.1</v>
      </c>
      <c r="E94" s="842">
        <v>7</v>
      </c>
      <c r="F94" s="843">
        <v>14.94</v>
      </c>
      <c r="G94" s="800">
        <v>14.6</v>
      </c>
      <c r="H94" s="847">
        <v>6</v>
      </c>
      <c r="I94" s="843">
        <v>8.42</v>
      </c>
      <c r="J94" s="800">
        <v>9</v>
      </c>
      <c r="K94" s="846">
        <v>1.4</v>
      </c>
      <c r="L94" s="847">
        <v>3</v>
      </c>
      <c r="M94" s="847">
        <v>28</v>
      </c>
      <c r="N94" s="848">
        <v>9.34</v>
      </c>
      <c r="O94" s="847" t="s">
        <v>8370</v>
      </c>
      <c r="P94" s="849" t="s">
        <v>8549</v>
      </c>
      <c r="Q94" s="850">
        <f t="shared" si="5"/>
        <v>-8</v>
      </c>
      <c r="R94" s="850">
        <f t="shared" si="5"/>
        <v>-11.889999999999999</v>
      </c>
      <c r="S94" s="840">
        <f t="shared" si="6"/>
        <v>56.04</v>
      </c>
      <c r="T94" s="840">
        <f t="shared" si="7"/>
        <v>54</v>
      </c>
      <c r="U94" s="840">
        <f t="shared" si="8"/>
        <v>-2.0399999999999991</v>
      </c>
      <c r="V94" s="851">
        <f t="shared" si="9"/>
        <v>0.96359743040685231</v>
      </c>
      <c r="W94" s="802">
        <v>10.32</v>
      </c>
    </row>
    <row r="95" spans="1:23" ht="14.4" customHeight="1" x14ac:dyDescent="0.3">
      <c r="A95" s="856" t="s">
        <v>8550</v>
      </c>
      <c r="B95" s="852">
        <v>4</v>
      </c>
      <c r="C95" s="853">
        <v>13.94</v>
      </c>
      <c r="D95" s="804">
        <v>26</v>
      </c>
      <c r="E95" s="842">
        <v>2</v>
      </c>
      <c r="F95" s="843">
        <v>5.29</v>
      </c>
      <c r="G95" s="800">
        <v>28.5</v>
      </c>
      <c r="H95" s="847">
        <v>2</v>
      </c>
      <c r="I95" s="843">
        <v>5.29</v>
      </c>
      <c r="J95" s="800">
        <v>7</v>
      </c>
      <c r="K95" s="846">
        <v>2.65</v>
      </c>
      <c r="L95" s="847">
        <v>4</v>
      </c>
      <c r="M95" s="847">
        <v>40</v>
      </c>
      <c r="N95" s="848">
        <v>13.22</v>
      </c>
      <c r="O95" s="847" t="s">
        <v>8370</v>
      </c>
      <c r="P95" s="849" t="s">
        <v>8551</v>
      </c>
      <c r="Q95" s="850">
        <f t="shared" si="5"/>
        <v>-2</v>
      </c>
      <c r="R95" s="850">
        <f t="shared" si="5"/>
        <v>-8.6499999999999986</v>
      </c>
      <c r="S95" s="840">
        <f t="shared" si="6"/>
        <v>26.44</v>
      </c>
      <c r="T95" s="840">
        <f t="shared" si="7"/>
        <v>14</v>
      </c>
      <c r="U95" s="840">
        <f t="shared" si="8"/>
        <v>-12.440000000000001</v>
      </c>
      <c r="V95" s="851">
        <f t="shared" si="9"/>
        <v>0.529500756429652</v>
      </c>
      <c r="W95" s="802"/>
    </row>
    <row r="96" spans="1:23" ht="14.4" customHeight="1" x14ac:dyDescent="0.3">
      <c r="A96" s="855" t="s">
        <v>8552</v>
      </c>
      <c r="B96" s="807">
        <v>7</v>
      </c>
      <c r="C96" s="809">
        <v>8.73</v>
      </c>
      <c r="D96" s="810">
        <v>6.7</v>
      </c>
      <c r="E96" s="796">
        <v>10</v>
      </c>
      <c r="F96" s="797">
        <v>12.61</v>
      </c>
      <c r="G96" s="799">
        <v>6.7</v>
      </c>
      <c r="H96" s="791">
        <v>2</v>
      </c>
      <c r="I96" s="789">
        <v>2.4900000000000002</v>
      </c>
      <c r="J96" s="790">
        <v>7</v>
      </c>
      <c r="K96" s="792">
        <v>1.25</v>
      </c>
      <c r="L96" s="791">
        <v>3</v>
      </c>
      <c r="M96" s="791">
        <v>24</v>
      </c>
      <c r="N96" s="793">
        <v>8.16</v>
      </c>
      <c r="O96" s="791" t="s">
        <v>8370</v>
      </c>
      <c r="P96" s="806" t="s">
        <v>8553</v>
      </c>
      <c r="Q96" s="794">
        <f t="shared" si="5"/>
        <v>-5</v>
      </c>
      <c r="R96" s="794">
        <f t="shared" si="5"/>
        <v>-6.24</v>
      </c>
      <c r="S96" s="807">
        <f t="shared" si="6"/>
        <v>16.32</v>
      </c>
      <c r="T96" s="807">
        <f t="shared" si="7"/>
        <v>14</v>
      </c>
      <c r="U96" s="807">
        <f t="shared" si="8"/>
        <v>-2.3200000000000003</v>
      </c>
      <c r="V96" s="808">
        <f t="shared" si="9"/>
        <v>0.85784313725490191</v>
      </c>
      <c r="W96" s="795">
        <v>0.84</v>
      </c>
    </row>
    <row r="97" spans="1:23" ht="14.4" customHeight="1" x14ac:dyDescent="0.3">
      <c r="A97" s="856" t="s">
        <v>8554</v>
      </c>
      <c r="B97" s="840">
        <v>1</v>
      </c>
      <c r="C97" s="841">
        <v>1.95</v>
      </c>
      <c r="D97" s="811">
        <v>12</v>
      </c>
      <c r="E97" s="844">
        <v>3</v>
      </c>
      <c r="F97" s="845">
        <v>5.85</v>
      </c>
      <c r="G97" s="803">
        <v>7.3</v>
      </c>
      <c r="H97" s="847">
        <v>4</v>
      </c>
      <c r="I97" s="843">
        <v>7.8</v>
      </c>
      <c r="J97" s="800">
        <v>7.5</v>
      </c>
      <c r="K97" s="846">
        <v>1.95</v>
      </c>
      <c r="L97" s="847">
        <v>4</v>
      </c>
      <c r="M97" s="847">
        <v>34</v>
      </c>
      <c r="N97" s="848">
        <v>11.22</v>
      </c>
      <c r="O97" s="847" t="s">
        <v>8370</v>
      </c>
      <c r="P97" s="849" t="s">
        <v>8555</v>
      </c>
      <c r="Q97" s="850">
        <f t="shared" si="5"/>
        <v>3</v>
      </c>
      <c r="R97" s="850">
        <f t="shared" si="5"/>
        <v>5.85</v>
      </c>
      <c r="S97" s="840">
        <f t="shared" si="6"/>
        <v>44.88</v>
      </c>
      <c r="T97" s="840">
        <f t="shared" si="7"/>
        <v>30</v>
      </c>
      <c r="U97" s="840">
        <f t="shared" si="8"/>
        <v>-14.880000000000003</v>
      </c>
      <c r="V97" s="851">
        <f t="shared" si="9"/>
        <v>0.66844919786096257</v>
      </c>
      <c r="W97" s="802">
        <v>0.78</v>
      </c>
    </row>
    <row r="98" spans="1:23" ht="14.4" customHeight="1" x14ac:dyDescent="0.3">
      <c r="A98" s="856" t="s">
        <v>8556</v>
      </c>
      <c r="B98" s="840"/>
      <c r="C98" s="841"/>
      <c r="D98" s="811"/>
      <c r="E98" s="844">
        <v>1</v>
      </c>
      <c r="F98" s="845">
        <v>2</v>
      </c>
      <c r="G98" s="803">
        <v>7</v>
      </c>
      <c r="H98" s="847">
        <v>2</v>
      </c>
      <c r="I98" s="843">
        <v>4.01</v>
      </c>
      <c r="J98" s="800">
        <v>8</v>
      </c>
      <c r="K98" s="846">
        <v>2</v>
      </c>
      <c r="L98" s="847">
        <v>4</v>
      </c>
      <c r="M98" s="847">
        <v>34</v>
      </c>
      <c r="N98" s="848">
        <v>11.26</v>
      </c>
      <c r="O98" s="847" t="s">
        <v>8370</v>
      </c>
      <c r="P98" s="849" t="s">
        <v>8557</v>
      </c>
      <c r="Q98" s="850">
        <f t="shared" si="5"/>
        <v>2</v>
      </c>
      <c r="R98" s="850">
        <f t="shared" si="5"/>
        <v>4.01</v>
      </c>
      <c r="S98" s="840">
        <f t="shared" si="6"/>
        <v>22.52</v>
      </c>
      <c r="T98" s="840">
        <f t="shared" si="7"/>
        <v>16</v>
      </c>
      <c r="U98" s="840">
        <f t="shared" si="8"/>
        <v>-6.52</v>
      </c>
      <c r="V98" s="851">
        <f t="shared" si="9"/>
        <v>0.71047957371225579</v>
      </c>
      <c r="W98" s="802"/>
    </row>
    <row r="99" spans="1:23" ht="14.4" customHeight="1" x14ac:dyDescent="0.3">
      <c r="A99" s="855" t="s">
        <v>8558</v>
      </c>
      <c r="B99" s="786">
        <v>40</v>
      </c>
      <c r="C99" s="787">
        <v>29.65</v>
      </c>
      <c r="D99" s="788">
        <v>5.2</v>
      </c>
      <c r="E99" s="805">
        <v>36</v>
      </c>
      <c r="F99" s="789">
        <v>24.54</v>
      </c>
      <c r="G99" s="790">
        <v>6.1</v>
      </c>
      <c r="H99" s="791">
        <v>37</v>
      </c>
      <c r="I99" s="789">
        <v>23.39</v>
      </c>
      <c r="J99" s="790">
        <v>4.3</v>
      </c>
      <c r="K99" s="792">
        <v>0.48</v>
      </c>
      <c r="L99" s="791">
        <v>2</v>
      </c>
      <c r="M99" s="791">
        <v>18</v>
      </c>
      <c r="N99" s="793">
        <v>5.95</v>
      </c>
      <c r="O99" s="791" t="s">
        <v>8370</v>
      </c>
      <c r="P99" s="806" t="s">
        <v>8559</v>
      </c>
      <c r="Q99" s="794">
        <f t="shared" si="5"/>
        <v>-3</v>
      </c>
      <c r="R99" s="794">
        <f t="shared" si="5"/>
        <v>-6.259999999999998</v>
      </c>
      <c r="S99" s="807">
        <f t="shared" si="6"/>
        <v>220.15</v>
      </c>
      <c r="T99" s="807">
        <f t="shared" si="7"/>
        <v>159.1</v>
      </c>
      <c r="U99" s="807">
        <f t="shared" si="8"/>
        <v>-61.050000000000011</v>
      </c>
      <c r="V99" s="808">
        <f t="shared" si="9"/>
        <v>0.72268907563025209</v>
      </c>
      <c r="W99" s="795">
        <v>30.32</v>
      </c>
    </row>
    <row r="100" spans="1:23" ht="14.4" customHeight="1" x14ac:dyDescent="0.3">
      <c r="A100" s="856" t="s">
        <v>8560</v>
      </c>
      <c r="B100" s="852">
        <v>20</v>
      </c>
      <c r="C100" s="853">
        <v>17.190000000000001</v>
      </c>
      <c r="D100" s="804">
        <v>7</v>
      </c>
      <c r="E100" s="842">
        <v>10</v>
      </c>
      <c r="F100" s="843">
        <v>10</v>
      </c>
      <c r="G100" s="800">
        <v>6.8</v>
      </c>
      <c r="H100" s="847">
        <v>5</v>
      </c>
      <c r="I100" s="843">
        <v>4.58</v>
      </c>
      <c r="J100" s="801">
        <v>8.8000000000000007</v>
      </c>
      <c r="K100" s="846">
        <v>0.62</v>
      </c>
      <c r="L100" s="847">
        <v>2</v>
      </c>
      <c r="M100" s="847">
        <v>22</v>
      </c>
      <c r="N100" s="848">
        <v>7.18</v>
      </c>
      <c r="O100" s="847" t="s">
        <v>8370</v>
      </c>
      <c r="P100" s="849" t="s">
        <v>8561</v>
      </c>
      <c r="Q100" s="850">
        <f t="shared" si="5"/>
        <v>-15</v>
      </c>
      <c r="R100" s="850">
        <f t="shared" si="5"/>
        <v>-12.610000000000001</v>
      </c>
      <c r="S100" s="840">
        <f t="shared" si="6"/>
        <v>35.9</v>
      </c>
      <c r="T100" s="840">
        <f t="shared" si="7"/>
        <v>44</v>
      </c>
      <c r="U100" s="840">
        <f t="shared" si="8"/>
        <v>8.1000000000000014</v>
      </c>
      <c r="V100" s="851">
        <f t="shared" si="9"/>
        <v>1.2256267409470754</v>
      </c>
      <c r="W100" s="802">
        <v>15.65</v>
      </c>
    </row>
    <row r="101" spans="1:23" ht="14.4" customHeight="1" x14ac:dyDescent="0.3">
      <c r="A101" s="856" t="s">
        <v>8562</v>
      </c>
      <c r="B101" s="852">
        <v>7</v>
      </c>
      <c r="C101" s="853">
        <v>6.96</v>
      </c>
      <c r="D101" s="804">
        <v>5</v>
      </c>
      <c r="E101" s="842">
        <v>3</v>
      </c>
      <c r="F101" s="843">
        <v>2.4300000000000002</v>
      </c>
      <c r="G101" s="800">
        <v>15.3</v>
      </c>
      <c r="H101" s="847">
        <v>1</v>
      </c>
      <c r="I101" s="843">
        <v>0.99</v>
      </c>
      <c r="J101" s="800">
        <v>10</v>
      </c>
      <c r="K101" s="846">
        <v>0.81</v>
      </c>
      <c r="L101" s="847">
        <v>3</v>
      </c>
      <c r="M101" s="847">
        <v>30</v>
      </c>
      <c r="N101" s="848">
        <v>10.14</v>
      </c>
      <c r="O101" s="847" t="s">
        <v>8370</v>
      </c>
      <c r="P101" s="849" t="s">
        <v>8563</v>
      </c>
      <c r="Q101" s="850">
        <f t="shared" si="5"/>
        <v>-6</v>
      </c>
      <c r="R101" s="850">
        <f t="shared" si="5"/>
        <v>-5.97</v>
      </c>
      <c r="S101" s="840">
        <f t="shared" si="6"/>
        <v>10.14</v>
      </c>
      <c r="T101" s="840">
        <f t="shared" si="7"/>
        <v>10</v>
      </c>
      <c r="U101" s="840">
        <f t="shared" si="8"/>
        <v>-0.14000000000000057</v>
      </c>
      <c r="V101" s="851">
        <f t="shared" si="9"/>
        <v>0.98619329388560151</v>
      </c>
      <c r="W101" s="802"/>
    </row>
    <row r="102" spans="1:23" ht="14.4" customHeight="1" x14ac:dyDescent="0.3">
      <c r="A102" s="855" t="s">
        <v>8564</v>
      </c>
      <c r="B102" s="807">
        <v>4</v>
      </c>
      <c r="C102" s="809">
        <v>1.64</v>
      </c>
      <c r="D102" s="810">
        <v>5.8</v>
      </c>
      <c r="E102" s="796">
        <v>11</v>
      </c>
      <c r="F102" s="797">
        <v>4.87</v>
      </c>
      <c r="G102" s="799">
        <v>4.4000000000000004</v>
      </c>
      <c r="H102" s="791">
        <v>4</v>
      </c>
      <c r="I102" s="789">
        <v>2.0299999999999998</v>
      </c>
      <c r="J102" s="798">
        <v>8</v>
      </c>
      <c r="K102" s="792">
        <v>0.41</v>
      </c>
      <c r="L102" s="791">
        <v>2</v>
      </c>
      <c r="M102" s="791">
        <v>16</v>
      </c>
      <c r="N102" s="793">
        <v>5.2</v>
      </c>
      <c r="O102" s="791" t="s">
        <v>8370</v>
      </c>
      <c r="P102" s="806" t="s">
        <v>8565</v>
      </c>
      <c r="Q102" s="794">
        <f t="shared" si="5"/>
        <v>0</v>
      </c>
      <c r="R102" s="794">
        <f t="shared" si="5"/>
        <v>0.3899999999999999</v>
      </c>
      <c r="S102" s="807">
        <f t="shared" si="6"/>
        <v>20.8</v>
      </c>
      <c r="T102" s="807">
        <f t="shared" si="7"/>
        <v>32</v>
      </c>
      <c r="U102" s="807">
        <f t="shared" si="8"/>
        <v>11.2</v>
      </c>
      <c r="V102" s="808">
        <f t="shared" si="9"/>
        <v>1.5384615384615383</v>
      </c>
      <c r="W102" s="795">
        <v>16.8</v>
      </c>
    </row>
    <row r="103" spans="1:23" ht="14.4" customHeight="1" x14ac:dyDescent="0.3">
      <c r="A103" s="856" t="s">
        <v>8566</v>
      </c>
      <c r="B103" s="840">
        <v>1</v>
      </c>
      <c r="C103" s="841">
        <v>0.62</v>
      </c>
      <c r="D103" s="811">
        <v>10</v>
      </c>
      <c r="E103" s="844"/>
      <c r="F103" s="845"/>
      <c r="G103" s="803"/>
      <c r="H103" s="847">
        <v>1</v>
      </c>
      <c r="I103" s="843">
        <v>0.62</v>
      </c>
      <c r="J103" s="800">
        <v>3</v>
      </c>
      <c r="K103" s="846">
        <v>0.62</v>
      </c>
      <c r="L103" s="847">
        <v>3</v>
      </c>
      <c r="M103" s="847">
        <v>23</v>
      </c>
      <c r="N103" s="848">
        <v>7.56</v>
      </c>
      <c r="O103" s="847" t="s">
        <v>8370</v>
      </c>
      <c r="P103" s="849" t="s">
        <v>8567</v>
      </c>
      <c r="Q103" s="850">
        <f t="shared" si="5"/>
        <v>0</v>
      </c>
      <c r="R103" s="850">
        <f t="shared" si="5"/>
        <v>0</v>
      </c>
      <c r="S103" s="840">
        <f t="shared" si="6"/>
        <v>7.56</v>
      </c>
      <c r="T103" s="840">
        <f t="shared" si="7"/>
        <v>3</v>
      </c>
      <c r="U103" s="840">
        <f t="shared" si="8"/>
        <v>-4.5599999999999996</v>
      </c>
      <c r="V103" s="851">
        <f t="shared" si="9"/>
        <v>0.39682539682539686</v>
      </c>
      <c r="W103" s="802"/>
    </row>
    <row r="104" spans="1:23" ht="14.4" customHeight="1" x14ac:dyDescent="0.3">
      <c r="A104" s="856" t="s">
        <v>8568</v>
      </c>
      <c r="B104" s="840"/>
      <c r="C104" s="841"/>
      <c r="D104" s="811"/>
      <c r="E104" s="844"/>
      <c r="F104" s="845"/>
      <c r="G104" s="803"/>
      <c r="H104" s="847">
        <v>2</v>
      </c>
      <c r="I104" s="843">
        <v>2.08</v>
      </c>
      <c r="J104" s="801">
        <v>10.5</v>
      </c>
      <c r="K104" s="846">
        <v>0.99</v>
      </c>
      <c r="L104" s="847">
        <v>3</v>
      </c>
      <c r="M104" s="847">
        <v>29</v>
      </c>
      <c r="N104" s="848">
        <v>9.6199999999999992</v>
      </c>
      <c r="O104" s="847" t="s">
        <v>8370</v>
      </c>
      <c r="P104" s="849" t="s">
        <v>8569</v>
      </c>
      <c r="Q104" s="850">
        <f t="shared" si="5"/>
        <v>2</v>
      </c>
      <c r="R104" s="850">
        <f t="shared" si="5"/>
        <v>2.08</v>
      </c>
      <c r="S104" s="840">
        <f t="shared" si="6"/>
        <v>19.239999999999998</v>
      </c>
      <c r="T104" s="840">
        <f t="shared" si="7"/>
        <v>21</v>
      </c>
      <c r="U104" s="840">
        <f t="shared" si="8"/>
        <v>1.7600000000000016</v>
      </c>
      <c r="V104" s="851">
        <f t="shared" si="9"/>
        <v>1.0914760914760915</v>
      </c>
      <c r="W104" s="802">
        <v>8.3800000000000008</v>
      </c>
    </row>
    <row r="105" spans="1:23" ht="14.4" customHeight="1" x14ac:dyDescent="0.3">
      <c r="A105" s="855" t="s">
        <v>8570</v>
      </c>
      <c r="B105" s="807">
        <v>11</v>
      </c>
      <c r="C105" s="809">
        <v>11.33</v>
      </c>
      <c r="D105" s="810">
        <v>5.6</v>
      </c>
      <c r="E105" s="796">
        <v>18</v>
      </c>
      <c r="F105" s="797">
        <v>18.440000000000001</v>
      </c>
      <c r="G105" s="799">
        <v>6</v>
      </c>
      <c r="H105" s="791">
        <v>13</v>
      </c>
      <c r="I105" s="789">
        <v>14.49</v>
      </c>
      <c r="J105" s="798">
        <v>5.4</v>
      </c>
      <c r="K105" s="792">
        <v>0.37</v>
      </c>
      <c r="L105" s="791">
        <v>1</v>
      </c>
      <c r="M105" s="791">
        <v>13</v>
      </c>
      <c r="N105" s="793">
        <v>4.4800000000000004</v>
      </c>
      <c r="O105" s="791" t="s">
        <v>8370</v>
      </c>
      <c r="P105" s="806" t="s">
        <v>8571</v>
      </c>
      <c r="Q105" s="794">
        <f t="shared" si="5"/>
        <v>2</v>
      </c>
      <c r="R105" s="794">
        <f t="shared" si="5"/>
        <v>3.16</v>
      </c>
      <c r="S105" s="807">
        <f t="shared" si="6"/>
        <v>58.240000000000009</v>
      </c>
      <c r="T105" s="807">
        <f t="shared" si="7"/>
        <v>70.2</v>
      </c>
      <c r="U105" s="807">
        <f t="shared" si="8"/>
        <v>11.959999999999994</v>
      </c>
      <c r="V105" s="808">
        <f t="shared" si="9"/>
        <v>1.2053571428571428</v>
      </c>
      <c r="W105" s="795">
        <v>23.61</v>
      </c>
    </row>
    <row r="106" spans="1:23" ht="14.4" customHeight="1" x14ac:dyDescent="0.3">
      <c r="A106" s="856" t="s">
        <v>8572</v>
      </c>
      <c r="B106" s="840"/>
      <c r="C106" s="841"/>
      <c r="D106" s="811"/>
      <c r="E106" s="844">
        <v>3</v>
      </c>
      <c r="F106" s="845">
        <v>4.8099999999999996</v>
      </c>
      <c r="G106" s="803">
        <v>15.7</v>
      </c>
      <c r="H106" s="847"/>
      <c r="I106" s="843"/>
      <c r="J106" s="800"/>
      <c r="K106" s="846">
        <v>0.56000000000000005</v>
      </c>
      <c r="L106" s="847">
        <v>2</v>
      </c>
      <c r="M106" s="847">
        <v>20</v>
      </c>
      <c r="N106" s="848">
        <v>6.73</v>
      </c>
      <c r="O106" s="847" t="s">
        <v>8370</v>
      </c>
      <c r="P106" s="849" t="s">
        <v>8573</v>
      </c>
      <c r="Q106" s="850">
        <f t="shared" si="5"/>
        <v>0</v>
      </c>
      <c r="R106" s="850">
        <f t="shared" si="5"/>
        <v>0</v>
      </c>
      <c r="S106" s="840" t="str">
        <f t="shared" si="6"/>
        <v/>
      </c>
      <c r="T106" s="840" t="str">
        <f t="shared" si="7"/>
        <v/>
      </c>
      <c r="U106" s="840" t="str">
        <f t="shared" si="8"/>
        <v/>
      </c>
      <c r="V106" s="851" t="str">
        <f t="shared" si="9"/>
        <v/>
      </c>
      <c r="W106" s="802"/>
    </row>
    <row r="107" spans="1:23" ht="14.4" customHeight="1" x14ac:dyDescent="0.3">
      <c r="A107" s="856" t="s">
        <v>8574</v>
      </c>
      <c r="B107" s="840">
        <v>1</v>
      </c>
      <c r="C107" s="841">
        <v>0.88</v>
      </c>
      <c r="D107" s="811">
        <v>8</v>
      </c>
      <c r="E107" s="844">
        <v>1</v>
      </c>
      <c r="F107" s="845">
        <v>1.96</v>
      </c>
      <c r="G107" s="803">
        <v>7</v>
      </c>
      <c r="H107" s="847"/>
      <c r="I107" s="843"/>
      <c r="J107" s="800"/>
      <c r="K107" s="846">
        <v>0.88</v>
      </c>
      <c r="L107" s="847">
        <v>3</v>
      </c>
      <c r="M107" s="847">
        <v>26</v>
      </c>
      <c r="N107" s="848">
        <v>8.57</v>
      </c>
      <c r="O107" s="847" t="s">
        <v>8370</v>
      </c>
      <c r="P107" s="849" t="s">
        <v>8575</v>
      </c>
      <c r="Q107" s="850">
        <f t="shared" si="5"/>
        <v>-1</v>
      </c>
      <c r="R107" s="850">
        <f t="shared" si="5"/>
        <v>-0.88</v>
      </c>
      <c r="S107" s="840" t="str">
        <f t="shared" si="6"/>
        <v/>
      </c>
      <c r="T107" s="840" t="str">
        <f t="shared" si="7"/>
        <v/>
      </c>
      <c r="U107" s="840" t="str">
        <f t="shared" si="8"/>
        <v/>
      </c>
      <c r="V107" s="851" t="str">
        <f t="shared" si="9"/>
        <v/>
      </c>
      <c r="W107" s="802"/>
    </row>
    <row r="108" spans="1:23" ht="14.4" customHeight="1" x14ac:dyDescent="0.3">
      <c r="A108" s="855" t="s">
        <v>8576</v>
      </c>
      <c r="B108" s="807">
        <v>18</v>
      </c>
      <c r="C108" s="809">
        <v>9.27</v>
      </c>
      <c r="D108" s="810">
        <v>9.1999999999999993</v>
      </c>
      <c r="E108" s="796">
        <v>25</v>
      </c>
      <c r="F108" s="797">
        <v>12.46</v>
      </c>
      <c r="G108" s="799">
        <v>7.7</v>
      </c>
      <c r="H108" s="791">
        <v>20</v>
      </c>
      <c r="I108" s="789">
        <v>9.02</v>
      </c>
      <c r="J108" s="798">
        <v>6.5</v>
      </c>
      <c r="K108" s="792">
        <v>0.45</v>
      </c>
      <c r="L108" s="791">
        <v>2</v>
      </c>
      <c r="M108" s="791">
        <v>18</v>
      </c>
      <c r="N108" s="793">
        <v>6.16</v>
      </c>
      <c r="O108" s="791" t="s">
        <v>8370</v>
      </c>
      <c r="P108" s="806" t="s">
        <v>8577</v>
      </c>
      <c r="Q108" s="794">
        <f t="shared" si="5"/>
        <v>2</v>
      </c>
      <c r="R108" s="794">
        <f t="shared" si="5"/>
        <v>-0.25</v>
      </c>
      <c r="S108" s="807">
        <f t="shared" si="6"/>
        <v>123.2</v>
      </c>
      <c r="T108" s="807">
        <f t="shared" si="7"/>
        <v>130</v>
      </c>
      <c r="U108" s="807">
        <f t="shared" si="8"/>
        <v>6.7999999999999972</v>
      </c>
      <c r="V108" s="808">
        <f t="shared" si="9"/>
        <v>1.0551948051948052</v>
      </c>
      <c r="W108" s="795">
        <v>31.2</v>
      </c>
    </row>
    <row r="109" spans="1:23" ht="14.4" customHeight="1" x14ac:dyDescent="0.3">
      <c r="A109" s="856" t="s">
        <v>8578</v>
      </c>
      <c r="B109" s="840">
        <v>4</v>
      </c>
      <c r="C109" s="841">
        <v>2.1800000000000002</v>
      </c>
      <c r="D109" s="811">
        <v>8.5</v>
      </c>
      <c r="E109" s="844">
        <v>3</v>
      </c>
      <c r="F109" s="845">
        <v>1.81</v>
      </c>
      <c r="G109" s="803">
        <v>13.7</v>
      </c>
      <c r="H109" s="847">
        <v>2</v>
      </c>
      <c r="I109" s="843">
        <v>1.26</v>
      </c>
      <c r="J109" s="801">
        <v>9</v>
      </c>
      <c r="K109" s="846">
        <v>0.54</v>
      </c>
      <c r="L109" s="847">
        <v>2</v>
      </c>
      <c r="M109" s="847">
        <v>22</v>
      </c>
      <c r="N109" s="848">
        <v>7.44</v>
      </c>
      <c r="O109" s="847" t="s">
        <v>8370</v>
      </c>
      <c r="P109" s="849" t="s">
        <v>8579</v>
      </c>
      <c r="Q109" s="850">
        <f t="shared" si="5"/>
        <v>-2</v>
      </c>
      <c r="R109" s="850">
        <f t="shared" si="5"/>
        <v>-0.92000000000000015</v>
      </c>
      <c r="S109" s="840">
        <f t="shared" si="6"/>
        <v>14.88</v>
      </c>
      <c r="T109" s="840">
        <f t="shared" si="7"/>
        <v>18</v>
      </c>
      <c r="U109" s="840">
        <f t="shared" si="8"/>
        <v>3.1199999999999992</v>
      </c>
      <c r="V109" s="851">
        <f t="shared" si="9"/>
        <v>1.2096774193548387</v>
      </c>
      <c r="W109" s="802">
        <v>3.56</v>
      </c>
    </row>
    <row r="110" spans="1:23" ht="14.4" customHeight="1" x14ac:dyDescent="0.3">
      <c r="A110" s="856" t="s">
        <v>8580</v>
      </c>
      <c r="B110" s="840">
        <v>2</v>
      </c>
      <c r="C110" s="841">
        <v>1.88</v>
      </c>
      <c r="D110" s="811">
        <v>24</v>
      </c>
      <c r="E110" s="844">
        <v>3</v>
      </c>
      <c r="F110" s="845">
        <v>4.28</v>
      </c>
      <c r="G110" s="803">
        <v>16</v>
      </c>
      <c r="H110" s="847">
        <v>2</v>
      </c>
      <c r="I110" s="843">
        <v>2.35</v>
      </c>
      <c r="J110" s="801">
        <v>13.5</v>
      </c>
      <c r="K110" s="846">
        <v>0.63</v>
      </c>
      <c r="L110" s="847">
        <v>2</v>
      </c>
      <c r="M110" s="847">
        <v>22</v>
      </c>
      <c r="N110" s="848">
        <v>7.35</v>
      </c>
      <c r="O110" s="847" t="s">
        <v>8370</v>
      </c>
      <c r="P110" s="849" t="s">
        <v>8581</v>
      </c>
      <c r="Q110" s="850">
        <f t="shared" si="5"/>
        <v>0</v>
      </c>
      <c r="R110" s="850">
        <f t="shared" si="5"/>
        <v>0.4700000000000002</v>
      </c>
      <c r="S110" s="840">
        <f t="shared" si="6"/>
        <v>14.7</v>
      </c>
      <c r="T110" s="840">
        <f t="shared" si="7"/>
        <v>27</v>
      </c>
      <c r="U110" s="840">
        <f t="shared" si="8"/>
        <v>12.3</v>
      </c>
      <c r="V110" s="851">
        <f t="shared" si="9"/>
        <v>1.8367346938775511</v>
      </c>
      <c r="W110" s="802">
        <v>12.3</v>
      </c>
    </row>
    <row r="111" spans="1:23" ht="14.4" customHeight="1" x14ac:dyDescent="0.3">
      <c r="A111" s="855" t="s">
        <v>8582</v>
      </c>
      <c r="B111" s="807"/>
      <c r="C111" s="809"/>
      <c r="D111" s="810"/>
      <c r="E111" s="805"/>
      <c r="F111" s="789"/>
      <c r="G111" s="790"/>
      <c r="H111" s="796">
        <v>1</v>
      </c>
      <c r="I111" s="797">
        <v>0.69</v>
      </c>
      <c r="J111" s="798">
        <v>10</v>
      </c>
      <c r="K111" s="792">
        <v>0.6</v>
      </c>
      <c r="L111" s="791">
        <v>2</v>
      </c>
      <c r="M111" s="791">
        <v>21</v>
      </c>
      <c r="N111" s="793">
        <v>7.08</v>
      </c>
      <c r="O111" s="791" t="s">
        <v>8370</v>
      </c>
      <c r="P111" s="806" t="s">
        <v>8583</v>
      </c>
      <c r="Q111" s="794">
        <f t="shared" si="5"/>
        <v>1</v>
      </c>
      <c r="R111" s="794">
        <f t="shared" si="5"/>
        <v>0.69</v>
      </c>
      <c r="S111" s="807">
        <f t="shared" si="6"/>
        <v>7.08</v>
      </c>
      <c r="T111" s="807">
        <f t="shared" si="7"/>
        <v>10</v>
      </c>
      <c r="U111" s="807">
        <f t="shared" si="8"/>
        <v>2.92</v>
      </c>
      <c r="V111" s="808">
        <f t="shared" si="9"/>
        <v>1.4124293785310735</v>
      </c>
      <c r="W111" s="795">
        <v>2.92</v>
      </c>
    </row>
    <row r="112" spans="1:23" ht="14.4" customHeight="1" x14ac:dyDescent="0.3">
      <c r="A112" s="855" t="s">
        <v>8584</v>
      </c>
      <c r="B112" s="807">
        <v>10</v>
      </c>
      <c r="C112" s="809">
        <v>4.33</v>
      </c>
      <c r="D112" s="810">
        <v>6.6</v>
      </c>
      <c r="E112" s="805">
        <v>17</v>
      </c>
      <c r="F112" s="789">
        <v>7.38</v>
      </c>
      <c r="G112" s="790">
        <v>7.3</v>
      </c>
      <c r="H112" s="796">
        <v>18</v>
      </c>
      <c r="I112" s="797">
        <v>8.2899999999999991</v>
      </c>
      <c r="J112" s="798">
        <v>5.9</v>
      </c>
      <c r="K112" s="792">
        <v>0.43</v>
      </c>
      <c r="L112" s="791">
        <v>2</v>
      </c>
      <c r="M112" s="791">
        <v>16</v>
      </c>
      <c r="N112" s="793">
        <v>5.44</v>
      </c>
      <c r="O112" s="791" t="s">
        <v>8370</v>
      </c>
      <c r="P112" s="806" t="s">
        <v>8585</v>
      </c>
      <c r="Q112" s="794">
        <f t="shared" si="5"/>
        <v>8</v>
      </c>
      <c r="R112" s="794">
        <f t="shared" si="5"/>
        <v>3.9599999999999991</v>
      </c>
      <c r="S112" s="807">
        <f t="shared" si="6"/>
        <v>97.92</v>
      </c>
      <c r="T112" s="807">
        <f t="shared" si="7"/>
        <v>106.2</v>
      </c>
      <c r="U112" s="807">
        <f t="shared" si="8"/>
        <v>8.2800000000000011</v>
      </c>
      <c r="V112" s="808">
        <f t="shared" si="9"/>
        <v>1.0845588235294117</v>
      </c>
      <c r="W112" s="795">
        <v>19</v>
      </c>
    </row>
    <row r="113" spans="1:23" ht="14.4" customHeight="1" x14ac:dyDescent="0.3">
      <c r="A113" s="856" t="s">
        <v>8586</v>
      </c>
      <c r="B113" s="840">
        <v>4</v>
      </c>
      <c r="C113" s="841">
        <v>2.4900000000000002</v>
      </c>
      <c r="D113" s="811">
        <v>7</v>
      </c>
      <c r="E113" s="842">
        <v>3</v>
      </c>
      <c r="F113" s="843">
        <v>1.87</v>
      </c>
      <c r="G113" s="800">
        <v>10</v>
      </c>
      <c r="H113" s="844">
        <v>1</v>
      </c>
      <c r="I113" s="845">
        <v>0.65</v>
      </c>
      <c r="J113" s="803">
        <v>7</v>
      </c>
      <c r="K113" s="846">
        <v>0.62</v>
      </c>
      <c r="L113" s="847">
        <v>2</v>
      </c>
      <c r="M113" s="847">
        <v>22</v>
      </c>
      <c r="N113" s="848">
        <v>7.33</v>
      </c>
      <c r="O113" s="847" t="s">
        <v>8370</v>
      </c>
      <c r="P113" s="849" t="s">
        <v>8587</v>
      </c>
      <c r="Q113" s="850">
        <f t="shared" si="5"/>
        <v>-3</v>
      </c>
      <c r="R113" s="850">
        <f t="shared" si="5"/>
        <v>-1.8400000000000003</v>
      </c>
      <c r="S113" s="840">
        <f t="shared" si="6"/>
        <v>7.33</v>
      </c>
      <c r="T113" s="840">
        <f t="shared" si="7"/>
        <v>7</v>
      </c>
      <c r="U113" s="840">
        <f t="shared" si="8"/>
        <v>-0.33000000000000007</v>
      </c>
      <c r="V113" s="851">
        <f t="shared" si="9"/>
        <v>0.95497953615279674</v>
      </c>
      <c r="W113" s="802"/>
    </row>
    <row r="114" spans="1:23" ht="14.4" customHeight="1" x14ac:dyDescent="0.3">
      <c r="A114" s="856" t="s">
        <v>8588</v>
      </c>
      <c r="B114" s="840">
        <v>3</v>
      </c>
      <c r="C114" s="841">
        <v>3.1</v>
      </c>
      <c r="D114" s="811">
        <v>12</v>
      </c>
      <c r="E114" s="842"/>
      <c r="F114" s="843"/>
      <c r="G114" s="800"/>
      <c r="H114" s="844">
        <v>1</v>
      </c>
      <c r="I114" s="845">
        <v>0.7</v>
      </c>
      <c r="J114" s="803">
        <v>2</v>
      </c>
      <c r="K114" s="846">
        <v>1.02</v>
      </c>
      <c r="L114" s="847">
        <v>3</v>
      </c>
      <c r="M114" s="847">
        <v>28</v>
      </c>
      <c r="N114" s="848">
        <v>9.5</v>
      </c>
      <c r="O114" s="847" t="s">
        <v>8370</v>
      </c>
      <c r="P114" s="849" t="s">
        <v>8589</v>
      </c>
      <c r="Q114" s="850">
        <f t="shared" si="5"/>
        <v>-2</v>
      </c>
      <c r="R114" s="850">
        <f t="shared" si="5"/>
        <v>-2.4000000000000004</v>
      </c>
      <c r="S114" s="840">
        <f t="shared" si="6"/>
        <v>9.5</v>
      </c>
      <c r="T114" s="840">
        <f t="shared" si="7"/>
        <v>2</v>
      </c>
      <c r="U114" s="840">
        <f t="shared" si="8"/>
        <v>-7.5</v>
      </c>
      <c r="V114" s="851">
        <f t="shared" si="9"/>
        <v>0.21052631578947367</v>
      </c>
      <c r="W114" s="802"/>
    </row>
    <row r="115" spans="1:23" ht="14.4" customHeight="1" x14ac:dyDescent="0.3">
      <c r="A115" s="855" t="s">
        <v>8590</v>
      </c>
      <c r="B115" s="807">
        <v>2</v>
      </c>
      <c r="C115" s="809">
        <v>1.73</v>
      </c>
      <c r="D115" s="810">
        <v>7.5</v>
      </c>
      <c r="E115" s="805">
        <v>3</v>
      </c>
      <c r="F115" s="789">
        <v>2.6</v>
      </c>
      <c r="G115" s="790">
        <v>8</v>
      </c>
      <c r="H115" s="796">
        <v>7</v>
      </c>
      <c r="I115" s="797">
        <v>6.1</v>
      </c>
      <c r="J115" s="798">
        <v>10.9</v>
      </c>
      <c r="K115" s="792">
        <v>0.87</v>
      </c>
      <c r="L115" s="791">
        <v>3</v>
      </c>
      <c r="M115" s="791">
        <v>29</v>
      </c>
      <c r="N115" s="793">
        <v>9.65</v>
      </c>
      <c r="O115" s="791" t="s">
        <v>8370</v>
      </c>
      <c r="P115" s="806" t="s">
        <v>8591</v>
      </c>
      <c r="Q115" s="794">
        <f t="shared" si="5"/>
        <v>5</v>
      </c>
      <c r="R115" s="794">
        <f t="shared" si="5"/>
        <v>4.3699999999999992</v>
      </c>
      <c r="S115" s="807">
        <f t="shared" si="6"/>
        <v>67.55</v>
      </c>
      <c r="T115" s="807">
        <f t="shared" si="7"/>
        <v>76.3</v>
      </c>
      <c r="U115" s="807">
        <f t="shared" si="8"/>
        <v>8.75</v>
      </c>
      <c r="V115" s="808">
        <f t="shared" si="9"/>
        <v>1.1295336787564767</v>
      </c>
      <c r="W115" s="795">
        <v>15.76</v>
      </c>
    </row>
    <row r="116" spans="1:23" ht="14.4" customHeight="1" x14ac:dyDescent="0.3">
      <c r="A116" s="856" t="s">
        <v>8592</v>
      </c>
      <c r="B116" s="840">
        <v>2</v>
      </c>
      <c r="C116" s="841">
        <v>1.93</v>
      </c>
      <c r="D116" s="811">
        <v>13</v>
      </c>
      <c r="E116" s="842">
        <v>2</v>
      </c>
      <c r="F116" s="843">
        <v>3.04</v>
      </c>
      <c r="G116" s="800">
        <v>26</v>
      </c>
      <c r="H116" s="844"/>
      <c r="I116" s="845"/>
      <c r="J116" s="803"/>
      <c r="K116" s="846">
        <v>0.97</v>
      </c>
      <c r="L116" s="847">
        <v>4</v>
      </c>
      <c r="M116" s="847">
        <v>32</v>
      </c>
      <c r="N116" s="848">
        <v>10.73</v>
      </c>
      <c r="O116" s="847" t="s">
        <v>8370</v>
      </c>
      <c r="P116" s="849" t="s">
        <v>8593</v>
      </c>
      <c r="Q116" s="850">
        <f t="shared" si="5"/>
        <v>-2</v>
      </c>
      <c r="R116" s="850">
        <f t="shared" si="5"/>
        <v>-1.93</v>
      </c>
      <c r="S116" s="840" t="str">
        <f t="shared" si="6"/>
        <v/>
      </c>
      <c r="T116" s="840" t="str">
        <f t="shared" si="7"/>
        <v/>
      </c>
      <c r="U116" s="840" t="str">
        <f t="shared" si="8"/>
        <v/>
      </c>
      <c r="V116" s="851" t="str">
        <f t="shared" si="9"/>
        <v/>
      </c>
      <c r="W116" s="802"/>
    </row>
    <row r="117" spans="1:23" ht="14.4" customHeight="1" x14ac:dyDescent="0.3">
      <c r="A117" s="856" t="s">
        <v>8594</v>
      </c>
      <c r="B117" s="840">
        <v>4</v>
      </c>
      <c r="C117" s="841">
        <v>6.76</v>
      </c>
      <c r="D117" s="811">
        <v>10</v>
      </c>
      <c r="E117" s="842">
        <v>2</v>
      </c>
      <c r="F117" s="843">
        <v>3.08</v>
      </c>
      <c r="G117" s="800">
        <v>12.5</v>
      </c>
      <c r="H117" s="844">
        <v>2</v>
      </c>
      <c r="I117" s="845">
        <v>3.38</v>
      </c>
      <c r="J117" s="801">
        <v>24.5</v>
      </c>
      <c r="K117" s="846">
        <v>1.69</v>
      </c>
      <c r="L117" s="847">
        <v>5</v>
      </c>
      <c r="M117" s="847">
        <v>41</v>
      </c>
      <c r="N117" s="848">
        <v>13.5</v>
      </c>
      <c r="O117" s="847" t="s">
        <v>8370</v>
      </c>
      <c r="P117" s="849" t="s">
        <v>8595</v>
      </c>
      <c r="Q117" s="850">
        <f t="shared" si="5"/>
        <v>-2</v>
      </c>
      <c r="R117" s="850">
        <f t="shared" si="5"/>
        <v>-3.38</v>
      </c>
      <c r="S117" s="840">
        <f t="shared" si="6"/>
        <v>27</v>
      </c>
      <c r="T117" s="840">
        <f t="shared" si="7"/>
        <v>49</v>
      </c>
      <c r="U117" s="840">
        <f t="shared" si="8"/>
        <v>22</v>
      </c>
      <c r="V117" s="851">
        <f t="shared" si="9"/>
        <v>1.8148148148148149</v>
      </c>
      <c r="W117" s="802">
        <v>26.5</v>
      </c>
    </row>
    <row r="118" spans="1:23" ht="14.4" customHeight="1" x14ac:dyDescent="0.3">
      <c r="A118" s="855" t="s">
        <v>8596</v>
      </c>
      <c r="B118" s="786">
        <v>7</v>
      </c>
      <c r="C118" s="787">
        <v>2.15</v>
      </c>
      <c r="D118" s="788">
        <v>4.5999999999999996</v>
      </c>
      <c r="E118" s="805">
        <v>4</v>
      </c>
      <c r="F118" s="789">
        <v>1.28</v>
      </c>
      <c r="G118" s="790">
        <v>4.8</v>
      </c>
      <c r="H118" s="791">
        <v>5</v>
      </c>
      <c r="I118" s="789">
        <v>1.54</v>
      </c>
      <c r="J118" s="790">
        <v>3.2</v>
      </c>
      <c r="K118" s="792">
        <v>0.31</v>
      </c>
      <c r="L118" s="791">
        <v>1</v>
      </c>
      <c r="M118" s="791">
        <v>12</v>
      </c>
      <c r="N118" s="793">
        <v>4</v>
      </c>
      <c r="O118" s="791" t="s">
        <v>8370</v>
      </c>
      <c r="P118" s="806" t="s">
        <v>8597</v>
      </c>
      <c r="Q118" s="794">
        <f t="shared" si="5"/>
        <v>-2</v>
      </c>
      <c r="R118" s="794">
        <f t="shared" si="5"/>
        <v>-0.60999999999999988</v>
      </c>
      <c r="S118" s="807">
        <f t="shared" si="6"/>
        <v>20</v>
      </c>
      <c r="T118" s="807">
        <f t="shared" si="7"/>
        <v>16</v>
      </c>
      <c r="U118" s="807">
        <f t="shared" si="8"/>
        <v>-4</v>
      </c>
      <c r="V118" s="808">
        <f t="shared" si="9"/>
        <v>0.8</v>
      </c>
      <c r="W118" s="795">
        <v>0.01</v>
      </c>
    </row>
    <row r="119" spans="1:23" ht="14.4" customHeight="1" x14ac:dyDescent="0.3">
      <c r="A119" s="856" t="s">
        <v>8598</v>
      </c>
      <c r="B119" s="852">
        <v>1</v>
      </c>
      <c r="C119" s="853">
        <v>0.45</v>
      </c>
      <c r="D119" s="804">
        <v>5</v>
      </c>
      <c r="E119" s="842">
        <v>1</v>
      </c>
      <c r="F119" s="843">
        <v>0.61</v>
      </c>
      <c r="G119" s="800">
        <v>9</v>
      </c>
      <c r="H119" s="847"/>
      <c r="I119" s="843"/>
      <c r="J119" s="800"/>
      <c r="K119" s="846">
        <v>0.41</v>
      </c>
      <c r="L119" s="847">
        <v>2</v>
      </c>
      <c r="M119" s="847">
        <v>16</v>
      </c>
      <c r="N119" s="848">
        <v>5.36</v>
      </c>
      <c r="O119" s="847" t="s">
        <v>8370</v>
      </c>
      <c r="P119" s="849" t="s">
        <v>8599</v>
      </c>
      <c r="Q119" s="850">
        <f t="shared" si="5"/>
        <v>-1</v>
      </c>
      <c r="R119" s="850">
        <f t="shared" si="5"/>
        <v>-0.45</v>
      </c>
      <c r="S119" s="840" t="str">
        <f t="shared" si="6"/>
        <v/>
      </c>
      <c r="T119" s="840" t="str">
        <f t="shared" si="7"/>
        <v/>
      </c>
      <c r="U119" s="840" t="str">
        <f t="shared" si="8"/>
        <v/>
      </c>
      <c r="V119" s="851" t="str">
        <f t="shared" si="9"/>
        <v/>
      </c>
      <c r="W119" s="802"/>
    </row>
    <row r="120" spans="1:23" ht="14.4" customHeight="1" x14ac:dyDescent="0.3">
      <c r="A120" s="855" t="s">
        <v>8600</v>
      </c>
      <c r="B120" s="807">
        <v>42</v>
      </c>
      <c r="C120" s="809">
        <v>16.559999999999999</v>
      </c>
      <c r="D120" s="810">
        <v>5.2</v>
      </c>
      <c r="E120" s="796">
        <v>73</v>
      </c>
      <c r="F120" s="797">
        <v>27.51</v>
      </c>
      <c r="G120" s="799">
        <v>4.4000000000000004</v>
      </c>
      <c r="H120" s="791">
        <v>67</v>
      </c>
      <c r="I120" s="789">
        <v>23.3</v>
      </c>
      <c r="J120" s="790">
        <v>3.5</v>
      </c>
      <c r="K120" s="792">
        <v>0.31</v>
      </c>
      <c r="L120" s="791">
        <v>1</v>
      </c>
      <c r="M120" s="791">
        <v>12</v>
      </c>
      <c r="N120" s="793">
        <v>3.97</v>
      </c>
      <c r="O120" s="791" t="s">
        <v>8370</v>
      </c>
      <c r="P120" s="806" t="s">
        <v>8601</v>
      </c>
      <c r="Q120" s="794">
        <f t="shared" si="5"/>
        <v>25</v>
      </c>
      <c r="R120" s="794">
        <f t="shared" si="5"/>
        <v>6.740000000000002</v>
      </c>
      <c r="S120" s="807">
        <f t="shared" si="6"/>
        <v>265.99</v>
      </c>
      <c r="T120" s="807">
        <f t="shared" si="7"/>
        <v>234.5</v>
      </c>
      <c r="U120" s="807">
        <f t="shared" si="8"/>
        <v>-31.490000000000009</v>
      </c>
      <c r="V120" s="808">
        <f t="shared" si="9"/>
        <v>0.88161209068010071</v>
      </c>
      <c r="W120" s="795">
        <v>41.78</v>
      </c>
    </row>
    <row r="121" spans="1:23" ht="14.4" customHeight="1" x14ac:dyDescent="0.3">
      <c r="A121" s="856" t="s">
        <v>8602</v>
      </c>
      <c r="B121" s="840">
        <v>9</v>
      </c>
      <c r="C121" s="841">
        <v>4.68</v>
      </c>
      <c r="D121" s="811">
        <v>6.3</v>
      </c>
      <c r="E121" s="844">
        <v>10</v>
      </c>
      <c r="F121" s="845">
        <v>5.47</v>
      </c>
      <c r="G121" s="803">
        <v>7.4</v>
      </c>
      <c r="H121" s="847">
        <v>4</v>
      </c>
      <c r="I121" s="843">
        <v>1.77</v>
      </c>
      <c r="J121" s="800">
        <v>4.8</v>
      </c>
      <c r="K121" s="846">
        <v>0.44</v>
      </c>
      <c r="L121" s="847">
        <v>2</v>
      </c>
      <c r="M121" s="847">
        <v>18</v>
      </c>
      <c r="N121" s="848">
        <v>5.88</v>
      </c>
      <c r="O121" s="847" t="s">
        <v>8370</v>
      </c>
      <c r="P121" s="849" t="s">
        <v>8603</v>
      </c>
      <c r="Q121" s="850">
        <f t="shared" si="5"/>
        <v>-5</v>
      </c>
      <c r="R121" s="850">
        <f t="shared" si="5"/>
        <v>-2.9099999999999997</v>
      </c>
      <c r="S121" s="840">
        <f t="shared" si="6"/>
        <v>23.52</v>
      </c>
      <c r="T121" s="840">
        <f t="shared" si="7"/>
        <v>19.2</v>
      </c>
      <c r="U121" s="840">
        <f t="shared" si="8"/>
        <v>-4.32</v>
      </c>
      <c r="V121" s="851">
        <f t="shared" si="9"/>
        <v>0.81632653061224492</v>
      </c>
      <c r="W121" s="802">
        <v>3.23</v>
      </c>
    </row>
    <row r="122" spans="1:23" ht="14.4" customHeight="1" x14ac:dyDescent="0.3">
      <c r="A122" s="856" t="s">
        <v>8604</v>
      </c>
      <c r="B122" s="840">
        <v>1</v>
      </c>
      <c r="C122" s="841">
        <v>1.1299999999999999</v>
      </c>
      <c r="D122" s="811">
        <v>14</v>
      </c>
      <c r="E122" s="844">
        <v>4</v>
      </c>
      <c r="F122" s="845">
        <v>3.36</v>
      </c>
      <c r="G122" s="803">
        <v>7.3</v>
      </c>
      <c r="H122" s="847">
        <v>5</v>
      </c>
      <c r="I122" s="843">
        <v>3.7</v>
      </c>
      <c r="J122" s="801">
        <v>12.2</v>
      </c>
      <c r="K122" s="846">
        <v>0.65</v>
      </c>
      <c r="L122" s="847">
        <v>3</v>
      </c>
      <c r="M122" s="847">
        <v>23</v>
      </c>
      <c r="N122" s="848">
        <v>7.7</v>
      </c>
      <c r="O122" s="847" t="s">
        <v>8370</v>
      </c>
      <c r="P122" s="849" t="s">
        <v>8605</v>
      </c>
      <c r="Q122" s="850">
        <f t="shared" si="5"/>
        <v>4</v>
      </c>
      <c r="R122" s="850">
        <f t="shared" si="5"/>
        <v>2.5700000000000003</v>
      </c>
      <c r="S122" s="840">
        <f t="shared" si="6"/>
        <v>38.5</v>
      </c>
      <c r="T122" s="840">
        <f t="shared" si="7"/>
        <v>61</v>
      </c>
      <c r="U122" s="840">
        <f t="shared" si="8"/>
        <v>22.5</v>
      </c>
      <c r="V122" s="851">
        <f t="shared" si="9"/>
        <v>1.5844155844155845</v>
      </c>
      <c r="W122" s="802">
        <v>23.2</v>
      </c>
    </row>
    <row r="123" spans="1:23" ht="14.4" customHeight="1" x14ac:dyDescent="0.3">
      <c r="A123" s="855" t="s">
        <v>8606</v>
      </c>
      <c r="B123" s="807">
        <v>16</v>
      </c>
      <c r="C123" s="809">
        <v>56.51</v>
      </c>
      <c r="D123" s="810">
        <v>12.9</v>
      </c>
      <c r="E123" s="796">
        <v>30</v>
      </c>
      <c r="F123" s="797">
        <v>109.09</v>
      </c>
      <c r="G123" s="799">
        <v>11.9</v>
      </c>
      <c r="H123" s="791">
        <v>39</v>
      </c>
      <c r="I123" s="789">
        <v>141.82</v>
      </c>
      <c r="J123" s="790">
        <v>10.199999999999999</v>
      </c>
      <c r="K123" s="792">
        <v>3.64</v>
      </c>
      <c r="L123" s="791">
        <v>4</v>
      </c>
      <c r="M123" s="791">
        <v>40</v>
      </c>
      <c r="N123" s="793">
        <v>13.3</v>
      </c>
      <c r="O123" s="791" t="s">
        <v>8370</v>
      </c>
      <c r="P123" s="806" t="s">
        <v>8607</v>
      </c>
      <c r="Q123" s="794">
        <f t="shared" si="5"/>
        <v>23</v>
      </c>
      <c r="R123" s="794">
        <f t="shared" si="5"/>
        <v>85.31</v>
      </c>
      <c r="S123" s="807">
        <f t="shared" si="6"/>
        <v>518.70000000000005</v>
      </c>
      <c r="T123" s="807">
        <f t="shared" si="7"/>
        <v>397.79999999999995</v>
      </c>
      <c r="U123" s="807">
        <f t="shared" si="8"/>
        <v>-120.90000000000009</v>
      </c>
      <c r="V123" s="808">
        <f t="shared" si="9"/>
        <v>0.76691729323308255</v>
      </c>
      <c r="W123" s="795">
        <v>15.48</v>
      </c>
    </row>
    <row r="124" spans="1:23" ht="14.4" customHeight="1" x14ac:dyDescent="0.3">
      <c r="A124" s="856" t="s">
        <v>8608</v>
      </c>
      <c r="B124" s="840">
        <v>39</v>
      </c>
      <c r="C124" s="841">
        <v>178.46</v>
      </c>
      <c r="D124" s="811">
        <v>13.9</v>
      </c>
      <c r="E124" s="844">
        <v>35</v>
      </c>
      <c r="F124" s="845">
        <v>163.12</v>
      </c>
      <c r="G124" s="803">
        <v>15.7</v>
      </c>
      <c r="H124" s="847">
        <v>32</v>
      </c>
      <c r="I124" s="843">
        <v>148.66999999999999</v>
      </c>
      <c r="J124" s="800">
        <v>14.8</v>
      </c>
      <c r="K124" s="846">
        <v>4.6399999999999997</v>
      </c>
      <c r="L124" s="847">
        <v>5</v>
      </c>
      <c r="M124" s="847">
        <v>49</v>
      </c>
      <c r="N124" s="848">
        <v>16.22</v>
      </c>
      <c r="O124" s="847" t="s">
        <v>8370</v>
      </c>
      <c r="P124" s="849" t="s">
        <v>8609</v>
      </c>
      <c r="Q124" s="850">
        <f t="shared" si="5"/>
        <v>-7</v>
      </c>
      <c r="R124" s="850">
        <f t="shared" si="5"/>
        <v>-29.79000000000002</v>
      </c>
      <c r="S124" s="840">
        <f t="shared" si="6"/>
        <v>519.04</v>
      </c>
      <c r="T124" s="840">
        <f t="shared" si="7"/>
        <v>473.6</v>
      </c>
      <c r="U124" s="840">
        <f t="shared" si="8"/>
        <v>-45.439999999999941</v>
      </c>
      <c r="V124" s="851">
        <f t="shared" si="9"/>
        <v>0.9124537607891493</v>
      </c>
      <c r="W124" s="802">
        <v>55.77</v>
      </c>
    </row>
    <row r="125" spans="1:23" ht="14.4" customHeight="1" x14ac:dyDescent="0.3">
      <c r="A125" s="856" t="s">
        <v>8610</v>
      </c>
      <c r="B125" s="840">
        <v>18</v>
      </c>
      <c r="C125" s="841">
        <v>136.51</v>
      </c>
      <c r="D125" s="811">
        <v>23.8</v>
      </c>
      <c r="E125" s="844">
        <v>29</v>
      </c>
      <c r="F125" s="845">
        <v>208.3</v>
      </c>
      <c r="G125" s="803">
        <v>25.8</v>
      </c>
      <c r="H125" s="847">
        <v>11</v>
      </c>
      <c r="I125" s="843">
        <v>81.83</v>
      </c>
      <c r="J125" s="800">
        <v>19.100000000000001</v>
      </c>
      <c r="K125" s="846">
        <v>6.99</v>
      </c>
      <c r="L125" s="847">
        <v>7</v>
      </c>
      <c r="M125" s="847">
        <v>67</v>
      </c>
      <c r="N125" s="848">
        <v>22.33</v>
      </c>
      <c r="O125" s="847" t="s">
        <v>8370</v>
      </c>
      <c r="P125" s="849" t="s">
        <v>8611</v>
      </c>
      <c r="Q125" s="850">
        <f t="shared" si="5"/>
        <v>-7</v>
      </c>
      <c r="R125" s="850">
        <f t="shared" si="5"/>
        <v>-54.679999999999993</v>
      </c>
      <c r="S125" s="840">
        <f t="shared" si="6"/>
        <v>245.63</v>
      </c>
      <c r="T125" s="840">
        <f t="shared" si="7"/>
        <v>210.10000000000002</v>
      </c>
      <c r="U125" s="840">
        <f t="shared" si="8"/>
        <v>-35.529999999999973</v>
      </c>
      <c r="V125" s="851">
        <f t="shared" si="9"/>
        <v>0.85535154500671751</v>
      </c>
      <c r="W125" s="802">
        <v>24.01</v>
      </c>
    </row>
    <row r="126" spans="1:23" ht="14.4" customHeight="1" x14ac:dyDescent="0.3">
      <c r="A126" s="855" t="s">
        <v>8612</v>
      </c>
      <c r="B126" s="786">
        <v>10</v>
      </c>
      <c r="C126" s="787">
        <v>27.24</v>
      </c>
      <c r="D126" s="788">
        <v>14.4</v>
      </c>
      <c r="E126" s="805">
        <v>6</v>
      </c>
      <c r="F126" s="789">
        <v>15.37</v>
      </c>
      <c r="G126" s="790">
        <v>14.7</v>
      </c>
      <c r="H126" s="791">
        <v>1</v>
      </c>
      <c r="I126" s="789">
        <v>2.5099999999999998</v>
      </c>
      <c r="J126" s="790">
        <v>13</v>
      </c>
      <c r="K126" s="792">
        <v>2.5099999999999998</v>
      </c>
      <c r="L126" s="791">
        <v>5</v>
      </c>
      <c r="M126" s="791">
        <v>46</v>
      </c>
      <c r="N126" s="793">
        <v>15.17</v>
      </c>
      <c r="O126" s="791" t="s">
        <v>8370</v>
      </c>
      <c r="P126" s="806" t="s">
        <v>8613</v>
      </c>
      <c r="Q126" s="794">
        <f t="shared" si="5"/>
        <v>-9</v>
      </c>
      <c r="R126" s="794">
        <f t="shared" si="5"/>
        <v>-24.729999999999997</v>
      </c>
      <c r="S126" s="807">
        <f t="shared" si="6"/>
        <v>15.17</v>
      </c>
      <c r="T126" s="807">
        <f t="shared" si="7"/>
        <v>13</v>
      </c>
      <c r="U126" s="807">
        <f t="shared" si="8"/>
        <v>-2.17</v>
      </c>
      <c r="V126" s="808">
        <f t="shared" si="9"/>
        <v>0.85695451549110091</v>
      </c>
      <c r="W126" s="795"/>
    </row>
    <row r="127" spans="1:23" ht="14.4" customHeight="1" x14ac:dyDescent="0.3">
      <c r="A127" s="856" t="s">
        <v>8614</v>
      </c>
      <c r="B127" s="852">
        <v>15</v>
      </c>
      <c r="C127" s="853">
        <v>50.19</v>
      </c>
      <c r="D127" s="804">
        <v>14</v>
      </c>
      <c r="E127" s="842">
        <v>16</v>
      </c>
      <c r="F127" s="843">
        <v>53.54</v>
      </c>
      <c r="G127" s="800">
        <v>14.1</v>
      </c>
      <c r="H127" s="847">
        <v>11</v>
      </c>
      <c r="I127" s="843">
        <v>36.81</v>
      </c>
      <c r="J127" s="800">
        <v>14.7</v>
      </c>
      <c r="K127" s="846">
        <v>3.35</v>
      </c>
      <c r="L127" s="847">
        <v>6</v>
      </c>
      <c r="M127" s="847">
        <v>58</v>
      </c>
      <c r="N127" s="848">
        <v>19.22</v>
      </c>
      <c r="O127" s="847" t="s">
        <v>8370</v>
      </c>
      <c r="P127" s="849" t="s">
        <v>8615</v>
      </c>
      <c r="Q127" s="850">
        <f t="shared" si="5"/>
        <v>-4</v>
      </c>
      <c r="R127" s="850">
        <f t="shared" si="5"/>
        <v>-13.379999999999995</v>
      </c>
      <c r="S127" s="840">
        <f t="shared" si="6"/>
        <v>211.42</v>
      </c>
      <c r="T127" s="840">
        <f t="shared" si="7"/>
        <v>161.69999999999999</v>
      </c>
      <c r="U127" s="840">
        <f t="shared" si="8"/>
        <v>-49.72</v>
      </c>
      <c r="V127" s="851">
        <f t="shared" si="9"/>
        <v>0.7648283038501561</v>
      </c>
      <c r="W127" s="802">
        <v>6.35</v>
      </c>
    </row>
    <row r="128" spans="1:23" ht="14.4" customHeight="1" x14ac:dyDescent="0.3">
      <c r="A128" s="856" t="s">
        <v>8616</v>
      </c>
      <c r="B128" s="852">
        <v>7</v>
      </c>
      <c r="C128" s="853">
        <v>34.409999999999997</v>
      </c>
      <c r="D128" s="804">
        <v>22.9</v>
      </c>
      <c r="E128" s="842">
        <v>2</v>
      </c>
      <c r="F128" s="843">
        <v>9.3800000000000008</v>
      </c>
      <c r="G128" s="800">
        <v>15.5</v>
      </c>
      <c r="H128" s="847">
        <v>1</v>
      </c>
      <c r="I128" s="843">
        <v>4.6900000000000004</v>
      </c>
      <c r="J128" s="800">
        <v>9</v>
      </c>
      <c r="K128" s="846">
        <v>4.6900000000000004</v>
      </c>
      <c r="L128" s="847">
        <v>7</v>
      </c>
      <c r="M128" s="847">
        <v>65</v>
      </c>
      <c r="N128" s="848">
        <v>21.67</v>
      </c>
      <c r="O128" s="847" t="s">
        <v>8370</v>
      </c>
      <c r="P128" s="849" t="s">
        <v>8617</v>
      </c>
      <c r="Q128" s="850">
        <f t="shared" si="5"/>
        <v>-6</v>
      </c>
      <c r="R128" s="850">
        <f t="shared" si="5"/>
        <v>-29.719999999999995</v>
      </c>
      <c r="S128" s="840">
        <f t="shared" si="6"/>
        <v>21.67</v>
      </c>
      <c r="T128" s="840">
        <f t="shared" si="7"/>
        <v>9</v>
      </c>
      <c r="U128" s="840">
        <f t="shared" si="8"/>
        <v>-12.670000000000002</v>
      </c>
      <c r="V128" s="851">
        <f t="shared" si="9"/>
        <v>0.41532071988924779</v>
      </c>
      <c r="W128" s="802"/>
    </row>
    <row r="129" spans="1:23" ht="14.4" customHeight="1" x14ac:dyDescent="0.3">
      <c r="A129" s="855" t="s">
        <v>8618</v>
      </c>
      <c r="B129" s="807">
        <v>12</v>
      </c>
      <c r="C129" s="809">
        <v>19.52</v>
      </c>
      <c r="D129" s="810">
        <v>13.4</v>
      </c>
      <c r="E129" s="796">
        <v>16</v>
      </c>
      <c r="F129" s="797">
        <v>21.88</v>
      </c>
      <c r="G129" s="799">
        <v>8.8000000000000007</v>
      </c>
      <c r="H129" s="791">
        <v>24</v>
      </c>
      <c r="I129" s="789">
        <v>32.61</v>
      </c>
      <c r="J129" s="790">
        <v>8.9</v>
      </c>
      <c r="K129" s="792">
        <v>1.36</v>
      </c>
      <c r="L129" s="791">
        <v>3</v>
      </c>
      <c r="M129" s="791">
        <v>30</v>
      </c>
      <c r="N129" s="793">
        <v>9.9499999999999993</v>
      </c>
      <c r="O129" s="791" t="s">
        <v>8370</v>
      </c>
      <c r="P129" s="806" t="s">
        <v>8619</v>
      </c>
      <c r="Q129" s="794">
        <f t="shared" si="5"/>
        <v>12</v>
      </c>
      <c r="R129" s="794">
        <f t="shared" si="5"/>
        <v>13.09</v>
      </c>
      <c r="S129" s="807">
        <f t="shared" si="6"/>
        <v>238.79999999999998</v>
      </c>
      <c r="T129" s="807">
        <f t="shared" si="7"/>
        <v>213.60000000000002</v>
      </c>
      <c r="U129" s="807">
        <f t="shared" si="8"/>
        <v>-25.19999999999996</v>
      </c>
      <c r="V129" s="808">
        <f t="shared" si="9"/>
        <v>0.89447236180904544</v>
      </c>
      <c r="W129" s="795">
        <v>20.32</v>
      </c>
    </row>
    <row r="130" spans="1:23" ht="14.4" customHeight="1" x14ac:dyDescent="0.3">
      <c r="A130" s="856" t="s">
        <v>8620</v>
      </c>
      <c r="B130" s="840">
        <v>12</v>
      </c>
      <c r="C130" s="841">
        <v>23.21</v>
      </c>
      <c r="D130" s="811">
        <v>11.9</v>
      </c>
      <c r="E130" s="844">
        <v>23</v>
      </c>
      <c r="F130" s="845">
        <v>45.34</v>
      </c>
      <c r="G130" s="803">
        <v>12.1</v>
      </c>
      <c r="H130" s="847">
        <v>15</v>
      </c>
      <c r="I130" s="843">
        <v>29.32</v>
      </c>
      <c r="J130" s="801">
        <v>13.2</v>
      </c>
      <c r="K130" s="846">
        <v>1.9</v>
      </c>
      <c r="L130" s="847">
        <v>4</v>
      </c>
      <c r="M130" s="847">
        <v>38</v>
      </c>
      <c r="N130" s="848">
        <v>12.63</v>
      </c>
      <c r="O130" s="847" t="s">
        <v>8370</v>
      </c>
      <c r="P130" s="849" t="s">
        <v>8621</v>
      </c>
      <c r="Q130" s="850">
        <f t="shared" si="5"/>
        <v>3</v>
      </c>
      <c r="R130" s="850">
        <f t="shared" si="5"/>
        <v>6.1099999999999994</v>
      </c>
      <c r="S130" s="840">
        <f t="shared" si="6"/>
        <v>189.45000000000002</v>
      </c>
      <c r="T130" s="840">
        <f t="shared" si="7"/>
        <v>198</v>
      </c>
      <c r="U130" s="840">
        <f t="shared" si="8"/>
        <v>8.5499999999999829</v>
      </c>
      <c r="V130" s="851">
        <f t="shared" si="9"/>
        <v>1.0451306413301662</v>
      </c>
      <c r="W130" s="802">
        <v>53.57</v>
      </c>
    </row>
    <row r="131" spans="1:23" ht="14.4" customHeight="1" x14ac:dyDescent="0.3">
      <c r="A131" s="856" t="s">
        <v>8622</v>
      </c>
      <c r="B131" s="840">
        <v>3</v>
      </c>
      <c r="C131" s="841">
        <v>9.84</v>
      </c>
      <c r="D131" s="811">
        <v>19.7</v>
      </c>
      <c r="E131" s="844">
        <v>8</v>
      </c>
      <c r="F131" s="845">
        <v>25.67</v>
      </c>
      <c r="G131" s="803">
        <v>18.3</v>
      </c>
      <c r="H131" s="847">
        <v>3</v>
      </c>
      <c r="I131" s="843">
        <v>9.36</v>
      </c>
      <c r="J131" s="800">
        <v>16</v>
      </c>
      <c r="K131" s="846">
        <v>3.12</v>
      </c>
      <c r="L131" s="847">
        <v>5</v>
      </c>
      <c r="M131" s="847">
        <v>49</v>
      </c>
      <c r="N131" s="848">
        <v>16.22</v>
      </c>
      <c r="O131" s="847" t="s">
        <v>8370</v>
      </c>
      <c r="P131" s="849" t="s">
        <v>8623</v>
      </c>
      <c r="Q131" s="850">
        <f t="shared" si="5"/>
        <v>0</v>
      </c>
      <c r="R131" s="850">
        <f t="shared" si="5"/>
        <v>-0.48000000000000043</v>
      </c>
      <c r="S131" s="840">
        <f t="shared" si="6"/>
        <v>48.66</v>
      </c>
      <c r="T131" s="840">
        <f t="shared" si="7"/>
        <v>48</v>
      </c>
      <c r="U131" s="840">
        <f t="shared" si="8"/>
        <v>-0.65999999999999659</v>
      </c>
      <c r="V131" s="851">
        <f t="shared" si="9"/>
        <v>0.98643649815043166</v>
      </c>
      <c r="W131" s="802">
        <v>1.78</v>
      </c>
    </row>
    <row r="132" spans="1:23" ht="14.4" customHeight="1" x14ac:dyDescent="0.3">
      <c r="A132" s="855" t="s">
        <v>8624</v>
      </c>
      <c r="B132" s="807">
        <v>118</v>
      </c>
      <c r="C132" s="809">
        <v>129.68</v>
      </c>
      <c r="D132" s="810">
        <v>5.7</v>
      </c>
      <c r="E132" s="796">
        <v>122</v>
      </c>
      <c r="F132" s="797">
        <v>134.9</v>
      </c>
      <c r="G132" s="799">
        <v>5.9</v>
      </c>
      <c r="H132" s="791">
        <v>127</v>
      </c>
      <c r="I132" s="789">
        <v>139.97999999999999</v>
      </c>
      <c r="J132" s="790">
        <v>5.2</v>
      </c>
      <c r="K132" s="792">
        <v>1.1000000000000001</v>
      </c>
      <c r="L132" s="791">
        <v>2</v>
      </c>
      <c r="M132" s="791">
        <v>17</v>
      </c>
      <c r="N132" s="793">
        <v>5.62</v>
      </c>
      <c r="O132" s="791" t="s">
        <v>6929</v>
      </c>
      <c r="P132" s="806" t="s">
        <v>8625</v>
      </c>
      <c r="Q132" s="794">
        <f t="shared" si="5"/>
        <v>9</v>
      </c>
      <c r="R132" s="794">
        <f t="shared" si="5"/>
        <v>10.299999999999983</v>
      </c>
      <c r="S132" s="807">
        <f t="shared" si="6"/>
        <v>713.74</v>
      </c>
      <c r="T132" s="807">
        <f t="shared" si="7"/>
        <v>660.4</v>
      </c>
      <c r="U132" s="807">
        <f t="shared" si="8"/>
        <v>-53.340000000000032</v>
      </c>
      <c r="V132" s="808">
        <f t="shared" si="9"/>
        <v>0.92526690391459065</v>
      </c>
      <c r="W132" s="795">
        <v>47.5</v>
      </c>
    </row>
    <row r="133" spans="1:23" ht="14.4" customHeight="1" x14ac:dyDescent="0.3">
      <c r="A133" s="856" t="s">
        <v>8626</v>
      </c>
      <c r="B133" s="840">
        <v>53</v>
      </c>
      <c r="C133" s="841">
        <v>66.319999999999993</v>
      </c>
      <c r="D133" s="811">
        <v>6</v>
      </c>
      <c r="E133" s="844">
        <v>64</v>
      </c>
      <c r="F133" s="845">
        <v>80.83</v>
      </c>
      <c r="G133" s="803">
        <v>6.7</v>
      </c>
      <c r="H133" s="847">
        <v>33</v>
      </c>
      <c r="I133" s="843">
        <v>41.29</v>
      </c>
      <c r="J133" s="800">
        <v>5.9</v>
      </c>
      <c r="K133" s="846">
        <v>1.25</v>
      </c>
      <c r="L133" s="847">
        <v>2</v>
      </c>
      <c r="M133" s="847">
        <v>20</v>
      </c>
      <c r="N133" s="848">
        <v>6.61</v>
      </c>
      <c r="O133" s="847" t="s">
        <v>6929</v>
      </c>
      <c r="P133" s="849" t="s">
        <v>8627</v>
      </c>
      <c r="Q133" s="850">
        <f t="shared" si="5"/>
        <v>-20</v>
      </c>
      <c r="R133" s="850">
        <f t="shared" si="5"/>
        <v>-25.029999999999994</v>
      </c>
      <c r="S133" s="840">
        <f t="shared" si="6"/>
        <v>218.13000000000002</v>
      </c>
      <c r="T133" s="840">
        <f t="shared" si="7"/>
        <v>194.70000000000002</v>
      </c>
      <c r="U133" s="840">
        <f t="shared" si="8"/>
        <v>-23.430000000000007</v>
      </c>
      <c r="V133" s="851">
        <f t="shared" si="9"/>
        <v>0.89258698940998482</v>
      </c>
      <c r="W133" s="802">
        <v>19.7</v>
      </c>
    </row>
    <row r="134" spans="1:23" ht="14.4" customHeight="1" x14ac:dyDescent="0.3">
      <c r="A134" s="856" t="s">
        <v>8628</v>
      </c>
      <c r="B134" s="840">
        <v>5</v>
      </c>
      <c r="C134" s="841">
        <v>11.27</v>
      </c>
      <c r="D134" s="811">
        <v>12.6</v>
      </c>
      <c r="E134" s="844">
        <v>4</v>
      </c>
      <c r="F134" s="845">
        <v>6.54</v>
      </c>
      <c r="G134" s="803">
        <v>13</v>
      </c>
      <c r="H134" s="847">
        <v>1</v>
      </c>
      <c r="I134" s="843">
        <v>1.64</v>
      </c>
      <c r="J134" s="801">
        <v>13</v>
      </c>
      <c r="K134" s="846">
        <v>1.64</v>
      </c>
      <c r="L134" s="847">
        <v>3</v>
      </c>
      <c r="M134" s="847">
        <v>26</v>
      </c>
      <c r="N134" s="848">
        <v>8.73</v>
      </c>
      <c r="O134" s="847" t="s">
        <v>6929</v>
      </c>
      <c r="P134" s="849" t="s">
        <v>8629</v>
      </c>
      <c r="Q134" s="850">
        <f t="shared" ref="Q134:R197" si="10">H134-B134</f>
        <v>-4</v>
      </c>
      <c r="R134" s="850">
        <f t="shared" si="10"/>
        <v>-9.629999999999999</v>
      </c>
      <c r="S134" s="840">
        <f t="shared" ref="S134:S197" si="11">IF(H134=0,"",H134*N134)</f>
        <v>8.73</v>
      </c>
      <c r="T134" s="840">
        <f t="shared" ref="T134:T197" si="12">IF(H134=0,"",H134*J134)</f>
        <v>13</v>
      </c>
      <c r="U134" s="840">
        <f t="shared" ref="U134:U197" si="13">IF(H134=0,"",T134-S134)</f>
        <v>4.2699999999999996</v>
      </c>
      <c r="V134" s="851">
        <f t="shared" ref="V134:V197" si="14">IF(H134=0,"",T134/S134)</f>
        <v>1.4891179839633446</v>
      </c>
      <c r="W134" s="802">
        <v>4.2699999999999996</v>
      </c>
    </row>
    <row r="135" spans="1:23" ht="14.4" customHeight="1" x14ac:dyDescent="0.3">
      <c r="A135" s="855" t="s">
        <v>8630</v>
      </c>
      <c r="B135" s="807">
        <v>11</v>
      </c>
      <c r="C135" s="809">
        <v>18.87</v>
      </c>
      <c r="D135" s="810">
        <v>11.3</v>
      </c>
      <c r="E135" s="796">
        <v>10</v>
      </c>
      <c r="F135" s="797">
        <v>17.309999999999999</v>
      </c>
      <c r="G135" s="799">
        <v>7.9</v>
      </c>
      <c r="H135" s="791">
        <v>18</v>
      </c>
      <c r="I135" s="789">
        <v>28.09</v>
      </c>
      <c r="J135" s="790">
        <v>6.9</v>
      </c>
      <c r="K135" s="792">
        <v>1.55</v>
      </c>
      <c r="L135" s="791">
        <v>3</v>
      </c>
      <c r="M135" s="791">
        <v>27</v>
      </c>
      <c r="N135" s="793">
        <v>9.14</v>
      </c>
      <c r="O135" s="791" t="s">
        <v>8370</v>
      </c>
      <c r="P135" s="806" t="s">
        <v>8631</v>
      </c>
      <c r="Q135" s="794">
        <f t="shared" si="10"/>
        <v>7</v>
      </c>
      <c r="R135" s="794">
        <f t="shared" si="10"/>
        <v>9.2199999999999989</v>
      </c>
      <c r="S135" s="807">
        <f t="shared" si="11"/>
        <v>164.52</v>
      </c>
      <c r="T135" s="807">
        <f t="shared" si="12"/>
        <v>124.2</v>
      </c>
      <c r="U135" s="807">
        <f t="shared" si="13"/>
        <v>-40.320000000000007</v>
      </c>
      <c r="V135" s="808">
        <f t="shared" si="14"/>
        <v>0.75492341356673953</v>
      </c>
      <c r="W135" s="795">
        <v>17.440000000000001</v>
      </c>
    </row>
    <row r="136" spans="1:23" ht="14.4" customHeight="1" x14ac:dyDescent="0.3">
      <c r="A136" s="856" t="s">
        <v>8632</v>
      </c>
      <c r="B136" s="840">
        <v>4</v>
      </c>
      <c r="C136" s="841">
        <v>8.1999999999999993</v>
      </c>
      <c r="D136" s="811">
        <v>5.8</v>
      </c>
      <c r="E136" s="844">
        <v>12</v>
      </c>
      <c r="F136" s="845">
        <v>26.67</v>
      </c>
      <c r="G136" s="803">
        <v>13.8</v>
      </c>
      <c r="H136" s="847">
        <v>1</v>
      </c>
      <c r="I136" s="843">
        <v>2.0499999999999998</v>
      </c>
      <c r="J136" s="800">
        <v>5</v>
      </c>
      <c r="K136" s="846">
        <v>2.0499999999999998</v>
      </c>
      <c r="L136" s="847">
        <v>4</v>
      </c>
      <c r="M136" s="847">
        <v>37</v>
      </c>
      <c r="N136" s="848">
        <v>12.2</v>
      </c>
      <c r="O136" s="847" t="s">
        <v>8370</v>
      </c>
      <c r="P136" s="849" t="s">
        <v>8633</v>
      </c>
      <c r="Q136" s="850">
        <f t="shared" si="10"/>
        <v>-3</v>
      </c>
      <c r="R136" s="850">
        <f t="shared" si="10"/>
        <v>-6.1499999999999995</v>
      </c>
      <c r="S136" s="840">
        <f t="shared" si="11"/>
        <v>12.2</v>
      </c>
      <c r="T136" s="840">
        <f t="shared" si="12"/>
        <v>5</v>
      </c>
      <c r="U136" s="840">
        <f t="shared" si="13"/>
        <v>-7.1999999999999993</v>
      </c>
      <c r="V136" s="851">
        <f t="shared" si="14"/>
        <v>0.4098360655737705</v>
      </c>
      <c r="W136" s="802"/>
    </row>
    <row r="137" spans="1:23" ht="14.4" customHeight="1" x14ac:dyDescent="0.3">
      <c r="A137" s="856" t="s">
        <v>8634</v>
      </c>
      <c r="B137" s="840">
        <v>5</v>
      </c>
      <c r="C137" s="841">
        <v>16.52</v>
      </c>
      <c r="D137" s="811">
        <v>12.4</v>
      </c>
      <c r="E137" s="844">
        <v>5</v>
      </c>
      <c r="F137" s="845">
        <v>16.52</v>
      </c>
      <c r="G137" s="803">
        <v>11.4</v>
      </c>
      <c r="H137" s="847">
        <v>3</v>
      </c>
      <c r="I137" s="843">
        <v>9.91</v>
      </c>
      <c r="J137" s="801">
        <v>22.3</v>
      </c>
      <c r="K137" s="846">
        <v>3.3</v>
      </c>
      <c r="L137" s="847">
        <v>5</v>
      </c>
      <c r="M137" s="847">
        <v>49</v>
      </c>
      <c r="N137" s="848">
        <v>16.2</v>
      </c>
      <c r="O137" s="847" t="s">
        <v>8370</v>
      </c>
      <c r="P137" s="849" t="s">
        <v>8635</v>
      </c>
      <c r="Q137" s="850">
        <f t="shared" si="10"/>
        <v>-2</v>
      </c>
      <c r="R137" s="850">
        <f t="shared" si="10"/>
        <v>-6.6099999999999994</v>
      </c>
      <c r="S137" s="840">
        <f t="shared" si="11"/>
        <v>48.599999999999994</v>
      </c>
      <c r="T137" s="840">
        <f t="shared" si="12"/>
        <v>66.900000000000006</v>
      </c>
      <c r="U137" s="840">
        <f t="shared" si="13"/>
        <v>18.300000000000011</v>
      </c>
      <c r="V137" s="851">
        <f t="shared" si="14"/>
        <v>1.3765432098765435</v>
      </c>
      <c r="W137" s="802">
        <v>27.61</v>
      </c>
    </row>
    <row r="138" spans="1:23" ht="14.4" customHeight="1" x14ac:dyDescent="0.3">
      <c r="A138" s="855" t="s">
        <v>8636</v>
      </c>
      <c r="B138" s="807">
        <v>10</v>
      </c>
      <c r="C138" s="809">
        <v>5.88</v>
      </c>
      <c r="D138" s="810">
        <v>8.1999999999999993</v>
      </c>
      <c r="E138" s="796">
        <v>18</v>
      </c>
      <c r="F138" s="797">
        <v>9.9700000000000006</v>
      </c>
      <c r="G138" s="799">
        <v>4.5</v>
      </c>
      <c r="H138" s="791">
        <v>16</v>
      </c>
      <c r="I138" s="789">
        <v>9.15</v>
      </c>
      <c r="J138" s="790">
        <v>5</v>
      </c>
      <c r="K138" s="792">
        <v>0.54</v>
      </c>
      <c r="L138" s="791">
        <v>2</v>
      </c>
      <c r="M138" s="791">
        <v>21</v>
      </c>
      <c r="N138" s="793">
        <v>6.96</v>
      </c>
      <c r="O138" s="791" t="s">
        <v>8370</v>
      </c>
      <c r="P138" s="806" t="s">
        <v>8637</v>
      </c>
      <c r="Q138" s="794">
        <f t="shared" si="10"/>
        <v>6</v>
      </c>
      <c r="R138" s="794">
        <f t="shared" si="10"/>
        <v>3.2700000000000005</v>
      </c>
      <c r="S138" s="807">
        <f t="shared" si="11"/>
        <v>111.36</v>
      </c>
      <c r="T138" s="807">
        <f t="shared" si="12"/>
        <v>80</v>
      </c>
      <c r="U138" s="807">
        <f t="shared" si="13"/>
        <v>-31.36</v>
      </c>
      <c r="V138" s="808">
        <f t="shared" si="14"/>
        <v>0.7183908045977011</v>
      </c>
      <c r="W138" s="795">
        <v>22.08</v>
      </c>
    </row>
    <row r="139" spans="1:23" ht="14.4" customHeight="1" x14ac:dyDescent="0.3">
      <c r="A139" s="856" t="s">
        <v>8638</v>
      </c>
      <c r="B139" s="840">
        <v>8</v>
      </c>
      <c r="C139" s="841">
        <v>5.26</v>
      </c>
      <c r="D139" s="811">
        <v>6.4</v>
      </c>
      <c r="E139" s="844">
        <v>4</v>
      </c>
      <c r="F139" s="845">
        <v>2.5099999999999998</v>
      </c>
      <c r="G139" s="803">
        <v>8.8000000000000007</v>
      </c>
      <c r="H139" s="847">
        <v>2</v>
      </c>
      <c r="I139" s="843">
        <v>1.1599999999999999</v>
      </c>
      <c r="J139" s="800">
        <v>2.5</v>
      </c>
      <c r="K139" s="846">
        <v>0.68</v>
      </c>
      <c r="L139" s="847">
        <v>3</v>
      </c>
      <c r="M139" s="847">
        <v>26</v>
      </c>
      <c r="N139" s="848">
        <v>8.76</v>
      </c>
      <c r="O139" s="847" t="s">
        <v>8370</v>
      </c>
      <c r="P139" s="849" t="s">
        <v>8639</v>
      </c>
      <c r="Q139" s="850">
        <f t="shared" si="10"/>
        <v>-6</v>
      </c>
      <c r="R139" s="850">
        <f t="shared" si="10"/>
        <v>-4.0999999999999996</v>
      </c>
      <c r="S139" s="840">
        <f t="shared" si="11"/>
        <v>17.52</v>
      </c>
      <c r="T139" s="840">
        <f t="shared" si="12"/>
        <v>5</v>
      </c>
      <c r="U139" s="840">
        <f t="shared" si="13"/>
        <v>-12.52</v>
      </c>
      <c r="V139" s="851">
        <f t="shared" si="14"/>
        <v>0.28538812785388129</v>
      </c>
      <c r="W139" s="802"/>
    </row>
    <row r="140" spans="1:23" ht="14.4" customHeight="1" x14ac:dyDescent="0.3">
      <c r="A140" s="856" t="s">
        <v>8640</v>
      </c>
      <c r="B140" s="840">
        <v>2</v>
      </c>
      <c r="C140" s="841">
        <v>1.77</v>
      </c>
      <c r="D140" s="811">
        <v>8</v>
      </c>
      <c r="E140" s="844">
        <v>4</v>
      </c>
      <c r="F140" s="845">
        <v>3.57</v>
      </c>
      <c r="G140" s="803">
        <v>18.5</v>
      </c>
      <c r="H140" s="847">
        <v>1</v>
      </c>
      <c r="I140" s="843">
        <v>0.76</v>
      </c>
      <c r="J140" s="800">
        <v>4</v>
      </c>
      <c r="K140" s="846">
        <v>0.76</v>
      </c>
      <c r="L140" s="847">
        <v>3</v>
      </c>
      <c r="M140" s="847">
        <v>31</v>
      </c>
      <c r="N140" s="848">
        <v>10.210000000000001</v>
      </c>
      <c r="O140" s="847" t="s">
        <v>8370</v>
      </c>
      <c r="P140" s="849" t="s">
        <v>8641</v>
      </c>
      <c r="Q140" s="850">
        <f t="shared" si="10"/>
        <v>-1</v>
      </c>
      <c r="R140" s="850">
        <f t="shared" si="10"/>
        <v>-1.01</v>
      </c>
      <c r="S140" s="840">
        <f t="shared" si="11"/>
        <v>10.210000000000001</v>
      </c>
      <c r="T140" s="840">
        <f t="shared" si="12"/>
        <v>4</v>
      </c>
      <c r="U140" s="840">
        <f t="shared" si="13"/>
        <v>-6.2100000000000009</v>
      </c>
      <c r="V140" s="851">
        <f t="shared" si="14"/>
        <v>0.39177277179236042</v>
      </c>
      <c r="W140" s="802"/>
    </row>
    <row r="141" spans="1:23" ht="14.4" customHeight="1" x14ac:dyDescent="0.3">
      <c r="A141" s="855" t="s">
        <v>8642</v>
      </c>
      <c r="B141" s="807">
        <v>8</v>
      </c>
      <c r="C141" s="809">
        <v>5.9</v>
      </c>
      <c r="D141" s="810">
        <v>5.6</v>
      </c>
      <c r="E141" s="796">
        <v>8</v>
      </c>
      <c r="F141" s="797">
        <v>5.44</v>
      </c>
      <c r="G141" s="799">
        <v>8.5</v>
      </c>
      <c r="H141" s="791">
        <v>7</v>
      </c>
      <c r="I141" s="789">
        <v>4.67</v>
      </c>
      <c r="J141" s="790">
        <v>5.6</v>
      </c>
      <c r="K141" s="792">
        <v>0.7</v>
      </c>
      <c r="L141" s="791">
        <v>3</v>
      </c>
      <c r="M141" s="791">
        <v>25</v>
      </c>
      <c r="N141" s="793">
        <v>8.18</v>
      </c>
      <c r="O141" s="791" t="s">
        <v>8370</v>
      </c>
      <c r="P141" s="806" t="s">
        <v>8643</v>
      </c>
      <c r="Q141" s="794">
        <f t="shared" si="10"/>
        <v>-1</v>
      </c>
      <c r="R141" s="794">
        <f t="shared" si="10"/>
        <v>-1.2300000000000004</v>
      </c>
      <c r="S141" s="807">
        <f t="shared" si="11"/>
        <v>57.26</v>
      </c>
      <c r="T141" s="807">
        <f t="shared" si="12"/>
        <v>39.199999999999996</v>
      </c>
      <c r="U141" s="807">
        <f t="shared" si="13"/>
        <v>-18.060000000000002</v>
      </c>
      <c r="V141" s="808">
        <f t="shared" si="14"/>
        <v>0.68459657701711485</v>
      </c>
      <c r="W141" s="795">
        <v>4.6399999999999997</v>
      </c>
    </row>
    <row r="142" spans="1:23" ht="14.4" customHeight="1" x14ac:dyDescent="0.3">
      <c r="A142" s="856" t="s">
        <v>8644</v>
      </c>
      <c r="B142" s="840">
        <v>3</v>
      </c>
      <c r="C142" s="841">
        <v>3.17</v>
      </c>
      <c r="D142" s="811">
        <v>10.7</v>
      </c>
      <c r="E142" s="844">
        <v>3</v>
      </c>
      <c r="F142" s="845">
        <v>2.81</v>
      </c>
      <c r="G142" s="803">
        <v>7.7</v>
      </c>
      <c r="H142" s="847">
        <v>1</v>
      </c>
      <c r="I142" s="843">
        <v>0.9</v>
      </c>
      <c r="J142" s="800">
        <v>3</v>
      </c>
      <c r="K142" s="846">
        <v>0.9</v>
      </c>
      <c r="L142" s="847">
        <v>3</v>
      </c>
      <c r="M142" s="847">
        <v>29</v>
      </c>
      <c r="N142" s="848">
        <v>9.6999999999999993</v>
      </c>
      <c r="O142" s="847" t="s">
        <v>8370</v>
      </c>
      <c r="P142" s="849" t="s">
        <v>8645</v>
      </c>
      <c r="Q142" s="850">
        <f t="shared" si="10"/>
        <v>-2</v>
      </c>
      <c r="R142" s="850">
        <f t="shared" si="10"/>
        <v>-2.27</v>
      </c>
      <c r="S142" s="840">
        <f t="shared" si="11"/>
        <v>9.6999999999999993</v>
      </c>
      <c r="T142" s="840">
        <f t="shared" si="12"/>
        <v>3</v>
      </c>
      <c r="U142" s="840">
        <f t="shared" si="13"/>
        <v>-6.6999999999999993</v>
      </c>
      <c r="V142" s="851">
        <f t="shared" si="14"/>
        <v>0.30927835051546393</v>
      </c>
      <c r="W142" s="802"/>
    </row>
    <row r="143" spans="1:23" ht="14.4" customHeight="1" x14ac:dyDescent="0.3">
      <c r="A143" s="856" t="s">
        <v>8646</v>
      </c>
      <c r="B143" s="840">
        <v>2</v>
      </c>
      <c r="C143" s="841">
        <v>3.84</v>
      </c>
      <c r="D143" s="811">
        <v>19.5</v>
      </c>
      <c r="E143" s="844">
        <v>3</v>
      </c>
      <c r="F143" s="845">
        <v>7.63</v>
      </c>
      <c r="G143" s="803">
        <v>15</v>
      </c>
      <c r="H143" s="847">
        <v>1</v>
      </c>
      <c r="I143" s="843">
        <v>1.92</v>
      </c>
      <c r="J143" s="800">
        <v>13</v>
      </c>
      <c r="K143" s="846">
        <v>1.92</v>
      </c>
      <c r="L143" s="847">
        <v>5</v>
      </c>
      <c r="M143" s="847">
        <v>42</v>
      </c>
      <c r="N143" s="848">
        <v>13.91</v>
      </c>
      <c r="O143" s="847" t="s">
        <v>8370</v>
      </c>
      <c r="P143" s="849" t="s">
        <v>8647</v>
      </c>
      <c r="Q143" s="850">
        <f t="shared" si="10"/>
        <v>-1</v>
      </c>
      <c r="R143" s="850">
        <f t="shared" si="10"/>
        <v>-1.92</v>
      </c>
      <c r="S143" s="840">
        <f t="shared" si="11"/>
        <v>13.91</v>
      </c>
      <c r="T143" s="840">
        <f t="shared" si="12"/>
        <v>13</v>
      </c>
      <c r="U143" s="840">
        <f t="shared" si="13"/>
        <v>-0.91000000000000014</v>
      </c>
      <c r="V143" s="851">
        <f t="shared" si="14"/>
        <v>0.93457943925233644</v>
      </c>
      <c r="W143" s="802"/>
    </row>
    <row r="144" spans="1:23" ht="14.4" customHeight="1" x14ac:dyDescent="0.3">
      <c r="A144" s="855" t="s">
        <v>8648</v>
      </c>
      <c r="B144" s="786">
        <v>10</v>
      </c>
      <c r="C144" s="787">
        <v>6.49</v>
      </c>
      <c r="D144" s="788">
        <v>10</v>
      </c>
      <c r="E144" s="805">
        <v>1</v>
      </c>
      <c r="F144" s="789">
        <v>0.52</v>
      </c>
      <c r="G144" s="790">
        <v>2</v>
      </c>
      <c r="H144" s="791">
        <v>3</v>
      </c>
      <c r="I144" s="789">
        <v>1.58</v>
      </c>
      <c r="J144" s="790">
        <v>3.3</v>
      </c>
      <c r="K144" s="792">
        <v>0.52</v>
      </c>
      <c r="L144" s="791">
        <v>2</v>
      </c>
      <c r="M144" s="791">
        <v>20</v>
      </c>
      <c r="N144" s="793">
        <v>6.83</v>
      </c>
      <c r="O144" s="791" t="s">
        <v>8370</v>
      </c>
      <c r="P144" s="806" t="s">
        <v>8649</v>
      </c>
      <c r="Q144" s="794">
        <f t="shared" si="10"/>
        <v>-7</v>
      </c>
      <c r="R144" s="794">
        <f t="shared" si="10"/>
        <v>-4.91</v>
      </c>
      <c r="S144" s="807">
        <f t="shared" si="11"/>
        <v>20.490000000000002</v>
      </c>
      <c r="T144" s="807">
        <f t="shared" si="12"/>
        <v>9.8999999999999986</v>
      </c>
      <c r="U144" s="807">
        <f t="shared" si="13"/>
        <v>-10.590000000000003</v>
      </c>
      <c r="V144" s="808">
        <f t="shared" si="14"/>
        <v>0.48316251830161044</v>
      </c>
      <c r="W144" s="795"/>
    </row>
    <row r="145" spans="1:23" ht="14.4" customHeight="1" x14ac:dyDescent="0.3">
      <c r="A145" s="856" t="s">
        <v>8650</v>
      </c>
      <c r="B145" s="852">
        <v>2</v>
      </c>
      <c r="C145" s="853">
        <v>1.66</v>
      </c>
      <c r="D145" s="804">
        <v>8.5</v>
      </c>
      <c r="E145" s="842">
        <v>2</v>
      </c>
      <c r="F145" s="843">
        <v>2.02</v>
      </c>
      <c r="G145" s="800">
        <v>15</v>
      </c>
      <c r="H145" s="847"/>
      <c r="I145" s="843"/>
      <c r="J145" s="800"/>
      <c r="K145" s="846">
        <v>0.63</v>
      </c>
      <c r="L145" s="847">
        <v>3</v>
      </c>
      <c r="M145" s="847">
        <v>25</v>
      </c>
      <c r="N145" s="848">
        <v>8.35</v>
      </c>
      <c r="O145" s="847" t="s">
        <v>8370</v>
      </c>
      <c r="P145" s="849" t="s">
        <v>8651</v>
      </c>
      <c r="Q145" s="850">
        <f t="shared" si="10"/>
        <v>-2</v>
      </c>
      <c r="R145" s="850">
        <f t="shared" si="10"/>
        <v>-1.66</v>
      </c>
      <c r="S145" s="840" t="str">
        <f t="shared" si="11"/>
        <v/>
      </c>
      <c r="T145" s="840" t="str">
        <f t="shared" si="12"/>
        <v/>
      </c>
      <c r="U145" s="840" t="str">
        <f t="shared" si="13"/>
        <v/>
      </c>
      <c r="V145" s="851" t="str">
        <f t="shared" si="14"/>
        <v/>
      </c>
      <c r="W145" s="802"/>
    </row>
    <row r="146" spans="1:23" ht="14.4" customHeight="1" x14ac:dyDescent="0.3">
      <c r="A146" s="856" t="s">
        <v>8652</v>
      </c>
      <c r="B146" s="852">
        <v>2</v>
      </c>
      <c r="C146" s="853">
        <v>2.38</v>
      </c>
      <c r="D146" s="804">
        <v>17.5</v>
      </c>
      <c r="E146" s="842">
        <v>2</v>
      </c>
      <c r="F146" s="843">
        <v>2.06</v>
      </c>
      <c r="G146" s="800">
        <v>17</v>
      </c>
      <c r="H146" s="847">
        <v>1</v>
      </c>
      <c r="I146" s="843">
        <v>1</v>
      </c>
      <c r="J146" s="800">
        <v>10</v>
      </c>
      <c r="K146" s="846">
        <v>0.98</v>
      </c>
      <c r="L146" s="847">
        <v>4</v>
      </c>
      <c r="M146" s="847">
        <v>34</v>
      </c>
      <c r="N146" s="848">
        <v>11.34</v>
      </c>
      <c r="O146" s="847" t="s">
        <v>8370</v>
      </c>
      <c r="P146" s="849" t="s">
        <v>8653</v>
      </c>
      <c r="Q146" s="850">
        <f t="shared" si="10"/>
        <v>-1</v>
      </c>
      <c r="R146" s="850">
        <f t="shared" si="10"/>
        <v>-1.38</v>
      </c>
      <c r="S146" s="840">
        <f t="shared" si="11"/>
        <v>11.34</v>
      </c>
      <c r="T146" s="840">
        <f t="shared" si="12"/>
        <v>10</v>
      </c>
      <c r="U146" s="840">
        <f t="shared" si="13"/>
        <v>-1.3399999999999999</v>
      </c>
      <c r="V146" s="851">
        <f t="shared" si="14"/>
        <v>0.88183421516754856</v>
      </c>
      <c r="W146" s="802"/>
    </row>
    <row r="147" spans="1:23" ht="14.4" customHeight="1" x14ac:dyDescent="0.3">
      <c r="A147" s="855" t="s">
        <v>8654</v>
      </c>
      <c r="B147" s="807">
        <v>27</v>
      </c>
      <c r="C147" s="809">
        <v>14.67</v>
      </c>
      <c r="D147" s="810">
        <v>8.6999999999999993</v>
      </c>
      <c r="E147" s="796">
        <v>29</v>
      </c>
      <c r="F147" s="797">
        <v>13.91</v>
      </c>
      <c r="G147" s="799">
        <v>7.7</v>
      </c>
      <c r="H147" s="791">
        <v>32</v>
      </c>
      <c r="I147" s="789">
        <v>15.27</v>
      </c>
      <c r="J147" s="798">
        <v>6.5</v>
      </c>
      <c r="K147" s="792">
        <v>0.47</v>
      </c>
      <c r="L147" s="791">
        <v>2</v>
      </c>
      <c r="M147" s="791">
        <v>19</v>
      </c>
      <c r="N147" s="793">
        <v>6.24</v>
      </c>
      <c r="O147" s="791" t="s">
        <v>8370</v>
      </c>
      <c r="P147" s="806" t="s">
        <v>8655</v>
      </c>
      <c r="Q147" s="794">
        <f t="shared" si="10"/>
        <v>5</v>
      </c>
      <c r="R147" s="794">
        <f t="shared" si="10"/>
        <v>0.59999999999999964</v>
      </c>
      <c r="S147" s="807">
        <f t="shared" si="11"/>
        <v>199.68</v>
      </c>
      <c r="T147" s="807">
        <f t="shared" si="12"/>
        <v>208</v>
      </c>
      <c r="U147" s="807">
        <f t="shared" si="13"/>
        <v>8.3199999999999932</v>
      </c>
      <c r="V147" s="808">
        <f t="shared" si="14"/>
        <v>1.0416666666666667</v>
      </c>
      <c r="W147" s="795">
        <v>42.09</v>
      </c>
    </row>
    <row r="148" spans="1:23" ht="14.4" customHeight="1" x14ac:dyDescent="0.3">
      <c r="A148" s="856" t="s">
        <v>8656</v>
      </c>
      <c r="B148" s="840">
        <v>3</v>
      </c>
      <c r="C148" s="841">
        <v>1.98</v>
      </c>
      <c r="D148" s="811">
        <v>7.7</v>
      </c>
      <c r="E148" s="844">
        <v>3</v>
      </c>
      <c r="F148" s="845">
        <v>1.84</v>
      </c>
      <c r="G148" s="803">
        <v>5.3</v>
      </c>
      <c r="H148" s="847"/>
      <c r="I148" s="843"/>
      <c r="J148" s="800"/>
      <c r="K148" s="846">
        <v>0.61</v>
      </c>
      <c r="L148" s="847">
        <v>3</v>
      </c>
      <c r="M148" s="847">
        <v>24</v>
      </c>
      <c r="N148" s="848">
        <v>7.9</v>
      </c>
      <c r="O148" s="847" t="s">
        <v>8370</v>
      </c>
      <c r="P148" s="849" t="s">
        <v>8657</v>
      </c>
      <c r="Q148" s="850">
        <f t="shared" si="10"/>
        <v>-3</v>
      </c>
      <c r="R148" s="850">
        <f t="shared" si="10"/>
        <v>-1.98</v>
      </c>
      <c r="S148" s="840" t="str">
        <f t="shared" si="11"/>
        <v/>
      </c>
      <c r="T148" s="840" t="str">
        <f t="shared" si="12"/>
        <v/>
      </c>
      <c r="U148" s="840" t="str">
        <f t="shared" si="13"/>
        <v/>
      </c>
      <c r="V148" s="851" t="str">
        <f t="shared" si="14"/>
        <v/>
      </c>
      <c r="W148" s="802"/>
    </row>
    <row r="149" spans="1:23" ht="14.4" customHeight="1" x14ac:dyDescent="0.3">
      <c r="A149" s="856" t="s">
        <v>8658</v>
      </c>
      <c r="B149" s="840">
        <v>1</v>
      </c>
      <c r="C149" s="841">
        <v>1.6</v>
      </c>
      <c r="D149" s="811">
        <v>2</v>
      </c>
      <c r="E149" s="844">
        <v>1</v>
      </c>
      <c r="F149" s="845">
        <v>0.95</v>
      </c>
      <c r="G149" s="803">
        <v>9</v>
      </c>
      <c r="H149" s="847"/>
      <c r="I149" s="843"/>
      <c r="J149" s="800"/>
      <c r="K149" s="846">
        <v>0.95</v>
      </c>
      <c r="L149" s="847">
        <v>4</v>
      </c>
      <c r="M149" s="847">
        <v>32</v>
      </c>
      <c r="N149" s="848">
        <v>10.56</v>
      </c>
      <c r="O149" s="847" t="s">
        <v>8370</v>
      </c>
      <c r="P149" s="849" t="s">
        <v>8659</v>
      </c>
      <c r="Q149" s="850">
        <f t="shared" si="10"/>
        <v>-1</v>
      </c>
      <c r="R149" s="850">
        <f t="shared" si="10"/>
        <v>-1.6</v>
      </c>
      <c r="S149" s="840" t="str">
        <f t="shared" si="11"/>
        <v/>
      </c>
      <c r="T149" s="840" t="str">
        <f t="shared" si="12"/>
        <v/>
      </c>
      <c r="U149" s="840" t="str">
        <f t="shared" si="13"/>
        <v/>
      </c>
      <c r="V149" s="851" t="str">
        <f t="shared" si="14"/>
        <v/>
      </c>
      <c r="W149" s="802"/>
    </row>
    <row r="150" spans="1:23" ht="14.4" customHeight="1" x14ac:dyDescent="0.3">
      <c r="A150" s="855" t="s">
        <v>8660</v>
      </c>
      <c r="B150" s="807"/>
      <c r="C150" s="809"/>
      <c r="D150" s="810"/>
      <c r="E150" s="805"/>
      <c r="F150" s="789"/>
      <c r="G150" s="790"/>
      <c r="H150" s="796">
        <v>1</v>
      </c>
      <c r="I150" s="797">
        <v>3.62</v>
      </c>
      <c r="J150" s="798">
        <v>40</v>
      </c>
      <c r="K150" s="792">
        <v>3.34</v>
      </c>
      <c r="L150" s="791">
        <v>5</v>
      </c>
      <c r="M150" s="791">
        <v>43</v>
      </c>
      <c r="N150" s="793">
        <v>14.46</v>
      </c>
      <c r="O150" s="791" t="s">
        <v>6929</v>
      </c>
      <c r="P150" s="806" t="s">
        <v>8661</v>
      </c>
      <c r="Q150" s="794">
        <f t="shared" si="10"/>
        <v>1</v>
      </c>
      <c r="R150" s="794">
        <f t="shared" si="10"/>
        <v>3.62</v>
      </c>
      <c r="S150" s="807">
        <f t="shared" si="11"/>
        <v>14.46</v>
      </c>
      <c r="T150" s="807">
        <f t="shared" si="12"/>
        <v>40</v>
      </c>
      <c r="U150" s="807">
        <f t="shared" si="13"/>
        <v>25.54</v>
      </c>
      <c r="V150" s="808">
        <f t="shared" si="14"/>
        <v>2.7662517289073305</v>
      </c>
      <c r="W150" s="795">
        <v>25.54</v>
      </c>
    </row>
    <row r="151" spans="1:23" ht="14.4" customHeight="1" x14ac:dyDescent="0.3">
      <c r="A151" s="855" t="s">
        <v>8662</v>
      </c>
      <c r="B151" s="807"/>
      <c r="C151" s="809"/>
      <c r="D151" s="810"/>
      <c r="E151" s="796">
        <v>1</v>
      </c>
      <c r="F151" s="797">
        <v>2.68</v>
      </c>
      <c r="G151" s="799">
        <v>4</v>
      </c>
      <c r="H151" s="791"/>
      <c r="I151" s="789"/>
      <c r="J151" s="790"/>
      <c r="K151" s="792">
        <v>2.68</v>
      </c>
      <c r="L151" s="791">
        <v>4</v>
      </c>
      <c r="M151" s="791">
        <v>33</v>
      </c>
      <c r="N151" s="793">
        <v>11.16</v>
      </c>
      <c r="O151" s="791" t="s">
        <v>8370</v>
      </c>
      <c r="P151" s="806" t="s">
        <v>8663</v>
      </c>
      <c r="Q151" s="794">
        <f t="shared" si="10"/>
        <v>0</v>
      </c>
      <c r="R151" s="794">
        <f t="shared" si="10"/>
        <v>0</v>
      </c>
      <c r="S151" s="807" t="str">
        <f t="shared" si="11"/>
        <v/>
      </c>
      <c r="T151" s="807" t="str">
        <f t="shared" si="12"/>
        <v/>
      </c>
      <c r="U151" s="807" t="str">
        <f t="shared" si="13"/>
        <v/>
      </c>
      <c r="V151" s="808" t="str">
        <f t="shared" si="14"/>
        <v/>
      </c>
      <c r="W151" s="795"/>
    </row>
    <row r="152" spans="1:23" ht="14.4" customHeight="1" x14ac:dyDescent="0.3">
      <c r="A152" s="855" t="s">
        <v>8664</v>
      </c>
      <c r="B152" s="807"/>
      <c r="C152" s="809"/>
      <c r="D152" s="810"/>
      <c r="E152" s="796">
        <v>1</v>
      </c>
      <c r="F152" s="797">
        <v>2.98</v>
      </c>
      <c r="G152" s="799">
        <v>6</v>
      </c>
      <c r="H152" s="791"/>
      <c r="I152" s="789"/>
      <c r="J152" s="790"/>
      <c r="K152" s="792">
        <v>2.98</v>
      </c>
      <c r="L152" s="791">
        <v>3</v>
      </c>
      <c r="M152" s="791">
        <v>27</v>
      </c>
      <c r="N152" s="793">
        <v>9.07</v>
      </c>
      <c r="O152" s="791" t="s">
        <v>8370</v>
      </c>
      <c r="P152" s="806" t="s">
        <v>8665</v>
      </c>
      <c r="Q152" s="794">
        <f t="shared" si="10"/>
        <v>0</v>
      </c>
      <c r="R152" s="794">
        <f t="shared" si="10"/>
        <v>0</v>
      </c>
      <c r="S152" s="807" t="str">
        <f t="shared" si="11"/>
        <v/>
      </c>
      <c r="T152" s="807" t="str">
        <f t="shared" si="12"/>
        <v/>
      </c>
      <c r="U152" s="807" t="str">
        <f t="shared" si="13"/>
        <v/>
      </c>
      <c r="V152" s="808" t="str">
        <f t="shared" si="14"/>
        <v/>
      </c>
      <c r="W152" s="795"/>
    </row>
    <row r="153" spans="1:23" ht="14.4" customHeight="1" x14ac:dyDescent="0.3">
      <c r="A153" s="855" t="s">
        <v>8666</v>
      </c>
      <c r="B153" s="807"/>
      <c r="C153" s="809"/>
      <c r="D153" s="810"/>
      <c r="E153" s="796">
        <v>1</v>
      </c>
      <c r="F153" s="797">
        <v>1.98</v>
      </c>
      <c r="G153" s="799">
        <v>6</v>
      </c>
      <c r="H153" s="791"/>
      <c r="I153" s="789"/>
      <c r="J153" s="790"/>
      <c r="K153" s="792">
        <v>1.98</v>
      </c>
      <c r="L153" s="791">
        <v>6</v>
      </c>
      <c r="M153" s="791">
        <v>51</v>
      </c>
      <c r="N153" s="793">
        <v>16.91</v>
      </c>
      <c r="O153" s="791" t="s">
        <v>8370</v>
      </c>
      <c r="P153" s="806" t="s">
        <v>8667</v>
      </c>
      <c r="Q153" s="794">
        <f t="shared" si="10"/>
        <v>0</v>
      </c>
      <c r="R153" s="794">
        <f t="shared" si="10"/>
        <v>0</v>
      </c>
      <c r="S153" s="807" t="str">
        <f t="shared" si="11"/>
        <v/>
      </c>
      <c r="T153" s="807" t="str">
        <f t="shared" si="12"/>
        <v/>
      </c>
      <c r="U153" s="807" t="str">
        <f t="shared" si="13"/>
        <v/>
      </c>
      <c r="V153" s="808" t="str">
        <f t="shared" si="14"/>
        <v/>
      </c>
      <c r="W153" s="795"/>
    </row>
    <row r="154" spans="1:23" ht="14.4" customHeight="1" x14ac:dyDescent="0.3">
      <c r="A154" s="856" t="s">
        <v>8668</v>
      </c>
      <c r="B154" s="840">
        <v>1</v>
      </c>
      <c r="C154" s="841">
        <v>2.31</v>
      </c>
      <c r="D154" s="811">
        <v>14</v>
      </c>
      <c r="E154" s="844"/>
      <c r="F154" s="845"/>
      <c r="G154" s="803"/>
      <c r="H154" s="847">
        <v>1</v>
      </c>
      <c r="I154" s="843">
        <v>2.31</v>
      </c>
      <c r="J154" s="800">
        <v>7</v>
      </c>
      <c r="K154" s="846">
        <v>2.31</v>
      </c>
      <c r="L154" s="847">
        <v>7</v>
      </c>
      <c r="M154" s="847">
        <v>60</v>
      </c>
      <c r="N154" s="848">
        <v>19.920000000000002</v>
      </c>
      <c r="O154" s="847" t="s">
        <v>8370</v>
      </c>
      <c r="P154" s="849" t="s">
        <v>8669</v>
      </c>
      <c r="Q154" s="850">
        <f t="shared" si="10"/>
        <v>0</v>
      </c>
      <c r="R154" s="850">
        <f t="shared" si="10"/>
        <v>0</v>
      </c>
      <c r="S154" s="840">
        <f t="shared" si="11"/>
        <v>19.920000000000002</v>
      </c>
      <c r="T154" s="840">
        <f t="shared" si="12"/>
        <v>7</v>
      </c>
      <c r="U154" s="840">
        <f t="shared" si="13"/>
        <v>-12.920000000000002</v>
      </c>
      <c r="V154" s="851">
        <f t="shared" si="14"/>
        <v>0.35140562248995982</v>
      </c>
      <c r="W154" s="802"/>
    </row>
    <row r="155" spans="1:23" ht="14.4" customHeight="1" x14ac:dyDescent="0.3">
      <c r="A155" s="856" t="s">
        <v>8670</v>
      </c>
      <c r="B155" s="840"/>
      <c r="C155" s="841"/>
      <c r="D155" s="811"/>
      <c r="E155" s="844">
        <v>1</v>
      </c>
      <c r="F155" s="845">
        <v>4.0999999999999996</v>
      </c>
      <c r="G155" s="803">
        <v>63</v>
      </c>
      <c r="H155" s="847"/>
      <c r="I155" s="843"/>
      <c r="J155" s="800"/>
      <c r="K155" s="846">
        <v>4.0999999999999996</v>
      </c>
      <c r="L155" s="847">
        <v>9</v>
      </c>
      <c r="M155" s="847">
        <v>85</v>
      </c>
      <c r="N155" s="848">
        <v>28.22</v>
      </c>
      <c r="O155" s="847" t="s">
        <v>8370</v>
      </c>
      <c r="P155" s="849" t="s">
        <v>8671</v>
      </c>
      <c r="Q155" s="850">
        <f t="shared" si="10"/>
        <v>0</v>
      </c>
      <c r="R155" s="850">
        <f t="shared" si="10"/>
        <v>0</v>
      </c>
      <c r="S155" s="840" t="str">
        <f t="shared" si="11"/>
        <v/>
      </c>
      <c r="T155" s="840" t="str">
        <f t="shared" si="12"/>
        <v/>
      </c>
      <c r="U155" s="840" t="str">
        <f t="shared" si="13"/>
        <v/>
      </c>
      <c r="V155" s="851" t="str">
        <f t="shared" si="14"/>
        <v/>
      </c>
      <c r="W155" s="802"/>
    </row>
    <row r="156" spans="1:23" ht="14.4" customHeight="1" x14ac:dyDescent="0.3">
      <c r="A156" s="855" t="s">
        <v>8672</v>
      </c>
      <c r="B156" s="807">
        <v>1</v>
      </c>
      <c r="C156" s="809">
        <v>2.1800000000000002</v>
      </c>
      <c r="D156" s="810">
        <v>18</v>
      </c>
      <c r="E156" s="796"/>
      <c r="F156" s="797"/>
      <c r="G156" s="799"/>
      <c r="H156" s="791"/>
      <c r="I156" s="789"/>
      <c r="J156" s="790"/>
      <c r="K156" s="792">
        <v>2.1800000000000002</v>
      </c>
      <c r="L156" s="791">
        <v>4</v>
      </c>
      <c r="M156" s="791">
        <v>36</v>
      </c>
      <c r="N156" s="793">
        <v>11.97</v>
      </c>
      <c r="O156" s="791" t="s">
        <v>8370</v>
      </c>
      <c r="P156" s="806" t="s">
        <v>8673</v>
      </c>
      <c r="Q156" s="794">
        <f t="shared" si="10"/>
        <v>-1</v>
      </c>
      <c r="R156" s="794">
        <f t="shared" si="10"/>
        <v>-2.1800000000000002</v>
      </c>
      <c r="S156" s="807" t="str">
        <f t="shared" si="11"/>
        <v/>
      </c>
      <c r="T156" s="807" t="str">
        <f t="shared" si="12"/>
        <v/>
      </c>
      <c r="U156" s="807" t="str">
        <f t="shared" si="13"/>
        <v/>
      </c>
      <c r="V156" s="808" t="str">
        <f t="shared" si="14"/>
        <v/>
      </c>
      <c r="W156" s="795"/>
    </row>
    <row r="157" spans="1:23" ht="14.4" customHeight="1" x14ac:dyDescent="0.3">
      <c r="A157" s="856" t="s">
        <v>8674</v>
      </c>
      <c r="B157" s="840"/>
      <c r="C157" s="841"/>
      <c r="D157" s="811"/>
      <c r="E157" s="844">
        <v>1</v>
      </c>
      <c r="F157" s="845">
        <v>2.5299999999999998</v>
      </c>
      <c r="G157" s="803">
        <v>35</v>
      </c>
      <c r="H157" s="847"/>
      <c r="I157" s="843"/>
      <c r="J157" s="800"/>
      <c r="K157" s="846">
        <v>2.5299999999999998</v>
      </c>
      <c r="L157" s="847">
        <v>5</v>
      </c>
      <c r="M157" s="847">
        <v>42</v>
      </c>
      <c r="N157" s="848">
        <v>13.92</v>
      </c>
      <c r="O157" s="847" t="s">
        <v>8370</v>
      </c>
      <c r="P157" s="849" t="s">
        <v>8675</v>
      </c>
      <c r="Q157" s="850">
        <f t="shared" si="10"/>
        <v>0</v>
      </c>
      <c r="R157" s="850">
        <f t="shared" si="10"/>
        <v>0</v>
      </c>
      <c r="S157" s="840" t="str">
        <f t="shared" si="11"/>
        <v/>
      </c>
      <c r="T157" s="840" t="str">
        <f t="shared" si="12"/>
        <v/>
      </c>
      <c r="U157" s="840" t="str">
        <f t="shared" si="13"/>
        <v/>
      </c>
      <c r="V157" s="851" t="str">
        <f t="shared" si="14"/>
        <v/>
      </c>
      <c r="W157" s="802"/>
    </row>
    <row r="158" spans="1:23" ht="14.4" customHeight="1" x14ac:dyDescent="0.3">
      <c r="A158" s="856" t="s">
        <v>8676</v>
      </c>
      <c r="B158" s="840"/>
      <c r="C158" s="841"/>
      <c r="D158" s="811"/>
      <c r="E158" s="844">
        <v>3</v>
      </c>
      <c r="F158" s="845">
        <v>11.21</v>
      </c>
      <c r="G158" s="803">
        <v>44.3</v>
      </c>
      <c r="H158" s="847"/>
      <c r="I158" s="843"/>
      <c r="J158" s="800"/>
      <c r="K158" s="846">
        <v>3.24</v>
      </c>
      <c r="L158" s="847">
        <v>6</v>
      </c>
      <c r="M158" s="847">
        <v>52</v>
      </c>
      <c r="N158" s="848">
        <v>17.190000000000001</v>
      </c>
      <c r="O158" s="847" t="s">
        <v>8370</v>
      </c>
      <c r="P158" s="849" t="s">
        <v>8677</v>
      </c>
      <c r="Q158" s="850">
        <f t="shared" si="10"/>
        <v>0</v>
      </c>
      <c r="R158" s="850">
        <f t="shared" si="10"/>
        <v>0</v>
      </c>
      <c r="S158" s="840" t="str">
        <f t="shared" si="11"/>
        <v/>
      </c>
      <c r="T158" s="840" t="str">
        <f t="shared" si="12"/>
        <v/>
      </c>
      <c r="U158" s="840" t="str">
        <f t="shared" si="13"/>
        <v/>
      </c>
      <c r="V158" s="851" t="str">
        <f t="shared" si="14"/>
        <v/>
      </c>
      <c r="W158" s="802"/>
    </row>
    <row r="159" spans="1:23" ht="14.4" customHeight="1" x14ac:dyDescent="0.3">
      <c r="A159" s="855" t="s">
        <v>8678</v>
      </c>
      <c r="B159" s="807">
        <v>37</v>
      </c>
      <c r="C159" s="809">
        <v>30.89</v>
      </c>
      <c r="D159" s="810">
        <v>5.4</v>
      </c>
      <c r="E159" s="796">
        <v>36</v>
      </c>
      <c r="F159" s="797">
        <v>29.53</v>
      </c>
      <c r="G159" s="799">
        <v>3.6</v>
      </c>
      <c r="H159" s="791">
        <v>28</v>
      </c>
      <c r="I159" s="789">
        <v>22.49</v>
      </c>
      <c r="J159" s="790">
        <v>3.4</v>
      </c>
      <c r="K159" s="792">
        <v>0.79</v>
      </c>
      <c r="L159" s="791">
        <v>2</v>
      </c>
      <c r="M159" s="791">
        <v>18</v>
      </c>
      <c r="N159" s="793">
        <v>5.88</v>
      </c>
      <c r="O159" s="791" t="s">
        <v>8679</v>
      </c>
      <c r="P159" s="806" t="s">
        <v>8680</v>
      </c>
      <c r="Q159" s="794">
        <f t="shared" si="10"/>
        <v>-9</v>
      </c>
      <c r="R159" s="794">
        <f t="shared" si="10"/>
        <v>-8.4000000000000021</v>
      </c>
      <c r="S159" s="807">
        <f t="shared" si="11"/>
        <v>164.64</v>
      </c>
      <c r="T159" s="807">
        <f t="shared" si="12"/>
        <v>95.2</v>
      </c>
      <c r="U159" s="807">
        <f t="shared" si="13"/>
        <v>-69.439999999999984</v>
      </c>
      <c r="V159" s="808">
        <f t="shared" si="14"/>
        <v>0.57823129251700689</v>
      </c>
      <c r="W159" s="795">
        <v>6.23</v>
      </c>
    </row>
    <row r="160" spans="1:23" ht="14.4" customHeight="1" x14ac:dyDescent="0.3">
      <c r="A160" s="856" t="s">
        <v>8681</v>
      </c>
      <c r="B160" s="840">
        <v>9</v>
      </c>
      <c r="C160" s="841">
        <v>17.72</v>
      </c>
      <c r="D160" s="811">
        <v>17.7</v>
      </c>
      <c r="E160" s="844">
        <v>8</v>
      </c>
      <c r="F160" s="845">
        <v>11.97</v>
      </c>
      <c r="G160" s="803">
        <v>10.1</v>
      </c>
      <c r="H160" s="847">
        <v>6</v>
      </c>
      <c r="I160" s="843">
        <v>10.69</v>
      </c>
      <c r="J160" s="800">
        <v>12.5</v>
      </c>
      <c r="K160" s="846">
        <v>1.78</v>
      </c>
      <c r="L160" s="847">
        <v>5</v>
      </c>
      <c r="M160" s="847">
        <v>45</v>
      </c>
      <c r="N160" s="848">
        <v>14.94</v>
      </c>
      <c r="O160" s="847" t="s">
        <v>8679</v>
      </c>
      <c r="P160" s="849" t="s">
        <v>8680</v>
      </c>
      <c r="Q160" s="850">
        <f t="shared" si="10"/>
        <v>-3</v>
      </c>
      <c r="R160" s="850">
        <f t="shared" si="10"/>
        <v>-7.0299999999999994</v>
      </c>
      <c r="S160" s="840">
        <f t="shared" si="11"/>
        <v>89.64</v>
      </c>
      <c r="T160" s="840">
        <f t="shared" si="12"/>
        <v>75</v>
      </c>
      <c r="U160" s="840">
        <f t="shared" si="13"/>
        <v>-14.64</v>
      </c>
      <c r="V160" s="851">
        <f t="shared" si="14"/>
        <v>0.83668005354752339</v>
      </c>
      <c r="W160" s="802">
        <v>9.1199999999999992</v>
      </c>
    </row>
    <row r="161" spans="1:23" ht="14.4" customHeight="1" x14ac:dyDescent="0.3">
      <c r="A161" s="856" t="s">
        <v>8682</v>
      </c>
      <c r="B161" s="840"/>
      <c r="C161" s="841"/>
      <c r="D161" s="811"/>
      <c r="E161" s="844">
        <v>6</v>
      </c>
      <c r="F161" s="845">
        <v>23.54</v>
      </c>
      <c r="G161" s="803">
        <v>26.3</v>
      </c>
      <c r="H161" s="847">
        <v>3</v>
      </c>
      <c r="I161" s="843">
        <v>15.17</v>
      </c>
      <c r="J161" s="801">
        <v>28.7</v>
      </c>
      <c r="K161" s="846">
        <v>3.55</v>
      </c>
      <c r="L161" s="847">
        <v>9</v>
      </c>
      <c r="M161" s="847">
        <v>79</v>
      </c>
      <c r="N161" s="848">
        <v>26.35</v>
      </c>
      <c r="O161" s="847" t="s">
        <v>8679</v>
      </c>
      <c r="P161" s="849" t="s">
        <v>8680</v>
      </c>
      <c r="Q161" s="850">
        <f t="shared" si="10"/>
        <v>3</v>
      </c>
      <c r="R161" s="850">
        <f t="shared" si="10"/>
        <v>15.17</v>
      </c>
      <c r="S161" s="840">
        <f t="shared" si="11"/>
        <v>79.050000000000011</v>
      </c>
      <c r="T161" s="840">
        <f t="shared" si="12"/>
        <v>86.1</v>
      </c>
      <c r="U161" s="840">
        <f t="shared" si="13"/>
        <v>7.0499999999999829</v>
      </c>
      <c r="V161" s="851">
        <f t="shared" si="14"/>
        <v>1.0891840607210623</v>
      </c>
      <c r="W161" s="802">
        <v>19.649999999999999</v>
      </c>
    </row>
    <row r="162" spans="1:23" ht="14.4" customHeight="1" x14ac:dyDescent="0.3">
      <c r="A162" s="855" t="s">
        <v>8683</v>
      </c>
      <c r="B162" s="807"/>
      <c r="C162" s="809"/>
      <c r="D162" s="810"/>
      <c r="E162" s="796">
        <v>1</v>
      </c>
      <c r="F162" s="797">
        <v>2.09</v>
      </c>
      <c r="G162" s="799">
        <v>18</v>
      </c>
      <c r="H162" s="791"/>
      <c r="I162" s="789"/>
      <c r="J162" s="790"/>
      <c r="K162" s="792">
        <v>1.06</v>
      </c>
      <c r="L162" s="791">
        <v>2</v>
      </c>
      <c r="M162" s="791">
        <v>18</v>
      </c>
      <c r="N162" s="793">
        <v>5.99</v>
      </c>
      <c r="O162" s="791" t="s">
        <v>8370</v>
      </c>
      <c r="P162" s="806" t="s">
        <v>8684</v>
      </c>
      <c r="Q162" s="794">
        <f t="shared" si="10"/>
        <v>0</v>
      </c>
      <c r="R162" s="794">
        <f t="shared" si="10"/>
        <v>0</v>
      </c>
      <c r="S162" s="807" t="str">
        <f t="shared" si="11"/>
        <v/>
      </c>
      <c r="T162" s="807" t="str">
        <f t="shared" si="12"/>
        <v/>
      </c>
      <c r="U162" s="807" t="str">
        <f t="shared" si="13"/>
        <v/>
      </c>
      <c r="V162" s="808" t="str">
        <f t="shared" si="14"/>
        <v/>
      </c>
      <c r="W162" s="795"/>
    </row>
    <row r="163" spans="1:23" ht="14.4" customHeight="1" x14ac:dyDescent="0.3">
      <c r="A163" s="855" t="s">
        <v>8685</v>
      </c>
      <c r="B163" s="807"/>
      <c r="C163" s="809"/>
      <c r="D163" s="810"/>
      <c r="E163" s="796">
        <v>2</v>
      </c>
      <c r="F163" s="797">
        <v>1.72</v>
      </c>
      <c r="G163" s="799">
        <v>11</v>
      </c>
      <c r="H163" s="791"/>
      <c r="I163" s="789"/>
      <c r="J163" s="790"/>
      <c r="K163" s="792">
        <v>0.36</v>
      </c>
      <c r="L163" s="791">
        <v>1</v>
      </c>
      <c r="M163" s="791">
        <v>10</v>
      </c>
      <c r="N163" s="793">
        <v>3.42</v>
      </c>
      <c r="O163" s="791" t="s">
        <v>8370</v>
      </c>
      <c r="P163" s="806" t="s">
        <v>8686</v>
      </c>
      <c r="Q163" s="794">
        <f t="shared" si="10"/>
        <v>0</v>
      </c>
      <c r="R163" s="794">
        <f t="shared" si="10"/>
        <v>0</v>
      </c>
      <c r="S163" s="807" t="str">
        <f t="shared" si="11"/>
        <v/>
      </c>
      <c r="T163" s="807" t="str">
        <f t="shared" si="12"/>
        <v/>
      </c>
      <c r="U163" s="807" t="str">
        <f t="shared" si="13"/>
        <v/>
      </c>
      <c r="V163" s="808" t="str">
        <f t="shared" si="14"/>
        <v/>
      </c>
      <c r="W163" s="795"/>
    </row>
    <row r="164" spans="1:23" ht="14.4" customHeight="1" x14ac:dyDescent="0.3">
      <c r="A164" s="856" t="s">
        <v>8687</v>
      </c>
      <c r="B164" s="840">
        <v>1</v>
      </c>
      <c r="C164" s="841">
        <v>0.41</v>
      </c>
      <c r="D164" s="811">
        <v>4</v>
      </c>
      <c r="E164" s="844">
        <v>1</v>
      </c>
      <c r="F164" s="845">
        <v>1.1299999999999999</v>
      </c>
      <c r="G164" s="803">
        <v>18</v>
      </c>
      <c r="H164" s="847"/>
      <c r="I164" s="843"/>
      <c r="J164" s="800"/>
      <c r="K164" s="846">
        <v>0.41</v>
      </c>
      <c r="L164" s="847">
        <v>1</v>
      </c>
      <c r="M164" s="847">
        <v>12</v>
      </c>
      <c r="N164" s="848">
        <v>3.87</v>
      </c>
      <c r="O164" s="847" t="s">
        <v>8370</v>
      </c>
      <c r="P164" s="849" t="s">
        <v>8688</v>
      </c>
      <c r="Q164" s="850">
        <f t="shared" si="10"/>
        <v>-1</v>
      </c>
      <c r="R164" s="850">
        <f t="shared" si="10"/>
        <v>-0.41</v>
      </c>
      <c r="S164" s="840" t="str">
        <f t="shared" si="11"/>
        <v/>
      </c>
      <c r="T164" s="840" t="str">
        <f t="shared" si="12"/>
        <v/>
      </c>
      <c r="U164" s="840" t="str">
        <f t="shared" si="13"/>
        <v/>
      </c>
      <c r="V164" s="851" t="str">
        <f t="shared" si="14"/>
        <v/>
      </c>
      <c r="W164" s="802"/>
    </row>
    <row r="165" spans="1:23" ht="14.4" customHeight="1" x14ac:dyDescent="0.3">
      <c r="A165" s="856" t="s">
        <v>8689</v>
      </c>
      <c r="B165" s="840">
        <v>1</v>
      </c>
      <c r="C165" s="841">
        <v>1.39</v>
      </c>
      <c r="D165" s="811">
        <v>25</v>
      </c>
      <c r="E165" s="844"/>
      <c r="F165" s="845"/>
      <c r="G165" s="803"/>
      <c r="H165" s="847"/>
      <c r="I165" s="843"/>
      <c r="J165" s="800"/>
      <c r="K165" s="846">
        <v>0.49</v>
      </c>
      <c r="L165" s="847">
        <v>2</v>
      </c>
      <c r="M165" s="847">
        <v>14</v>
      </c>
      <c r="N165" s="848">
        <v>4.8099999999999996</v>
      </c>
      <c r="O165" s="847" t="s">
        <v>8370</v>
      </c>
      <c r="P165" s="849" t="s">
        <v>8690</v>
      </c>
      <c r="Q165" s="850">
        <f t="shared" si="10"/>
        <v>-1</v>
      </c>
      <c r="R165" s="850">
        <f t="shared" si="10"/>
        <v>-1.39</v>
      </c>
      <c r="S165" s="840" t="str">
        <f t="shared" si="11"/>
        <v/>
      </c>
      <c r="T165" s="840" t="str">
        <f t="shared" si="12"/>
        <v/>
      </c>
      <c r="U165" s="840" t="str">
        <f t="shared" si="13"/>
        <v/>
      </c>
      <c r="V165" s="851" t="str">
        <f t="shared" si="14"/>
        <v/>
      </c>
      <c r="W165" s="802"/>
    </row>
    <row r="166" spans="1:23" ht="14.4" customHeight="1" x14ac:dyDescent="0.3">
      <c r="A166" s="855" t="s">
        <v>8691</v>
      </c>
      <c r="B166" s="807">
        <v>4</v>
      </c>
      <c r="C166" s="809">
        <v>5.0599999999999996</v>
      </c>
      <c r="D166" s="810">
        <v>15.3</v>
      </c>
      <c r="E166" s="796">
        <v>3</v>
      </c>
      <c r="F166" s="797">
        <v>3.69</v>
      </c>
      <c r="G166" s="799">
        <v>11.7</v>
      </c>
      <c r="H166" s="791">
        <v>1</v>
      </c>
      <c r="I166" s="789">
        <v>0.65</v>
      </c>
      <c r="J166" s="790">
        <v>3</v>
      </c>
      <c r="K166" s="792">
        <v>0.65</v>
      </c>
      <c r="L166" s="791">
        <v>2</v>
      </c>
      <c r="M166" s="791">
        <v>15</v>
      </c>
      <c r="N166" s="793">
        <v>4.9400000000000004</v>
      </c>
      <c r="O166" s="791" t="s">
        <v>8370</v>
      </c>
      <c r="P166" s="806" t="s">
        <v>8692</v>
      </c>
      <c r="Q166" s="794">
        <f t="shared" si="10"/>
        <v>-3</v>
      </c>
      <c r="R166" s="794">
        <f t="shared" si="10"/>
        <v>-4.4099999999999993</v>
      </c>
      <c r="S166" s="807">
        <f t="shared" si="11"/>
        <v>4.9400000000000004</v>
      </c>
      <c r="T166" s="807">
        <f t="shared" si="12"/>
        <v>3</v>
      </c>
      <c r="U166" s="807">
        <f t="shared" si="13"/>
        <v>-1.9400000000000004</v>
      </c>
      <c r="V166" s="808">
        <f t="shared" si="14"/>
        <v>0.60728744939271251</v>
      </c>
      <c r="W166" s="795"/>
    </row>
    <row r="167" spans="1:23" ht="14.4" customHeight="1" x14ac:dyDescent="0.3">
      <c r="A167" s="856" t="s">
        <v>8693</v>
      </c>
      <c r="B167" s="840"/>
      <c r="C167" s="841"/>
      <c r="D167" s="811"/>
      <c r="E167" s="844">
        <v>1</v>
      </c>
      <c r="F167" s="845">
        <v>2.0699999999999998</v>
      </c>
      <c r="G167" s="803">
        <v>35</v>
      </c>
      <c r="H167" s="847"/>
      <c r="I167" s="843"/>
      <c r="J167" s="800"/>
      <c r="K167" s="846">
        <v>2.0299999999999998</v>
      </c>
      <c r="L167" s="847">
        <v>4</v>
      </c>
      <c r="M167" s="847">
        <v>36</v>
      </c>
      <c r="N167" s="848">
        <v>11.96</v>
      </c>
      <c r="O167" s="847" t="s">
        <v>8370</v>
      </c>
      <c r="P167" s="849" t="s">
        <v>8694</v>
      </c>
      <c r="Q167" s="850">
        <f t="shared" si="10"/>
        <v>0</v>
      </c>
      <c r="R167" s="850">
        <f t="shared" si="10"/>
        <v>0</v>
      </c>
      <c r="S167" s="840" t="str">
        <f t="shared" si="11"/>
        <v/>
      </c>
      <c r="T167" s="840" t="str">
        <f t="shared" si="12"/>
        <v/>
      </c>
      <c r="U167" s="840" t="str">
        <f t="shared" si="13"/>
        <v/>
      </c>
      <c r="V167" s="851" t="str">
        <f t="shared" si="14"/>
        <v/>
      </c>
      <c r="W167" s="802"/>
    </row>
    <row r="168" spans="1:23" ht="14.4" customHeight="1" x14ac:dyDescent="0.3">
      <c r="A168" s="855" t="s">
        <v>8695</v>
      </c>
      <c r="B168" s="807">
        <v>1</v>
      </c>
      <c r="C168" s="809">
        <v>0.55000000000000004</v>
      </c>
      <c r="D168" s="810">
        <v>4</v>
      </c>
      <c r="E168" s="796">
        <v>2</v>
      </c>
      <c r="F168" s="797">
        <v>1.1100000000000001</v>
      </c>
      <c r="G168" s="799">
        <v>2</v>
      </c>
      <c r="H168" s="791">
        <v>1</v>
      </c>
      <c r="I168" s="789">
        <v>0.55000000000000004</v>
      </c>
      <c r="J168" s="798">
        <v>5</v>
      </c>
      <c r="K168" s="792">
        <v>0.55000000000000004</v>
      </c>
      <c r="L168" s="791">
        <v>2</v>
      </c>
      <c r="M168" s="791">
        <v>14</v>
      </c>
      <c r="N168" s="793">
        <v>4.71</v>
      </c>
      <c r="O168" s="791" t="s">
        <v>8370</v>
      </c>
      <c r="P168" s="806" t="s">
        <v>8696</v>
      </c>
      <c r="Q168" s="794">
        <f t="shared" si="10"/>
        <v>0</v>
      </c>
      <c r="R168" s="794">
        <f t="shared" si="10"/>
        <v>0</v>
      </c>
      <c r="S168" s="807">
        <f t="shared" si="11"/>
        <v>4.71</v>
      </c>
      <c r="T168" s="807">
        <f t="shared" si="12"/>
        <v>5</v>
      </c>
      <c r="U168" s="807">
        <f t="shared" si="13"/>
        <v>0.29000000000000004</v>
      </c>
      <c r="V168" s="808">
        <f t="shared" si="14"/>
        <v>1.0615711252653928</v>
      </c>
      <c r="W168" s="795">
        <v>0.28999999999999998</v>
      </c>
    </row>
    <row r="169" spans="1:23" ht="14.4" customHeight="1" x14ac:dyDescent="0.3">
      <c r="A169" s="856" t="s">
        <v>8697</v>
      </c>
      <c r="B169" s="840"/>
      <c r="C169" s="841"/>
      <c r="D169" s="811"/>
      <c r="E169" s="844">
        <v>1</v>
      </c>
      <c r="F169" s="845">
        <v>0.8</v>
      </c>
      <c r="G169" s="803">
        <v>8</v>
      </c>
      <c r="H169" s="847"/>
      <c r="I169" s="843"/>
      <c r="J169" s="800"/>
      <c r="K169" s="846">
        <v>0.8</v>
      </c>
      <c r="L169" s="847">
        <v>2</v>
      </c>
      <c r="M169" s="847">
        <v>21</v>
      </c>
      <c r="N169" s="848">
        <v>7.13</v>
      </c>
      <c r="O169" s="847" t="s">
        <v>8370</v>
      </c>
      <c r="P169" s="849" t="s">
        <v>8698</v>
      </c>
      <c r="Q169" s="850">
        <f t="shared" si="10"/>
        <v>0</v>
      </c>
      <c r="R169" s="850">
        <f t="shared" si="10"/>
        <v>0</v>
      </c>
      <c r="S169" s="840" t="str">
        <f t="shared" si="11"/>
        <v/>
      </c>
      <c r="T169" s="840" t="str">
        <f t="shared" si="12"/>
        <v/>
      </c>
      <c r="U169" s="840" t="str">
        <f t="shared" si="13"/>
        <v/>
      </c>
      <c r="V169" s="851" t="str">
        <f t="shared" si="14"/>
        <v/>
      </c>
      <c r="W169" s="802"/>
    </row>
    <row r="170" spans="1:23" ht="14.4" customHeight="1" x14ac:dyDescent="0.3">
      <c r="A170" s="855" t="s">
        <v>8699</v>
      </c>
      <c r="B170" s="807">
        <v>43</v>
      </c>
      <c r="C170" s="809">
        <v>34.799999999999997</v>
      </c>
      <c r="D170" s="810">
        <v>3.3</v>
      </c>
      <c r="E170" s="796">
        <v>50</v>
      </c>
      <c r="F170" s="797">
        <v>40.130000000000003</v>
      </c>
      <c r="G170" s="799">
        <v>3.3</v>
      </c>
      <c r="H170" s="791">
        <v>13</v>
      </c>
      <c r="I170" s="789">
        <v>10.52</v>
      </c>
      <c r="J170" s="790">
        <v>3.3</v>
      </c>
      <c r="K170" s="792">
        <v>0.81</v>
      </c>
      <c r="L170" s="791">
        <v>2</v>
      </c>
      <c r="M170" s="791">
        <v>14</v>
      </c>
      <c r="N170" s="793">
        <v>4.75</v>
      </c>
      <c r="O170" s="791" t="s">
        <v>8370</v>
      </c>
      <c r="P170" s="806" t="s">
        <v>8700</v>
      </c>
      <c r="Q170" s="794">
        <f t="shared" si="10"/>
        <v>-30</v>
      </c>
      <c r="R170" s="794">
        <f t="shared" si="10"/>
        <v>-24.279999999999998</v>
      </c>
      <c r="S170" s="807">
        <f t="shared" si="11"/>
        <v>61.75</v>
      </c>
      <c r="T170" s="807">
        <f t="shared" si="12"/>
        <v>42.9</v>
      </c>
      <c r="U170" s="807">
        <f t="shared" si="13"/>
        <v>-18.850000000000001</v>
      </c>
      <c r="V170" s="808">
        <f t="shared" si="14"/>
        <v>0.6947368421052631</v>
      </c>
      <c r="W170" s="795">
        <v>2.4900000000000002</v>
      </c>
    </row>
    <row r="171" spans="1:23" ht="14.4" customHeight="1" x14ac:dyDescent="0.3">
      <c r="A171" s="856" t="s">
        <v>8701</v>
      </c>
      <c r="B171" s="840">
        <v>6</v>
      </c>
      <c r="C171" s="841">
        <v>6.81</v>
      </c>
      <c r="D171" s="811">
        <v>4.2</v>
      </c>
      <c r="E171" s="844">
        <v>6</v>
      </c>
      <c r="F171" s="845">
        <v>6.81</v>
      </c>
      <c r="G171" s="803">
        <v>3</v>
      </c>
      <c r="H171" s="847">
        <v>2</v>
      </c>
      <c r="I171" s="843">
        <v>2.27</v>
      </c>
      <c r="J171" s="800">
        <v>4</v>
      </c>
      <c r="K171" s="846">
        <v>1.1299999999999999</v>
      </c>
      <c r="L171" s="847">
        <v>2</v>
      </c>
      <c r="M171" s="847">
        <v>20</v>
      </c>
      <c r="N171" s="848">
        <v>6.79</v>
      </c>
      <c r="O171" s="847" t="s">
        <v>8370</v>
      </c>
      <c r="P171" s="849" t="s">
        <v>8702</v>
      </c>
      <c r="Q171" s="850">
        <f t="shared" si="10"/>
        <v>-4</v>
      </c>
      <c r="R171" s="850">
        <f t="shared" si="10"/>
        <v>-4.5399999999999991</v>
      </c>
      <c r="S171" s="840">
        <f t="shared" si="11"/>
        <v>13.58</v>
      </c>
      <c r="T171" s="840">
        <f t="shared" si="12"/>
        <v>8</v>
      </c>
      <c r="U171" s="840">
        <f t="shared" si="13"/>
        <v>-5.58</v>
      </c>
      <c r="V171" s="851">
        <f t="shared" si="14"/>
        <v>0.5891016200294551</v>
      </c>
      <c r="W171" s="802"/>
    </row>
    <row r="172" spans="1:23" ht="14.4" customHeight="1" x14ac:dyDescent="0.3">
      <c r="A172" s="856" t="s">
        <v>8703</v>
      </c>
      <c r="B172" s="840">
        <v>3</v>
      </c>
      <c r="C172" s="841">
        <v>4.21</v>
      </c>
      <c r="D172" s="811">
        <v>4.3</v>
      </c>
      <c r="E172" s="844"/>
      <c r="F172" s="845"/>
      <c r="G172" s="803"/>
      <c r="H172" s="847"/>
      <c r="I172" s="843"/>
      <c r="J172" s="800"/>
      <c r="K172" s="846">
        <v>1.4</v>
      </c>
      <c r="L172" s="847">
        <v>3</v>
      </c>
      <c r="M172" s="847">
        <v>26</v>
      </c>
      <c r="N172" s="848">
        <v>8.81</v>
      </c>
      <c r="O172" s="847" t="s">
        <v>8370</v>
      </c>
      <c r="P172" s="849" t="s">
        <v>8704</v>
      </c>
      <c r="Q172" s="850">
        <f t="shared" si="10"/>
        <v>-3</v>
      </c>
      <c r="R172" s="850">
        <f t="shared" si="10"/>
        <v>-4.21</v>
      </c>
      <c r="S172" s="840" t="str">
        <f t="shared" si="11"/>
        <v/>
      </c>
      <c r="T172" s="840" t="str">
        <f t="shared" si="12"/>
        <v/>
      </c>
      <c r="U172" s="840" t="str">
        <f t="shared" si="13"/>
        <v/>
      </c>
      <c r="V172" s="851" t="str">
        <f t="shared" si="14"/>
        <v/>
      </c>
      <c r="W172" s="802"/>
    </row>
    <row r="173" spans="1:23" ht="14.4" customHeight="1" x14ac:dyDescent="0.3">
      <c r="A173" s="855" t="s">
        <v>8705</v>
      </c>
      <c r="B173" s="786">
        <v>5</v>
      </c>
      <c r="C173" s="787">
        <v>4.37</v>
      </c>
      <c r="D173" s="788">
        <v>10.8</v>
      </c>
      <c r="E173" s="805">
        <v>2</v>
      </c>
      <c r="F173" s="789">
        <v>1.34</v>
      </c>
      <c r="G173" s="790">
        <v>10</v>
      </c>
      <c r="H173" s="791">
        <v>4</v>
      </c>
      <c r="I173" s="789">
        <v>1.99</v>
      </c>
      <c r="J173" s="790">
        <v>3.8</v>
      </c>
      <c r="K173" s="792">
        <v>0.5</v>
      </c>
      <c r="L173" s="791">
        <v>1</v>
      </c>
      <c r="M173" s="791">
        <v>13</v>
      </c>
      <c r="N173" s="793">
        <v>4.3</v>
      </c>
      <c r="O173" s="791" t="s">
        <v>8370</v>
      </c>
      <c r="P173" s="806" t="s">
        <v>8706</v>
      </c>
      <c r="Q173" s="794">
        <f t="shared" si="10"/>
        <v>-1</v>
      </c>
      <c r="R173" s="794">
        <f t="shared" si="10"/>
        <v>-2.38</v>
      </c>
      <c r="S173" s="807">
        <f t="shared" si="11"/>
        <v>17.2</v>
      </c>
      <c r="T173" s="807">
        <f t="shared" si="12"/>
        <v>15.2</v>
      </c>
      <c r="U173" s="807">
        <f t="shared" si="13"/>
        <v>-2</v>
      </c>
      <c r="V173" s="808">
        <f t="shared" si="14"/>
        <v>0.88372093023255816</v>
      </c>
      <c r="W173" s="795"/>
    </row>
    <row r="174" spans="1:23" ht="14.4" customHeight="1" x14ac:dyDescent="0.3">
      <c r="A174" s="856" t="s">
        <v>8707</v>
      </c>
      <c r="B174" s="852"/>
      <c r="C174" s="853"/>
      <c r="D174" s="804"/>
      <c r="E174" s="842">
        <v>1</v>
      </c>
      <c r="F174" s="843">
        <v>0.75</v>
      </c>
      <c r="G174" s="800">
        <v>2</v>
      </c>
      <c r="H174" s="847"/>
      <c r="I174" s="843"/>
      <c r="J174" s="800"/>
      <c r="K174" s="846">
        <v>0.75</v>
      </c>
      <c r="L174" s="847">
        <v>2</v>
      </c>
      <c r="M174" s="847">
        <v>22</v>
      </c>
      <c r="N174" s="848">
        <v>7.33</v>
      </c>
      <c r="O174" s="847" t="s">
        <v>8370</v>
      </c>
      <c r="P174" s="849" t="s">
        <v>8708</v>
      </c>
      <c r="Q174" s="850">
        <f t="shared" si="10"/>
        <v>0</v>
      </c>
      <c r="R174" s="850">
        <f t="shared" si="10"/>
        <v>0</v>
      </c>
      <c r="S174" s="840" t="str">
        <f t="shared" si="11"/>
        <v/>
      </c>
      <c r="T174" s="840" t="str">
        <f t="shared" si="12"/>
        <v/>
      </c>
      <c r="U174" s="840" t="str">
        <f t="shared" si="13"/>
        <v/>
      </c>
      <c r="V174" s="851" t="str">
        <f t="shared" si="14"/>
        <v/>
      </c>
      <c r="W174" s="802"/>
    </row>
    <row r="175" spans="1:23" ht="14.4" customHeight="1" x14ac:dyDescent="0.3">
      <c r="A175" s="855" t="s">
        <v>8709</v>
      </c>
      <c r="B175" s="786">
        <v>8</v>
      </c>
      <c r="C175" s="787">
        <v>7.26</v>
      </c>
      <c r="D175" s="788">
        <v>11.5</v>
      </c>
      <c r="E175" s="805">
        <v>5</v>
      </c>
      <c r="F175" s="789">
        <v>4.22</v>
      </c>
      <c r="G175" s="790">
        <v>10</v>
      </c>
      <c r="H175" s="791">
        <v>2</v>
      </c>
      <c r="I175" s="789">
        <v>1.33</v>
      </c>
      <c r="J175" s="798">
        <v>11</v>
      </c>
      <c r="K175" s="792">
        <v>0.55000000000000004</v>
      </c>
      <c r="L175" s="791">
        <v>1</v>
      </c>
      <c r="M175" s="791">
        <v>13</v>
      </c>
      <c r="N175" s="793">
        <v>4.3099999999999996</v>
      </c>
      <c r="O175" s="791" t="s">
        <v>8370</v>
      </c>
      <c r="P175" s="806" t="s">
        <v>8710</v>
      </c>
      <c r="Q175" s="794">
        <f t="shared" si="10"/>
        <v>-6</v>
      </c>
      <c r="R175" s="794">
        <f t="shared" si="10"/>
        <v>-5.93</v>
      </c>
      <c r="S175" s="807">
        <f t="shared" si="11"/>
        <v>8.6199999999999992</v>
      </c>
      <c r="T175" s="807">
        <f t="shared" si="12"/>
        <v>22</v>
      </c>
      <c r="U175" s="807">
        <f t="shared" si="13"/>
        <v>13.38</v>
      </c>
      <c r="V175" s="808">
        <f t="shared" si="14"/>
        <v>2.552204176334107</v>
      </c>
      <c r="W175" s="795">
        <v>13.38</v>
      </c>
    </row>
    <row r="176" spans="1:23" ht="14.4" customHeight="1" x14ac:dyDescent="0.3">
      <c r="A176" s="856" t="s">
        <v>8711</v>
      </c>
      <c r="B176" s="852">
        <v>3</v>
      </c>
      <c r="C176" s="853">
        <v>7.14</v>
      </c>
      <c r="D176" s="804">
        <v>24</v>
      </c>
      <c r="E176" s="842"/>
      <c r="F176" s="843"/>
      <c r="G176" s="800"/>
      <c r="H176" s="847"/>
      <c r="I176" s="843"/>
      <c r="J176" s="800"/>
      <c r="K176" s="846">
        <v>1.02</v>
      </c>
      <c r="L176" s="847">
        <v>3</v>
      </c>
      <c r="M176" s="847">
        <v>25</v>
      </c>
      <c r="N176" s="848">
        <v>8.2899999999999991</v>
      </c>
      <c r="O176" s="847" t="s">
        <v>8370</v>
      </c>
      <c r="P176" s="849" t="s">
        <v>8712</v>
      </c>
      <c r="Q176" s="850">
        <f t="shared" si="10"/>
        <v>-3</v>
      </c>
      <c r="R176" s="850">
        <f t="shared" si="10"/>
        <v>-7.14</v>
      </c>
      <c r="S176" s="840" t="str">
        <f t="shared" si="11"/>
        <v/>
      </c>
      <c r="T176" s="840" t="str">
        <f t="shared" si="12"/>
        <v/>
      </c>
      <c r="U176" s="840" t="str">
        <f t="shared" si="13"/>
        <v/>
      </c>
      <c r="V176" s="851" t="str">
        <f t="shared" si="14"/>
        <v/>
      </c>
      <c r="W176" s="802"/>
    </row>
    <row r="177" spans="1:23" ht="14.4" customHeight="1" x14ac:dyDescent="0.3">
      <c r="A177" s="856" t="s">
        <v>8713</v>
      </c>
      <c r="B177" s="852"/>
      <c r="C177" s="853"/>
      <c r="D177" s="804"/>
      <c r="E177" s="842">
        <v>1</v>
      </c>
      <c r="F177" s="843">
        <v>2.35</v>
      </c>
      <c r="G177" s="800">
        <v>33</v>
      </c>
      <c r="H177" s="847"/>
      <c r="I177" s="843"/>
      <c r="J177" s="800"/>
      <c r="K177" s="846">
        <v>1.7</v>
      </c>
      <c r="L177" s="847">
        <v>4</v>
      </c>
      <c r="M177" s="847">
        <v>37</v>
      </c>
      <c r="N177" s="848">
        <v>12.19</v>
      </c>
      <c r="O177" s="847" t="s">
        <v>8370</v>
      </c>
      <c r="P177" s="849" t="s">
        <v>8714</v>
      </c>
      <c r="Q177" s="850">
        <f t="shared" si="10"/>
        <v>0</v>
      </c>
      <c r="R177" s="850">
        <f t="shared" si="10"/>
        <v>0</v>
      </c>
      <c r="S177" s="840" t="str">
        <f t="shared" si="11"/>
        <v/>
      </c>
      <c r="T177" s="840" t="str">
        <f t="shared" si="12"/>
        <v/>
      </c>
      <c r="U177" s="840" t="str">
        <f t="shared" si="13"/>
        <v/>
      </c>
      <c r="V177" s="851" t="str">
        <f t="shared" si="14"/>
        <v/>
      </c>
      <c r="W177" s="802"/>
    </row>
    <row r="178" spans="1:23" ht="14.4" customHeight="1" x14ac:dyDescent="0.3">
      <c r="A178" s="855" t="s">
        <v>8715</v>
      </c>
      <c r="B178" s="807">
        <v>5</v>
      </c>
      <c r="C178" s="809">
        <v>6.25</v>
      </c>
      <c r="D178" s="810">
        <v>18.2</v>
      </c>
      <c r="E178" s="796">
        <v>5</v>
      </c>
      <c r="F178" s="797">
        <v>5.16</v>
      </c>
      <c r="G178" s="799">
        <v>14.4</v>
      </c>
      <c r="H178" s="791"/>
      <c r="I178" s="789"/>
      <c r="J178" s="790"/>
      <c r="K178" s="792">
        <v>0.5</v>
      </c>
      <c r="L178" s="791">
        <v>1</v>
      </c>
      <c r="M178" s="791">
        <v>11</v>
      </c>
      <c r="N178" s="793">
        <v>3.62</v>
      </c>
      <c r="O178" s="791" t="s">
        <v>6929</v>
      </c>
      <c r="P178" s="806" t="s">
        <v>8716</v>
      </c>
      <c r="Q178" s="794">
        <f t="shared" si="10"/>
        <v>-5</v>
      </c>
      <c r="R178" s="794">
        <f t="shared" si="10"/>
        <v>-6.25</v>
      </c>
      <c r="S178" s="807" t="str">
        <f t="shared" si="11"/>
        <v/>
      </c>
      <c r="T178" s="807" t="str">
        <f t="shared" si="12"/>
        <v/>
      </c>
      <c r="U178" s="807" t="str">
        <f t="shared" si="13"/>
        <v/>
      </c>
      <c r="V178" s="808" t="str">
        <f t="shared" si="14"/>
        <v/>
      </c>
      <c r="W178" s="795"/>
    </row>
    <row r="179" spans="1:23" ht="14.4" customHeight="1" x14ac:dyDescent="0.3">
      <c r="A179" s="856" t="s">
        <v>8717</v>
      </c>
      <c r="B179" s="840"/>
      <c r="C179" s="841"/>
      <c r="D179" s="811"/>
      <c r="E179" s="844">
        <v>1</v>
      </c>
      <c r="F179" s="845">
        <v>0.92</v>
      </c>
      <c r="G179" s="803">
        <v>15</v>
      </c>
      <c r="H179" s="847"/>
      <c r="I179" s="843"/>
      <c r="J179" s="800"/>
      <c r="K179" s="846">
        <v>0.54</v>
      </c>
      <c r="L179" s="847">
        <v>1</v>
      </c>
      <c r="M179" s="847">
        <v>13</v>
      </c>
      <c r="N179" s="848">
        <v>4.18</v>
      </c>
      <c r="O179" s="847" t="s">
        <v>6929</v>
      </c>
      <c r="P179" s="849" t="s">
        <v>8718</v>
      </c>
      <c r="Q179" s="850">
        <f t="shared" si="10"/>
        <v>0</v>
      </c>
      <c r="R179" s="850">
        <f t="shared" si="10"/>
        <v>0</v>
      </c>
      <c r="S179" s="840" t="str">
        <f t="shared" si="11"/>
        <v/>
      </c>
      <c r="T179" s="840" t="str">
        <f t="shared" si="12"/>
        <v/>
      </c>
      <c r="U179" s="840" t="str">
        <f t="shared" si="13"/>
        <v/>
      </c>
      <c r="V179" s="851" t="str">
        <f t="shared" si="14"/>
        <v/>
      </c>
      <c r="W179" s="802"/>
    </row>
    <row r="180" spans="1:23" ht="14.4" customHeight="1" x14ac:dyDescent="0.3">
      <c r="A180" s="855" t="s">
        <v>8719</v>
      </c>
      <c r="B180" s="807"/>
      <c r="C180" s="809"/>
      <c r="D180" s="810"/>
      <c r="E180" s="796">
        <v>1</v>
      </c>
      <c r="F180" s="797">
        <v>0.59</v>
      </c>
      <c r="G180" s="799">
        <v>3</v>
      </c>
      <c r="H180" s="791"/>
      <c r="I180" s="789"/>
      <c r="J180" s="790"/>
      <c r="K180" s="792">
        <v>0.59</v>
      </c>
      <c r="L180" s="791">
        <v>3</v>
      </c>
      <c r="M180" s="791">
        <v>24</v>
      </c>
      <c r="N180" s="793">
        <v>8.1</v>
      </c>
      <c r="O180" s="791" t="s">
        <v>8370</v>
      </c>
      <c r="P180" s="806" t="s">
        <v>8720</v>
      </c>
      <c r="Q180" s="794">
        <f t="shared" si="10"/>
        <v>0</v>
      </c>
      <c r="R180" s="794">
        <f t="shared" si="10"/>
        <v>0</v>
      </c>
      <c r="S180" s="807" t="str">
        <f t="shared" si="11"/>
        <v/>
      </c>
      <c r="T180" s="807" t="str">
        <f t="shared" si="12"/>
        <v/>
      </c>
      <c r="U180" s="807" t="str">
        <f t="shared" si="13"/>
        <v/>
      </c>
      <c r="V180" s="808" t="str">
        <f t="shared" si="14"/>
        <v/>
      </c>
      <c r="W180" s="795"/>
    </row>
    <row r="181" spans="1:23" ht="14.4" customHeight="1" x14ac:dyDescent="0.3">
      <c r="A181" s="855" t="s">
        <v>8721</v>
      </c>
      <c r="B181" s="807"/>
      <c r="C181" s="809"/>
      <c r="D181" s="810"/>
      <c r="E181" s="805">
        <v>1</v>
      </c>
      <c r="F181" s="789">
        <v>0.83</v>
      </c>
      <c r="G181" s="790">
        <v>18</v>
      </c>
      <c r="H181" s="796"/>
      <c r="I181" s="797"/>
      <c r="J181" s="799"/>
      <c r="K181" s="792">
        <v>0.77</v>
      </c>
      <c r="L181" s="791">
        <v>3</v>
      </c>
      <c r="M181" s="791">
        <v>29</v>
      </c>
      <c r="N181" s="793">
        <v>9.8000000000000007</v>
      </c>
      <c r="O181" s="791" t="s">
        <v>8370</v>
      </c>
      <c r="P181" s="806" t="s">
        <v>8722</v>
      </c>
      <c r="Q181" s="794">
        <f t="shared" si="10"/>
        <v>0</v>
      </c>
      <c r="R181" s="794">
        <f t="shared" si="10"/>
        <v>0</v>
      </c>
      <c r="S181" s="807" t="str">
        <f t="shared" si="11"/>
        <v/>
      </c>
      <c r="T181" s="807" t="str">
        <f t="shared" si="12"/>
        <v/>
      </c>
      <c r="U181" s="807" t="str">
        <f t="shared" si="13"/>
        <v/>
      </c>
      <c r="V181" s="808" t="str">
        <f t="shared" si="14"/>
        <v/>
      </c>
      <c r="W181" s="795"/>
    </row>
    <row r="182" spans="1:23" ht="14.4" customHeight="1" x14ac:dyDescent="0.3">
      <c r="A182" s="856" t="s">
        <v>8723</v>
      </c>
      <c r="B182" s="840"/>
      <c r="C182" s="841"/>
      <c r="D182" s="811"/>
      <c r="E182" s="842"/>
      <c r="F182" s="843"/>
      <c r="G182" s="800"/>
      <c r="H182" s="844">
        <v>1</v>
      </c>
      <c r="I182" s="845">
        <v>0.56999999999999995</v>
      </c>
      <c r="J182" s="803">
        <v>2</v>
      </c>
      <c r="K182" s="846">
        <v>1.2</v>
      </c>
      <c r="L182" s="847">
        <v>5</v>
      </c>
      <c r="M182" s="847">
        <v>41</v>
      </c>
      <c r="N182" s="848">
        <v>13.65</v>
      </c>
      <c r="O182" s="847" t="s">
        <v>8370</v>
      </c>
      <c r="P182" s="849" t="s">
        <v>8724</v>
      </c>
      <c r="Q182" s="850">
        <f t="shared" si="10"/>
        <v>1</v>
      </c>
      <c r="R182" s="850">
        <f t="shared" si="10"/>
        <v>0.56999999999999995</v>
      </c>
      <c r="S182" s="840">
        <f t="shared" si="11"/>
        <v>13.65</v>
      </c>
      <c r="T182" s="840">
        <f t="shared" si="12"/>
        <v>2</v>
      </c>
      <c r="U182" s="840">
        <f t="shared" si="13"/>
        <v>-11.65</v>
      </c>
      <c r="V182" s="851">
        <f t="shared" si="14"/>
        <v>0.14652014652014653</v>
      </c>
      <c r="W182" s="802"/>
    </row>
    <row r="183" spans="1:23" ht="14.4" customHeight="1" x14ac:dyDescent="0.3">
      <c r="A183" s="855" t="s">
        <v>8725</v>
      </c>
      <c r="B183" s="786">
        <v>4</v>
      </c>
      <c r="C183" s="787">
        <v>4.09</v>
      </c>
      <c r="D183" s="788">
        <v>15</v>
      </c>
      <c r="E183" s="805">
        <v>2</v>
      </c>
      <c r="F183" s="789">
        <v>1.89</v>
      </c>
      <c r="G183" s="790">
        <v>10.5</v>
      </c>
      <c r="H183" s="791"/>
      <c r="I183" s="789"/>
      <c r="J183" s="790"/>
      <c r="K183" s="792">
        <v>0.95</v>
      </c>
      <c r="L183" s="791">
        <v>4</v>
      </c>
      <c r="M183" s="791">
        <v>34</v>
      </c>
      <c r="N183" s="793">
        <v>11.38</v>
      </c>
      <c r="O183" s="791" t="s">
        <v>8370</v>
      </c>
      <c r="P183" s="806" t="s">
        <v>8726</v>
      </c>
      <c r="Q183" s="794">
        <f t="shared" si="10"/>
        <v>-4</v>
      </c>
      <c r="R183" s="794">
        <f t="shared" si="10"/>
        <v>-4.09</v>
      </c>
      <c r="S183" s="807" t="str">
        <f t="shared" si="11"/>
        <v/>
      </c>
      <c r="T183" s="807" t="str">
        <f t="shared" si="12"/>
        <v/>
      </c>
      <c r="U183" s="807" t="str">
        <f t="shared" si="13"/>
        <v/>
      </c>
      <c r="V183" s="808" t="str">
        <f t="shared" si="14"/>
        <v/>
      </c>
      <c r="W183" s="795"/>
    </row>
    <row r="184" spans="1:23" ht="14.4" customHeight="1" x14ac:dyDescent="0.3">
      <c r="A184" s="856" t="s">
        <v>8727</v>
      </c>
      <c r="B184" s="852">
        <v>2</v>
      </c>
      <c r="C184" s="853">
        <v>2.75</v>
      </c>
      <c r="D184" s="804">
        <v>15.5</v>
      </c>
      <c r="E184" s="842">
        <v>1</v>
      </c>
      <c r="F184" s="843">
        <v>1.07</v>
      </c>
      <c r="G184" s="800">
        <v>15</v>
      </c>
      <c r="H184" s="847"/>
      <c r="I184" s="843"/>
      <c r="J184" s="800"/>
      <c r="K184" s="846">
        <v>1.07</v>
      </c>
      <c r="L184" s="847">
        <v>4</v>
      </c>
      <c r="M184" s="847">
        <v>40</v>
      </c>
      <c r="N184" s="848">
        <v>13.38</v>
      </c>
      <c r="O184" s="847" t="s">
        <v>8370</v>
      </c>
      <c r="P184" s="849" t="s">
        <v>8728</v>
      </c>
      <c r="Q184" s="850">
        <f t="shared" si="10"/>
        <v>-2</v>
      </c>
      <c r="R184" s="850">
        <f t="shared" si="10"/>
        <v>-2.75</v>
      </c>
      <c r="S184" s="840" t="str">
        <f t="shared" si="11"/>
        <v/>
      </c>
      <c r="T184" s="840" t="str">
        <f t="shared" si="12"/>
        <v/>
      </c>
      <c r="U184" s="840" t="str">
        <f t="shared" si="13"/>
        <v/>
      </c>
      <c r="V184" s="851" t="str">
        <f t="shared" si="14"/>
        <v/>
      </c>
      <c r="W184" s="802"/>
    </row>
    <row r="185" spans="1:23" ht="14.4" customHeight="1" x14ac:dyDescent="0.3">
      <c r="A185" s="855" t="s">
        <v>8729</v>
      </c>
      <c r="B185" s="807">
        <v>1</v>
      </c>
      <c r="C185" s="809">
        <v>0.45</v>
      </c>
      <c r="D185" s="810">
        <v>4</v>
      </c>
      <c r="E185" s="805"/>
      <c r="F185" s="789"/>
      <c r="G185" s="790"/>
      <c r="H185" s="796">
        <v>1</v>
      </c>
      <c r="I185" s="797">
        <v>0.46</v>
      </c>
      <c r="J185" s="799">
        <v>5</v>
      </c>
      <c r="K185" s="792">
        <v>0.45</v>
      </c>
      <c r="L185" s="791">
        <v>2</v>
      </c>
      <c r="M185" s="791">
        <v>21</v>
      </c>
      <c r="N185" s="793">
        <v>7.12</v>
      </c>
      <c r="O185" s="791" t="s">
        <v>8370</v>
      </c>
      <c r="P185" s="806" t="s">
        <v>8730</v>
      </c>
      <c r="Q185" s="794">
        <f t="shared" si="10"/>
        <v>0</v>
      </c>
      <c r="R185" s="794">
        <f t="shared" si="10"/>
        <v>1.0000000000000009E-2</v>
      </c>
      <c r="S185" s="807">
        <f t="shared" si="11"/>
        <v>7.12</v>
      </c>
      <c r="T185" s="807">
        <f t="shared" si="12"/>
        <v>5</v>
      </c>
      <c r="U185" s="807">
        <f t="shared" si="13"/>
        <v>-2.12</v>
      </c>
      <c r="V185" s="808">
        <f t="shared" si="14"/>
        <v>0.70224719101123589</v>
      </c>
      <c r="W185" s="795"/>
    </row>
    <row r="186" spans="1:23" ht="14.4" customHeight="1" x14ac:dyDescent="0.3">
      <c r="A186" s="855" t="s">
        <v>8731</v>
      </c>
      <c r="B186" s="807"/>
      <c r="C186" s="809"/>
      <c r="D186" s="810"/>
      <c r="E186" s="796">
        <v>1</v>
      </c>
      <c r="F186" s="797">
        <v>0.53</v>
      </c>
      <c r="G186" s="799">
        <v>9</v>
      </c>
      <c r="H186" s="791"/>
      <c r="I186" s="789"/>
      <c r="J186" s="790"/>
      <c r="K186" s="792">
        <v>0.46</v>
      </c>
      <c r="L186" s="791">
        <v>2</v>
      </c>
      <c r="M186" s="791">
        <v>22</v>
      </c>
      <c r="N186" s="793">
        <v>7.19</v>
      </c>
      <c r="O186" s="791" t="s">
        <v>8370</v>
      </c>
      <c r="P186" s="806" t="s">
        <v>8732</v>
      </c>
      <c r="Q186" s="794">
        <f t="shared" si="10"/>
        <v>0</v>
      </c>
      <c r="R186" s="794">
        <f t="shared" si="10"/>
        <v>0</v>
      </c>
      <c r="S186" s="807" t="str">
        <f t="shared" si="11"/>
        <v/>
      </c>
      <c r="T186" s="807" t="str">
        <f t="shared" si="12"/>
        <v/>
      </c>
      <c r="U186" s="807" t="str">
        <f t="shared" si="13"/>
        <v/>
      </c>
      <c r="V186" s="808" t="str">
        <f t="shared" si="14"/>
        <v/>
      </c>
      <c r="W186" s="795"/>
    </row>
    <row r="187" spans="1:23" ht="14.4" customHeight="1" x14ac:dyDescent="0.3">
      <c r="A187" s="856" t="s">
        <v>8733</v>
      </c>
      <c r="B187" s="840"/>
      <c r="C187" s="841"/>
      <c r="D187" s="811"/>
      <c r="E187" s="844">
        <v>1</v>
      </c>
      <c r="F187" s="845">
        <v>0.67</v>
      </c>
      <c r="G187" s="803">
        <v>12</v>
      </c>
      <c r="H187" s="847"/>
      <c r="I187" s="843"/>
      <c r="J187" s="800"/>
      <c r="K187" s="846">
        <v>0.53</v>
      </c>
      <c r="L187" s="847">
        <v>3</v>
      </c>
      <c r="M187" s="847">
        <v>25</v>
      </c>
      <c r="N187" s="848">
        <v>8.4700000000000006</v>
      </c>
      <c r="O187" s="847" t="s">
        <v>8370</v>
      </c>
      <c r="P187" s="849" t="s">
        <v>8734</v>
      </c>
      <c r="Q187" s="850">
        <f t="shared" si="10"/>
        <v>0</v>
      </c>
      <c r="R187" s="850">
        <f t="shared" si="10"/>
        <v>0</v>
      </c>
      <c r="S187" s="840" t="str">
        <f t="shared" si="11"/>
        <v/>
      </c>
      <c r="T187" s="840" t="str">
        <f t="shared" si="12"/>
        <v/>
      </c>
      <c r="U187" s="840" t="str">
        <f t="shared" si="13"/>
        <v/>
      </c>
      <c r="V187" s="851" t="str">
        <f t="shared" si="14"/>
        <v/>
      </c>
      <c r="W187" s="802"/>
    </row>
    <row r="188" spans="1:23" ht="14.4" customHeight="1" x14ac:dyDescent="0.3">
      <c r="A188" s="855" t="s">
        <v>8735</v>
      </c>
      <c r="B188" s="786">
        <v>1</v>
      </c>
      <c r="C188" s="787">
        <v>0.73</v>
      </c>
      <c r="D188" s="788">
        <v>8</v>
      </c>
      <c r="E188" s="805"/>
      <c r="F188" s="789"/>
      <c r="G188" s="790"/>
      <c r="H188" s="791"/>
      <c r="I188" s="789"/>
      <c r="J188" s="790"/>
      <c r="K188" s="792">
        <v>0.73</v>
      </c>
      <c r="L188" s="791">
        <v>3</v>
      </c>
      <c r="M188" s="791">
        <v>29</v>
      </c>
      <c r="N188" s="793">
        <v>9.76</v>
      </c>
      <c r="O188" s="791" t="s">
        <v>8370</v>
      </c>
      <c r="P188" s="806" t="s">
        <v>8736</v>
      </c>
      <c r="Q188" s="794">
        <f t="shared" si="10"/>
        <v>-1</v>
      </c>
      <c r="R188" s="794">
        <f t="shared" si="10"/>
        <v>-0.73</v>
      </c>
      <c r="S188" s="807" t="str">
        <f t="shared" si="11"/>
        <v/>
      </c>
      <c r="T188" s="807" t="str">
        <f t="shared" si="12"/>
        <v/>
      </c>
      <c r="U188" s="807" t="str">
        <f t="shared" si="13"/>
        <v/>
      </c>
      <c r="V188" s="808" t="str">
        <f t="shared" si="14"/>
        <v/>
      </c>
      <c r="W188" s="795"/>
    </row>
    <row r="189" spans="1:23" ht="14.4" customHeight="1" x14ac:dyDescent="0.3">
      <c r="A189" s="855" t="s">
        <v>8737</v>
      </c>
      <c r="B189" s="807"/>
      <c r="C189" s="809"/>
      <c r="D189" s="810"/>
      <c r="E189" s="796">
        <v>2</v>
      </c>
      <c r="F189" s="797">
        <v>0.8</v>
      </c>
      <c r="G189" s="799">
        <v>6</v>
      </c>
      <c r="H189" s="791"/>
      <c r="I189" s="789"/>
      <c r="J189" s="790"/>
      <c r="K189" s="792">
        <v>0.37</v>
      </c>
      <c r="L189" s="791">
        <v>2</v>
      </c>
      <c r="M189" s="791">
        <v>15</v>
      </c>
      <c r="N189" s="793">
        <v>4.92</v>
      </c>
      <c r="O189" s="791" t="s">
        <v>8370</v>
      </c>
      <c r="P189" s="806" t="s">
        <v>8738</v>
      </c>
      <c r="Q189" s="794">
        <f t="shared" si="10"/>
        <v>0</v>
      </c>
      <c r="R189" s="794">
        <f t="shared" si="10"/>
        <v>0</v>
      </c>
      <c r="S189" s="807" t="str">
        <f t="shared" si="11"/>
        <v/>
      </c>
      <c r="T189" s="807" t="str">
        <f t="shared" si="12"/>
        <v/>
      </c>
      <c r="U189" s="807" t="str">
        <f t="shared" si="13"/>
        <v/>
      </c>
      <c r="V189" s="808" t="str">
        <f t="shared" si="14"/>
        <v/>
      </c>
      <c r="W189" s="795"/>
    </row>
    <row r="190" spans="1:23" ht="14.4" customHeight="1" x14ac:dyDescent="0.3">
      <c r="A190" s="856" t="s">
        <v>8739</v>
      </c>
      <c r="B190" s="840"/>
      <c r="C190" s="841"/>
      <c r="D190" s="811"/>
      <c r="E190" s="844">
        <v>1</v>
      </c>
      <c r="F190" s="845">
        <v>0.56000000000000005</v>
      </c>
      <c r="G190" s="803">
        <v>6</v>
      </c>
      <c r="H190" s="847"/>
      <c r="I190" s="843"/>
      <c r="J190" s="800"/>
      <c r="K190" s="846">
        <v>0.56000000000000005</v>
      </c>
      <c r="L190" s="847">
        <v>3</v>
      </c>
      <c r="M190" s="847">
        <v>25</v>
      </c>
      <c r="N190" s="848">
        <v>8.2200000000000006</v>
      </c>
      <c r="O190" s="847" t="s">
        <v>8370</v>
      </c>
      <c r="P190" s="849" t="s">
        <v>8740</v>
      </c>
      <c r="Q190" s="850">
        <f t="shared" si="10"/>
        <v>0</v>
      </c>
      <c r="R190" s="850">
        <f t="shared" si="10"/>
        <v>0</v>
      </c>
      <c r="S190" s="840" t="str">
        <f t="shared" si="11"/>
        <v/>
      </c>
      <c r="T190" s="840" t="str">
        <f t="shared" si="12"/>
        <v/>
      </c>
      <c r="U190" s="840" t="str">
        <f t="shared" si="13"/>
        <v/>
      </c>
      <c r="V190" s="851" t="str">
        <f t="shared" si="14"/>
        <v/>
      </c>
      <c r="W190" s="802"/>
    </row>
    <row r="191" spans="1:23" ht="14.4" customHeight="1" x14ac:dyDescent="0.3">
      <c r="A191" s="855" t="s">
        <v>8741</v>
      </c>
      <c r="B191" s="807">
        <v>1</v>
      </c>
      <c r="C191" s="809">
        <v>0.36</v>
      </c>
      <c r="D191" s="810">
        <v>2</v>
      </c>
      <c r="E191" s="796">
        <v>5</v>
      </c>
      <c r="F191" s="797">
        <v>4.71</v>
      </c>
      <c r="G191" s="799">
        <v>11</v>
      </c>
      <c r="H191" s="791">
        <v>2</v>
      </c>
      <c r="I191" s="789">
        <v>0.68</v>
      </c>
      <c r="J191" s="790">
        <v>3</v>
      </c>
      <c r="K191" s="792">
        <v>0.34</v>
      </c>
      <c r="L191" s="791">
        <v>1</v>
      </c>
      <c r="M191" s="791">
        <v>13</v>
      </c>
      <c r="N191" s="793">
        <v>4.3600000000000003</v>
      </c>
      <c r="O191" s="791" t="s">
        <v>8370</v>
      </c>
      <c r="P191" s="806" t="s">
        <v>8742</v>
      </c>
      <c r="Q191" s="794">
        <f t="shared" si="10"/>
        <v>1</v>
      </c>
      <c r="R191" s="794">
        <f t="shared" si="10"/>
        <v>0.32000000000000006</v>
      </c>
      <c r="S191" s="807">
        <f t="shared" si="11"/>
        <v>8.7200000000000006</v>
      </c>
      <c r="T191" s="807">
        <f t="shared" si="12"/>
        <v>6</v>
      </c>
      <c r="U191" s="807">
        <f t="shared" si="13"/>
        <v>-2.7200000000000006</v>
      </c>
      <c r="V191" s="808">
        <f t="shared" si="14"/>
        <v>0.68807339449541283</v>
      </c>
      <c r="W191" s="795"/>
    </row>
    <row r="192" spans="1:23" ht="14.4" customHeight="1" x14ac:dyDescent="0.3">
      <c r="A192" s="855" t="s">
        <v>8743</v>
      </c>
      <c r="B192" s="807">
        <v>132</v>
      </c>
      <c r="C192" s="809">
        <v>92.46</v>
      </c>
      <c r="D192" s="810">
        <v>5</v>
      </c>
      <c r="E192" s="796">
        <v>148</v>
      </c>
      <c r="F192" s="797">
        <v>102.24</v>
      </c>
      <c r="G192" s="799">
        <v>4.5</v>
      </c>
      <c r="H192" s="791">
        <v>151</v>
      </c>
      <c r="I192" s="789">
        <v>103.29</v>
      </c>
      <c r="J192" s="790">
        <v>3.8</v>
      </c>
      <c r="K192" s="792">
        <v>0.67</v>
      </c>
      <c r="L192" s="791">
        <v>2</v>
      </c>
      <c r="M192" s="791">
        <v>17</v>
      </c>
      <c r="N192" s="793">
        <v>5.64</v>
      </c>
      <c r="O192" s="791" t="s">
        <v>8370</v>
      </c>
      <c r="P192" s="806" t="s">
        <v>8744</v>
      </c>
      <c r="Q192" s="794">
        <f t="shared" si="10"/>
        <v>19</v>
      </c>
      <c r="R192" s="794">
        <f t="shared" si="10"/>
        <v>10.830000000000013</v>
      </c>
      <c r="S192" s="807">
        <f t="shared" si="11"/>
        <v>851.64</v>
      </c>
      <c r="T192" s="807">
        <f t="shared" si="12"/>
        <v>573.79999999999995</v>
      </c>
      <c r="U192" s="807">
        <f t="shared" si="13"/>
        <v>-277.84000000000003</v>
      </c>
      <c r="V192" s="808">
        <f t="shared" si="14"/>
        <v>0.67375886524822692</v>
      </c>
      <c r="W192" s="795">
        <v>39.53</v>
      </c>
    </row>
    <row r="193" spans="1:23" ht="14.4" customHeight="1" x14ac:dyDescent="0.3">
      <c r="A193" s="856" t="s">
        <v>8745</v>
      </c>
      <c r="B193" s="840">
        <v>39</v>
      </c>
      <c r="C193" s="841">
        <v>41.95</v>
      </c>
      <c r="D193" s="811">
        <v>9.1</v>
      </c>
      <c r="E193" s="844">
        <v>44</v>
      </c>
      <c r="F193" s="845">
        <v>46.44</v>
      </c>
      <c r="G193" s="803">
        <v>7</v>
      </c>
      <c r="H193" s="847">
        <v>26</v>
      </c>
      <c r="I193" s="843">
        <v>26.91</v>
      </c>
      <c r="J193" s="800">
        <v>8.1999999999999993</v>
      </c>
      <c r="K193" s="846">
        <v>1.05</v>
      </c>
      <c r="L193" s="847">
        <v>4</v>
      </c>
      <c r="M193" s="847">
        <v>32</v>
      </c>
      <c r="N193" s="848">
        <v>10.76</v>
      </c>
      <c r="O193" s="847" t="s">
        <v>8370</v>
      </c>
      <c r="P193" s="849" t="s">
        <v>8746</v>
      </c>
      <c r="Q193" s="850">
        <f t="shared" si="10"/>
        <v>-13</v>
      </c>
      <c r="R193" s="850">
        <f t="shared" si="10"/>
        <v>-15.040000000000003</v>
      </c>
      <c r="S193" s="840">
        <f t="shared" si="11"/>
        <v>279.76</v>
      </c>
      <c r="T193" s="840">
        <f t="shared" si="12"/>
        <v>213.2</v>
      </c>
      <c r="U193" s="840">
        <f t="shared" si="13"/>
        <v>-66.56</v>
      </c>
      <c r="V193" s="851">
        <f t="shared" si="14"/>
        <v>0.76208178438661711</v>
      </c>
      <c r="W193" s="802">
        <v>43.18</v>
      </c>
    </row>
    <row r="194" spans="1:23" ht="14.4" customHeight="1" x14ac:dyDescent="0.3">
      <c r="A194" s="856" t="s">
        <v>8747</v>
      </c>
      <c r="B194" s="840">
        <v>18</v>
      </c>
      <c r="C194" s="841">
        <v>32.770000000000003</v>
      </c>
      <c r="D194" s="811">
        <v>8.6999999999999993</v>
      </c>
      <c r="E194" s="844">
        <v>6</v>
      </c>
      <c r="F194" s="845">
        <v>11.33</v>
      </c>
      <c r="G194" s="803">
        <v>13.7</v>
      </c>
      <c r="H194" s="847">
        <v>10</v>
      </c>
      <c r="I194" s="843">
        <v>19.350000000000001</v>
      </c>
      <c r="J194" s="800">
        <v>10.199999999999999</v>
      </c>
      <c r="K194" s="846">
        <v>1.93</v>
      </c>
      <c r="L194" s="847">
        <v>5</v>
      </c>
      <c r="M194" s="847">
        <v>49</v>
      </c>
      <c r="N194" s="848">
        <v>16.43</v>
      </c>
      <c r="O194" s="847" t="s">
        <v>8370</v>
      </c>
      <c r="P194" s="849" t="s">
        <v>8748</v>
      </c>
      <c r="Q194" s="850">
        <f t="shared" si="10"/>
        <v>-8</v>
      </c>
      <c r="R194" s="850">
        <f t="shared" si="10"/>
        <v>-13.420000000000002</v>
      </c>
      <c r="S194" s="840">
        <f t="shared" si="11"/>
        <v>164.3</v>
      </c>
      <c r="T194" s="840">
        <f t="shared" si="12"/>
        <v>102</v>
      </c>
      <c r="U194" s="840">
        <f t="shared" si="13"/>
        <v>-62.300000000000011</v>
      </c>
      <c r="V194" s="851">
        <f t="shared" si="14"/>
        <v>0.62081558125380398</v>
      </c>
      <c r="W194" s="802">
        <v>1.57</v>
      </c>
    </row>
    <row r="195" spans="1:23" ht="14.4" customHeight="1" x14ac:dyDescent="0.3">
      <c r="A195" s="855" t="s">
        <v>8749</v>
      </c>
      <c r="B195" s="807">
        <v>224</v>
      </c>
      <c r="C195" s="809">
        <v>188.93</v>
      </c>
      <c r="D195" s="810">
        <v>4.3</v>
      </c>
      <c r="E195" s="805">
        <v>255</v>
      </c>
      <c r="F195" s="789">
        <v>217.03</v>
      </c>
      <c r="G195" s="790">
        <v>4.5999999999999996</v>
      </c>
      <c r="H195" s="796">
        <v>301</v>
      </c>
      <c r="I195" s="797">
        <v>256.83</v>
      </c>
      <c r="J195" s="799">
        <v>4.4000000000000004</v>
      </c>
      <c r="K195" s="792">
        <v>0.83</v>
      </c>
      <c r="L195" s="791">
        <v>2</v>
      </c>
      <c r="M195" s="791">
        <v>18</v>
      </c>
      <c r="N195" s="793">
        <v>5.99</v>
      </c>
      <c r="O195" s="791" t="s">
        <v>8370</v>
      </c>
      <c r="P195" s="806" t="s">
        <v>8750</v>
      </c>
      <c r="Q195" s="794">
        <f t="shared" si="10"/>
        <v>77</v>
      </c>
      <c r="R195" s="794">
        <f t="shared" si="10"/>
        <v>67.899999999999977</v>
      </c>
      <c r="S195" s="807">
        <f t="shared" si="11"/>
        <v>1802.99</v>
      </c>
      <c r="T195" s="807">
        <f t="shared" si="12"/>
        <v>1324.4</v>
      </c>
      <c r="U195" s="807">
        <f t="shared" si="13"/>
        <v>-478.58999999999992</v>
      </c>
      <c r="V195" s="808">
        <f t="shared" si="14"/>
        <v>0.73455759599332227</v>
      </c>
      <c r="W195" s="795">
        <v>36.409999999999997</v>
      </c>
    </row>
    <row r="196" spans="1:23" ht="14.4" customHeight="1" x14ac:dyDescent="0.3">
      <c r="A196" s="856" t="s">
        <v>8751</v>
      </c>
      <c r="B196" s="840">
        <v>35</v>
      </c>
      <c r="C196" s="841">
        <v>35.72</v>
      </c>
      <c r="D196" s="811">
        <v>4.9000000000000004</v>
      </c>
      <c r="E196" s="842">
        <v>41</v>
      </c>
      <c r="F196" s="843">
        <v>42.62</v>
      </c>
      <c r="G196" s="800">
        <v>5.2</v>
      </c>
      <c r="H196" s="844">
        <v>10</v>
      </c>
      <c r="I196" s="845">
        <v>10.65</v>
      </c>
      <c r="J196" s="803">
        <v>5.5</v>
      </c>
      <c r="K196" s="846">
        <v>1.01</v>
      </c>
      <c r="L196" s="847">
        <v>2</v>
      </c>
      <c r="M196" s="847">
        <v>22</v>
      </c>
      <c r="N196" s="848">
        <v>7.35</v>
      </c>
      <c r="O196" s="847" t="s">
        <v>8370</v>
      </c>
      <c r="P196" s="849" t="s">
        <v>8752</v>
      </c>
      <c r="Q196" s="850">
        <f t="shared" si="10"/>
        <v>-25</v>
      </c>
      <c r="R196" s="850">
        <f t="shared" si="10"/>
        <v>-25.07</v>
      </c>
      <c r="S196" s="840">
        <f t="shared" si="11"/>
        <v>73.5</v>
      </c>
      <c r="T196" s="840">
        <f t="shared" si="12"/>
        <v>55</v>
      </c>
      <c r="U196" s="840">
        <f t="shared" si="13"/>
        <v>-18.5</v>
      </c>
      <c r="V196" s="851">
        <f t="shared" si="14"/>
        <v>0.74829931972789121</v>
      </c>
      <c r="W196" s="802">
        <v>2.65</v>
      </c>
    </row>
    <row r="197" spans="1:23" ht="14.4" customHeight="1" x14ac:dyDescent="0.3">
      <c r="A197" s="856" t="s">
        <v>8753</v>
      </c>
      <c r="B197" s="840"/>
      <c r="C197" s="841"/>
      <c r="D197" s="811"/>
      <c r="E197" s="842">
        <v>1</v>
      </c>
      <c r="F197" s="843">
        <v>1.07</v>
      </c>
      <c r="G197" s="800">
        <v>3</v>
      </c>
      <c r="H197" s="844">
        <v>2</v>
      </c>
      <c r="I197" s="845">
        <v>2.2999999999999998</v>
      </c>
      <c r="J197" s="801">
        <v>11.5</v>
      </c>
      <c r="K197" s="846">
        <v>1.07</v>
      </c>
      <c r="L197" s="847">
        <v>3</v>
      </c>
      <c r="M197" s="847">
        <v>25</v>
      </c>
      <c r="N197" s="848">
        <v>8.3800000000000008</v>
      </c>
      <c r="O197" s="847" t="s">
        <v>8370</v>
      </c>
      <c r="P197" s="849" t="s">
        <v>8754</v>
      </c>
      <c r="Q197" s="850">
        <f t="shared" si="10"/>
        <v>2</v>
      </c>
      <c r="R197" s="850">
        <f t="shared" si="10"/>
        <v>2.2999999999999998</v>
      </c>
      <c r="S197" s="840">
        <f t="shared" si="11"/>
        <v>16.760000000000002</v>
      </c>
      <c r="T197" s="840">
        <f t="shared" si="12"/>
        <v>23</v>
      </c>
      <c r="U197" s="840">
        <f t="shared" si="13"/>
        <v>6.2399999999999984</v>
      </c>
      <c r="V197" s="851">
        <f t="shared" si="14"/>
        <v>1.3723150357995226</v>
      </c>
      <c r="W197" s="802">
        <v>10.62</v>
      </c>
    </row>
    <row r="198" spans="1:23" ht="14.4" customHeight="1" x14ac:dyDescent="0.3">
      <c r="A198" s="855" t="s">
        <v>8755</v>
      </c>
      <c r="B198" s="807">
        <v>30</v>
      </c>
      <c r="C198" s="809">
        <v>14.43</v>
      </c>
      <c r="D198" s="810">
        <v>5.0999999999999996</v>
      </c>
      <c r="E198" s="796">
        <v>44</v>
      </c>
      <c r="F198" s="797">
        <v>20.329999999999998</v>
      </c>
      <c r="G198" s="799">
        <v>4.7</v>
      </c>
      <c r="H198" s="791">
        <v>33</v>
      </c>
      <c r="I198" s="789">
        <v>15.36</v>
      </c>
      <c r="J198" s="790">
        <v>4.2</v>
      </c>
      <c r="K198" s="792">
        <v>0.46</v>
      </c>
      <c r="L198" s="791">
        <v>2</v>
      </c>
      <c r="M198" s="791">
        <v>15</v>
      </c>
      <c r="N198" s="793">
        <v>4.87</v>
      </c>
      <c r="O198" s="791" t="s">
        <v>8370</v>
      </c>
      <c r="P198" s="806" t="s">
        <v>8756</v>
      </c>
      <c r="Q198" s="794">
        <f t="shared" ref="Q198:R261" si="15">H198-B198</f>
        <v>3</v>
      </c>
      <c r="R198" s="794">
        <f t="shared" si="15"/>
        <v>0.92999999999999972</v>
      </c>
      <c r="S198" s="807">
        <f t="shared" ref="S198:S261" si="16">IF(H198=0,"",H198*N198)</f>
        <v>160.71</v>
      </c>
      <c r="T198" s="807">
        <f t="shared" ref="T198:T261" si="17">IF(H198=0,"",H198*J198)</f>
        <v>138.6</v>
      </c>
      <c r="U198" s="807">
        <f t="shared" ref="U198:U261" si="18">IF(H198=0,"",T198-S198)</f>
        <v>-22.110000000000014</v>
      </c>
      <c r="V198" s="808">
        <f t="shared" ref="V198:V261" si="19">IF(H198=0,"",T198/S198)</f>
        <v>0.86242299794661181</v>
      </c>
      <c r="W198" s="795">
        <v>24.74</v>
      </c>
    </row>
    <row r="199" spans="1:23" ht="14.4" customHeight="1" x14ac:dyDescent="0.3">
      <c r="A199" s="856" t="s">
        <v>8757</v>
      </c>
      <c r="B199" s="840">
        <v>9</v>
      </c>
      <c r="C199" s="841">
        <v>7.14</v>
      </c>
      <c r="D199" s="811">
        <v>5.6</v>
      </c>
      <c r="E199" s="844">
        <v>7</v>
      </c>
      <c r="F199" s="845">
        <v>5.49</v>
      </c>
      <c r="G199" s="803">
        <v>4.7</v>
      </c>
      <c r="H199" s="847">
        <v>8</v>
      </c>
      <c r="I199" s="843">
        <v>6.35</v>
      </c>
      <c r="J199" s="800">
        <v>5.5</v>
      </c>
      <c r="K199" s="846">
        <v>0.78</v>
      </c>
      <c r="L199" s="847">
        <v>3</v>
      </c>
      <c r="M199" s="847">
        <v>27</v>
      </c>
      <c r="N199" s="848">
        <v>9.1300000000000008</v>
      </c>
      <c r="O199" s="847" t="s">
        <v>8370</v>
      </c>
      <c r="P199" s="849" t="s">
        <v>8758</v>
      </c>
      <c r="Q199" s="850">
        <f t="shared" si="15"/>
        <v>-1</v>
      </c>
      <c r="R199" s="850">
        <f t="shared" si="15"/>
        <v>-0.79</v>
      </c>
      <c r="S199" s="840">
        <f t="shared" si="16"/>
        <v>73.040000000000006</v>
      </c>
      <c r="T199" s="840">
        <f t="shared" si="17"/>
        <v>44</v>
      </c>
      <c r="U199" s="840">
        <f t="shared" si="18"/>
        <v>-29.040000000000006</v>
      </c>
      <c r="V199" s="851">
        <f t="shared" si="19"/>
        <v>0.60240963855421681</v>
      </c>
      <c r="W199" s="802">
        <v>0.87</v>
      </c>
    </row>
    <row r="200" spans="1:23" ht="14.4" customHeight="1" x14ac:dyDescent="0.3">
      <c r="A200" s="856" t="s">
        <v>8759</v>
      </c>
      <c r="B200" s="840">
        <v>3</v>
      </c>
      <c r="C200" s="841">
        <v>3.72</v>
      </c>
      <c r="D200" s="811">
        <v>7.3</v>
      </c>
      <c r="E200" s="844">
        <v>1</v>
      </c>
      <c r="F200" s="845">
        <v>0.66</v>
      </c>
      <c r="G200" s="803">
        <v>2</v>
      </c>
      <c r="H200" s="847"/>
      <c r="I200" s="843"/>
      <c r="J200" s="800"/>
      <c r="K200" s="846">
        <v>1.24</v>
      </c>
      <c r="L200" s="847">
        <v>4</v>
      </c>
      <c r="M200" s="847">
        <v>37</v>
      </c>
      <c r="N200" s="848">
        <v>12.38</v>
      </c>
      <c r="O200" s="847" t="s">
        <v>8370</v>
      </c>
      <c r="P200" s="849" t="s">
        <v>8760</v>
      </c>
      <c r="Q200" s="850">
        <f t="shared" si="15"/>
        <v>-3</v>
      </c>
      <c r="R200" s="850">
        <f t="shared" si="15"/>
        <v>-3.72</v>
      </c>
      <c r="S200" s="840" t="str">
        <f t="shared" si="16"/>
        <v/>
      </c>
      <c r="T200" s="840" t="str">
        <f t="shared" si="17"/>
        <v/>
      </c>
      <c r="U200" s="840" t="str">
        <f t="shared" si="18"/>
        <v/>
      </c>
      <c r="V200" s="851" t="str">
        <f t="shared" si="19"/>
        <v/>
      </c>
      <c r="W200" s="802"/>
    </row>
    <row r="201" spans="1:23" ht="14.4" customHeight="1" x14ac:dyDescent="0.3">
      <c r="A201" s="855" t="s">
        <v>8761</v>
      </c>
      <c r="B201" s="807">
        <v>8</v>
      </c>
      <c r="C201" s="809">
        <v>5.77</v>
      </c>
      <c r="D201" s="810">
        <v>5.5</v>
      </c>
      <c r="E201" s="796">
        <v>12</v>
      </c>
      <c r="F201" s="797">
        <v>9.24</v>
      </c>
      <c r="G201" s="799">
        <v>6.3</v>
      </c>
      <c r="H201" s="791">
        <v>6</v>
      </c>
      <c r="I201" s="789">
        <v>3.86</v>
      </c>
      <c r="J201" s="790">
        <v>4.7</v>
      </c>
      <c r="K201" s="792">
        <v>0.77</v>
      </c>
      <c r="L201" s="791">
        <v>4</v>
      </c>
      <c r="M201" s="791">
        <v>33</v>
      </c>
      <c r="N201" s="793">
        <v>11.09</v>
      </c>
      <c r="O201" s="791" t="s">
        <v>8370</v>
      </c>
      <c r="P201" s="806" t="s">
        <v>8762</v>
      </c>
      <c r="Q201" s="794">
        <f t="shared" si="15"/>
        <v>-2</v>
      </c>
      <c r="R201" s="794">
        <f t="shared" si="15"/>
        <v>-1.9099999999999997</v>
      </c>
      <c r="S201" s="807">
        <f t="shared" si="16"/>
        <v>66.539999999999992</v>
      </c>
      <c r="T201" s="807">
        <f t="shared" si="17"/>
        <v>28.200000000000003</v>
      </c>
      <c r="U201" s="807">
        <f t="shared" si="18"/>
        <v>-38.339999999999989</v>
      </c>
      <c r="V201" s="808">
        <f t="shared" si="19"/>
        <v>0.42380522993688019</v>
      </c>
      <c r="W201" s="795"/>
    </row>
    <row r="202" spans="1:23" ht="14.4" customHeight="1" x14ac:dyDescent="0.3">
      <c r="A202" s="856" t="s">
        <v>8763</v>
      </c>
      <c r="B202" s="840">
        <v>5</v>
      </c>
      <c r="C202" s="841">
        <v>4.8</v>
      </c>
      <c r="D202" s="811">
        <v>5.2</v>
      </c>
      <c r="E202" s="844">
        <v>4</v>
      </c>
      <c r="F202" s="845">
        <v>3.07</v>
      </c>
      <c r="G202" s="803">
        <v>4.5</v>
      </c>
      <c r="H202" s="847">
        <v>1</v>
      </c>
      <c r="I202" s="843">
        <v>0.77</v>
      </c>
      <c r="J202" s="800">
        <v>5</v>
      </c>
      <c r="K202" s="846">
        <v>0.77</v>
      </c>
      <c r="L202" s="847">
        <v>4</v>
      </c>
      <c r="M202" s="847">
        <v>33</v>
      </c>
      <c r="N202" s="848">
        <v>11.09</v>
      </c>
      <c r="O202" s="847" t="s">
        <v>8370</v>
      </c>
      <c r="P202" s="849" t="s">
        <v>8764</v>
      </c>
      <c r="Q202" s="850">
        <f t="shared" si="15"/>
        <v>-4</v>
      </c>
      <c r="R202" s="850">
        <f t="shared" si="15"/>
        <v>-4.0299999999999994</v>
      </c>
      <c r="S202" s="840">
        <f t="shared" si="16"/>
        <v>11.09</v>
      </c>
      <c r="T202" s="840">
        <f t="shared" si="17"/>
        <v>5</v>
      </c>
      <c r="U202" s="840">
        <f t="shared" si="18"/>
        <v>-6.09</v>
      </c>
      <c r="V202" s="851">
        <f t="shared" si="19"/>
        <v>0.45085662759242562</v>
      </c>
      <c r="W202" s="802"/>
    </row>
    <row r="203" spans="1:23" ht="14.4" customHeight="1" x14ac:dyDescent="0.3">
      <c r="A203" s="856" t="s">
        <v>8765</v>
      </c>
      <c r="B203" s="840">
        <v>2</v>
      </c>
      <c r="C203" s="841">
        <v>1.43</v>
      </c>
      <c r="D203" s="811">
        <v>7</v>
      </c>
      <c r="E203" s="844"/>
      <c r="F203" s="845"/>
      <c r="G203" s="803"/>
      <c r="H203" s="847">
        <v>1</v>
      </c>
      <c r="I203" s="843">
        <v>0.94</v>
      </c>
      <c r="J203" s="800">
        <v>5</v>
      </c>
      <c r="K203" s="846">
        <v>0.94</v>
      </c>
      <c r="L203" s="847">
        <v>4</v>
      </c>
      <c r="M203" s="847">
        <v>39</v>
      </c>
      <c r="N203" s="848">
        <v>13.08</v>
      </c>
      <c r="O203" s="847" t="s">
        <v>8370</v>
      </c>
      <c r="P203" s="849" t="s">
        <v>8766</v>
      </c>
      <c r="Q203" s="850">
        <f t="shared" si="15"/>
        <v>-1</v>
      </c>
      <c r="R203" s="850">
        <f t="shared" si="15"/>
        <v>-0.49</v>
      </c>
      <c r="S203" s="840">
        <f t="shared" si="16"/>
        <v>13.08</v>
      </c>
      <c r="T203" s="840">
        <f t="shared" si="17"/>
        <v>5</v>
      </c>
      <c r="U203" s="840">
        <f t="shared" si="18"/>
        <v>-8.08</v>
      </c>
      <c r="V203" s="851">
        <f t="shared" si="19"/>
        <v>0.38226299694189603</v>
      </c>
      <c r="W203" s="802"/>
    </row>
    <row r="204" spans="1:23" ht="14.4" customHeight="1" x14ac:dyDescent="0.3">
      <c r="A204" s="855" t="s">
        <v>8767</v>
      </c>
      <c r="B204" s="807">
        <v>5</v>
      </c>
      <c r="C204" s="809">
        <v>2.38</v>
      </c>
      <c r="D204" s="810">
        <v>4.2</v>
      </c>
      <c r="E204" s="805">
        <v>8</v>
      </c>
      <c r="F204" s="789">
        <v>3.79</v>
      </c>
      <c r="G204" s="790">
        <v>4.0999999999999996</v>
      </c>
      <c r="H204" s="796">
        <v>9</v>
      </c>
      <c r="I204" s="797">
        <v>4.2699999999999996</v>
      </c>
      <c r="J204" s="799">
        <v>3.9</v>
      </c>
      <c r="K204" s="792">
        <v>0.47</v>
      </c>
      <c r="L204" s="791">
        <v>2</v>
      </c>
      <c r="M204" s="791">
        <v>18</v>
      </c>
      <c r="N204" s="793">
        <v>5.98</v>
      </c>
      <c r="O204" s="791" t="s">
        <v>8370</v>
      </c>
      <c r="P204" s="806" t="s">
        <v>8768</v>
      </c>
      <c r="Q204" s="794">
        <f t="shared" si="15"/>
        <v>4</v>
      </c>
      <c r="R204" s="794">
        <f t="shared" si="15"/>
        <v>1.8899999999999997</v>
      </c>
      <c r="S204" s="807">
        <f t="shared" si="16"/>
        <v>53.820000000000007</v>
      </c>
      <c r="T204" s="807">
        <f t="shared" si="17"/>
        <v>35.1</v>
      </c>
      <c r="U204" s="807">
        <f t="shared" si="18"/>
        <v>-18.720000000000006</v>
      </c>
      <c r="V204" s="808">
        <f t="shared" si="19"/>
        <v>0.65217391304347816</v>
      </c>
      <c r="W204" s="795"/>
    </row>
    <row r="205" spans="1:23" ht="14.4" customHeight="1" x14ac:dyDescent="0.3">
      <c r="A205" s="856" t="s">
        <v>8769</v>
      </c>
      <c r="B205" s="840">
        <v>1</v>
      </c>
      <c r="C205" s="841">
        <v>0.59</v>
      </c>
      <c r="D205" s="811">
        <v>4</v>
      </c>
      <c r="E205" s="842"/>
      <c r="F205" s="843"/>
      <c r="G205" s="800"/>
      <c r="H205" s="844">
        <v>2</v>
      </c>
      <c r="I205" s="845">
        <v>2.15</v>
      </c>
      <c r="J205" s="801">
        <v>23</v>
      </c>
      <c r="K205" s="846">
        <v>0.59</v>
      </c>
      <c r="L205" s="847">
        <v>2</v>
      </c>
      <c r="M205" s="847">
        <v>22</v>
      </c>
      <c r="N205" s="848">
        <v>7.34</v>
      </c>
      <c r="O205" s="847" t="s">
        <v>8370</v>
      </c>
      <c r="P205" s="849" t="s">
        <v>8770</v>
      </c>
      <c r="Q205" s="850">
        <f t="shared" si="15"/>
        <v>1</v>
      </c>
      <c r="R205" s="850">
        <f t="shared" si="15"/>
        <v>1.56</v>
      </c>
      <c r="S205" s="840">
        <f t="shared" si="16"/>
        <v>14.68</v>
      </c>
      <c r="T205" s="840">
        <f t="shared" si="17"/>
        <v>46</v>
      </c>
      <c r="U205" s="840">
        <f t="shared" si="18"/>
        <v>31.32</v>
      </c>
      <c r="V205" s="851">
        <f t="shared" si="19"/>
        <v>3.1335149863760217</v>
      </c>
      <c r="W205" s="802">
        <v>31.66</v>
      </c>
    </row>
    <row r="206" spans="1:23" ht="14.4" customHeight="1" x14ac:dyDescent="0.3">
      <c r="A206" s="855" t="s">
        <v>8771</v>
      </c>
      <c r="B206" s="786">
        <v>7</v>
      </c>
      <c r="C206" s="787">
        <v>3.83</v>
      </c>
      <c r="D206" s="788">
        <v>6.3</v>
      </c>
      <c r="E206" s="805">
        <v>4</v>
      </c>
      <c r="F206" s="789">
        <v>2.34</v>
      </c>
      <c r="G206" s="790">
        <v>10.3</v>
      </c>
      <c r="H206" s="791">
        <v>6</v>
      </c>
      <c r="I206" s="789">
        <v>3.51</v>
      </c>
      <c r="J206" s="798">
        <v>9.1999999999999993</v>
      </c>
      <c r="K206" s="792">
        <v>0.56000000000000005</v>
      </c>
      <c r="L206" s="791">
        <v>3</v>
      </c>
      <c r="M206" s="791">
        <v>24</v>
      </c>
      <c r="N206" s="793">
        <v>7.93</v>
      </c>
      <c r="O206" s="791" t="s">
        <v>8370</v>
      </c>
      <c r="P206" s="806" t="s">
        <v>8772</v>
      </c>
      <c r="Q206" s="794">
        <f t="shared" si="15"/>
        <v>-1</v>
      </c>
      <c r="R206" s="794">
        <f t="shared" si="15"/>
        <v>-0.32000000000000028</v>
      </c>
      <c r="S206" s="807">
        <f t="shared" si="16"/>
        <v>47.58</v>
      </c>
      <c r="T206" s="807">
        <f t="shared" si="17"/>
        <v>55.199999999999996</v>
      </c>
      <c r="U206" s="807">
        <f t="shared" si="18"/>
        <v>7.6199999999999974</v>
      </c>
      <c r="V206" s="808">
        <f t="shared" si="19"/>
        <v>1.1601513240857502</v>
      </c>
      <c r="W206" s="795">
        <v>16.2</v>
      </c>
    </row>
    <row r="207" spans="1:23" ht="14.4" customHeight="1" x14ac:dyDescent="0.3">
      <c r="A207" s="856" t="s">
        <v>8773</v>
      </c>
      <c r="B207" s="852">
        <v>3</v>
      </c>
      <c r="C207" s="853">
        <v>1.88</v>
      </c>
      <c r="D207" s="804">
        <v>5</v>
      </c>
      <c r="E207" s="842"/>
      <c r="F207" s="843"/>
      <c r="G207" s="800"/>
      <c r="H207" s="847">
        <v>1</v>
      </c>
      <c r="I207" s="843">
        <v>0.74</v>
      </c>
      <c r="J207" s="800">
        <v>9</v>
      </c>
      <c r="K207" s="846">
        <v>0.74</v>
      </c>
      <c r="L207" s="847">
        <v>4</v>
      </c>
      <c r="M207" s="847">
        <v>32</v>
      </c>
      <c r="N207" s="848">
        <v>10.81</v>
      </c>
      <c r="O207" s="847" t="s">
        <v>8370</v>
      </c>
      <c r="P207" s="849" t="s">
        <v>8774</v>
      </c>
      <c r="Q207" s="850">
        <f t="shared" si="15"/>
        <v>-2</v>
      </c>
      <c r="R207" s="850">
        <f t="shared" si="15"/>
        <v>-1.1399999999999999</v>
      </c>
      <c r="S207" s="840">
        <f t="shared" si="16"/>
        <v>10.81</v>
      </c>
      <c r="T207" s="840">
        <f t="shared" si="17"/>
        <v>9</v>
      </c>
      <c r="U207" s="840">
        <f t="shared" si="18"/>
        <v>-1.8100000000000005</v>
      </c>
      <c r="V207" s="851">
        <f t="shared" si="19"/>
        <v>0.83256244218316366</v>
      </c>
      <c r="W207" s="802"/>
    </row>
    <row r="208" spans="1:23" ht="14.4" customHeight="1" x14ac:dyDescent="0.3">
      <c r="A208" s="856" t="s">
        <v>8775</v>
      </c>
      <c r="B208" s="852">
        <v>1</v>
      </c>
      <c r="C208" s="853">
        <v>1.33</v>
      </c>
      <c r="D208" s="804">
        <v>21</v>
      </c>
      <c r="E208" s="842"/>
      <c r="F208" s="843"/>
      <c r="G208" s="800"/>
      <c r="H208" s="847"/>
      <c r="I208" s="843"/>
      <c r="J208" s="800"/>
      <c r="K208" s="846">
        <v>0.93</v>
      </c>
      <c r="L208" s="847">
        <v>4</v>
      </c>
      <c r="M208" s="847">
        <v>37</v>
      </c>
      <c r="N208" s="848">
        <v>12.41</v>
      </c>
      <c r="O208" s="847" t="s">
        <v>8370</v>
      </c>
      <c r="P208" s="849" t="s">
        <v>8776</v>
      </c>
      <c r="Q208" s="850">
        <f t="shared" si="15"/>
        <v>-1</v>
      </c>
      <c r="R208" s="850">
        <f t="shared" si="15"/>
        <v>-1.33</v>
      </c>
      <c r="S208" s="840" t="str">
        <f t="shared" si="16"/>
        <v/>
      </c>
      <c r="T208" s="840" t="str">
        <f t="shared" si="17"/>
        <v/>
      </c>
      <c r="U208" s="840" t="str">
        <f t="shared" si="18"/>
        <v/>
      </c>
      <c r="V208" s="851" t="str">
        <f t="shared" si="19"/>
        <v/>
      </c>
      <c r="W208" s="802"/>
    </row>
    <row r="209" spans="1:23" ht="14.4" customHeight="1" x14ac:dyDescent="0.3">
      <c r="A209" s="855" t="s">
        <v>8777</v>
      </c>
      <c r="B209" s="807"/>
      <c r="C209" s="809"/>
      <c r="D209" s="810"/>
      <c r="E209" s="796">
        <v>1</v>
      </c>
      <c r="F209" s="797">
        <v>0.28999999999999998</v>
      </c>
      <c r="G209" s="799">
        <v>4</v>
      </c>
      <c r="H209" s="791"/>
      <c r="I209" s="789"/>
      <c r="J209" s="790"/>
      <c r="K209" s="792">
        <v>0.26</v>
      </c>
      <c r="L209" s="791">
        <v>1</v>
      </c>
      <c r="M209" s="791">
        <v>10</v>
      </c>
      <c r="N209" s="793">
        <v>3.3</v>
      </c>
      <c r="O209" s="791" t="s">
        <v>8370</v>
      </c>
      <c r="P209" s="806" t="s">
        <v>8778</v>
      </c>
      <c r="Q209" s="794">
        <f t="shared" si="15"/>
        <v>0</v>
      </c>
      <c r="R209" s="794">
        <f t="shared" si="15"/>
        <v>0</v>
      </c>
      <c r="S209" s="807" t="str">
        <f t="shared" si="16"/>
        <v/>
      </c>
      <c r="T209" s="807" t="str">
        <f t="shared" si="17"/>
        <v/>
      </c>
      <c r="U209" s="807" t="str">
        <f t="shared" si="18"/>
        <v/>
      </c>
      <c r="V209" s="808" t="str">
        <f t="shared" si="19"/>
        <v/>
      </c>
      <c r="W209" s="795"/>
    </row>
    <row r="210" spans="1:23" ht="14.4" customHeight="1" x14ac:dyDescent="0.3">
      <c r="A210" s="856" t="s">
        <v>8779</v>
      </c>
      <c r="B210" s="840">
        <v>1</v>
      </c>
      <c r="C210" s="841">
        <v>0.38</v>
      </c>
      <c r="D210" s="811">
        <v>3</v>
      </c>
      <c r="E210" s="844"/>
      <c r="F210" s="845"/>
      <c r="G210" s="803"/>
      <c r="H210" s="847"/>
      <c r="I210" s="843"/>
      <c r="J210" s="800"/>
      <c r="K210" s="846">
        <v>0.34</v>
      </c>
      <c r="L210" s="847">
        <v>1</v>
      </c>
      <c r="M210" s="847">
        <v>13</v>
      </c>
      <c r="N210" s="848">
        <v>4.24</v>
      </c>
      <c r="O210" s="847" t="s">
        <v>8370</v>
      </c>
      <c r="P210" s="849" t="s">
        <v>8780</v>
      </c>
      <c r="Q210" s="850">
        <f t="shared" si="15"/>
        <v>-1</v>
      </c>
      <c r="R210" s="850">
        <f t="shared" si="15"/>
        <v>-0.38</v>
      </c>
      <c r="S210" s="840" t="str">
        <f t="shared" si="16"/>
        <v/>
      </c>
      <c r="T210" s="840" t="str">
        <f t="shared" si="17"/>
        <v/>
      </c>
      <c r="U210" s="840" t="str">
        <f t="shared" si="18"/>
        <v/>
      </c>
      <c r="V210" s="851" t="str">
        <f t="shared" si="19"/>
        <v/>
      </c>
      <c r="W210" s="802"/>
    </row>
    <row r="211" spans="1:23" ht="14.4" customHeight="1" x14ac:dyDescent="0.3">
      <c r="A211" s="855" t="s">
        <v>8781</v>
      </c>
      <c r="B211" s="786">
        <v>5</v>
      </c>
      <c r="C211" s="787">
        <v>1.91</v>
      </c>
      <c r="D211" s="788">
        <v>2.8</v>
      </c>
      <c r="E211" s="805">
        <v>4</v>
      </c>
      <c r="F211" s="789">
        <v>1.69</v>
      </c>
      <c r="G211" s="790">
        <v>3</v>
      </c>
      <c r="H211" s="791">
        <v>4</v>
      </c>
      <c r="I211" s="789">
        <v>1.69</v>
      </c>
      <c r="J211" s="790">
        <v>3</v>
      </c>
      <c r="K211" s="792">
        <v>0.42</v>
      </c>
      <c r="L211" s="791">
        <v>2</v>
      </c>
      <c r="M211" s="791">
        <v>19</v>
      </c>
      <c r="N211" s="793">
        <v>6.19</v>
      </c>
      <c r="O211" s="791" t="s">
        <v>8370</v>
      </c>
      <c r="P211" s="806" t="s">
        <v>8782</v>
      </c>
      <c r="Q211" s="794">
        <f t="shared" si="15"/>
        <v>-1</v>
      </c>
      <c r="R211" s="794">
        <f t="shared" si="15"/>
        <v>-0.21999999999999997</v>
      </c>
      <c r="S211" s="807">
        <f t="shared" si="16"/>
        <v>24.76</v>
      </c>
      <c r="T211" s="807">
        <f t="shared" si="17"/>
        <v>12</v>
      </c>
      <c r="U211" s="807">
        <f t="shared" si="18"/>
        <v>-12.760000000000002</v>
      </c>
      <c r="V211" s="808">
        <f t="shared" si="19"/>
        <v>0.48465266558966069</v>
      </c>
      <c r="W211" s="795"/>
    </row>
    <row r="212" spans="1:23" ht="14.4" customHeight="1" x14ac:dyDescent="0.3">
      <c r="A212" s="856" t="s">
        <v>8783</v>
      </c>
      <c r="B212" s="852">
        <v>3</v>
      </c>
      <c r="C212" s="853">
        <v>1.44</v>
      </c>
      <c r="D212" s="804">
        <v>6.3</v>
      </c>
      <c r="E212" s="842">
        <v>1</v>
      </c>
      <c r="F212" s="843">
        <v>0.62</v>
      </c>
      <c r="G212" s="800">
        <v>3</v>
      </c>
      <c r="H212" s="847">
        <v>1</v>
      </c>
      <c r="I212" s="843">
        <v>0.62</v>
      </c>
      <c r="J212" s="800">
        <v>3</v>
      </c>
      <c r="K212" s="846">
        <v>0.62</v>
      </c>
      <c r="L212" s="847">
        <v>3</v>
      </c>
      <c r="M212" s="847">
        <v>28</v>
      </c>
      <c r="N212" s="848">
        <v>9.2100000000000009</v>
      </c>
      <c r="O212" s="847" t="s">
        <v>8370</v>
      </c>
      <c r="P212" s="849" t="s">
        <v>8784</v>
      </c>
      <c r="Q212" s="850">
        <f t="shared" si="15"/>
        <v>-2</v>
      </c>
      <c r="R212" s="850">
        <f t="shared" si="15"/>
        <v>-0.82</v>
      </c>
      <c r="S212" s="840">
        <f t="shared" si="16"/>
        <v>9.2100000000000009</v>
      </c>
      <c r="T212" s="840">
        <f t="shared" si="17"/>
        <v>3</v>
      </c>
      <c r="U212" s="840">
        <f t="shared" si="18"/>
        <v>-6.2100000000000009</v>
      </c>
      <c r="V212" s="851">
        <f t="shared" si="19"/>
        <v>0.32573289902280128</v>
      </c>
      <c r="W212" s="802"/>
    </row>
    <row r="213" spans="1:23" ht="14.4" customHeight="1" x14ac:dyDescent="0.3">
      <c r="A213" s="855" t="s">
        <v>8785</v>
      </c>
      <c r="B213" s="786">
        <v>1</v>
      </c>
      <c r="C213" s="787">
        <v>4.38</v>
      </c>
      <c r="D213" s="788">
        <v>15</v>
      </c>
      <c r="E213" s="805"/>
      <c r="F213" s="789"/>
      <c r="G213" s="790"/>
      <c r="H213" s="791"/>
      <c r="I213" s="789"/>
      <c r="J213" s="790"/>
      <c r="K213" s="792">
        <v>4.38</v>
      </c>
      <c r="L213" s="791">
        <v>4</v>
      </c>
      <c r="M213" s="791">
        <v>39</v>
      </c>
      <c r="N213" s="793">
        <v>13.06</v>
      </c>
      <c r="O213" s="791" t="s">
        <v>8370</v>
      </c>
      <c r="P213" s="806" t="s">
        <v>8786</v>
      </c>
      <c r="Q213" s="794">
        <f t="shared" si="15"/>
        <v>-1</v>
      </c>
      <c r="R213" s="794">
        <f t="shared" si="15"/>
        <v>-4.38</v>
      </c>
      <c r="S213" s="807" t="str">
        <f t="shared" si="16"/>
        <v/>
      </c>
      <c r="T213" s="807" t="str">
        <f t="shared" si="17"/>
        <v/>
      </c>
      <c r="U213" s="807" t="str">
        <f t="shared" si="18"/>
        <v/>
      </c>
      <c r="V213" s="808" t="str">
        <f t="shared" si="19"/>
        <v/>
      </c>
      <c r="W213" s="795"/>
    </row>
    <row r="214" spans="1:23" ht="14.4" customHeight="1" x14ac:dyDescent="0.3">
      <c r="A214" s="855" t="s">
        <v>8787</v>
      </c>
      <c r="B214" s="807">
        <v>1</v>
      </c>
      <c r="C214" s="809">
        <v>1.62</v>
      </c>
      <c r="D214" s="810">
        <v>4</v>
      </c>
      <c r="E214" s="805"/>
      <c r="F214" s="789"/>
      <c r="G214" s="790"/>
      <c r="H214" s="796"/>
      <c r="I214" s="797"/>
      <c r="J214" s="799"/>
      <c r="K214" s="792">
        <v>1.62</v>
      </c>
      <c r="L214" s="791">
        <v>3</v>
      </c>
      <c r="M214" s="791">
        <v>28</v>
      </c>
      <c r="N214" s="793">
        <v>9.4499999999999993</v>
      </c>
      <c r="O214" s="791" t="s">
        <v>8370</v>
      </c>
      <c r="P214" s="806" t="s">
        <v>8788</v>
      </c>
      <c r="Q214" s="794">
        <f t="shared" si="15"/>
        <v>-1</v>
      </c>
      <c r="R214" s="794">
        <f t="shared" si="15"/>
        <v>-1.62</v>
      </c>
      <c r="S214" s="807" t="str">
        <f t="shared" si="16"/>
        <v/>
      </c>
      <c r="T214" s="807" t="str">
        <f t="shared" si="17"/>
        <v/>
      </c>
      <c r="U214" s="807" t="str">
        <f t="shared" si="18"/>
        <v/>
      </c>
      <c r="V214" s="808" t="str">
        <f t="shared" si="19"/>
        <v/>
      </c>
      <c r="W214" s="795"/>
    </row>
    <row r="215" spans="1:23" ht="14.4" customHeight="1" x14ac:dyDescent="0.3">
      <c r="A215" s="856" t="s">
        <v>8789</v>
      </c>
      <c r="B215" s="840">
        <v>1</v>
      </c>
      <c r="C215" s="841">
        <v>1.6</v>
      </c>
      <c r="D215" s="811">
        <v>5</v>
      </c>
      <c r="E215" s="842"/>
      <c r="F215" s="843"/>
      <c r="G215" s="800"/>
      <c r="H215" s="844">
        <v>2</v>
      </c>
      <c r="I215" s="845">
        <v>3.79</v>
      </c>
      <c r="J215" s="803">
        <v>10.5</v>
      </c>
      <c r="K215" s="846">
        <v>1.9</v>
      </c>
      <c r="L215" s="847">
        <v>6</v>
      </c>
      <c r="M215" s="847">
        <v>51</v>
      </c>
      <c r="N215" s="848">
        <v>17.100000000000001</v>
      </c>
      <c r="O215" s="847" t="s">
        <v>8370</v>
      </c>
      <c r="P215" s="849" t="s">
        <v>8790</v>
      </c>
      <c r="Q215" s="850">
        <f t="shared" si="15"/>
        <v>1</v>
      </c>
      <c r="R215" s="850">
        <f t="shared" si="15"/>
        <v>2.19</v>
      </c>
      <c r="S215" s="840">
        <f t="shared" si="16"/>
        <v>34.200000000000003</v>
      </c>
      <c r="T215" s="840">
        <f t="shared" si="17"/>
        <v>21</v>
      </c>
      <c r="U215" s="840">
        <f t="shared" si="18"/>
        <v>-13.200000000000003</v>
      </c>
      <c r="V215" s="851">
        <f t="shared" si="19"/>
        <v>0.61403508771929816</v>
      </c>
      <c r="W215" s="802"/>
    </row>
    <row r="216" spans="1:23" ht="14.4" customHeight="1" x14ac:dyDescent="0.3">
      <c r="A216" s="856" t="s">
        <v>8791</v>
      </c>
      <c r="B216" s="840">
        <v>1</v>
      </c>
      <c r="C216" s="841">
        <v>1.54</v>
      </c>
      <c r="D216" s="811">
        <v>4</v>
      </c>
      <c r="E216" s="842"/>
      <c r="F216" s="843"/>
      <c r="G216" s="800"/>
      <c r="H216" s="844">
        <v>1</v>
      </c>
      <c r="I216" s="845">
        <v>2.23</v>
      </c>
      <c r="J216" s="803">
        <v>6</v>
      </c>
      <c r="K216" s="846">
        <v>2.58</v>
      </c>
      <c r="L216" s="847">
        <v>7</v>
      </c>
      <c r="M216" s="847">
        <v>63</v>
      </c>
      <c r="N216" s="848">
        <v>20.86</v>
      </c>
      <c r="O216" s="847" t="s">
        <v>8370</v>
      </c>
      <c r="P216" s="849" t="s">
        <v>8792</v>
      </c>
      <c r="Q216" s="850">
        <f t="shared" si="15"/>
        <v>0</v>
      </c>
      <c r="R216" s="850">
        <f t="shared" si="15"/>
        <v>0.69</v>
      </c>
      <c r="S216" s="840">
        <f t="shared" si="16"/>
        <v>20.86</v>
      </c>
      <c r="T216" s="840">
        <f t="shared" si="17"/>
        <v>6</v>
      </c>
      <c r="U216" s="840">
        <f t="shared" si="18"/>
        <v>-14.86</v>
      </c>
      <c r="V216" s="851">
        <f t="shared" si="19"/>
        <v>0.28763183125599234</v>
      </c>
      <c r="W216" s="802"/>
    </row>
    <row r="217" spans="1:23" ht="14.4" customHeight="1" x14ac:dyDescent="0.3">
      <c r="A217" s="855" t="s">
        <v>8793</v>
      </c>
      <c r="B217" s="807"/>
      <c r="C217" s="809"/>
      <c r="D217" s="810"/>
      <c r="E217" s="796">
        <v>1</v>
      </c>
      <c r="F217" s="797">
        <v>2.57</v>
      </c>
      <c r="G217" s="799">
        <v>10</v>
      </c>
      <c r="H217" s="791"/>
      <c r="I217" s="789"/>
      <c r="J217" s="790"/>
      <c r="K217" s="792">
        <v>2.57</v>
      </c>
      <c r="L217" s="791">
        <v>2</v>
      </c>
      <c r="M217" s="791">
        <v>18</v>
      </c>
      <c r="N217" s="793">
        <v>5.86</v>
      </c>
      <c r="O217" s="791" t="s">
        <v>8370</v>
      </c>
      <c r="P217" s="806" t="s">
        <v>8794</v>
      </c>
      <c r="Q217" s="794">
        <f t="shared" si="15"/>
        <v>0</v>
      </c>
      <c r="R217" s="794">
        <f t="shared" si="15"/>
        <v>0</v>
      </c>
      <c r="S217" s="807" t="str">
        <f t="shared" si="16"/>
        <v/>
      </c>
      <c r="T217" s="807" t="str">
        <f t="shared" si="17"/>
        <v/>
      </c>
      <c r="U217" s="807" t="str">
        <f t="shared" si="18"/>
        <v/>
      </c>
      <c r="V217" s="808" t="str">
        <f t="shared" si="19"/>
        <v/>
      </c>
      <c r="W217" s="795"/>
    </row>
    <row r="218" spans="1:23" ht="14.4" customHeight="1" x14ac:dyDescent="0.3">
      <c r="A218" s="855" t="s">
        <v>8795</v>
      </c>
      <c r="B218" s="807"/>
      <c r="C218" s="809"/>
      <c r="D218" s="810"/>
      <c r="E218" s="796">
        <v>1</v>
      </c>
      <c r="F218" s="797">
        <v>1.56</v>
      </c>
      <c r="G218" s="799">
        <v>5</v>
      </c>
      <c r="H218" s="791"/>
      <c r="I218" s="789"/>
      <c r="J218" s="790"/>
      <c r="K218" s="792">
        <v>2.11</v>
      </c>
      <c r="L218" s="791">
        <v>7</v>
      </c>
      <c r="M218" s="791">
        <v>67</v>
      </c>
      <c r="N218" s="793">
        <v>22.24</v>
      </c>
      <c r="O218" s="791" t="s">
        <v>8370</v>
      </c>
      <c r="P218" s="806" t="s">
        <v>8796</v>
      </c>
      <c r="Q218" s="794">
        <f t="shared" si="15"/>
        <v>0</v>
      </c>
      <c r="R218" s="794">
        <f t="shared" si="15"/>
        <v>0</v>
      </c>
      <c r="S218" s="807" t="str">
        <f t="shared" si="16"/>
        <v/>
      </c>
      <c r="T218" s="807" t="str">
        <f t="shared" si="17"/>
        <v/>
      </c>
      <c r="U218" s="807" t="str">
        <f t="shared" si="18"/>
        <v/>
      </c>
      <c r="V218" s="808" t="str">
        <f t="shared" si="19"/>
        <v/>
      </c>
      <c r="W218" s="795"/>
    </row>
    <row r="219" spans="1:23" ht="14.4" customHeight="1" x14ac:dyDescent="0.3">
      <c r="A219" s="855" t="s">
        <v>8797</v>
      </c>
      <c r="B219" s="807">
        <v>1</v>
      </c>
      <c r="C219" s="809">
        <v>1.51</v>
      </c>
      <c r="D219" s="810">
        <v>5</v>
      </c>
      <c r="E219" s="796">
        <v>2</v>
      </c>
      <c r="F219" s="797">
        <v>3.02</v>
      </c>
      <c r="G219" s="799">
        <v>5.5</v>
      </c>
      <c r="H219" s="791"/>
      <c r="I219" s="789"/>
      <c r="J219" s="790"/>
      <c r="K219" s="792">
        <v>1.51</v>
      </c>
      <c r="L219" s="791">
        <v>3</v>
      </c>
      <c r="M219" s="791">
        <v>26</v>
      </c>
      <c r="N219" s="793">
        <v>8.59</v>
      </c>
      <c r="O219" s="791" t="s">
        <v>8370</v>
      </c>
      <c r="P219" s="806" t="s">
        <v>8798</v>
      </c>
      <c r="Q219" s="794">
        <f t="shared" si="15"/>
        <v>-1</v>
      </c>
      <c r="R219" s="794">
        <f t="shared" si="15"/>
        <v>-1.51</v>
      </c>
      <c r="S219" s="807" t="str">
        <f t="shared" si="16"/>
        <v/>
      </c>
      <c r="T219" s="807" t="str">
        <f t="shared" si="17"/>
        <v/>
      </c>
      <c r="U219" s="807" t="str">
        <f t="shared" si="18"/>
        <v/>
      </c>
      <c r="V219" s="808" t="str">
        <f t="shared" si="19"/>
        <v/>
      </c>
      <c r="W219" s="795"/>
    </row>
    <row r="220" spans="1:23" ht="14.4" customHeight="1" x14ac:dyDescent="0.3">
      <c r="A220" s="856" t="s">
        <v>8799</v>
      </c>
      <c r="B220" s="840"/>
      <c r="C220" s="841"/>
      <c r="D220" s="811"/>
      <c r="E220" s="844">
        <v>1</v>
      </c>
      <c r="F220" s="845">
        <v>1.54</v>
      </c>
      <c r="G220" s="803">
        <v>3</v>
      </c>
      <c r="H220" s="847"/>
      <c r="I220" s="843"/>
      <c r="J220" s="800"/>
      <c r="K220" s="846">
        <v>1.93</v>
      </c>
      <c r="L220" s="847">
        <v>4</v>
      </c>
      <c r="M220" s="847">
        <v>36</v>
      </c>
      <c r="N220" s="848">
        <v>12.05</v>
      </c>
      <c r="O220" s="847" t="s">
        <v>8370</v>
      </c>
      <c r="P220" s="849" t="s">
        <v>8800</v>
      </c>
      <c r="Q220" s="850">
        <f t="shared" si="15"/>
        <v>0</v>
      </c>
      <c r="R220" s="850">
        <f t="shared" si="15"/>
        <v>0</v>
      </c>
      <c r="S220" s="840" t="str">
        <f t="shared" si="16"/>
        <v/>
      </c>
      <c r="T220" s="840" t="str">
        <f t="shared" si="17"/>
        <v/>
      </c>
      <c r="U220" s="840" t="str">
        <f t="shared" si="18"/>
        <v/>
      </c>
      <c r="V220" s="851" t="str">
        <f t="shared" si="19"/>
        <v/>
      </c>
      <c r="W220" s="802"/>
    </row>
    <row r="221" spans="1:23" ht="14.4" customHeight="1" x14ac:dyDescent="0.3">
      <c r="A221" s="856" t="s">
        <v>8801</v>
      </c>
      <c r="B221" s="840"/>
      <c r="C221" s="841"/>
      <c r="D221" s="811"/>
      <c r="E221" s="844">
        <v>1</v>
      </c>
      <c r="F221" s="845">
        <v>4.0199999999999996</v>
      </c>
      <c r="G221" s="803">
        <v>8</v>
      </c>
      <c r="H221" s="847"/>
      <c r="I221" s="843"/>
      <c r="J221" s="800"/>
      <c r="K221" s="846">
        <v>4.0199999999999996</v>
      </c>
      <c r="L221" s="847">
        <v>8</v>
      </c>
      <c r="M221" s="847">
        <v>69</v>
      </c>
      <c r="N221" s="848">
        <v>22.88</v>
      </c>
      <c r="O221" s="847" t="s">
        <v>8370</v>
      </c>
      <c r="P221" s="849" t="s">
        <v>8802</v>
      </c>
      <c r="Q221" s="850">
        <f t="shared" si="15"/>
        <v>0</v>
      </c>
      <c r="R221" s="850">
        <f t="shared" si="15"/>
        <v>0</v>
      </c>
      <c r="S221" s="840" t="str">
        <f t="shared" si="16"/>
        <v/>
      </c>
      <c r="T221" s="840" t="str">
        <f t="shared" si="17"/>
        <v/>
      </c>
      <c r="U221" s="840" t="str">
        <f t="shared" si="18"/>
        <v/>
      </c>
      <c r="V221" s="851" t="str">
        <f t="shared" si="19"/>
        <v/>
      </c>
      <c r="W221" s="802"/>
    </row>
    <row r="222" spans="1:23" ht="14.4" customHeight="1" x14ac:dyDescent="0.3">
      <c r="A222" s="855" t="s">
        <v>8803</v>
      </c>
      <c r="B222" s="786">
        <v>1</v>
      </c>
      <c r="C222" s="787">
        <v>0.39</v>
      </c>
      <c r="D222" s="788">
        <v>2</v>
      </c>
      <c r="E222" s="805"/>
      <c r="F222" s="789"/>
      <c r="G222" s="790"/>
      <c r="H222" s="791"/>
      <c r="I222" s="789"/>
      <c r="J222" s="790"/>
      <c r="K222" s="792">
        <v>0.39</v>
      </c>
      <c r="L222" s="791">
        <v>2</v>
      </c>
      <c r="M222" s="791">
        <v>14</v>
      </c>
      <c r="N222" s="793">
        <v>4.71</v>
      </c>
      <c r="O222" s="791" t="s">
        <v>8370</v>
      </c>
      <c r="P222" s="806" t="s">
        <v>8804</v>
      </c>
      <c r="Q222" s="794">
        <f t="shared" si="15"/>
        <v>-1</v>
      </c>
      <c r="R222" s="794">
        <f t="shared" si="15"/>
        <v>-0.39</v>
      </c>
      <c r="S222" s="807" t="str">
        <f t="shared" si="16"/>
        <v/>
      </c>
      <c r="T222" s="807" t="str">
        <f t="shared" si="17"/>
        <v/>
      </c>
      <c r="U222" s="807" t="str">
        <f t="shared" si="18"/>
        <v/>
      </c>
      <c r="V222" s="808" t="str">
        <f t="shared" si="19"/>
        <v/>
      </c>
      <c r="W222" s="795"/>
    </row>
    <row r="223" spans="1:23" ht="14.4" customHeight="1" x14ac:dyDescent="0.3">
      <c r="A223" s="855" t="s">
        <v>8805</v>
      </c>
      <c r="B223" s="807"/>
      <c r="C223" s="809"/>
      <c r="D223" s="810"/>
      <c r="E223" s="796">
        <v>1</v>
      </c>
      <c r="F223" s="797">
        <v>3.12</v>
      </c>
      <c r="G223" s="799">
        <v>13</v>
      </c>
      <c r="H223" s="791"/>
      <c r="I223" s="789"/>
      <c r="J223" s="790"/>
      <c r="K223" s="792">
        <v>3.12</v>
      </c>
      <c r="L223" s="791">
        <v>5</v>
      </c>
      <c r="M223" s="791">
        <v>43</v>
      </c>
      <c r="N223" s="793">
        <v>14.24</v>
      </c>
      <c r="O223" s="791" t="s">
        <v>8370</v>
      </c>
      <c r="P223" s="806" t="s">
        <v>8806</v>
      </c>
      <c r="Q223" s="794">
        <f t="shared" si="15"/>
        <v>0</v>
      </c>
      <c r="R223" s="794">
        <f t="shared" si="15"/>
        <v>0</v>
      </c>
      <c r="S223" s="807" t="str">
        <f t="shared" si="16"/>
        <v/>
      </c>
      <c r="T223" s="807" t="str">
        <f t="shared" si="17"/>
        <v/>
      </c>
      <c r="U223" s="807" t="str">
        <f t="shared" si="18"/>
        <v/>
      </c>
      <c r="V223" s="808" t="str">
        <f t="shared" si="19"/>
        <v/>
      </c>
      <c r="W223" s="795"/>
    </row>
    <row r="224" spans="1:23" ht="14.4" customHeight="1" x14ac:dyDescent="0.3">
      <c r="A224" s="855" t="s">
        <v>8807</v>
      </c>
      <c r="B224" s="807"/>
      <c r="C224" s="809"/>
      <c r="D224" s="810"/>
      <c r="E224" s="796">
        <v>1</v>
      </c>
      <c r="F224" s="797">
        <v>0.86</v>
      </c>
      <c r="G224" s="799">
        <v>8</v>
      </c>
      <c r="H224" s="791"/>
      <c r="I224" s="789"/>
      <c r="J224" s="790"/>
      <c r="K224" s="792">
        <v>0.86</v>
      </c>
      <c r="L224" s="791">
        <v>2</v>
      </c>
      <c r="M224" s="791">
        <v>14</v>
      </c>
      <c r="N224" s="793">
        <v>4.51</v>
      </c>
      <c r="O224" s="791" t="s">
        <v>8370</v>
      </c>
      <c r="P224" s="806" t="s">
        <v>8808</v>
      </c>
      <c r="Q224" s="794">
        <f t="shared" si="15"/>
        <v>0</v>
      </c>
      <c r="R224" s="794">
        <f t="shared" si="15"/>
        <v>0</v>
      </c>
      <c r="S224" s="807" t="str">
        <f t="shared" si="16"/>
        <v/>
      </c>
      <c r="T224" s="807" t="str">
        <f t="shared" si="17"/>
        <v/>
      </c>
      <c r="U224" s="807" t="str">
        <f t="shared" si="18"/>
        <v/>
      </c>
      <c r="V224" s="808" t="str">
        <f t="shared" si="19"/>
        <v/>
      </c>
      <c r="W224" s="795"/>
    </row>
    <row r="225" spans="1:23" ht="14.4" customHeight="1" x14ac:dyDescent="0.3">
      <c r="A225" s="855" t="s">
        <v>8809</v>
      </c>
      <c r="B225" s="807"/>
      <c r="C225" s="809"/>
      <c r="D225" s="810"/>
      <c r="E225" s="805">
        <v>1</v>
      </c>
      <c r="F225" s="789">
        <v>0.46</v>
      </c>
      <c r="G225" s="790">
        <v>14</v>
      </c>
      <c r="H225" s="796">
        <v>2</v>
      </c>
      <c r="I225" s="797">
        <v>1.07</v>
      </c>
      <c r="J225" s="799">
        <v>4</v>
      </c>
      <c r="K225" s="792">
        <v>0.46</v>
      </c>
      <c r="L225" s="791">
        <v>2</v>
      </c>
      <c r="M225" s="791">
        <v>20</v>
      </c>
      <c r="N225" s="793">
        <v>6.52</v>
      </c>
      <c r="O225" s="791" t="s">
        <v>8370</v>
      </c>
      <c r="P225" s="806" t="s">
        <v>8810</v>
      </c>
      <c r="Q225" s="794">
        <f t="shared" si="15"/>
        <v>2</v>
      </c>
      <c r="R225" s="794">
        <f t="shared" si="15"/>
        <v>1.07</v>
      </c>
      <c r="S225" s="807">
        <f t="shared" si="16"/>
        <v>13.04</v>
      </c>
      <c r="T225" s="807">
        <f t="shared" si="17"/>
        <v>8</v>
      </c>
      <c r="U225" s="807">
        <f t="shared" si="18"/>
        <v>-5.0399999999999991</v>
      </c>
      <c r="V225" s="808">
        <f t="shared" si="19"/>
        <v>0.61349693251533743</v>
      </c>
      <c r="W225" s="795"/>
    </row>
    <row r="226" spans="1:23" ht="14.4" customHeight="1" x14ac:dyDescent="0.3">
      <c r="A226" s="855" t="s">
        <v>8811</v>
      </c>
      <c r="B226" s="807"/>
      <c r="C226" s="809"/>
      <c r="D226" s="810"/>
      <c r="E226" s="805"/>
      <c r="F226" s="789"/>
      <c r="G226" s="790"/>
      <c r="H226" s="796">
        <v>1</v>
      </c>
      <c r="I226" s="797">
        <v>0.28000000000000003</v>
      </c>
      <c r="J226" s="798">
        <v>4</v>
      </c>
      <c r="K226" s="792">
        <v>0.28000000000000003</v>
      </c>
      <c r="L226" s="791">
        <v>1</v>
      </c>
      <c r="M226" s="791">
        <v>11</v>
      </c>
      <c r="N226" s="793">
        <v>3.74</v>
      </c>
      <c r="O226" s="791" t="s">
        <v>8370</v>
      </c>
      <c r="P226" s="806" t="s">
        <v>8812</v>
      </c>
      <c r="Q226" s="794">
        <f t="shared" si="15"/>
        <v>1</v>
      </c>
      <c r="R226" s="794">
        <f t="shared" si="15"/>
        <v>0.28000000000000003</v>
      </c>
      <c r="S226" s="807">
        <f t="shared" si="16"/>
        <v>3.74</v>
      </c>
      <c r="T226" s="807">
        <f t="shared" si="17"/>
        <v>4</v>
      </c>
      <c r="U226" s="807">
        <f t="shared" si="18"/>
        <v>0.25999999999999979</v>
      </c>
      <c r="V226" s="808">
        <f t="shared" si="19"/>
        <v>1.0695187165775399</v>
      </c>
      <c r="W226" s="795">
        <v>0.26</v>
      </c>
    </row>
    <row r="227" spans="1:23" ht="14.4" customHeight="1" x14ac:dyDescent="0.3">
      <c r="A227" s="855" t="s">
        <v>8813</v>
      </c>
      <c r="B227" s="807"/>
      <c r="C227" s="809"/>
      <c r="D227" s="810"/>
      <c r="E227" s="796">
        <v>1</v>
      </c>
      <c r="F227" s="797">
        <v>1.92</v>
      </c>
      <c r="G227" s="799">
        <v>4</v>
      </c>
      <c r="H227" s="791"/>
      <c r="I227" s="789"/>
      <c r="J227" s="790"/>
      <c r="K227" s="792">
        <v>1.92</v>
      </c>
      <c r="L227" s="791">
        <v>4</v>
      </c>
      <c r="M227" s="791">
        <v>34</v>
      </c>
      <c r="N227" s="793">
        <v>11.29</v>
      </c>
      <c r="O227" s="791" t="s">
        <v>8370</v>
      </c>
      <c r="P227" s="806" t="s">
        <v>8814</v>
      </c>
      <c r="Q227" s="794">
        <f t="shared" si="15"/>
        <v>0</v>
      </c>
      <c r="R227" s="794">
        <f t="shared" si="15"/>
        <v>0</v>
      </c>
      <c r="S227" s="807" t="str">
        <f t="shared" si="16"/>
        <v/>
      </c>
      <c r="T227" s="807" t="str">
        <f t="shared" si="17"/>
        <v/>
      </c>
      <c r="U227" s="807" t="str">
        <f t="shared" si="18"/>
        <v/>
      </c>
      <c r="V227" s="808" t="str">
        <f t="shared" si="19"/>
        <v/>
      </c>
      <c r="W227" s="795"/>
    </row>
    <row r="228" spans="1:23" ht="14.4" customHeight="1" x14ac:dyDescent="0.3">
      <c r="A228" s="855" t="s">
        <v>8815</v>
      </c>
      <c r="B228" s="807">
        <v>1</v>
      </c>
      <c r="C228" s="809">
        <v>0.46</v>
      </c>
      <c r="D228" s="810">
        <v>4</v>
      </c>
      <c r="E228" s="805">
        <v>1</v>
      </c>
      <c r="F228" s="789">
        <v>0.46</v>
      </c>
      <c r="G228" s="790">
        <v>7</v>
      </c>
      <c r="H228" s="796">
        <v>1</v>
      </c>
      <c r="I228" s="797">
        <v>0.46</v>
      </c>
      <c r="J228" s="799">
        <v>2</v>
      </c>
      <c r="K228" s="792">
        <v>0.46</v>
      </c>
      <c r="L228" s="791">
        <v>1</v>
      </c>
      <c r="M228" s="791">
        <v>12</v>
      </c>
      <c r="N228" s="793">
        <v>4.07</v>
      </c>
      <c r="O228" s="791" t="s">
        <v>8370</v>
      </c>
      <c r="P228" s="806" t="s">
        <v>8816</v>
      </c>
      <c r="Q228" s="794">
        <f t="shared" si="15"/>
        <v>0</v>
      </c>
      <c r="R228" s="794">
        <f t="shared" si="15"/>
        <v>0</v>
      </c>
      <c r="S228" s="807">
        <f t="shared" si="16"/>
        <v>4.07</v>
      </c>
      <c r="T228" s="807">
        <f t="shared" si="17"/>
        <v>2</v>
      </c>
      <c r="U228" s="807">
        <f t="shared" si="18"/>
        <v>-2.0700000000000003</v>
      </c>
      <c r="V228" s="808">
        <f t="shared" si="19"/>
        <v>0.49140049140049136</v>
      </c>
      <c r="W228" s="795"/>
    </row>
    <row r="229" spans="1:23" ht="14.4" customHeight="1" x14ac:dyDescent="0.3">
      <c r="A229" s="855" t="s">
        <v>8817</v>
      </c>
      <c r="B229" s="786">
        <v>1</v>
      </c>
      <c r="C229" s="787">
        <v>0.26</v>
      </c>
      <c r="D229" s="788">
        <v>1</v>
      </c>
      <c r="E229" s="805"/>
      <c r="F229" s="789"/>
      <c r="G229" s="790"/>
      <c r="H229" s="791"/>
      <c r="I229" s="789"/>
      <c r="J229" s="790"/>
      <c r="K229" s="792">
        <v>0.26</v>
      </c>
      <c r="L229" s="791">
        <v>1</v>
      </c>
      <c r="M229" s="791">
        <v>10</v>
      </c>
      <c r="N229" s="793">
        <v>3.3</v>
      </c>
      <c r="O229" s="791" t="s">
        <v>8370</v>
      </c>
      <c r="P229" s="806" t="s">
        <v>8818</v>
      </c>
      <c r="Q229" s="794">
        <f t="shared" si="15"/>
        <v>-1</v>
      </c>
      <c r="R229" s="794">
        <f t="shared" si="15"/>
        <v>-0.26</v>
      </c>
      <c r="S229" s="807" t="str">
        <f t="shared" si="16"/>
        <v/>
      </c>
      <c r="T229" s="807" t="str">
        <f t="shared" si="17"/>
        <v/>
      </c>
      <c r="U229" s="807" t="str">
        <f t="shared" si="18"/>
        <v/>
      </c>
      <c r="V229" s="808" t="str">
        <f t="shared" si="19"/>
        <v/>
      </c>
      <c r="W229" s="795"/>
    </row>
    <row r="230" spans="1:23" ht="14.4" customHeight="1" x14ac:dyDescent="0.3">
      <c r="A230" s="855" t="s">
        <v>8819</v>
      </c>
      <c r="B230" s="807"/>
      <c r="C230" s="809"/>
      <c r="D230" s="810"/>
      <c r="E230" s="796">
        <v>1</v>
      </c>
      <c r="F230" s="797">
        <v>2.85</v>
      </c>
      <c r="G230" s="799">
        <v>19</v>
      </c>
      <c r="H230" s="791"/>
      <c r="I230" s="789"/>
      <c r="J230" s="790"/>
      <c r="K230" s="792">
        <v>2.85</v>
      </c>
      <c r="L230" s="791">
        <v>6</v>
      </c>
      <c r="M230" s="791">
        <v>53</v>
      </c>
      <c r="N230" s="793">
        <v>17.78</v>
      </c>
      <c r="O230" s="791" t="s">
        <v>8370</v>
      </c>
      <c r="P230" s="806" t="s">
        <v>8820</v>
      </c>
      <c r="Q230" s="794">
        <f t="shared" si="15"/>
        <v>0</v>
      </c>
      <c r="R230" s="794">
        <f t="shared" si="15"/>
        <v>0</v>
      </c>
      <c r="S230" s="807" t="str">
        <f t="shared" si="16"/>
        <v/>
      </c>
      <c r="T230" s="807" t="str">
        <f t="shared" si="17"/>
        <v/>
      </c>
      <c r="U230" s="807" t="str">
        <f t="shared" si="18"/>
        <v/>
      </c>
      <c r="V230" s="808" t="str">
        <f t="shared" si="19"/>
        <v/>
      </c>
      <c r="W230" s="795"/>
    </row>
    <row r="231" spans="1:23" ht="14.4" customHeight="1" x14ac:dyDescent="0.3">
      <c r="A231" s="855" t="s">
        <v>8821</v>
      </c>
      <c r="B231" s="786">
        <v>1</v>
      </c>
      <c r="C231" s="787">
        <v>2.92</v>
      </c>
      <c r="D231" s="788">
        <v>46</v>
      </c>
      <c r="E231" s="805"/>
      <c r="F231" s="789"/>
      <c r="G231" s="790"/>
      <c r="H231" s="791"/>
      <c r="I231" s="789"/>
      <c r="J231" s="790"/>
      <c r="K231" s="792">
        <v>1.26</v>
      </c>
      <c r="L231" s="791">
        <v>3</v>
      </c>
      <c r="M231" s="791">
        <v>24</v>
      </c>
      <c r="N231" s="793">
        <v>7.95</v>
      </c>
      <c r="O231" s="791" t="s">
        <v>8370</v>
      </c>
      <c r="P231" s="806" t="s">
        <v>8822</v>
      </c>
      <c r="Q231" s="794">
        <f t="shared" si="15"/>
        <v>-1</v>
      </c>
      <c r="R231" s="794">
        <f t="shared" si="15"/>
        <v>-2.92</v>
      </c>
      <c r="S231" s="807" t="str">
        <f t="shared" si="16"/>
        <v/>
      </c>
      <c r="T231" s="807" t="str">
        <f t="shared" si="17"/>
        <v/>
      </c>
      <c r="U231" s="807" t="str">
        <f t="shared" si="18"/>
        <v/>
      </c>
      <c r="V231" s="808" t="str">
        <f t="shared" si="19"/>
        <v/>
      </c>
      <c r="W231" s="795"/>
    </row>
    <row r="232" spans="1:23" ht="14.4" customHeight="1" x14ac:dyDescent="0.3">
      <c r="A232" s="855" t="s">
        <v>8823</v>
      </c>
      <c r="B232" s="807"/>
      <c r="C232" s="809"/>
      <c r="D232" s="810"/>
      <c r="E232" s="796">
        <v>1</v>
      </c>
      <c r="F232" s="797">
        <v>0.43</v>
      </c>
      <c r="G232" s="799">
        <v>6</v>
      </c>
      <c r="H232" s="791">
        <v>1</v>
      </c>
      <c r="I232" s="789">
        <v>0.43</v>
      </c>
      <c r="J232" s="798">
        <v>9</v>
      </c>
      <c r="K232" s="792">
        <v>0.43</v>
      </c>
      <c r="L232" s="791">
        <v>2</v>
      </c>
      <c r="M232" s="791">
        <v>16</v>
      </c>
      <c r="N232" s="793">
        <v>5.2</v>
      </c>
      <c r="O232" s="791" t="s">
        <v>8370</v>
      </c>
      <c r="P232" s="806" t="s">
        <v>8824</v>
      </c>
      <c r="Q232" s="794">
        <f t="shared" si="15"/>
        <v>1</v>
      </c>
      <c r="R232" s="794">
        <f t="shared" si="15"/>
        <v>0.43</v>
      </c>
      <c r="S232" s="807">
        <f t="shared" si="16"/>
        <v>5.2</v>
      </c>
      <c r="T232" s="807">
        <f t="shared" si="17"/>
        <v>9</v>
      </c>
      <c r="U232" s="807">
        <f t="shared" si="18"/>
        <v>3.8</v>
      </c>
      <c r="V232" s="808">
        <f t="shared" si="19"/>
        <v>1.7307692307692306</v>
      </c>
      <c r="W232" s="795">
        <v>3.8</v>
      </c>
    </row>
    <row r="233" spans="1:23" ht="14.4" customHeight="1" x14ac:dyDescent="0.3">
      <c r="A233" s="856" t="s">
        <v>8825</v>
      </c>
      <c r="B233" s="840">
        <v>1</v>
      </c>
      <c r="C233" s="841">
        <v>0.54</v>
      </c>
      <c r="D233" s="811">
        <v>2</v>
      </c>
      <c r="E233" s="844">
        <v>1</v>
      </c>
      <c r="F233" s="845">
        <v>0.54</v>
      </c>
      <c r="G233" s="803">
        <v>12</v>
      </c>
      <c r="H233" s="847"/>
      <c r="I233" s="843"/>
      <c r="J233" s="800"/>
      <c r="K233" s="846">
        <v>0.54</v>
      </c>
      <c r="L233" s="847">
        <v>2</v>
      </c>
      <c r="M233" s="847">
        <v>20</v>
      </c>
      <c r="N233" s="848">
        <v>6.57</v>
      </c>
      <c r="O233" s="847" t="s">
        <v>8370</v>
      </c>
      <c r="P233" s="849" t="s">
        <v>8826</v>
      </c>
      <c r="Q233" s="850">
        <f t="shared" si="15"/>
        <v>-1</v>
      </c>
      <c r="R233" s="850">
        <f t="shared" si="15"/>
        <v>-0.54</v>
      </c>
      <c r="S233" s="840" t="str">
        <f t="shared" si="16"/>
        <v/>
      </c>
      <c r="T233" s="840" t="str">
        <f t="shared" si="17"/>
        <v/>
      </c>
      <c r="U233" s="840" t="str">
        <f t="shared" si="18"/>
        <v/>
      </c>
      <c r="V233" s="851" t="str">
        <f t="shared" si="19"/>
        <v/>
      </c>
      <c r="W233" s="802"/>
    </row>
    <row r="234" spans="1:23" ht="14.4" customHeight="1" x14ac:dyDescent="0.3">
      <c r="A234" s="856" t="s">
        <v>8827</v>
      </c>
      <c r="B234" s="840">
        <v>2</v>
      </c>
      <c r="C234" s="841">
        <v>1.48</v>
      </c>
      <c r="D234" s="811">
        <v>4</v>
      </c>
      <c r="E234" s="844">
        <v>1</v>
      </c>
      <c r="F234" s="845">
        <v>0.74</v>
      </c>
      <c r="G234" s="803">
        <v>8</v>
      </c>
      <c r="H234" s="847"/>
      <c r="I234" s="843"/>
      <c r="J234" s="800"/>
      <c r="K234" s="846">
        <v>0.74</v>
      </c>
      <c r="L234" s="847">
        <v>3</v>
      </c>
      <c r="M234" s="847">
        <v>26</v>
      </c>
      <c r="N234" s="848">
        <v>8.76</v>
      </c>
      <c r="O234" s="847" t="s">
        <v>8370</v>
      </c>
      <c r="P234" s="849" t="s">
        <v>8828</v>
      </c>
      <c r="Q234" s="850">
        <f t="shared" si="15"/>
        <v>-2</v>
      </c>
      <c r="R234" s="850">
        <f t="shared" si="15"/>
        <v>-1.48</v>
      </c>
      <c r="S234" s="840" t="str">
        <f t="shared" si="16"/>
        <v/>
      </c>
      <c r="T234" s="840" t="str">
        <f t="shared" si="17"/>
        <v/>
      </c>
      <c r="U234" s="840" t="str">
        <f t="shared" si="18"/>
        <v/>
      </c>
      <c r="V234" s="851" t="str">
        <f t="shared" si="19"/>
        <v/>
      </c>
      <c r="W234" s="802"/>
    </row>
    <row r="235" spans="1:23" ht="14.4" customHeight="1" x14ac:dyDescent="0.3">
      <c r="A235" s="855" t="s">
        <v>8829</v>
      </c>
      <c r="B235" s="807"/>
      <c r="C235" s="809"/>
      <c r="D235" s="810"/>
      <c r="E235" s="805">
        <v>1</v>
      </c>
      <c r="F235" s="789">
        <v>0.37</v>
      </c>
      <c r="G235" s="790">
        <v>7</v>
      </c>
      <c r="H235" s="796">
        <v>3</v>
      </c>
      <c r="I235" s="797">
        <v>1.1100000000000001</v>
      </c>
      <c r="J235" s="798">
        <v>5.7</v>
      </c>
      <c r="K235" s="792">
        <v>0.17</v>
      </c>
      <c r="L235" s="791">
        <v>1</v>
      </c>
      <c r="M235" s="791">
        <v>8</v>
      </c>
      <c r="N235" s="793">
        <v>2.77</v>
      </c>
      <c r="O235" s="791" t="s">
        <v>8370</v>
      </c>
      <c r="P235" s="806" t="s">
        <v>8830</v>
      </c>
      <c r="Q235" s="794">
        <f t="shared" si="15"/>
        <v>3</v>
      </c>
      <c r="R235" s="794">
        <f t="shared" si="15"/>
        <v>1.1100000000000001</v>
      </c>
      <c r="S235" s="807">
        <f t="shared" si="16"/>
        <v>8.31</v>
      </c>
      <c r="T235" s="807">
        <f t="shared" si="17"/>
        <v>17.100000000000001</v>
      </c>
      <c r="U235" s="807">
        <f t="shared" si="18"/>
        <v>8.7900000000000009</v>
      </c>
      <c r="V235" s="808">
        <f t="shared" si="19"/>
        <v>2.0577617328519855</v>
      </c>
      <c r="W235" s="795">
        <v>8.68</v>
      </c>
    </row>
    <row r="236" spans="1:23" ht="14.4" customHeight="1" x14ac:dyDescent="0.3">
      <c r="A236" s="856" t="s">
        <v>8831</v>
      </c>
      <c r="B236" s="840"/>
      <c r="C236" s="841"/>
      <c r="D236" s="811"/>
      <c r="E236" s="842"/>
      <c r="F236" s="843"/>
      <c r="G236" s="800"/>
      <c r="H236" s="844">
        <v>1</v>
      </c>
      <c r="I236" s="845">
        <v>0.46</v>
      </c>
      <c r="J236" s="803">
        <v>4</v>
      </c>
      <c r="K236" s="846">
        <v>0.28000000000000003</v>
      </c>
      <c r="L236" s="847">
        <v>1</v>
      </c>
      <c r="M236" s="847">
        <v>13</v>
      </c>
      <c r="N236" s="848">
        <v>4.32</v>
      </c>
      <c r="O236" s="847" t="s">
        <v>8370</v>
      </c>
      <c r="P236" s="849" t="s">
        <v>8832</v>
      </c>
      <c r="Q236" s="850">
        <f t="shared" si="15"/>
        <v>1</v>
      </c>
      <c r="R236" s="850">
        <f t="shared" si="15"/>
        <v>0.46</v>
      </c>
      <c r="S236" s="840">
        <f t="shared" si="16"/>
        <v>4.32</v>
      </c>
      <c r="T236" s="840">
        <f t="shared" si="17"/>
        <v>4</v>
      </c>
      <c r="U236" s="840">
        <f t="shared" si="18"/>
        <v>-0.32000000000000028</v>
      </c>
      <c r="V236" s="851">
        <f t="shared" si="19"/>
        <v>0.92592592592592582</v>
      </c>
      <c r="W236" s="802"/>
    </row>
    <row r="237" spans="1:23" ht="14.4" customHeight="1" x14ac:dyDescent="0.3">
      <c r="A237" s="855" t="s">
        <v>8833</v>
      </c>
      <c r="B237" s="807"/>
      <c r="C237" s="809"/>
      <c r="D237" s="810"/>
      <c r="E237" s="805">
        <v>1</v>
      </c>
      <c r="F237" s="789">
        <v>2.4500000000000002</v>
      </c>
      <c r="G237" s="790">
        <v>6</v>
      </c>
      <c r="H237" s="796">
        <v>2</v>
      </c>
      <c r="I237" s="797">
        <v>4.9000000000000004</v>
      </c>
      <c r="J237" s="799">
        <v>8</v>
      </c>
      <c r="K237" s="792">
        <v>2.4500000000000002</v>
      </c>
      <c r="L237" s="791">
        <v>3</v>
      </c>
      <c r="M237" s="791">
        <v>30</v>
      </c>
      <c r="N237" s="793">
        <v>10.06</v>
      </c>
      <c r="O237" s="791" t="s">
        <v>8834</v>
      </c>
      <c r="P237" s="806" t="s">
        <v>8835</v>
      </c>
      <c r="Q237" s="794">
        <f t="shared" si="15"/>
        <v>2</v>
      </c>
      <c r="R237" s="794">
        <f t="shared" si="15"/>
        <v>4.9000000000000004</v>
      </c>
      <c r="S237" s="807">
        <f t="shared" si="16"/>
        <v>20.12</v>
      </c>
      <c r="T237" s="807">
        <f t="shared" si="17"/>
        <v>16</v>
      </c>
      <c r="U237" s="807">
        <f t="shared" si="18"/>
        <v>-4.120000000000001</v>
      </c>
      <c r="V237" s="808">
        <f t="shared" si="19"/>
        <v>0.79522862823061624</v>
      </c>
      <c r="W237" s="795"/>
    </row>
    <row r="238" spans="1:23" ht="14.4" customHeight="1" x14ac:dyDescent="0.3">
      <c r="A238" s="856" t="s">
        <v>8836</v>
      </c>
      <c r="B238" s="840">
        <v>2</v>
      </c>
      <c r="C238" s="841">
        <v>8.3800000000000008</v>
      </c>
      <c r="D238" s="811">
        <v>15</v>
      </c>
      <c r="E238" s="842">
        <v>1</v>
      </c>
      <c r="F238" s="843">
        <v>2.91</v>
      </c>
      <c r="G238" s="800">
        <v>9</v>
      </c>
      <c r="H238" s="844"/>
      <c r="I238" s="845"/>
      <c r="J238" s="803"/>
      <c r="K238" s="846">
        <v>2.91</v>
      </c>
      <c r="L238" s="847">
        <v>4</v>
      </c>
      <c r="M238" s="847">
        <v>33</v>
      </c>
      <c r="N238" s="848">
        <v>10.97</v>
      </c>
      <c r="O238" s="847" t="s">
        <v>8834</v>
      </c>
      <c r="P238" s="849" t="s">
        <v>8837</v>
      </c>
      <c r="Q238" s="850">
        <f t="shared" si="15"/>
        <v>-2</v>
      </c>
      <c r="R238" s="850">
        <f t="shared" si="15"/>
        <v>-8.3800000000000008</v>
      </c>
      <c r="S238" s="840" t="str">
        <f t="shared" si="16"/>
        <v/>
      </c>
      <c r="T238" s="840" t="str">
        <f t="shared" si="17"/>
        <v/>
      </c>
      <c r="U238" s="840" t="str">
        <f t="shared" si="18"/>
        <v/>
      </c>
      <c r="V238" s="851" t="str">
        <f t="shared" si="19"/>
        <v/>
      </c>
      <c r="W238" s="802"/>
    </row>
    <row r="239" spans="1:23" ht="14.4" customHeight="1" x14ac:dyDescent="0.3">
      <c r="A239" s="855" t="s">
        <v>8838</v>
      </c>
      <c r="B239" s="807">
        <v>2</v>
      </c>
      <c r="C239" s="809">
        <v>1.2</v>
      </c>
      <c r="D239" s="810">
        <v>6</v>
      </c>
      <c r="E239" s="796">
        <v>5</v>
      </c>
      <c r="F239" s="797">
        <v>3.31</v>
      </c>
      <c r="G239" s="799">
        <v>5.6</v>
      </c>
      <c r="H239" s="791"/>
      <c r="I239" s="789"/>
      <c r="J239" s="790"/>
      <c r="K239" s="792">
        <v>0.6</v>
      </c>
      <c r="L239" s="791">
        <v>2</v>
      </c>
      <c r="M239" s="791">
        <v>14</v>
      </c>
      <c r="N239" s="793">
        <v>4.71</v>
      </c>
      <c r="O239" s="791" t="s">
        <v>8834</v>
      </c>
      <c r="P239" s="806" t="s">
        <v>8839</v>
      </c>
      <c r="Q239" s="794">
        <f t="shared" si="15"/>
        <v>-2</v>
      </c>
      <c r="R239" s="794">
        <f t="shared" si="15"/>
        <v>-1.2</v>
      </c>
      <c r="S239" s="807" t="str">
        <f t="shared" si="16"/>
        <v/>
      </c>
      <c r="T239" s="807" t="str">
        <f t="shared" si="17"/>
        <v/>
      </c>
      <c r="U239" s="807" t="str">
        <f t="shared" si="18"/>
        <v/>
      </c>
      <c r="V239" s="808" t="str">
        <f t="shared" si="19"/>
        <v/>
      </c>
      <c r="W239" s="795"/>
    </row>
    <row r="240" spans="1:23" ht="14.4" customHeight="1" x14ac:dyDescent="0.3">
      <c r="A240" s="856" t="s">
        <v>8840</v>
      </c>
      <c r="B240" s="840">
        <v>1</v>
      </c>
      <c r="C240" s="841">
        <v>1.22</v>
      </c>
      <c r="D240" s="811">
        <v>20</v>
      </c>
      <c r="E240" s="844"/>
      <c r="F240" s="845"/>
      <c r="G240" s="803"/>
      <c r="H240" s="847">
        <v>1</v>
      </c>
      <c r="I240" s="843">
        <v>0.81</v>
      </c>
      <c r="J240" s="800">
        <v>4</v>
      </c>
      <c r="K240" s="846">
        <v>0.81</v>
      </c>
      <c r="L240" s="847">
        <v>2</v>
      </c>
      <c r="M240" s="847">
        <v>18</v>
      </c>
      <c r="N240" s="848">
        <v>6.11</v>
      </c>
      <c r="O240" s="847" t="s">
        <v>8834</v>
      </c>
      <c r="P240" s="849" t="s">
        <v>8841</v>
      </c>
      <c r="Q240" s="850">
        <f t="shared" si="15"/>
        <v>0</v>
      </c>
      <c r="R240" s="850">
        <f t="shared" si="15"/>
        <v>-0.40999999999999992</v>
      </c>
      <c r="S240" s="840">
        <f t="shared" si="16"/>
        <v>6.11</v>
      </c>
      <c r="T240" s="840">
        <f t="shared" si="17"/>
        <v>4</v>
      </c>
      <c r="U240" s="840">
        <f t="shared" si="18"/>
        <v>-2.1100000000000003</v>
      </c>
      <c r="V240" s="851">
        <f t="shared" si="19"/>
        <v>0.65466448445171843</v>
      </c>
      <c r="W240" s="802"/>
    </row>
    <row r="241" spans="1:23" ht="14.4" customHeight="1" x14ac:dyDescent="0.3">
      <c r="A241" s="855" t="s">
        <v>8842</v>
      </c>
      <c r="B241" s="807"/>
      <c r="C241" s="809"/>
      <c r="D241" s="810"/>
      <c r="E241" s="805">
        <v>1</v>
      </c>
      <c r="F241" s="789">
        <v>0.6</v>
      </c>
      <c r="G241" s="790">
        <v>3</v>
      </c>
      <c r="H241" s="796"/>
      <c r="I241" s="797"/>
      <c r="J241" s="799"/>
      <c r="K241" s="792">
        <v>0.6</v>
      </c>
      <c r="L241" s="791">
        <v>2</v>
      </c>
      <c r="M241" s="791">
        <v>19</v>
      </c>
      <c r="N241" s="793">
        <v>6.32</v>
      </c>
      <c r="O241" s="791" t="s">
        <v>8834</v>
      </c>
      <c r="P241" s="806" t="s">
        <v>8843</v>
      </c>
      <c r="Q241" s="794">
        <f t="shared" si="15"/>
        <v>0</v>
      </c>
      <c r="R241" s="794">
        <f t="shared" si="15"/>
        <v>0</v>
      </c>
      <c r="S241" s="807" t="str">
        <f t="shared" si="16"/>
        <v/>
      </c>
      <c r="T241" s="807" t="str">
        <f t="shared" si="17"/>
        <v/>
      </c>
      <c r="U241" s="807" t="str">
        <f t="shared" si="18"/>
        <v/>
      </c>
      <c r="V241" s="808" t="str">
        <f t="shared" si="19"/>
        <v/>
      </c>
      <c r="W241" s="795"/>
    </row>
    <row r="242" spans="1:23" ht="14.4" customHeight="1" x14ac:dyDescent="0.3">
      <c r="A242" s="856" t="s">
        <v>8844</v>
      </c>
      <c r="B242" s="840"/>
      <c r="C242" s="841"/>
      <c r="D242" s="811"/>
      <c r="E242" s="842"/>
      <c r="F242" s="843"/>
      <c r="G242" s="800"/>
      <c r="H242" s="844">
        <v>1</v>
      </c>
      <c r="I242" s="845">
        <v>1.1399999999999999</v>
      </c>
      <c r="J242" s="801">
        <v>12</v>
      </c>
      <c r="K242" s="846">
        <v>1.1399999999999999</v>
      </c>
      <c r="L242" s="847">
        <v>3</v>
      </c>
      <c r="M242" s="847">
        <v>31</v>
      </c>
      <c r="N242" s="848">
        <v>10.29</v>
      </c>
      <c r="O242" s="847" t="s">
        <v>8834</v>
      </c>
      <c r="P242" s="849" t="s">
        <v>8845</v>
      </c>
      <c r="Q242" s="850">
        <f t="shared" si="15"/>
        <v>1</v>
      </c>
      <c r="R242" s="850">
        <f t="shared" si="15"/>
        <v>1.1399999999999999</v>
      </c>
      <c r="S242" s="840">
        <f t="shared" si="16"/>
        <v>10.29</v>
      </c>
      <c r="T242" s="840">
        <f t="shared" si="17"/>
        <v>12</v>
      </c>
      <c r="U242" s="840">
        <f t="shared" si="18"/>
        <v>1.7100000000000009</v>
      </c>
      <c r="V242" s="851">
        <f t="shared" si="19"/>
        <v>1.1661807580174928</v>
      </c>
      <c r="W242" s="802">
        <v>1.71</v>
      </c>
    </row>
    <row r="243" spans="1:23" ht="14.4" customHeight="1" x14ac:dyDescent="0.3">
      <c r="A243" s="855" t="s">
        <v>8846</v>
      </c>
      <c r="B243" s="807"/>
      <c r="C243" s="809"/>
      <c r="D243" s="810"/>
      <c r="E243" s="796">
        <v>3</v>
      </c>
      <c r="F243" s="797">
        <v>1.71</v>
      </c>
      <c r="G243" s="799">
        <v>4.3</v>
      </c>
      <c r="H243" s="791"/>
      <c r="I243" s="789"/>
      <c r="J243" s="790"/>
      <c r="K243" s="792">
        <v>0.56999999999999995</v>
      </c>
      <c r="L243" s="791">
        <v>2</v>
      </c>
      <c r="M243" s="791">
        <v>18</v>
      </c>
      <c r="N243" s="793">
        <v>6.13</v>
      </c>
      <c r="O243" s="791" t="s">
        <v>8834</v>
      </c>
      <c r="P243" s="806" t="s">
        <v>8847</v>
      </c>
      <c r="Q243" s="794">
        <f t="shared" si="15"/>
        <v>0</v>
      </c>
      <c r="R243" s="794">
        <f t="shared" si="15"/>
        <v>0</v>
      </c>
      <c r="S243" s="807" t="str">
        <f t="shared" si="16"/>
        <v/>
      </c>
      <c r="T243" s="807" t="str">
        <f t="shared" si="17"/>
        <v/>
      </c>
      <c r="U243" s="807" t="str">
        <f t="shared" si="18"/>
        <v/>
      </c>
      <c r="V243" s="808" t="str">
        <f t="shared" si="19"/>
        <v/>
      </c>
      <c r="W243" s="795"/>
    </row>
    <row r="244" spans="1:23" ht="14.4" customHeight="1" x14ac:dyDescent="0.3">
      <c r="A244" s="855" t="s">
        <v>8848</v>
      </c>
      <c r="B244" s="807">
        <v>1</v>
      </c>
      <c r="C244" s="809">
        <v>0.52</v>
      </c>
      <c r="D244" s="810">
        <v>7</v>
      </c>
      <c r="E244" s="796">
        <v>2</v>
      </c>
      <c r="F244" s="797">
        <v>1.04</v>
      </c>
      <c r="G244" s="799">
        <v>6.5</v>
      </c>
      <c r="H244" s="791"/>
      <c r="I244" s="789"/>
      <c r="J244" s="790"/>
      <c r="K244" s="792">
        <v>0.52</v>
      </c>
      <c r="L244" s="791">
        <v>2</v>
      </c>
      <c r="M244" s="791">
        <v>16</v>
      </c>
      <c r="N244" s="793">
        <v>5.31</v>
      </c>
      <c r="O244" s="791" t="s">
        <v>8834</v>
      </c>
      <c r="P244" s="806" t="s">
        <v>8849</v>
      </c>
      <c r="Q244" s="794">
        <f t="shared" si="15"/>
        <v>-1</v>
      </c>
      <c r="R244" s="794">
        <f t="shared" si="15"/>
        <v>-0.52</v>
      </c>
      <c r="S244" s="807" t="str">
        <f t="shared" si="16"/>
        <v/>
      </c>
      <c r="T244" s="807" t="str">
        <f t="shared" si="17"/>
        <v/>
      </c>
      <c r="U244" s="807" t="str">
        <f t="shared" si="18"/>
        <v/>
      </c>
      <c r="V244" s="808" t="str">
        <f t="shared" si="19"/>
        <v/>
      </c>
      <c r="W244" s="795"/>
    </row>
    <row r="245" spans="1:23" ht="14.4" customHeight="1" x14ac:dyDescent="0.3">
      <c r="A245" s="855" t="s">
        <v>1190</v>
      </c>
      <c r="B245" s="807">
        <v>1</v>
      </c>
      <c r="C245" s="809">
        <v>1.53</v>
      </c>
      <c r="D245" s="810">
        <v>4</v>
      </c>
      <c r="E245" s="805"/>
      <c r="F245" s="789"/>
      <c r="G245" s="790"/>
      <c r="H245" s="796">
        <v>1</v>
      </c>
      <c r="I245" s="797">
        <v>1.53</v>
      </c>
      <c r="J245" s="798">
        <v>12</v>
      </c>
      <c r="K245" s="792">
        <v>1.53</v>
      </c>
      <c r="L245" s="791">
        <v>3</v>
      </c>
      <c r="M245" s="791">
        <v>25</v>
      </c>
      <c r="N245" s="793">
        <v>8.4600000000000009</v>
      </c>
      <c r="O245" s="791" t="s">
        <v>8679</v>
      </c>
      <c r="P245" s="806" t="s">
        <v>8850</v>
      </c>
      <c r="Q245" s="794">
        <f t="shared" si="15"/>
        <v>0</v>
      </c>
      <c r="R245" s="794">
        <f t="shared" si="15"/>
        <v>0</v>
      </c>
      <c r="S245" s="807">
        <f t="shared" si="16"/>
        <v>8.4600000000000009</v>
      </c>
      <c r="T245" s="807">
        <f t="shared" si="17"/>
        <v>12</v>
      </c>
      <c r="U245" s="807">
        <f t="shared" si="18"/>
        <v>3.5399999999999991</v>
      </c>
      <c r="V245" s="808">
        <f t="shared" si="19"/>
        <v>1.4184397163120566</v>
      </c>
      <c r="W245" s="795">
        <v>3.54</v>
      </c>
    </row>
    <row r="246" spans="1:23" ht="14.4" customHeight="1" x14ac:dyDescent="0.3">
      <c r="A246" s="856" t="s">
        <v>8851</v>
      </c>
      <c r="B246" s="840"/>
      <c r="C246" s="841"/>
      <c r="D246" s="811"/>
      <c r="E246" s="842">
        <v>1</v>
      </c>
      <c r="F246" s="843">
        <v>2.71</v>
      </c>
      <c r="G246" s="800">
        <v>10</v>
      </c>
      <c r="H246" s="844">
        <v>3</v>
      </c>
      <c r="I246" s="845">
        <v>9.1</v>
      </c>
      <c r="J246" s="801">
        <v>15.7</v>
      </c>
      <c r="K246" s="846">
        <v>2.71</v>
      </c>
      <c r="L246" s="847">
        <v>5</v>
      </c>
      <c r="M246" s="847">
        <v>41</v>
      </c>
      <c r="N246" s="848">
        <v>13.63</v>
      </c>
      <c r="O246" s="847" t="s">
        <v>8679</v>
      </c>
      <c r="P246" s="849" t="s">
        <v>8852</v>
      </c>
      <c r="Q246" s="850">
        <f t="shared" si="15"/>
        <v>3</v>
      </c>
      <c r="R246" s="850">
        <f t="shared" si="15"/>
        <v>9.1</v>
      </c>
      <c r="S246" s="840">
        <f t="shared" si="16"/>
        <v>40.89</v>
      </c>
      <c r="T246" s="840">
        <f t="shared" si="17"/>
        <v>47.099999999999994</v>
      </c>
      <c r="U246" s="840">
        <f t="shared" si="18"/>
        <v>6.2099999999999937</v>
      </c>
      <c r="V246" s="851">
        <f t="shared" si="19"/>
        <v>1.1518708730741012</v>
      </c>
      <c r="W246" s="802">
        <v>7.74</v>
      </c>
    </row>
    <row r="247" spans="1:23" ht="14.4" customHeight="1" x14ac:dyDescent="0.3">
      <c r="A247" s="855" t="s">
        <v>8853</v>
      </c>
      <c r="B247" s="807"/>
      <c r="C247" s="809"/>
      <c r="D247" s="810"/>
      <c r="E247" s="805">
        <v>1</v>
      </c>
      <c r="F247" s="789">
        <v>2.5299999999999998</v>
      </c>
      <c r="G247" s="790">
        <v>10</v>
      </c>
      <c r="H247" s="796">
        <v>2</v>
      </c>
      <c r="I247" s="797">
        <v>5.07</v>
      </c>
      <c r="J247" s="799">
        <v>7</v>
      </c>
      <c r="K247" s="792">
        <v>2.5299999999999998</v>
      </c>
      <c r="L247" s="791">
        <v>4</v>
      </c>
      <c r="M247" s="791">
        <v>39</v>
      </c>
      <c r="N247" s="793">
        <v>12.95</v>
      </c>
      <c r="O247" s="791" t="s">
        <v>8679</v>
      </c>
      <c r="P247" s="806" t="s">
        <v>8854</v>
      </c>
      <c r="Q247" s="794">
        <f t="shared" si="15"/>
        <v>2</v>
      </c>
      <c r="R247" s="794">
        <f t="shared" si="15"/>
        <v>5.07</v>
      </c>
      <c r="S247" s="807">
        <f t="shared" si="16"/>
        <v>25.9</v>
      </c>
      <c r="T247" s="807">
        <f t="shared" si="17"/>
        <v>14</v>
      </c>
      <c r="U247" s="807">
        <f t="shared" si="18"/>
        <v>-11.899999999999999</v>
      </c>
      <c r="V247" s="808">
        <f t="shared" si="19"/>
        <v>0.54054054054054057</v>
      </c>
      <c r="W247" s="795"/>
    </row>
    <row r="248" spans="1:23" ht="14.4" customHeight="1" x14ac:dyDescent="0.3">
      <c r="A248" s="856" t="s">
        <v>8855</v>
      </c>
      <c r="B248" s="840">
        <v>4</v>
      </c>
      <c r="C248" s="841">
        <v>16.89</v>
      </c>
      <c r="D248" s="811">
        <v>10.3</v>
      </c>
      <c r="E248" s="842">
        <v>2</v>
      </c>
      <c r="F248" s="843">
        <v>8.44</v>
      </c>
      <c r="G248" s="800">
        <v>13</v>
      </c>
      <c r="H248" s="844">
        <v>2</v>
      </c>
      <c r="I248" s="845">
        <v>8.44</v>
      </c>
      <c r="J248" s="803">
        <v>14</v>
      </c>
      <c r="K248" s="846">
        <v>4.22</v>
      </c>
      <c r="L248" s="847">
        <v>7</v>
      </c>
      <c r="M248" s="847">
        <v>64</v>
      </c>
      <c r="N248" s="848">
        <v>21.19</v>
      </c>
      <c r="O248" s="847" t="s">
        <v>8679</v>
      </c>
      <c r="P248" s="849" t="s">
        <v>8856</v>
      </c>
      <c r="Q248" s="850">
        <f t="shared" si="15"/>
        <v>-2</v>
      </c>
      <c r="R248" s="850">
        <f t="shared" si="15"/>
        <v>-8.4500000000000011</v>
      </c>
      <c r="S248" s="840">
        <f t="shared" si="16"/>
        <v>42.38</v>
      </c>
      <c r="T248" s="840">
        <f t="shared" si="17"/>
        <v>28</v>
      </c>
      <c r="U248" s="840">
        <f t="shared" si="18"/>
        <v>-14.380000000000003</v>
      </c>
      <c r="V248" s="851">
        <f t="shared" si="19"/>
        <v>0.66068900424728638</v>
      </c>
      <c r="W248" s="802"/>
    </row>
    <row r="249" spans="1:23" ht="14.4" customHeight="1" x14ac:dyDescent="0.3">
      <c r="A249" s="856" t="s">
        <v>8857</v>
      </c>
      <c r="B249" s="840"/>
      <c r="C249" s="841"/>
      <c r="D249" s="811"/>
      <c r="E249" s="842"/>
      <c r="F249" s="843"/>
      <c r="G249" s="800"/>
      <c r="H249" s="844">
        <v>1</v>
      </c>
      <c r="I249" s="845">
        <v>5.58</v>
      </c>
      <c r="J249" s="803">
        <v>14</v>
      </c>
      <c r="K249" s="846">
        <v>5.58</v>
      </c>
      <c r="L249" s="847">
        <v>7</v>
      </c>
      <c r="M249" s="847">
        <v>66</v>
      </c>
      <c r="N249" s="848">
        <v>22.11</v>
      </c>
      <c r="O249" s="847" t="s">
        <v>8679</v>
      </c>
      <c r="P249" s="849" t="s">
        <v>8858</v>
      </c>
      <c r="Q249" s="850">
        <f t="shared" si="15"/>
        <v>1</v>
      </c>
      <c r="R249" s="850">
        <f t="shared" si="15"/>
        <v>5.58</v>
      </c>
      <c r="S249" s="840">
        <f t="shared" si="16"/>
        <v>22.11</v>
      </c>
      <c r="T249" s="840">
        <f t="shared" si="17"/>
        <v>14</v>
      </c>
      <c r="U249" s="840">
        <f t="shared" si="18"/>
        <v>-8.11</v>
      </c>
      <c r="V249" s="851">
        <f t="shared" si="19"/>
        <v>0.63319764812302126</v>
      </c>
      <c r="W249" s="802"/>
    </row>
    <row r="250" spans="1:23" ht="14.4" customHeight="1" x14ac:dyDescent="0.3">
      <c r="A250" s="855" t="s">
        <v>1756</v>
      </c>
      <c r="B250" s="786">
        <v>5</v>
      </c>
      <c r="C250" s="787">
        <v>4.96</v>
      </c>
      <c r="D250" s="788">
        <v>5.4</v>
      </c>
      <c r="E250" s="805">
        <v>3</v>
      </c>
      <c r="F250" s="789">
        <v>2.98</v>
      </c>
      <c r="G250" s="790">
        <v>5</v>
      </c>
      <c r="H250" s="791">
        <v>4</v>
      </c>
      <c r="I250" s="789">
        <v>4.24</v>
      </c>
      <c r="J250" s="790">
        <v>5.8</v>
      </c>
      <c r="K250" s="792">
        <v>0.99</v>
      </c>
      <c r="L250" s="791">
        <v>3</v>
      </c>
      <c r="M250" s="791">
        <v>24</v>
      </c>
      <c r="N250" s="793">
        <v>8.11</v>
      </c>
      <c r="O250" s="791" t="s">
        <v>8679</v>
      </c>
      <c r="P250" s="806" t="s">
        <v>8859</v>
      </c>
      <c r="Q250" s="794">
        <f t="shared" si="15"/>
        <v>-1</v>
      </c>
      <c r="R250" s="794">
        <f t="shared" si="15"/>
        <v>-0.71999999999999975</v>
      </c>
      <c r="S250" s="807">
        <f t="shared" si="16"/>
        <v>32.44</v>
      </c>
      <c r="T250" s="807">
        <f t="shared" si="17"/>
        <v>23.2</v>
      </c>
      <c r="U250" s="807">
        <f t="shared" si="18"/>
        <v>-9.2399999999999984</v>
      </c>
      <c r="V250" s="808">
        <f t="shared" si="19"/>
        <v>0.71516646115906291</v>
      </c>
      <c r="W250" s="795"/>
    </row>
    <row r="251" spans="1:23" ht="14.4" customHeight="1" x14ac:dyDescent="0.3">
      <c r="A251" s="856" t="s">
        <v>8860</v>
      </c>
      <c r="B251" s="852">
        <v>1</v>
      </c>
      <c r="C251" s="853">
        <v>1.68</v>
      </c>
      <c r="D251" s="804">
        <v>6</v>
      </c>
      <c r="E251" s="842">
        <v>1</v>
      </c>
      <c r="F251" s="843">
        <v>1.68</v>
      </c>
      <c r="G251" s="800">
        <v>8</v>
      </c>
      <c r="H251" s="847">
        <v>1</v>
      </c>
      <c r="I251" s="843">
        <v>1.32</v>
      </c>
      <c r="J251" s="800">
        <v>3</v>
      </c>
      <c r="K251" s="846">
        <v>1.68</v>
      </c>
      <c r="L251" s="847">
        <v>4</v>
      </c>
      <c r="M251" s="847">
        <v>38</v>
      </c>
      <c r="N251" s="848">
        <v>12.55</v>
      </c>
      <c r="O251" s="847" t="s">
        <v>8679</v>
      </c>
      <c r="P251" s="849" t="s">
        <v>8861</v>
      </c>
      <c r="Q251" s="850">
        <f t="shared" si="15"/>
        <v>0</v>
      </c>
      <c r="R251" s="850">
        <f t="shared" si="15"/>
        <v>-0.35999999999999988</v>
      </c>
      <c r="S251" s="840">
        <f t="shared" si="16"/>
        <v>12.55</v>
      </c>
      <c r="T251" s="840">
        <f t="shared" si="17"/>
        <v>3</v>
      </c>
      <c r="U251" s="840">
        <f t="shared" si="18"/>
        <v>-9.5500000000000007</v>
      </c>
      <c r="V251" s="851">
        <f t="shared" si="19"/>
        <v>0.2390438247011952</v>
      </c>
      <c r="W251" s="802"/>
    </row>
    <row r="252" spans="1:23" ht="14.4" customHeight="1" x14ac:dyDescent="0.3">
      <c r="A252" s="856" t="s">
        <v>8862</v>
      </c>
      <c r="B252" s="852">
        <v>2</v>
      </c>
      <c r="C252" s="853">
        <v>10.34</v>
      </c>
      <c r="D252" s="804">
        <v>17</v>
      </c>
      <c r="E252" s="842"/>
      <c r="F252" s="843"/>
      <c r="G252" s="800"/>
      <c r="H252" s="847"/>
      <c r="I252" s="843"/>
      <c r="J252" s="800"/>
      <c r="K252" s="846">
        <v>3.84</v>
      </c>
      <c r="L252" s="847">
        <v>7</v>
      </c>
      <c r="M252" s="847">
        <v>65</v>
      </c>
      <c r="N252" s="848">
        <v>21.62</v>
      </c>
      <c r="O252" s="847" t="s">
        <v>8679</v>
      </c>
      <c r="P252" s="849" t="s">
        <v>8863</v>
      </c>
      <c r="Q252" s="850">
        <f t="shared" si="15"/>
        <v>-2</v>
      </c>
      <c r="R252" s="850">
        <f t="shared" si="15"/>
        <v>-10.34</v>
      </c>
      <c r="S252" s="840" t="str">
        <f t="shared" si="16"/>
        <v/>
      </c>
      <c r="T252" s="840" t="str">
        <f t="shared" si="17"/>
        <v/>
      </c>
      <c r="U252" s="840" t="str">
        <f t="shared" si="18"/>
        <v/>
      </c>
      <c r="V252" s="851" t="str">
        <f t="shared" si="19"/>
        <v/>
      </c>
      <c r="W252" s="802"/>
    </row>
    <row r="253" spans="1:23" ht="14.4" customHeight="1" x14ac:dyDescent="0.3">
      <c r="A253" s="855" t="s">
        <v>8864</v>
      </c>
      <c r="B253" s="807"/>
      <c r="C253" s="809"/>
      <c r="D253" s="810"/>
      <c r="E253" s="796">
        <v>1</v>
      </c>
      <c r="F253" s="797">
        <v>0.77</v>
      </c>
      <c r="G253" s="799">
        <v>3</v>
      </c>
      <c r="H253" s="791"/>
      <c r="I253" s="789"/>
      <c r="J253" s="790"/>
      <c r="K253" s="792">
        <v>0.77</v>
      </c>
      <c r="L253" s="791">
        <v>2</v>
      </c>
      <c r="M253" s="791">
        <v>20</v>
      </c>
      <c r="N253" s="793">
        <v>6.81</v>
      </c>
      <c r="O253" s="791" t="s">
        <v>8679</v>
      </c>
      <c r="P253" s="806" t="s">
        <v>8865</v>
      </c>
      <c r="Q253" s="794">
        <f t="shared" si="15"/>
        <v>0</v>
      </c>
      <c r="R253" s="794">
        <f t="shared" si="15"/>
        <v>0</v>
      </c>
      <c r="S253" s="807" t="str">
        <f t="shared" si="16"/>
        <v/>
      </c>
      <c r="T253" s="807" t="str">
        <f t="shared" si="17"/>
        <v/>
      </c>
      <c r="U253" s="807" t="str">
        <f t="shared" si="18"/>
        <v/>
      </c>
      <c r="V253" s="808" t="str">
        <f t="shared" si="19"/>
        <v/>
      </c>
      <c r="W253" s="795"/>
    </row>
    <row r="254" spans="1:23" ht="14.4" customHeight="1" x14ac:dyDescent="0.3">
      <c r="A254" s="855" t="s">
        <v>8866</v>
      </c>
      <c r="B254" s="807">
        <v>1</v>
      </c>
      <c r="C254" s="809">
        <v>6.6</v>
      </c>
      <c r="D254" s="810">
        <v>63</v>
      </c>
      <c r="E254" s="796">
        <v>2</v>
      </c>
      <c r="F254" s="797">
        <v>14.19</v>
      </c>
      <c r="G254" s="799">
        <v>21.5</v>
      </c>
      <c r="H254" s="791"/>
      <c r="I254" s="789"/>
      <c r="J254" s="790"/>
      <c r="K254" s="792">
        <v>6.6</v>
      </c>
      <c r="L254" s="791">
        <v>8</v>
      </c>
      <c r="M254" s="791">
        <v>71</v>
      </c>
      <c r="N254" s="793">
        <v>23.64</v>
      </c>
      <c r="O254" s="791" t="s">
        <v>8370</v>
      </c>
      <c r="P254" s="806" t="s">
        <v>8867</v>
      </c>
      <c r="Q254" s="794">
        <f t="shared" si="15"/>
        <v>-1</v>
      </c>
      <c r="R254" s="794">
        <f t="shared" si="15"/>
        <v>-6.6</v>
      </c>
      <c r="S254" s="807" t="str">
        <f t="shared" si="16"/>
        <v/>
      </c>
      <c r="T254" s="807" t="str">
        <f t="shared" si="17"/>
        <v/>
      </c>
      <c r="U254" s="807" t="str">
        <f t="shared" si="18"/>
        <v/>
      </c>
      <c r="V254" s="808" t="str">
        <f t="shared" si="19"/>
        <v/>
      </c>
      <c r="W254" s="795"/>
    </row>
    <row r="255" spans="1:23" ht="14.4" customHeight="1" x14ac:dyDescent="0.3">
      <c r="A255" s="855" t="s">
        <v>8868</v>
      </c>
      <c r="B255" s="807"/>
      <c r="C255" s="809"/>
      <c r="D255" s="810"/>
      <c r="E255" s="805"/>
      <c r="F255" s="789"/>
      <c r="G255" s="790"/>
      <c r="H255" s="796">
        <v>1</v>
      </c>
      <c r="I255" s="797">
        <v>1.24</v>
      </c>
      <c r="J255" s="798">
        <v>23</v>
      </c>
      <c r="K255" s="792">
        <v>1.24</v>
      </c>
      <c r="L255" s="791">
        <v>4</v>
      </c>
      <c r="M255" s="791">
        <v>35</v>
      </c>
      <c r="N255" s="793">
        <v>11.83</v>
      </c>
      <c r="O255" s="791" t="s">
        <v>8370</v>
      </c>
      <c r="P255" s="806" t="s">
        <v>8869</v>
      </c>
      <c r="Q255" s="794">
        <f t="shared" si="15"/>
        <v>1</v>
      </c>
      <c r="R255" s="794">
        <f t="shared" si="15"/>
        <v>1.24</v>
      </c>
      <c r="S255" s="807">
        <f t="shared" si="16"/>
        <v>11.83</v>
      </c>
      <c r="T255" s="807">
        <f t="shared" si="17"/>
        <v>23</v>
      </c>
      <c r="U255" s="807">
        <f t="shared" si="18"/>
        <v>11.17</v>
      </c>
      <c r="V255" s="808">
        <f t="shared" si="19"/>
        <v>1.9442096365173289</v>
      </c>
      <c r="W255" s="795">
        <v>11.17</v>
      </c>
    </row>
    <row r="256" spans="1:23" ht="14.4" customHeight="1" x14ac:dyDescent="0.3">
      <c r="A256" s="855" t="s">
        <v>8870</v>
      </c>
      <c r="B256" s="807"/>
      <c r="C256" s="809"/>
      <c r="D256" s="810"/>
      <c r="E256" s="805"/>
      <c r="F256" s="789"/>
      <c r="G256" s="790"/>
      <c r="H256" s="796">
        <v>1</v>
      </c>
      <c r="I256" s="797">
        <v>0.93</v>
      </c>
      <c r="J256" s="799">
        <v>10</v>
      </c>
      <c r="K256" s="792">
        <v>0.93</v>
      </c>
      <c r="L256" s="791">
        <v>3</v>
      </c>
      <c r="M256" s="791">
        <v>31</v>
      </c>
      <c r="N256" s="793">
        <v>10.43</v>
      </c>
      <c r="O256" s="791" t="s">
        <v>8370</v>
      </c>
      <c r="P256" s="806" t="s">
        <v>8871</v>
      </c>
      <c r="Q256" s="794">
        <f t="shared" si="15"/>
        <v>1</v>
      </c>
      <c r="R256" s="794">
        <f t="shared" si="15"/>
        <v>0.93</v>
      </c>
      <c r="S256" s="807">
        <f t="shared" si="16"/>
        <v>10.43</v>
      </c>
      <c r="T256" s="807">
        <f t="shared" si="17"/>
        <v>10</v>
      </c>
      <c r="U256" s="807">
        <f t="shared" si="18"/>
        <v>-0.42999999999999972</v>
      </c>
      <c r="V256" s="808">
        <f t="shared" si="19"/>
        <v>0.95877277085330781</v>
      </c>
      <c r="W256" s="795"/>
    </row>
    <row r="257" spans="1:23" ht="14.4" customHeight="1" x14ac:dyDescent="0.3">
      <c r="A257" s="855" t="s">
        <v>8872</v>
      </c>
      <c r="B257" s="807">
        <v>1</v>
      </c>
      <c r="C257" s="809">
        <v>0.81</v>
      </c>
      <c r="D257" s="810">
        <v>5</v>
      </c>
      <c r="E257" s="796">
        <v>1</v>
      </c>
      <c r="F257" s="797">
        <v>0.81</v>
      </c>
      <c r="G257" s="799">
        <v>5</v>
      </c>
      <c r="H257" s="791"/>
      <c r="I257" s="789"/>
      <c r="J257" s="790"/>
      <c r="K257" s="792">
        <v>0.81</v>
      </c>
      <c r="L257" s="791">
        <v>4</v>
      </c>
      <c r="M257" s="791">
        <v>32</v>
      </c>
      <c r="N257" s="793">
        <v>10.79</v>
      </c>
      <c r="O257" s="791" t="s">
        <v>8370</v>
      </c>
      <c r="P257" s="806" t="s">
        <v>8873</v>
      </c>
      <c r="Q257" s="794">
        <f t="shared" si="15"/>
        <v>-1</v>
      </c>
      <c r="R257" s="794">
        <f t="shared" si="15"/>
        <v>-0.81</v>
      </c>
      <c r="S257" s="807" t="str">
        <f t="shared" si="16"/>
        <v/>
      </c>
      <c r="T257" s="807" t="str">
        <f t="shared" si="17"/>
        <v/>
      </c>
      <c r="U257" s="807" t="str">
        <f t="shared" si="18"/>
        <v/>
      </c>
      <c r="V257" s="808" t="str">
        <f t="shared" si="19"/>
        <v/>
      </c>
      <c r="W257" s="795"/>
    </row>
    <row r="258" spans="1:23" ht="14.4" customHeight="1" x14ac:dyDescent="0.3">
      <c r="A258" s="855" t="s">
        <v>8874</v>
      </c>
      <c r="B258" s="807">
        <v>1</v>
      </c>
      <c r="C258" s="809">
        <v>1.21</v>
      </c>
      <c r="D258" s="810">
        <v>6</v>
      </c>
      <c r="E258" s="796">
        <v>2</v>
      </c>
      <c r="F258" s="797">
        <v>2.4300000000000002</v>
      </c>
      <c r="G258" s="799">
        <v>5</v>
      </c>
      <c r="H258" s="791"/>
      <c r="I258" s="789"/>
      <c r="J258" s="790"/>
      <c r="K258" s="792">
        <v>1.21</v>
      </c>
      <c r="L258" s="791">
        <v>3</v>
      </c>
      <c r="M258" s="791">
        <v>26</v>
      </c>
      <c r="N258" s="793">
        <v>8.6300000000000008</v>
      </c>
      <c r="O258" s="791" t="s">
        <v>8834</v>
      </c>
      <c r="P258" s="806" t="s">
        <v>8875</v>
      </c>
      <c r="Q258" s="794">
        <f t="shared" si="15"/>
        <v>-1</v>
      </c>
      <c r="R258" s="794">
        <f t="shared" si="15"/>
        <v>-1.21</v>
      </c>
      <c r="S258" s="807" t="str">
        <f t="shared" si="16"/>
        <v/>
      </c>
      <c r="T258" s="807" t="str">
        <f t="shared" si="17"/>
        <v/>
      </c>
      <c r="U258" s="807" t="str">
        <f t="shared" si="18"/>
        <v/>
      </c>
      <c r="V258" s="808" t="str">
        <f t="shared" si="19"/>
        <v/>
      </c>
      <c r="W258" s="795"/>
    </row>
    <row r="259" spans="1:23" ht="14.4" customHeight="1" x14ac:dyDescent="0.3">
      <c r="A259" s="856" t="s">
        <v>8876</v>
      </c>
      <c r="B259" s="840">
        <v>1</v>
      </c>
      <c r="C259" s="841">
        <v>1.89</v>
      </c>
      <c r="D259" s="811">
        <v>10</v>
      </c>
      <c r="E259" s="844"/>
      <c r="F259" s="845"/>
      <c r="G259" s="803"/>
      <c r="H259" s="847"/>
      <c r="I259" s="843"/>
      <c r="J259" s="800"/>
      <c r="K259" s="846">
        <v>1.89</v>
      </c>
      <c r="L259" s="847">
        <v>4</v>
      </c>
      <c r="M259" s="847">
        <v>40</v>
      </c>
      <c r="N259" s="848">
        <v>13.34</v>
      </c>
      <c r="O259" s="847" t="s">
        <v>8834</v>
      </c>
      <c r="P259" s="849" t="s">
        <v>8877</v>
      </c>
      <c r="Q259" s="850">
        <f t="shared" si="15"/>
        <v>-1</v>
      </c>
      <c r="R259" s="850">
        <f t="shared" si="15"/>
        <v>-1.89</v>
      </c>
      <c r="S259" s="840" t="str">
        <f t="shared" si="16"/>
        <v/>
      </c>
      <c r="T259" s="840" t="str">
        <f t="shared" si="17"/>
        <v/>
      </c>
      <c r="U259" s="840" t="str">
        <f t="shared" si="18"/>
        <v/>
      </c>
      <c r="V259" s="851" t="str">
        <f t="shared" si="19"/>
        <v/>
      </c>
      <c r="W259" s="802"/>
    </row>
    <row r="260" spans="1:23" ht="14.4" customHeight="1" x14ac:dyDescent="0.3">
      <c r="A260" s="856" t="s">
        <v>8878</v>
      </c>
      <c r="B260" s="840"/>
      <c r="C260" s="841"/>
      <c r="D260" s="811"/>
      <c r="E260" s="844"/>
      <c r="F260" s="845"/>
      <c r="G260" s="803"/>
      <c r="H260" s="847">
        <v>1</v>
      </c>
      <c r="I260" s="843">
        <v>4.97</v>
      </c>
      <c r="J260" s="801">
        <v>65</v>
      </c>
      <c r="K260" s="846">
        <v>4.97</v>
      </c>
      <c r="L260" s="847">
        <v>10</v>
      </c>
      <c r="M260" s="847">
        <v>89</v>
      </c>
      <c r="N260" s="848">
        <v>29.64</v>
      </c>
      <c r="O260" s="847" t="s">
        <v>8834</v>
      </c>
      <c r="P260" s="849" t="s">
        <v>8879</v>
      </c>
      <c r="Q260" s="850">
        <f t="shared" si="15"/>
        <v>1</v>
      </c>
      <c r="R260" s="850">
        <f t="shared" si="15"/>
        <v>4.97</v>
      </c>
      <c r="S260" s="840">
        <f t="shared" si="16"/>
        <v>29.64</v>
      </c>
      <c r="T260" s="840">
        <f t="shared" si="17"/>
        <v>65</v>
      </c>
      <c r="U260" s="840">
        <f t="shared" si="18"/>
        <v>35.36</v>
      </c>
      <c r="V260" s="851">
        <f t="shared" si="19"/>
        <v>2.192982456140351</v>
      </c>
      <c r="W260" s="802">
        <v>35.36</v>
      </c>
    </row>
    <row r="261" spans="1:23" ht="14.4" customHeight="1" x14ac:dyDescent="0.3">
      <c r="A261" s="855" t="s">
        <v>8880</v>
      </c>
      <c r="B261" s="807">
        <v>1</v>
      </c>
      <c r="C261" s="809">
        <v>1.6</v>
      </c>
      <c r="D261" s="810">
        <v>11</v>
      </c>
      <c r="E261" s="805">
        <v>3</v>
      </c>
      <c r="F261" s="789">
        <v>4.21</v>
      </c>
      <c r="G261" s="790">
        <v>8</v>
      </c>
      <c r="H261" s="796">
        <v>3</v>
      </c>
      <c r="I261" s="797">
        <v>4.21</v>
      </c>
      <c r="J261" s="799">
        <v>5.3</v>
      </c>
      <c r="K261" s="792">
        <v>1.6</v>
      </c>
      <c r="L261" s="791">
        <v>5</v>
      </c>
      <c r="M261" s="791">
        <v>45</v>
      </c>
      <c r="N261" s="793">
        <v>15.11</v>
      </c>
      <c r="O261" s="791" t="s">
        <v>8834</v>
      </c>
      <c r="P261" s="806" t="s">
        <v>8881</v>
      </c>
      <c r="Q261" s="794">
        <f t="shared" si="15"/>
        <v>2</v>
      </c>
      <c r="R261" s="794">
        <f t="shared" si="15"/>
        <v>2.61</v>
      </c>
      <c r="S261" s="807">
        <f t="shared" si="16"/>
        <v>45.33</v>
      </c>
      <c r="T261" s="807">
        <f t="shared" si="17"/>
        <v>15.899999999999999</v>
      </c>
      <c r="U261" s="807">
        <f t="shared" si="18"/>
        <v>-29.43</v>
      </c>
      <c r="V261" s="808">
        <f t="shared" si="19"/>
        <v>0.35076108537392453</v>
      </c>
      <c r="W261" s="795"/>
    </row>
    <row r="262" spans="1:23" ht="14.4" customHeight="1" x14ac:dyDescent="0.3">
      <c r="A262" s="856" t="s">
        <v>8882</v>
      </c>
      <c r="B262" s="840">
        <v>2</v>
      </c>
      <c r="C262" s="841">
        <v>3.69</v>
      </c>
      <c r="D262" s="811">
        <v>6</v>
      </c>
      <c r="E262" s="842"/>
      <c r="F262" s="843"/>
      <c r="G262" s="800"/>
      <c r="H262" s="844">
        <v>1</v>
      </c>
      <c r="I262" s="845">
        <v>2.71</v>
      </c>
      <c r="J262" s="803">
        <v>23</v>
      </c>
      <c r="K262" s="846">
        <v>2.71</v>
      </c>
      <c r="L262" s="847">
        <v>9</v>
      </c>
      <c r="M262" s="847">
        <v>79</v>
      </c>
      <c r="N262" s="848">
        <v>26.47</v>
      </c>
      <c r="O262" s="847" t="s">
        <v>8834</v>
      </c>
      <c r="P262" s="849" t="s">
        <v>8883</v>
      </c>
      <c r="Q262" s="850">
        <f t="shared" ref="Q262:R293" si="20">H262-B262</f>
        <v>-1</v>
      </c>
      <c r="R262" s="850">
        <f t="shared" si="20"/>
        <v>-0.98</v>
      </c>
      <c r="S262" s="840">
        <f t="shared" ref="S262:S293" si="21">IF(H262=0,"",H262*N262)</f>
        <v>26.47</v>
      </c>
      <c r="T262" s="840">
        <f t="shared" ref="T262:T293" si="22">IF(H262=0,"",H262*J262)</f>
        <v>23</v>
      </c>
      <c r="U262" s="840">
        <f t="shared" ref="U262:U293" si="23">IF(H262=0,"",T262-S262)</f>
        <v>-3.4699999999999989</v>
      </c>
      <c r="V262" s="851">
        <f t="shared" ref="V262:V293" si="24">IF(H262=0,"",T262/S262)</f>
        <v>0.86890819795995466</v>
      </c>
      <c r="W262" s="802"/>
    </row>
    <row r="263" spans="1:23" ht="14.4" customHeight="1" x14ac:dyDescent="0.3">
      <c r="A263" s="856" t="s">
        <v>8884</v>
      </c>
      <c r="B263" s="840"/>
      <c r="C263" s="841"/>
      <c r="D263" s="811"/>
      <c r="E263" s="842">
        <v>1</v>
      </c>
      <c r="F263" s="843">
        <v>7.23</v>
      </c>
      <c r="G263" s="800">
        <v>25</v>
      </c>
      <c r="H263" s="844"/>
      <c r="I263" s="845"/>
      <c r="J263" s="803"/>
      <c r="K263" s="846">
        <v>7.23</v>
      </c>
      <c r="L263" s="847">
        <v>13</v>
      </c>
      <c r="M263" s="847">
        <v>117</v>
      </c>
      <c r="N263" s="848">
        <v>39.049999999999997</v>
      </c>
      <c r="O263" s="847" t="s">
        <v>8834</v>
      </c>
      <c r="P263" s="849" t="s">
        <v>8885</v>
      </c>
      <c r="Q263" s="850">
        <f t="shared" si="20"/>
        <v>0</v>
      </c>
      <c r="R263" s="850">
        <f t="shared" si="20"/>
        <v>0</v>
      </c>
      <c r="S263" s="840" t="str">
        <f t="shared" si="21"/>
        <v/>
      </c>
      <c r="T263" s="840" t="str">
        <f t="shared" si="22"/>
        <v/>
      </c>
      <c r="U263" s="840" t="str">
        <f t="shared" si="23"/>
        <v/>
      </c>
      <c r="V263" s="851" t="str">
        <f t="shared" si="24"/>
        <v/>
      </c>
      <c r="W263" s="802"/>
    </row>
    <row r="264" spans="1:23" ht="14.4" customHeight="1" x14ac:dyDescent="0.3">
      <c r="A264" s="855" t="s">
        <v>8886</v>
      </c>
      <c r="B264" s="807">
        <v>1</v>
      </c>
      <c r="C264" s="809">
        <v>0.84</v>
      </c>
      <c r="D264" s="810">
        <v>2</v>
      </c>
      <c r="E264" s="805">
        <v>2</v>
      </c>
      <c r="F264" s="789">
        <v>2.0299999999999998</v>
      </c>
      <c r="G264" s="790">
        <v>4</v>
      </c>
      <c r="H264" s="796">
        <v>4</v>
      </c>
      <c r="I264" s="797">
        <v>4.76</v>
      </c>
      <c r="J264" s="799">
        <v>4.8</v>
      </c>
      <c r="K264" s="792">
        <v>1.19</v>
      </c>
      <c r="L264" s="791">
        <v>3</v>
      </c>
      <c r="M264" s="791">
        <v>28</v>
      </c>
      <c r="N264" s="793">
        <v>9.4499999999999993</v>
      </c>
      <c r="O264" s="791" t="s">
        <v>8834</v>
      </c>
      <c r="P264" s="806" t="s">
        <v>8887</v>
      </c>
      <c r="Q264" s="794">
        <f t="shared" si="20"/>
        <v>3</v>
      </c>
      <c r="R264" s="794">
        <f t="shared" si="20"/>
        <v>3.92</v>
      </c>
      <c r="S264" s="807">
        <f t="shared" si="21"/>
        <v>37.799999999999997</v>
      </c>
      <c r="T264" s="807">
        <f t="shared" si="22"/>
        <v>19.2</v>
      </c>
      <c r="U264" s="807">
        <f t="shared" si="23"/>
        <v>-18.599999999999998</v>
      </c>
      <c r="V264" s="808">
        <f t="shared" si="24"/>
        <v>0.50793650793650791</v>
      </c>
      <c r="W264" s="795"/>
    </row>
    <row r="265" spans="1:23" ht="14.4" customHeight="1" x14ac:dyDescent="0.3">
      <c r="A265" s="856" t="s">
        <v>8888</v>
      </c>
      <c r="B265" s="840">
        <v>1</v>
      </c>
      <c r="C265" s="841">
        <v>1.9</v>
      </c>
      <c r="D265" s="811">
        <v>4</v>
      </c>
      <c r="E265" s="842"/>
      <c r="F265" s="843"/>
      <c r="G265" s="800"/>
      <c r="H265" s="844"/>
      <c r="I265" s="845"/>
      <c r="J265" s="803"/>
      <c r="K265" s="846">
        <v>2.2999999999999998</v>
      </c>
      <c r="L265" s="847">
        <v>5</v>
      </c>
      <c r="M265" s="847">
        <v>43</v>
      </c>
      <c r="N265" s="848">
        <v>14.43</v>
      </c>
      <c r="O265" s="847" t="s">
        <v>8834</v>
      </c>
      <c r="P265" s="849" t="s">
        <v>8889</v>
      </c>
      <c r="Q265" s="850">
        <f t="shared" si="20"/>
        <v>-1</v>
      </c>
      <c r="R265" s="850">
        <f t="shared" si="20"/>
        <v>-1.9</v>
      </c>
      <c r="S265" s="840" t="str">
        <f t="shared" si="21"/>
        <v/>
      </c>
      <c r="T265" s="840" t="str">
        <f t="shared" si="22"/>
        <v/>
      </c>
      <c r="U265" s="840" t="str">
        <f t="shared" si="23"/>
        <v/>
      </c>
      <c r="V265" s="851" t="str">
        <f t="shared" si="24"/>
        <v/>
      </c>
      <c r="W265" s="802"/>
    </row>
    <row r="266" spans="1:23" ht="14.4" customHeight="1" x14ac:dyDescent="0.3">
      <c r="A266" s="856" t="s">
        <v>8890</v>
      </c>
      <c r="B266" s="840"/>
      <c r="C266" s="841"/>
      <c r="D266" s="811"/>
      <c r="E266" s="842">
        <v>1</v>
      </c>
      <c r="F266" s="843">
        <v>4.7300000000000004</v>
      </c>
      <c r="G266" s="800">
        <v>8</v>
      </c>
      <c r="H266" s="844"/>
      <c r="I266" s="845"/>
      <c r="J266" s="803"/>
      <c r="K266" s="846">
        <v>4.7300000000000004</v>
      </c>
      <c r="L266" s="847">
        <v>6</v>
      </c>
      <c r="M266" s="847">
        <v>55</v>
      </c>
      <c r="N266" s="848">
        <v>18.399999999999999</v>
      </c>
      <c r="O266" s="847" t="s">
        <v>8834</v>
      </c>
      <c r="P266" s="849" t="s">
        <v>8891</v>
      </c>
      <c r="Q266" s="850">
        <f t="shared" si="20"/>
        <v>0</v>
      </c>
      <c r="R266" s="850">
        <f t="shared" si="20"/>
        <v>0</v>
      </c>
      <c r="S266" s="840" t="str">
        <f t="shared" si="21"/>
        <v/>
      </c>
      <c r="T266" s="840" t="str">
        <f t="shared" si="22"/>
        <v/>
      </c>
      <c r="U266" s="840" t="str">
        <f t="shared" si="23"/>
        <v/>
      </c>
      <c r="V266" s="851" t="str">
        <f t="shared" si="24"/>
        <v/>
      </c>
      <c r="W266" s="802"/>
    </row>
    <row r="267" spans="1:23" ht="14.4" customHeight="1" x14ac:dyDescent="0.3">
      <c r="A267" s="855" t="s">
        <v>8892</v>
      </c>
      <c r="B267" s="807">
        <v>3</v>
      </c>
      <c r="C267" s="809">
        <v>0.79</v>
      </c>
      <c r="D267" s="810">
        <v>2.2999999999999998</v>
      </c>
      <c r="E267" s="805"/>
      <c r="F267" s="789"/>
      <c r="G267" s="790"/>
      <c r="H267" s="796">
        <v>5</v>
      </c>
      <c r="I267" s="797">
        <v>2.0099999999999998</v>
      </c>
      <c r="J267" s="799">
        <v>3.4</v>
      </c>
      <c r="K267" s="792">
        <v>0.26</v>
      </c>
      <c r="L267" s="791">
        <v>1</v>
      </c>
      <c r="M267" s="791">
        <v>11</v>
      </c>
      <c r="N267" s="793">
        <v>3.82</v>
      </c>
      <c r="O267" s="791" t="s">
        <v>8834</v>
      </c>
      <c r="P267" s="806" t="s">
        <v>8893</v>
      </c>
      <c r="Q267" s="794">
        <f t="shared" si="20"/>
        <v>2</v>
      </c>
      <c r="R267" s="794">
        <f t="shared" si="20"/>
        <v>1.2199999999999998</v>
      </c>
      <c r="S267" s="807">
        <f t="shared" si="21"/>
        <v>19.099999999999998</v>
      </c>
      <c r="T267" s="807">
        <f t="shared" si="22"/>
        <v>17</v>
      </c>
      <c r="U267" s="807">
        <f t="shared" si="23"/>
        <v>-2.0999999999999979</v>
      </c>
      <c r="V267" s="808">
        <f t="shared" si="24"/>
        <v>0.89005235602094246</v>
      </c>
      <c r="W267" s="795">
        <v>2.36</v>
      </c>
    </row>
    <row r="268" spans="1:23" ht="14.4" customHeight="1" x14ac:dyDescent="0.3">
      <c r="A268" s="856" t="s">
        <v>8894</v>
      </c>
      <c r="B268" s="840"/>
      <c r="C268" s="841"/>
      <c r="D268" s="811"/>
      <c r="E268" s="842">
        <v>1</v>
      </c>
      <c r="F268" s="843">
        <v>0.47</v>
      </c>
      <c r="G268" s="800">
        <v>3</v>
      </c>
      <c r="H268" s="844"/>
      <c r="I268" s="845"/>
      <c r="J268" s="803"/>
      <c r="K268" s="846">
        <v>0.47</v>
      </c>
      <c r="L268" s="847">
        <v>2</v>
      </c>
      <c r="M268" s="847">
        <v>19</v>
      </c>
      <c r="N268" s="848">
        <v>6.25</v>
      </c>
      <c r="O268" s="847" t="s">
        <v>8834</v>
      </c>
      <c r="P268" s="849" t="s">
        <v>8895</v>
      </c>
      <c r="Q268" s="850">
        <f t="shared" si="20"/>
        <v>0</v>
      </c>
      <c r="R268" s="850">
        <f t="shared" si="20"/>
        <v>0</v>
      </c>
      <c r="S268" s="840" t="str">
        <f t="shared" si="21"/>
        <v/>
      </c>
      <c r="T268" s="840" t="str">
        <f t="shared" si="22"/>
        <v/>
      </c>
      <c r="U268" s="840" t="str">
        <f t="shared" si="23"/>
        <v/>
      </c>
      <c r="V268" s="851" t="str">
        <f t="shared" si="24"/>
        <v/>
      </c>
      <c r="W268" s="802"/>
    </row>
    <row r="269" spans="1:23" ht="14.4" customHeight="1" x14ac:dyDescent="0.3">
      <c r="A269" s="856" t="s">
        <v>8896</v>
      </c>
      <c r="B269" s="840"/>
      <c r="C269" s="841"/>
      <c r="D269" s="811"/>
      <c r="E269" s="842">
        <v>1</v>
      </c>
      <c r="F269" s="843">
        <v>1.01</v>
      </c>
      <c r="G269" s="800">
        <v>5</v>
      </c>
      <c r="H269" s="844">
        <v>1</v>
      </c>
      <c r="I269" s="845">
        <v>1.01</v>
      </c>
      <c r="J269" s="803">
        <v>8</v>
      </c>
      <c r="K269" s="846">
        <v>1.01</v>
      </c>
      <c r="L269" s="847">
        <v>4</v>
      </c>
      <c r="M269" s="847">
        <v>36</v>
      </c>
      <c r="N269" s="848">
        <v>11.87</v>
      </c>
      <c r="O269" s="847" t="s">
        <v>8834</v>
      </c>
      <c r="P269" s="849" t="s">
        <v>8897</v>
      </c>
      <c r="Q269" s="850">
        <f t="shared" si="20"/>
        <v>1</v>
      </c>
      <c r="R269" s="850">
        <f t="shared" si="20"/>
        <v>1.01</v>
      </c>
      <c r="S269" s="840">
        <f t="shared" si="21"/>
        <v>11.87</v>
      </c>
      <c r="T269" s="840">
        <f t="shared" si="22"/>
        <v>8</v>
      </c>
      <c r="U269" s="840">
        <f t="shared" si="23"/>
        <v>-3.8699999999999992</v>
      </c>
      <c r="V269" s="851">
        <f t="shared" si="24"/>
        <v>0.67396798652064027</v>
      </c>
      <c r="W269" s="802"/>
    </row>
    <row r="270" spans="1:23" ht="14.4" customHeight="1" x14ac:dyDescent="0.3">
      <c r="A270" s="855" t="s">
        <v>8898</v>
      </c>
      <c r="B270" s="807"/>
      <c r="C270" s="809"/>
      <c r="D270" s="810"/>
      <c r="E270" s="796">
        <v>1</v>
      </c>
      <c r="F270" s="797">
        <v>0.68</v>
      </c>
      <c r="G270" s="799">
        <v>17</v>
      </c>
      <c r="H270" s="791"/>
      <c r="I270" s="789"/>
      <c r="J270" s="790"/>
      <c r="K270" s="792">
        <v>0.28999999999999998</v>
      </c>
      <c r="L270" s="791">
        <v>1</v>
      </c>
      <c r="M270" s="791">
        <v>10</v>
      </c>
      <c r="N270" s="793">
        <v>3.42</v>
      </c>
      <c r="O270" s="791" t="s">
        <v>8834</v>
      </c>
      <c r="P270" s="806" t="s">
        <v>8899</v>
      </c>
      <c r="Q270" s="794">
        <f t="shared" si="20"/>
        <v>0</v>
      </c>
      <c r="R270" s="794">
        <f t="shared" si="20"/>
        <v>0</v>
      </c>
      <c r="S270" s="807" t="str">
        <f t="shared" si="21"/>
        <v/>
      </c>
      <c r="T270" s="807" t="str">
        <f t="shared" si="22"/>
        <v/>
      </c>
      <c r="U270" s="807" t="str">
        <f t="shared" si="23"/>
        <v/>
      </c>
      <c r="V270" s="808" t="str">
        <f t="shared" si="24"/>
        <v/>
      </c>
      <c r="W270" s="795"/>
    </row>
    <row r="271" spans="1:23" ht="14.4" customHeight="1" x14ac:dyDescent="0.3">
      <c r="A271" s="856" t="s">
        <v>8900</v>
      </c>
      <c r="B271" s="840">
        <v>1</v>
      </c>
      <c r="C271" s="841">
        <v>0.44</v>
      </c>
      <c r="D271" s="811">
        <v>10</v>
      </c>
      <c r="E271" s="844"/>
      <c r="F271" s="845"/>
      <c r="G271" s="803"/>
      <c r="H271" s="847"/>
      <c r="I271" s="843"/>
      <c r="J271" s="800"/>
      <c r="K271" s="846">
        <v>0.44</v>
      </c>
      <c r="L271" s="847">
        <v>2</v>
      </c>
      <c r="M271" s="847">
        <v>16</v>
      </c>
      <c r="N271" s="848">
        <v>5.18</v>
      </c>
      <c r="O271" s="847" t="s">
        <v>8834</v>
      </c>
      <c r="P271" s="849" t="s">
        <v>8901</v>
      </c>
      <c r="Q271" s="850">
        <f t="shared" si="20"/>
        <v>-1</v>
      </c>
      <c r="R271" s="850">
        <f t="shared" si="20"/>
        <v>-0.44</v>
      </c>
      <c r="S271" s="840" t="str">
        <f t="shared" si="21"/>
        <v/>
      </c>
      <c r="T271" s="840" t="str">
        <f t="shared" si="22"/>
        <v/>
      </c>
      <c r="U271" s="840" t="str">
        <f t="shared" si="23"/>
        <v/>
      </c>
      <c r="V271" s="851" t="str">
        <f t="shared" si="24"/>
        <v/>
      </c>
      <c r="W271" s="802"/>
    </row>
    <row r="272" spans="1:23" ht="14.4" customHeight="1" x14ac:dyDescent="0.3">
      <c r="A272" s="855" t="s">
        <v>8902</v>
      </c>
      <c r="B272" s="786">
        <v>1</v>
      </c>
      <c r="C272" s="787">
        <v>6.01</v>
      </c>
      <c r="D272" s="788">
        <v>9</v>
      </c>
      <c r="E272" s="805"/>
      <c r="F272" s="789"/>
      <c r="G272" s="790"/>
      <c r="H272" s="791"/>
      <c r="I272" s="789"/>
      <c r="J272" s="790"/>
      <c r="K272" s="792">
        <v>6.64</v>
      </c>
      <c r="L272" s="791">
        <v>10</v>
      </c>
      <c r="M272" s="791">
        <v>89</v>
      </c>
      <c r="N272" s="793">
        <v>29.5</v>
      </c>
      <c r="O272" s="791" t="s">
        <v>8679</v>
      </c>
      <c r="P272" s="806" t="s">
        <v>8903</v>
      </c>
      <c r="Q272" s="794">
        <f t="shared" si="20"/>
        <v>-1</v>
      </c>
      <c r="R272" s="794">
        <f t="shared" si="20"/>
        <v>-6.01</v>
      </c>
      <c r="S272" s="807" t="str">
        <f t="shared" si="21"/>
        <v/>
      </c>
      <c r="T272" s="807" t="str">
        <f t="shared" si="22"/>
        <v/>
      </c>
      <c r="U272" s="807" t="str">
        <f t="shared" si="23"/>
        <v/>
      </c>
      <c r="V272" s="808" t="str">
        <f t="shared" si="24"/>
        <v/>
      </c>
      <c r="W272" s="795"/>
    </row>
    <row r="273" spans="1:23" ht="14.4" customHeight="1" x14ac:dyDescent="0.3">
      <c r="A273" s="855" t="s">
        <v>8904</v>
      </c>
      <c r="B273" s="807">
        <v>2</v>
      </c>
      <c r="C273" s="809">
        <v>1.37</v>
      </c>
      <c r="D273" s="810">
        <v>3</v>
      </c>
      <c r="E273" s="796">
        <v>1</v>
      </c>
      <c r="F273" s="797">
        <v>0.82</v>
      </c>
      <c r="G273" s="799">
        <v>3</v>
      </c>
      <c r="H273" s="791"/>
      <c r="I273" s="789"/>
      <c r="J273" s="790"/>
      <c r="K273" s="792">
        <v>0.82</v>
      </c>
      <c r="L273" s="791">
        <v>3</v>
      </c>
      <c r="M273" s="791">
        <v>29</v>
      </c>
      <c r="N273" s="793">
        <v>9.7100000000000009</v>
      </c>
      <c r="O273" s="791" t="s">
        <v>8679</v>
      </c>
      <c r="P273" s="806" t="s">
        <v>8905</v>
      </c>
      <c r="Q273" s="794">
        <f t="shared" si="20"/>
        <v>-2</v>
      </c>
      <c r="R273" s="794">
        <f t="shared" si="20"/>
        <v>-1.37</v>
      </c>
      <c r="S273" s="807" t="str">
        <f t="shared" si="21"/>
        <v/>
      </c>
      <c r="T273" s="807" t="str">
        <f t="shared" si="22"/>
        <v/>
      </c>
      <c r="U273" s="807" t="str">
        <f t="shared" si="23"/>
        <v/>
      </c>
      <c r="V273" s="808" t="str">
        <f t="shared" si="24"/>
        <v/>
      </c>
      <c r="W273" s="795"/>
    </row>
    <row r="274" spans="1:23" ht="14.4" customHeight="1" x14ac:dyDescent="0.3">
      <c r="A274" s="856" t="s">
        <v>8906</v>
      </c>
      <c r="B274" s="840"/>
      <c r="C274" s="841"/>
      <c r="D274" s="811"/>
      <c r="E274" s="844">
        <v>1</v>
      </c>
      <c r="F274" s="845">
        <v>1.22</v>
      </c>
      <c r="G274" s="803">
        <v>4</v>
      </c>
      <c r="H274" s="847"/>
      <c r="I274" s="843"/>
      <c r="J274" s="800"/>
      <c r="K274" s="846">
        <v>1.22</v>
      </c>
      <c r="L274" s="847">
        <v>4</v>
      </c>
      <c r="M274" s="847">
        <v>32</v>
      </c>
      <c r="N274" s="848">
        <v>10.7</v>
      </c>
      <c r="O274" s="847" t="s">
        <v>8679</v>
      </c>
      <c r="P274" s="849" t="s">
        <v>8905</v>
      </c>
      <c r="Q274" s="850">
        <f t="shared" si="20"/>
        <v>0</v>
      </c>
      <c r="R274" s="850">
        <f t="shared" si="20"/>
        <v>0</v>
      </c>
      <c r="S274" s="840" t="str">
        <f t="shared" si="21"/>
        <v/>
      </c>
      <c r="T274" s="840" t="str">
        <f t="shared" si="22"/>
        <v/>
      </c>
      <c r="U274" s="840" t="str">
        <f t="shared" si="23"/>
        <v/>
      </c>
      <c r="V274" s="851" t="str">
        <f t="shared" si="24"/>
        <v/>
      </c>
      <c r="W274" s="802"/>
    </row>
    <row r="275" spans="1:23" ht="14.4" customHeight="1" x14ac:dyDescent="0.3">
      <c r="A275" s="855" t="s">
        <v>8907</v>
      </c>
      <c r="B275" s="807">
        <v>2</v>
      </c>
      <c r="C275" s="809">
        <v>1.17</v>
      </c>
      <c r="D275" s="810">
        <v>3.5</v>
      </c>
      <c r="E275" s="796">
        <v>5</v>
      </c>
      <c r="F275" s="797">
        <v>2.98</v>
      </c>
      <c r="G275" s="799">
        <v>5.6</v>
      </c>
      <c r="H275" s="791">
        <v>2</v>
      </c>
      <c r="I275" s="789">
        <v>1.17</v>
      </c>
      <c r="J275" s="790">
        <v>3</v>
      </c>
      <c r="K275" s="792">
        <v>0.57999999999999996</v>
      </c>
      <c r="L275" s="791">
        <v>2</v>
      </c>
      <c r="M275" s="791">
        <v>18</v>
      </c>
      <c r="N275" s="793">
        <v>5.92</v>
      </c>
      <c r="O275" s="791" t="s">
        <v>8679</v>
      </c>
      <c r="P275" s="806" t="s">
        <v>8908</v>
      </c>
      <c r="Q275" s="794">
        <f t="shared" si="20"/>
        <v>0</v>
      </c>
      <c r="R275" s="794">
        <f t="shared" si="20"/>
        <v>0</v>
      </c>
      <c r="S275" s="807">
        <f t="shared" si="21"/>
        <v>11.84</v>
      </c>
      <c r="T275" s="807">
        <f t="shared" si="22"/>
        <v>6</v>
      </c>
      <c r="U275" s="807">
        <f t="shared" si="23"/>
        <v>-5.84</v>
      </c>
      <c r="V275" s="808">
        <f t="shared" si="24"/>
        <v>0.5067567567567568</v>
      </c>
      <c r="W275" s="795"/>
    </row>
    <row r="276" spans="1:23" ht="14.4" customHeight="1" x14ac:dyDescent="0.3">
      <c r="A276" s="856" t="s">
        <v>8909</v>
      </c>
      <c r="B276" s="840"/>
      <c r="C276" s="841"/>
      <c r="D276" s="811"/>
      <c r="E276" s="844"/>
      <c r="F276" s="845"/>
      <c r="G276" s="803"/>
      <c r="H276" s="847">
        <v>1</v>
      </c>
      <c r="I276" s="843">
        <v>1.1599999999999999</v>
      </c>
      <c r="J276" s="800">
        <v>6</v>
      </c>
      <c r="K276" s="846">
        <v>1.1599999999999999</v>
      </c>
      <c r="L276" s="847">
        <v>4</v>
      </c>
      <c r="M276" s="847">
        <v>36</v>
      </c>
      <c r="N276" s="848">
        <v>12.02</v>
      </c>
      <c r="O276" s="847" t="s">
        <v>8679</v>
      </c>
      <c r="P276" s="849" t="s">
        <v>8910</v>
      </c>
      <c r="Q276" s="850">
        <f t="shared" si="20"/>
        <v>1</v>
      </c>
      <c r="R276" s="850">
        <f t="shared" si="20"/>
        <v>1.1599999999999999</v>
      </c>
      <c r="S276" s="840">
        <f t="shared" si="21"/>
        <v>12.02</v>
      </c>
      <c r="T276" s="840">
        <f t="shared" si="22"/>
        <v>6</v>
      </c>
      <c r="U276" s="840">
        <f t="shared" si="23"/>
        <v>-6.02</v>
      </c>
      <c r="V276" s="851">
        <f t="shared" si="24"/>
        <v>0.49916805324459235</v>
      </c>
      <c r="W276" s="802"/>
    </row>
    <row r="277" spans="1:23" ht="14.4" customHeight="1" x14ac:dyDescent="0.3">
      <c r="A277" s="855" t="s">
        <v>8911</v>
      </c>
      <c r="B277" s="807">
        <v>5</v>
      </c>
      <c r="C277" s="809">
        <v>4.25</v>
      </c>
      <c r="D277" s="810">
        <v>13.2</v>
      </c>
      <c r="E277" s="796">
        <v>17</v>
      </c>
      <c r="F277" s="797">
        <v>11.46</v>
      </c>
      <c r="G277" s="799">
        <v>9.1</v>
      </c>
      <c r="H277" s="791">
        <v>14</v>
      </c>
      <c r="I277" s="789">
        <v>9.4700000000000006</v>
      </c>
      <c r="J277" s="798">
        <v>9.3000000000000007</v>
      </c>
      <c r="K277" s="792">
        <v>0.66</v>
      </c>
      <c r="L277" s="791">
        <v>2</v>
      </c>
      <c r="M277" s="791">
        <v>15</v>
      </c>
      <c r="N277" s="793">
        <v>5.13</v>
      </c>
      <c r="O277" s="791" t="s">
        <v>8370</v>
      </c>
      <c r="P277" s="806" t="s">
        <v>8912</v>
      </c>
      <c r="Q277" s="794">
        <f t="shared" si="20"/>
        <v>9</v>
      </c>
      <c r="R277" s="794">
        <f t="shared" si="20"/>
        <v>5.2200000000000006</v>
      </c>
      <c r="S277" s="807">
        <f t="shared" si="21"/>
        <v>71.819999999999993</v>
      </c>
      <c r="T277" s="807">
        <f t="shared" si="22"/>
        <v>130.20000000000002</v>
      </c>
      <c r="U277" s="807">
        <f t="shared" si="23"/>
        <v>58.380000000000024</v>
      </c>
      <c r="V277" s="808">
        <f t="shared" si="24"/>
        <v>1.8128654970760238</v>
      </c>
      <c r="W277" s="795">
        <v>58.3</v>
      </c>
    </row>
    <row r="278" spans="1:23" ht="14.4" customHeight="1" x14ac:dyDescent="0.3">
      <c r="A278" s="856" t="s">
        <v>8913</v>
      </c>
      <c r="B278" s="840">
        <v>6</v>
      </c>
      <c r="C278" s="841">
        <v>7.53</v>
      </c>
      <c r="D278" s="811">
        <v>7.2</v>
      </c>
      <c r="E278" s="844">
        <v>7</v>
      </c>
      <c r="F278" s="845">
        <v>9.32</v>
      </c>
      <c r="G278" s="803">
        <v>13</v>
      </c>
      <c r="H278" s="847">
        <v>8</v>
      </c>
      <c r="I278" s="843">
        <v>11.32</v>
      </c>
      <c r="J278" s="801">
        <v>14.6</v>
      </c>
      <c r="K278" s="846">
        <v>1.32</v>
      </c>
      <c r="L278" s="847">
        <v>3</v>
      </c>
      <c r="M278" s="847">
        <v>29</v>
      </c>
      <c r="N278" s="848">
        <v>9.66</v>
      </c>
      <c r="O278" s="847" t="s">
        <v>8370</v>
      </c>
      <c r="P278" s="849" t="s">
        <v>8914</v>
      </c>
      <c r="Q278" s="850">
        <f t="shared" si="20"/>
        <v>2</v>
      </c>
      <c r="R278" s="850">
        <f t="shared" si="20"/>
        <v>3.79</v>
      </c>
      <c r="S278" s="840">
        <f t="shared" si="21"/>
        <v>77.28</v>
      </c>
      <c r="T278" s="840">
        <f t="shared" si="22"/>
        <v>116.8</v>
      </c>
      <c r="U278" s="840">
        <f t="shared" si="23"/>
        <v>39.519999999999996</v>
      </c>
      <c r="V278" s="851">
        <f t="shared" si="24"/>
        <v>1.5113871635610765</v>
      </c>
      <c r="W278" s="802">
        <v>41.41</v>
      </c>
    </row>
    <row r="279" spans="1:23" ht="14.4" customHeight="1" x14ac:dyDescent="0.3">
      <c r="A279" s="856" t="s">
        <v>8915</v>
      </c>
      <c r="B279" s="840">
        <v>4</v>
      </c>
      <c r="C279" s="841">
        <v>16.71</v>
      </c>
      <c r="D279" s="811">
        <v>15.8</v>
      </c>
      <c r="E279" s="844">
        <v>2</v>
      </c>
      <c r="F279" s="845">
        <v>8.35</v>
      </c>
      <c r="G279" s="803">
        <v>17</v>
      </c>
      <c r="H279" s="847">
        <v>2</v>
      </c>
      <c r="I279" s="843">
        <v>8.35</v>
      </c>
      <c r="J279" s="800">
        <v>16</v>
      </c>
      <c r="K279" s="846">
        <v>4.18</v>
      </c>
      <c r="L279" s="847">
        <v>6</v>
      </c>
      <c r="M279" s="847">
        <v>53</v>
      </c>
      <c r="N279" s="848">
        <v>17.5</v>
      </c>
      <c r="O279" s="847" t="s">
        <v>8370</v>
      </c>
      <c r="P279" s="849" t="s">
        <v>8916</v>
      </c>
      <c r="Q279" s="850">
        <f t="shared" si="20"/>
        <v>-2</v>
      </c>
      <c r="R279" s="850">
        <f t="shared" si="20"/>
        <v>-8.3600000000000012</v>
      </c>
      <c r="S279" s="840">
        <f t="shared" si="21"/>
        <v>35</v>
      </c>
      <c r="T279" s="840">
        <f t="shared" si="22"/>
        <v>32</v>
      </c>
      <c r="U279" s="840">
        <f t="shared" si="23"/>
        <v>-3</v>
      </c>
      <c r="V279" s="851">
        <f t="shared" si="24"/>
        <v>0.91428571428571426</v>
      </c>
      <c r="W279" s="802">
        <v>5.5</v>
      </c>
    </row>
    <row r="280" spans="1:23" ht="14.4" customHeight="1" x14ac:dyDescent="0.3">
      <c r="A280" s="855" t="s">
        <v>8917</v>
      </c>
      <c r="B280" s="807"/>
      <c r="C280" s="809"/>
      <c r="D280" s="810"/>
      <c r="E280" s="805">
        <v>2</v>
      </c>
      <c r="F280" s="789">
        <v>0.48</v>
      </c>
      <c r="G280" s="790">
        <v>4</v>
      </c>
      <c r="H280" s="796">
        <v>4</v>
      </c>
      <c r="I280" s="797">
        <v>0.96</v>
      </c>
      <c r="J280" s="799">
        <v>2.8</v>
      </c>
      <c r="K280" s="792">
        <v>0.24</v>
      </c>
      <c r="L280" s="791">
        <v>1</v>
      </c>
      <c r="M280" s="791">
        <v>10</v>
      </c>
      <c r="N280" s="793">
        <v>3.44</v>
      </c>
      <c r="O280" s="791" t="s">
        <v>8370</v>
      </c>
      <c r="P280" s="806" t="s">
        <v>8918</v>
      </c>
      <c r="Q280" s="794">
        <f t="shared" si="20"/>
        <v>4</v>
      </c>
      <c r="R280" s="794">
        <f t="shared" si="20"/>
        <v>0.96</v>
      </c>
      <c r="S280" s="807">
        <f t="shared" si="21"/>
        <v>13.76</v>
      </c>
      <c r="T280" s="807">
        <f t="shared" si="22"/>
        <v>11.2</v>
      </c>
      <c r="U280" s="807">
        <f t="shared" si="23"/>
        <v>-2.5600000000000005</v>
      </c>
      <c r="V280" s="808">
        <f t="shared" si="24"/>
        <v>0.81395348837209303</v>
      </c>
      <c r="W280" s="795">
        <v>0.56000000000000005</v>
      </c>
    </row>
    <row r="281" spans="1:23" ht="14.4" customHeight="1" x14ac:dyDescent="0.3">
      <c r="A281" s="856" t="s">
        <v>8919</v>
      </c>
      <c r="B281" s="840"/>
      <c r="C281" s="841"/>
      <c r="D281" s="811"/>
      <c r="E281" s="842"/>
      <c r="F281" s="843"/>
      <c r="G281" s="800"/>
      <c r="H281" s="844">
        <v>1</v>
      </c>
      <c r="I281" s="845">
        <v>0.46</v>
      </c>
      <c r="J281" s="803">
        <v>2</v>
      </c>
      <c r="K281" s="846">
        <v>0.46</v>
      </c>
      <c r="L281" s="847">
        <v>2</v>
      </c>
      <c r="M281" s="847">
        <v>17</v>
      </c>
      <c r="N281" s="848">
        <v>5.5</v>
      </c>
      <c r="O281" s="847" t="s">
        <v>8370</v>
      </c>
      <c r="P281" s="849" t="s">
        <v>8920</v>
      </c>
      <c r="Q281" s="850">
        <f t="shared" si="20"/>
        <v>1</v>
      </c>
      <c r="R281" s="850">
        <f t="shared" si="20"/>
        <v>0.46</v>
      </c>
      <c r="S281" s="840">
        <f t="shared" si="21"/>
        <v>5.5</v>
      </c>
      <c r="T281" s="840">
        <f t="shared" si="22"/>
        <v>2</v>
      </c>
      <c r="U281" s="840">
        <f t="shared" si="23"/>
        <v>-3.5</v>
      </c>
      <c r="V281" s="851">
        <f t="shared" si="24"/>
        <v>0.36363636363636365</v>
      </c>
      <c r="W281" s="802"/>
    </row>
    <row r="282" spans="1:23" ht="14.4" customHeight="1" x14ac:dyDescent="0.3">
      <c r="A282" s="856" t="s">
        <v>8921</v>
      </c>
      <c r="B282" s="840">
        <v>1</v>
      </c>
      <c r="C282" s="841">
        <v>1.07</v>
      </c>
      <c r="D282" s="811">
        <v>14</v>
      </c>
      <c r="E282" s="842">
        <v>1</v>
      </c>
      <c r="F282" s="843">
        <v>0.69</v>
      </c>
      <c r="G282" s="800">
        <v>2</v>
      </c>
      <c r="H282" s="844"/>
      <c r="I282" s="845"/>
      <c r="J282" s="803"/>
      <c r="K282" s="846">
        <v>0.98</v>
      </c>
      <c r="L282" s="847">
        <v>3</v>
      </c>
      <c r="M282" s="847">
        <v>27</v>
      </c>
      <c r="N282" s="848">
        <v>9.11</v>
      </c>
      <c r="O282" s="847" t="s">
        <v>8370</v>
      </c>
      <c r="P282" s="849" t="s">
        <v>8922</v>
      </c>
      <c r="Q282" s="850">
        <f t="shared" si="20"/>
        <v>-1</v>
      </c>
      <c r="R282" s="850">
        <f t="shared" si="20"/>
        <v>-1.07</v>
      </c>
      <c r="S282" s="840" t="str">
        <f t="shared" si="21"/>
        <v/>
      </c>
      <c r="T282" s="840" t="str">
        <f t="shared" si="22"/>
        <v/>
      </c>
      <c r="U282" s="840" t="str">
        <f t="shared" si="23"/>
        <v/>
      </c>
      <c r="V282" s="851" t="str">
        <f t="shared" si="24"/>
        <v/>
      </c>
      <c r="W282" s="802"/>
    </row>
    <row r="283" spans="1:23" ht="14.4" customHeight="1" x14ac:dyDescent="0.3">
      <c r="A283" s="855" t="s">
        <v>8923</v>
      </c>
      <c r="B283" s="786"/>
      <c r="C283" s="787"/>
      <c r="D283" s="788"/>
      <c r="E283" s="805"/>
      <c r="F283" s="789"/>
      <c r="G283" s="790"/>
      <c r="H283" s="791">
        <v>1</v>
      </c>
      <c r="I283" s="789">
        <v>3.44</v>
      </c>
      <c r="J283" s="798">
        <v>21</v>
      </c>
      <c r="K283" s="792">
        <v>3.44</v>
      </c>
      <c r="L283" s="791">
        <v>5</v>
      </c>
      <c r="M283" s="791">
        <v>49</v>
      </c>
      <c r="N283" s="793">
        <v>16.28</v>
      </c>
      <c r="O283" s="791" t="s">
        <v>8679</v>
      </c>
      <c r="P283" s="806" t="s">
        <v>8924</v>
      </c>
      <c r="Q283" s="794">
        <f t="shared" si="20"/>
        <v>1</v>
      </c>
      <c r="R283" s="794">
        <f t="shared" si="20"/>
        <v>3.44</v>
      </c>
      <c r="S283" s="807">
        <f t="shared" si="21"/>
        <v>16.28</v>
      </c>
      <c r="T283" s="807">
        <f t="shared" si="22"/>
        <v>21</v>
      </c>
      <c r="U283" s="807">
        <f t="shared" si="23"/>
        <v>4.7199999999999989</v>
      </c>
      <c r="V283" s="808">
        <f t="shared" si="24"/>
        <v>1.2899262899262898</v>
      </c>
      <c r="W283" s="795">
        <v>4.72</v>
      </c>
    </row>
    <row r="284" spans="1:23" ht="14.4" customHeight="1" x14ac:dyDescent="0.3">
      <c r="A284" s="856" t="s">
        <v>8925</v>
      </c>
      <c r="B284" s="852">
        <v>1</v>
      </c>
      <c r="C284" s="853">
        <v>3.44</v>
      </c>
      <c r="D284" s="804">
        <v>8</v>
      </c>
      <c r="E284" s="842"/>
      <c r="F284" s="843"/>
      <c r="G284" s="800"/>
      <c r="H284" s="847"/>
      <c r="I284" s="843"/>
      <c r="J284" s="800"/>
      <c r="K284" s="846">
        <v>3.44</v>
      </c>
      <c r="L284" s="847">
        <v>5</v>
      </c>
      <c r="M284" s="847">
        <v>49</v>
      </c>
      <c r="N284" s="848">
        <v>16.28</v>
      </c>
      <c r="O284" s="847" t="s">
        <v>8679</v>
      </c>
      <c r="P284" s="849" t="s">
        <v>8926</v>
      </c>
      <c r="Q284" s="850">
        <f t="shared" si="20"/>
        <v>-1</v>
      </c>
      <c r="R284" s="850">
        <f t="shared" si="20"/>
        <v>-3.44</v>
      </c>
      <c r="S284" s="840" t="str">
        <f t="shared" si="21"/>
        <v/>
      </c>
      <c r="T284" s="840" t="str">
        <f t="shared" si="22"/>
        <v/>
      </c>
      <c r="U284" s="840" t="str">
        <f t="shared" si="23"/>
        <v/>
      </c>
      <c r="V284" s="851" t="str">
        <f t="shared" si="24"/>
        <v/>
      </c>
      <c r="W284" s="802"/>
    </row>
    <row r="285" spans="1:23" ht="14.4" customHeight="1" x14ac:dyDescent="0.3">
      <c r="A285" s="856" t="s">
        <v>8927</v>
      </c>
      <c r="B285" s="852">
        <v>2</v>
      </c>
      <c r="C285" s="853">
        <v>9.36</v>
      </c>
      <c r="D285" s="804">
        <v>12</v>
      </c>
      <c r="E285" s="842">
        <v>1</v>
      </c>
      <c r="F285" s="843">
        <v>5.76</v>
      </c>
      <c r="G285" s="800">
        <v>12</v>
      </c>
      <c r="H285" s="847">
        <v>1</v>
      </c>
      <c r="I285" s="843">
        <v>5.76</v>
      </c>
      <c r="J285" s="801">
        <v>24</v>
      </c>
      <c r="K285" s="846">
        <v>5.76</v>
      </c>
      <c r="L285" s="847">
        <v>7</v>
      </c>
      <c r="M285" s="847">
        <v>62</v>
      </c>
      <c r="N285" s="848">
        <v>20.82</v>
      </c>
      <c r="O285" s="847" t="s">
        <v>8679</v>
      </c>
      <c r="P285" s="849" t="s">
        <v>8928</v>
      </c>
      <c r="Q285" s="850">
        <f t="shared" si="20"/>
        <v>-1</v>
      </c>
      <c r="R285" s="850">
        <f t="shared" si="20"/>
        <v>-3.5999999999999996</v>
      </c>
      <c r="S285" s="840">
        <f t="shared" si="21"/>
        <v>20.82</v>
      </c>
      <c r="T285" s="840">
        <f t="shared" si="22"/>
        <v>24</v>
      </c>
      <c r="U285" s="840">
        <f t="shared" si="23"/>
        <v>3.1799999999999997</v>
      </c>
      <c r="V285" s="851">
        <f t="shared" si="24"/>
        <v>1.1527377521613833</v>
      </c>
      <c r="W285" s="802">
        <v>3.18</v>
      </c>
    </row>
    <row r="286" spans="1:23" ht="14.4" customHeight="1" x14ac:dyDescent="0.3">
      <c r="A286" s="855" t="s">
        <v>8929</v>
      </c>
      <c r="B286" s="807"/>
      <c r="C286" s="809"/>
      <c r="D286" s="810"/>
      <c r="E286" s="796">
        <v>1</v>
      </c>
      <c r="F286" s="797">
        <v>0.97</v>
      </c>
      <c r="G286" s="799">
        <v>9</v>
      </c>
      <c r="H286" s="791"/>
      <c r="I286" s="789"/>
      <c r="J286" s="790"/>
      <c r="K286" s="792">
        <v>0.97</v>
      </c>
      <c r="L286" s="791">
        <v>3</v>
      </c>
      <c r="M286" s="791">
        <v>29</v>
      </c>
      <c r="N286" s="793">
        <v>9.5299999999999994</v>
      </c>
      <c r="O286" s="791" t="s">
        <v>8679</v>
      </c>
      <c r="P286" s="806" t="s">
        <v>8930</v>
      </c>
      <c r="Q286" s="794">
        <f t="shared" si="20"/>
        <v>0</v>
      </c>
      <c r="R286" s="794">
        <f t="shared" si="20"/>
        <v>0</v>
      </c>
      <c r="S286" s="807" t="str">
        <f t="shared" si="21"/>
        <v/>
      </c>
      <c r="T286" s="807" t="str">
        <f t="shared" si="22"/>
        <v/>
      </c>
      <c r="U286" s="807" t="str">
        <f t="shared" si="23"/>
        <v/>
      </c>
      <c r="V286" s="808" t="str">
        <f t="shared" si="24"/>
        <v/>
      </c>
      <c r="W286" s="795"/>
    </row>
    <row r="287" spans="1:23" ht="14.4" customHeight="1" x14ac:dyDescent="0.3">
      <c r="A287" s="855" t="s">
        <v>8931</v>
      </c>
      <c r="B287" s="786">
        <v>19</v>
      </c>
      <c r="C287" s="787">
        <v>20.11</v>
      </c>
      <c r="D287" s="788">
        <v>6.5</v>
      </c>
      <c r="E287" s="805">
        <v>22</v>
      </c>
      <c r="F287" s="789">
        <v>21.75</v>
      </c>
      <c r="G287" s="790">
        <v>6.4</v>
      </c>
      <c r="H287" s="791">
        <v>13</v>
      </c>
      <c r="I287" s="789">
        <v>13.26</v>
      </c>
      <c r="J287" s="798">
        <v>8.3000000000000007</v>
      </c>
      <c r="K287" s="792">
        <v>0.99</v>
      </c>
      <c r="L287" s="791">
        <v>2</v>
      </c>
      <c r="M287" s="791">
        <v>19</v>
      </c>
      <c r="N287" s="793">
        <v>6.35</v>
      </c>
      <c r="O287" s="791" t="s">
        <v>8370</v>
      </c>
      <c r="P287" s="806" t="s">
        <v>8932</v>
      </c>
      <c r="Q287" s="794">
        <f t="shared" si="20"/>
        <v>-6</v>
      </c>
      <c r="R287" s="794">
        <f t="shared" si="20"/>
        <v>-6.85</v>
      </c>
      <c r="S287" s="807">
        <f t="shared" si="21"/>
        <v>82.55</v>
      </c>
      <c r="T287" s="807">
        <f t="shared" si="22"/>
        <v>107.9</v>
      </c>
      <c r="U287" s="807">
        <f t="shared" si="23"/>
        <v>25.350000000000009</v>
      </c>
      <c r="V287" s="808">
        <f t="shared" si="24"/>
        <v>1.3070866141732285</v>
      </c>
      <c r="W287" s="795">
        <v>40.89</v>
      </c>
    </row>
    <row r="288" spans="1:23" ht="14.4" customHeight="1" x14ac:dyDescent="0.3">
      <c r="A288" s="856" t="s">
        <v>8933</v>
      </c>
      <c r="B288" s="852">
        <v>15</v>
      </c>
      <c r="C288" s="853">
        <v>34.200000000000003</v>
      </c>
      <c r="D288" s="804">
        <v>19.3</v>
      </c>
      <c r="E288" s="842">
        <v>5</v>
      </c>
      <c r="F288" s="843">
        <v>9.99</v>
      </c>
      <c r="G288" s="800">
        <v>12.8</v>
      </c>
      <c r="H288" s="847">
        <v>5</v>
      </c>
      <c r="I288" s="843">
        <v>9.14</v>
      </c>
      <c r="J288" s="800">
        <v>11.2</v>
      </c>
      <c r="K288" s="846">
        <v>2</v>
      </c>
      <c r="L288" s="847">
        <v>4</v>
      </c>
      <c r="M288" s="847">
        <v>40</v>
      </c>
      <c r="N288" s="848">
        <v>13.31</v>
      </c>
      <c r="O288" s="847" t="s">
        <v>8370</v>
      </c>
      <c r="P288" s="849" t="s">
        <v>8934</v>
      </c>
      <c r="Q288" s="850">
        <f t="shared" si="20"/>
        <v>-10</v>
      </c>
      <c r="R288" s="850">
        <f t="shared" si="20"/>
        <v>-25.060000000000002</v>
      </c>
      <c r="S288" s="840">
        <f t="shared" si="21"/>
        <v>66.55</v>
      </c>
      <c r="T288" s="840">
        <f t="shared" si="22"/>
        <v>56</v>
      </c>
      <c r="U288" s="840">
        <f t="shared" si="23"/>
        <v>-10.549999999999997</v>
      </c>
      <c r="V288" s="851">
        <f t="shared" si="24"/>
        <v>0.84147257700976708</v>
      </c>
      <c r="W288" s="802">
        <v>7.39</v>
      </c>
    </row>
    <row r="289" spans="1:23" ht="14.4" customHeight="1" x14ac:dyDescent="0.3">
      <c r="A289" s="856" t="s">
        <v>8935</v>
      </c>
      <c r="B289" s="852">
        <v>7</v>
      </c>
      <c r="C289" s="853">
        <v>26.41</v>
      </c>
      <c r="D289" s="804">
        <v>14.3</v>
      </c>
      <c r="E289" s="842">
        <v>8</v>
      </c>
      <c r="F289" s="843">
        <v>34.450000000000003</v>
      </c>
      <c r="G289" s="800">
        <v>16.899999999999999</v>
      </c>
      <c r="H289" s="847">
        <v>7</v>
      </c>
      <c r="I289" s="843">
        <v>28.71</v>
      </c>
      <c r="J289" s="800">
        <v>15.7</v>
      </c>
      <c r="K289" s="846">
        <v>4.0999999999999996</v>
      </c>
      <c r="L289" s="847">
        <v>6</v>
      </c>
      <c r="M289" s="847">
        <v>55</v>
      </c>
      <c r="N289" s="848">
        <v>18.37</v>
      </c>
      <c r="O289" s="847" t="s">
        <v>8370</v>
      </c>
      <c r="P289" s="849" t="s">
        <v>8936</v>
      </c>
      <c r="Q289" s="850">
        <f t="shared" si="20"/>
        <v>0</v>
      </c>
      <c r="R289" s="850">
        <f t="shared" si="20"/>
        <v>2.3000000000000007</v>
      </c>
      <c r="S289" s="840">
        <f t="shared" si="21"/>
        <v>128.59</v>
      </c>
      <c r="T289" s="840">
        <f t="shared" si="22"/>
        <v>109.89999999999999</v>
      </c>
      <c r="U289" s="840">
        <f t="shared" si="23"/>
        <v>-18.690000000000012</v>
      </c>
      <c r="V289" s="851">
        <f t="shared" si="24"/>
        <v>0.85465432770821981</v>
      </c>
      <c r="W289" s="802">
        <v>15.26</v>
      </c>
    </row>
    <row r="290" spans="1:23" ht="14.4" customHeight="1" x14ac:dyDescent="0.3">
      <c r="A290" s="855" t="s">
        <v>8937</v>
      </c>
      <c r="B290" s="807">
        <v>13</v>
      </c>
      <c r="C290" s="809">
        <v>18.440000000000001</v>
      </c>
      <c r="D290" s="810">
        <v>21.2</v>
      </c>
      <c r="E290" s="796">
        <v>17</v>
      </c>
      <c r="F290" s="797">
        <v>11.32</v>
      </c>
      <c r="G290" s="799">
        <v>6.6</v>
      </c>
      <c r="H290" s="791">
        <v>17</v>
      </c>
      <c r="I290" s="789">
        <v>10.56</v>
      </c>
      <c r="J290" s="790">
        <v>4.5999999999999996</v>
      </c>
      <c r="K290" s="792">
        <v>0.62</v>
      </c>
      <c r="L290" s="791">
        <v>2</v>
      </c>
      <c r="M290" s="791">
        <v>17</v>
      </c>
      <c r="N290" s="793">
        <v>5.56</v>
      </c>
      <c r="O290" s="791" t="s">
        <v>8370</v>
      </c>
      <c r="P290" s="806" t="s">
        <v>8938</v>
      </c>
      <c r="Q290" s="794">
        <f t="shared" si="20"/>
        <v>4</v>
      </c>
      <c r="R290" s="794">
        <f t="shared" si="20"/>
        <v>-7.8800000000000008</v>
      </c>
      <c r="S290" s="807">
        <f t="shared" si="21"/>
        <v>94.52</v>
      </c>
      <c r="T290" s="807">
        <f t="shared" si="22"/>
        <v>78.199999999999989</v>
      </c>
      <c r="U290" s="807">
        <f t="shared" si="23"/>
        <v>-16.320000000000007</v>
      </c>
      <c r="V290" s="808">
        <f t="shared" si="24"/>
        <v>0.82733812949640284</v>
      </c>
      <c r="W290" s="795">
        <v>4.2</v>
      </c>
    </row>
    <row r="291" spans="1:23" ht="14.4" customHeight="1" x14ac:dyDescent="0.3">
      <c r="A291" s="856" t="s">
        <v>8939</v>
      </c>
      <c r="B291" s="840">
        <v>3</v>
      </c>
      <c r="C291" s="841">
        <v>3.32</v>
      </c>
      <c r="D291" s="811">
        <v>5</v>
      </c>
      <c r="E291" s="844">
        <v>2</v>
      </c>
      <c r="F291" s="845">
        <v>2.21</v>
      </c>
      <c r="G291" s="803">
        <v>7</v>
      </c>
      <c r="H291" s="847">
        <v>2</v>
      </c>
      <c r="I291" s="843">
        <v>2.21</v>
      </c>
      <c r="J291" s="801">
        <v>10.5</v>
      </c>
      <c r="K291" s="846">
        <v>1.1100000000000001</v>
      </c>
      <c r="L291" s="847">
        <v>3</v>
      </c>
      <c r="M291" s="847">
        <v>31</v>
      </c>
      <c r="N291" s="848">
        <v>10.26</v>
      </c>
      <c r="O291" s="847" t="s">
        <v>8370</v>
      </c>
      <c r="P291" s="849" t="s">
        <v>8940</v>
      </c>
      <c r="Q291" s="850">
        <f t="shared" si="20"/>
        <v>-1</v>
      </c>
      <c r="R291" s="850">
        <f t="shared" si="20"/>
        <v>-1.1099999999999999</v>
      </c>
      <c r="S291" s="840">
        <f t="shared" si="21"/>
        <v>20.52</v>
      </c>
      <c r="T291" s="840">
        <f t="shared" si="22"/>
        <v>21</v>
      </c>
      <c r="U291" s="840">
        <f t="shared" si="23"/>
        <v>0.48000000000000043</v>
      </c>
      <c r="V291" s="851">
        <f t="shared" si="24"/>
        <v>1.0233918128654971</v>
      </c>
      <c r="W291" s="802">
        <v>3.74</v>
      </c>
    </row>
    <row r="292" spans="1:23" ht="14.4" customHeight="1" x14ac:dyDescent="0.3">
      <c r="A292" s="856" t="s">
        <v>8941</v>
      </c>
      <c r="B292" s="840">
        <v>7</v>
      </c>
      <c r="C292" s="841">
        <v>13.1</v>
      </c>
      <c r="D292" s="811">
        <v>8.3000000000000007</v>
      </c>
      <c r="E292" s="844">
        <v>4</v>
      </c>
      <c r="F292" s="845">
        <v>7.54</v>
      </c>
      <c r="G292" s="803">
        <v>12.5</v>
      </c>
      <c r="H292" s="847">
        <v>2</v>
      </c>
      <c r="I292" s="843">
        <v>4.01</v>
      </c>
      <c r="J292" s="800">
        <v>12.5</v>
      </c>
      <c r="K292" s="846">
        <v>1.98</v>
      </c>
      <c r="L292" s="847">
        <v>5</v>
      </c>
      <c r="M292" s="847">
        <v>44</v>
      </c>
      <c r="N292" s="848">
        <v>14.74</v>
      </c>
      <c r="O292" s="847" t="s">
        <v>8370</v>
      </c>
      <c r="P292" s="849" t="s">
        <v>8942</v>
      </c>
      <c r="Q292" s="850">
        <f t="shared" si="20"/>
        <v>-5</v>
      </c>
      <c r="R292" s="850">
        <f t="shared" si="20"/>
        <v>-9.09</v>
      </c>
      <c r="S292" s="840">
        <f t="shared" si="21"/>
        <v>29.48</v>
      </c>
      <c r="T292" s="840">
        <f t="shared" si="22"/>
        <v>25</v>
      </c>
      <c r="U292" s="840">
        <f t="shared" si="23"/>
        <v>-4.4800000000000004</v>
      </c>
      <c r="V292" s="851">
        <f t="shared" si="24"/>
        <v>0.84803256445047492</v>
      </c>
      <c r="W292" s="802"/>
    </row>
    <row r="293" spans="1:23" ht="14.4" customHeight="1" thickBot="1" x14ac:dyDescent="0.35">
      <c r="A293" s="857" t="s">
        <v>8943</v>
      </c>
      <c r="B293" s="858">
        <v>1</v>
      </c>
      <c r="C293" s="859">
        <v>0.15</v>
      </c>
      <c r="D293" s="860">
        <v>15</v>
      </c>
      <c r="E293" s="861"/>
      <c r="F293" s="862"/>
      <c r="G293" s="863"/>
      <c r="H293" s="864"/>
      <c r="I293" s="862"/>
      <c r="J293" s="863"/>
      <c r="K293" s="865">
        <v>0.1</v>
      </c>
      <c r="L293" s="864">
        <v>2</v>
      </c>
      <c r="M293" s="864">
        <v>15</v>
      </c>
      <c r="N293" s="866">
        <v>5.16</v>
      </c>
      <c r="O293" s="864" t="s">
        <v>8370</v>
      </c>
      <c r="P293" s="867" t="s">
        <v>8944</v>
      </c>
      <c r="Q293" s="868">
        <f t="shared" si="20"/>
        <v>-1</v>
      </c>
      <c r="R293" s="868">
        <f t="shared" si="20"/>
        <v>-0.15</v>
      </c>
      <c r="S293" s="869" t="str">
        <f t="shared" si="21"/>
        <v/>
      </c>
      <c r="T293" s="869" t="str">
        <f t="shared" si="22"/>
        <v/>
      </c>
      <c r="U293" s="869" t="str">
        <f t="shared" si="23"/>
        <v/>
      </c>
      <c r="V293" s="870" t="str">
        <f t="shared" si="24"/>
        <v/>
      </c>
      <c r="W293" s="871"/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294:Q1048576">
    <cfRule type="cellIs" dxfId="12" priority="9" stopIfTrue="1" operator="lessThan">
      <formula>0</formula>
    </cfRule>
  </conditionalFormatting>
  <conditionalFormatting sqref="U294:U1048576">
    <cfRule type="cellIs" dxfId="11" priority="8" stopIfTrue="1" operator="greaterThan">
      <formula>0</formula>
    </cfRule>
  </conditionalFormatting>
  <conditionalFormatting sqref="V294:V1048576">
    <cfRule type="cellIs" dxfId="10" priority="7" stopIfTrue="1" operator="greaterThan">
      <formula>1</formula>
    </cfRule>
  </conditionalFormatting>
  <conditionalFormatting sqref="V294:V1048576">
    <cfRule type="cellIs" dxfId="9" priority="4" stopIfTrue="1" operator="greaterThan">
      <formula>1</formula>
    </cfRule>
  </conditionalFormatting>
  <conditionalFormatting sqref="U294:U1048576">
    <cfRule type="cellIs" dxfId="8" priority="5" stopIfTrue="1" operator="greaterThan">
      <formula>0</formula>
    </cfRule>
  </conditionalFormatting>
  <conditionalFormatting sqref="Q294:Q1048576">
    <cfRule type="cellIs" dxfId="7" priority="6" stopIfTrue="1" operator="lessThan">
      <formula>0</formula>
    </cfRule>
  </conditionalFormatting>
  <conditionalFormatting sqref="V5:V293">
    <cfRule type="cellIs" dxfId="6" priority="1" stopIfTrue="1" operator="greaterThan">
      <formula>1</formula>
    </cfRule>
  </conditionalFormatting>
  <conditionalFormatting sqref="U5:U293">
    <cfRule type="cellIs" dxfId="5" priority="2" stopIfTrue="1" operator="greaterThan">
      <formula>0</formula>
    </cfRule>
  </conditionalFormatting>
  <conditionalFormatting sqref="Q5:Q293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21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69" customWidth="1"/>
    <col min="2" max="2" width="7.77734375" style="355" customWidth="1"/>
    <col min="3" max="3" width="7.21875" style="69" hidden="1" customWidth="1"/>
    <col min="4" max="4" width="7.77734375" style="355" customWidth="1"/>
    <col min="5" max="5" width="7.21875" style="69" hidden="1" customWidth="1"/>
    <col min="6" max="6" width="7.77734375" style="355" customWidth="1"/>
    <col min="7" max="7" width="7.77734375" style="91" customWidth="1"/>
    <col min="8" max="8" width="7.77734375" style="355" customWidth="1"/>
    <col min="9" max="9" width="7.21875" style="69" hidden="1" customWidth="1"/>
    <col min="10" max="10" width="7.77734375" style="355" customWidth="1"/>
    <col min="11" max="11" width="7.21875" style="69" hidden="1" customWidth="1"/>
    <col min="12" max="12" width="7.77734375" style="355" customWidth="1"/>
    <col min="13" max="13" width="7.77734375" style="91" customWidth="1"/>
    <col min="14" max="16384" width="8.88671875" style="69"/>
  </cols>
  <sheetData>
    <row r="1" spans="1:13" ht="18.600000000000001" customHeight="1" thickBot="1" x14ac:dyDescent="0.4">
      <c r="A1" s="451" t="s">
        <v>253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</row>
    <row r="2" spans="1:13" ht="14.4" customHeight="1" thickBot="1" x14ac:dyDescent="0.35">
      <c r="A2" s="580" t="s">
        <v>297</v>
      </c>
      <c r="B2" s="344"/>
      <c r="C2" s="172"/>
      <c r="D2" s="344"/>
      <c r="E2" s="172"/>
      <c r="F2" s="344"/>
      <c r="G2" s="314"/>
      <c r="H2" s="344"/>
      <c r="I2" s="172"/>
      <c r="J2" s="344"/>
      <c r="K2" s="172"/>
      <c r="L2" s="344"/>
      <c r="M2" s="314"/>
    </row>
    <row r="3" spans="1:13" ht="14.4" customHeight="1" thickBot="1" x14ac:dyDescent="0.35">
      <c r="A3" s="429" t="s">
        <v>255</v>
      </c>
      <c r="B3" s="430">
        <f>SUBTOTAL(9,B6:B1048576)</f>
        <v>17462085</v>
      </c>
      <c r="C3" s="431">
        <f t="shared" ref="C3:L3" si="0">SUBTOTAL(9,C6:C1048576)</f>
        <v>14</v>
      </c>
      <c r="D3" s="431">
        <f t="shared" si="0"/>
        <v>16346320</v>
      </c>
      <c r="E3" s="431">
        <f t="shared" si="0"/>
        <v>25.82528849001557</v>
      </c>
      <c r="F3" s="431">
        <f t="shared" si="0"/>
        <v>16678934</v>
      </c>
      <c r="G3" s="432">
        <f>IF(B3&lt;&gt;0,F3/B3,"")</f>
        <v>0.95515134647437572</v>
      </c>
      <c r="H3" s="430">
        <f t="shared" si="0"/>
        <v>3578810.1800000006</v>
      </c>
      <c r="I3" s="431">
        <f t="shared" si="0"/>
        <v>2</v>
      </c>
      <c r="J3" s="431">
        <f t="shared" si="0"/>
        <v>3896406.1099999994</v>
      </c>
      <c r="K3" s="431">
        <f t="shared" si="0"/>
        <v>2.3345694069074714</v>
      </c>
      <c r="L3" s="431">
        <f t="shared" si="0"/>
        <v>3398245.5999999987</v>
      </c>
      <c r="M3" s="433">
        <f>IF(H3&lt;&gt;0,L3/H3,"")</f>
        <v>0.94954619806071916</v>
      </c>
    </row>
    <row r="4" spans="1:13" ht="14.4" customHeight="1" x14ac:dyDescent="0.3">
      <c r="A4" s="571" t="s">
        <v>204</v>
      </c>
      <c r="B4" s="516" t="s">
        <v>210</v>
      </c>
      <c r="C4" s="517"/>
      <c r="D4" s="517"/>
      <c r="E4" s="517"/>
      <c r="F4" s="517"/>
      <c r="G4" s="518"/>
      <c r="H4" s="516" t="s">
        <v>211</v>
      </c>
      <c r="I4" s="517"/>
      <c r="J4" s="517"/>
      <c r="K4" s="517"/>
      <c r="L4" s="517"/>
      <c r="M4" s="518"/>
    </row>
    <row r="5" spans="1:13" s="89" customFormat="1" ht="14.4" customHeight="1" thickBot="1" x14ac:dyDescent="0.35">
      <c r="A5" s="872"/>
      <c r="B5" s="873">
        <v>2011</v>
      </c>
      <c r="C5" s="874"/>
      <c r="D5" s="874">
        <v>2012</v>
      </c>
      <c r="E5" s="874"/>
      <c r="F5" s="874">
        <v>2013</v>
      </c>
      <c r="G5" s="768" t="s">
        <v>5</v>
      </c>
      <c r="H5" s="873">
        <v>2011</v>
      </c>
      <c r="I5" s="874"/>
      <c r="J5" s="874">
        <v>2012</v>
      </c>
      <c r="K5" s="874"/>
      <c r="L5" s="874">
        <v>2013</v>
      </c>
      <c r="M5" s="768" t="s">
        <v>5</v>
      </c>
    </row>
    <row r="6" spans="1:13" ht="14.4" customHeight="1" x14ac:dyDescent="0.3">
      <c r="A6" s="651" t="s">
        <v>7072</v>
      </c>
      <c r="B6" s="769">
        <v>256</v>
      </c>
      <c r="C6" s="620">
        <v>1</v>
      </c>
      <c r="D6" s="769"/>
      <c r="E6" s="620"/>
      <c r="F6" s="769"/>
      <c r="G6" s="641"/>
      <c r="H6" s="769"/>
      <c r="I6" s="620"/>
      <c r="J6" s="769"/>
      <c r="K6" s="620"/>
      <c r="L6" s="769"/>
      <c r="M6" s="671"/>
    </row>
    <row r="7" spans="1:13" ht="14.4" customHeight="1" x14ac:dyDescent="0.3">
      <c r="A7" s="652" t="s">
        <v>7074</v>
      </c>
      <c r="B7" s="770"/>
      <c r="C7" s="626"/>
      <c r="D7" s="770"/>
      <c r="E7" s="626"/>
      <c r="F7" s="770">
        <v>46</v>
      </c>
      <c r="G7" s="642"/>
      <c r="H7" s="770"/>
      <c r="I7" s="626"/>
      <c r="J7" s="770"/>
      <c r="K7" s="626"/>
      <c r="L7" s="770"/>
      <c r="M7" s="672"/>
    </row>
    <row r="8" spans="1:13" ht="14.4" customHeight="1" x14ac:dyDescent="0.3">
      <c r="A8" s="652" t="s">
        <v>7075</v>
      </c>
      <c r="B8" s="770">
        <v>734</v>
      </c>
      <c r="C8" s="626">
        <v>1</v>
      </c>
      <c r="D8" s="770">
        <v>6171</v>
      </c>
      <c r="E8" s="626">
        <v>8.4073569482288821</v>
      </c>
      <c r="F8" s="770"/>
      <c r="G8" s="642"/>
      <c r="H8" s="770"/>
      <c r="I8" s="626"/>
      <c r="J8" s="770"/>
      <c r="K8" s="626"/>
      <c r="L8" s="770"/>
      <c r="M8" s="672"/>
    </row>
    <row r="9" spans="1:13" ht="14.4" customHeight="1" x14ac:dyDescent="0.3">
      <c r="A9" s="652" t="s">
        <v>7079</v>
      </c>
      <c r="B9" s="770">
        <v>248</v>
      </c>
      <c r="C9" s="626">
        <v>1</v>
      </c>
      <c r="D9" s="770"/>
      <c r="E9" s="626"/>
      <c r="F9" s="770">
        <v>378</v>
      </c>
      <c r="G9" s="642">
        <v>1.5241935483870968</v>
      </c>
      <c r="H9" s="770"/>
      <c r="I9" s="626"/>
      <c r="J9" s="770"/>
      <c r="K9" s="626"/>
      <c r="L9" s="770"/>
      <c r="M9" s="672"/>
    </row>
    <row r="10" spans="1:13" ht="14.4" customHeight="1" x14ac:dyDescent="0.3">
      <c r="A10" s="652" t="s">
        <v>7081</v>
      </c>
      <c r="B10" s="770">
        <v>3851835</v>
      </c>
      <c r="C10" s="626">
        <v>1</v>
      </c>
      <c r="D10" s="770">
        <v>1641339</v>
      </c>
      <c r="E10" s="626">
        <v>0.42611872003863094</v>
      </c>
      <c r="F10" s="770">
        <v>1861978</v>
      </c>
      <c r="G10" s="642">
        <v>0.48340024949147614</v>
      </c>
      <c r="H10" s="770"/>
      <c r="I10" s="626"/>
      <c r="J10" s="770"/>
      <c r="K10" s="626"/>
      <c r="L10" s="770"/>
      <c r="M10" s="672"/>
    </row>
    <row r="11" spans="1:13" ht="14.4" customHeight="1" x14ac:dyDescent="0.3">
      <c r="A11" s="652" t="s">
        <v>7083</v>
      </c>
      <c r="B11" s="770">
        <v>5194</v>
      </c>
      <c r="C11" s="626">
        <v>1</v>
      </c>
      <c r="D11" s="770">
        <v>1502</v>
      </c>
      <c r="E11" s="626">
        <v>0.28917982287254523</v>
      </c>
      <c r="F11" s="770">
        <v>3672</v>
      </c>
      <c r="G11" s="642">
        <v>0.70696958028494417</v>
      </c>
      <c r="H11" s="770"/>
      <c r="I11" s="626"/>
      <c r="J11" s="770"/>
      <c r="K11" s="626"/>
      <c r="L11" s="770">
        <v>1638.2400000000002</v>
      </c>
      <c r="M11" s="672"/>
    </row>
    <row r="12" spans="1:13" ht="14.4" customHeight="1" x14ac:dyDescent="0.3">
      <c r="A12" s="652" t="s">
        <v>7086</v>
      </c>
      <c r="B12" s="770">
        <v>1093</v>
      </c>
      <c r="C12" s="626">
        <v>1</v>
      </c>
      <c r="D12" s="770">
        <v>9088</v>
      </c>
      <c r="E12" s="626">
        <v>8.314730100640439</v>
      </c>
      <c r="F12" s="770">
        <v>3283</v>
      </c>
      <c r="G12" s="642">
        <v>3.0036596523330283</v>
      </c>
      <c r="H12" s="770"/>
      <c r="I12" s="626"/>
      <c r="J12" s="770"/>
      <c r="K12" s="626"/>
      <c r="L12" s="770"/>
      <c r="M12" s="672"/>
    </row>
    <row r="13" spans="1:13" ht="14.4" customHeight="1" x14ac:dyDescent="0.3">
      <c r="A13" s="652" t="s">
        <v>7092</v>
      </c>
      <c r="B13" s="770">
        <v>569002</v>
      </c>
      <c r="C13" s="626">
        <v>1</v>
      </c>
      <c r="D13" s="770">
        <v>677057</v>
      </c>
      <c r="E13" s="626">
        <v>1.1899026716953542</v>
      </c>
      <c r="F13" s="770">
        <v>1160823</v>
      </c>
      <c r="G13" s="642">
        <v>2.0401035497239026</v>
      </c>
      <c r="H13" s="770">
        <v>645120.41000000027</v>
      </c>
      <c r="I13" s="626">
        <v>1</v>
      </c>
      <c r="J13" s="770">
        <v>832273.49</v>
      </c>
      <c r="K13" s="626">
        <v>1.2901056563998643</v>
      </c>
      <c r="L13" s="770">
        <v>933964.29</v>
      </c>
      <c r="M13" s="672">
        <v>1.4477363845921409</v>
      </c>
    </row>
    <row r="14" spans="1:13" ht="14.4" customHeight="1" x14ac:dyDescent="0.3">
      <c r="A14" s="652" t="s">
        <v>8945</v>
      </c>
      <c r="B14" s="770"/>
      <c r="C14" s="626"/>
      <c r="D14" s="770"/>
      <c r="E14" s="626"/>
      <c r="F14" s="770">
        <v>1245</v>
      </c>
      <c r="G14" s="642"/>
      <c r="H14" s="770"/>
      <c r="I14" s="626"/>
      <c r="J14" s="770"/>
      <c r="K14" s="626"/>
      <c r="L14" s="770"/>
      <c r="M14" s="672"/>
    </row>
    <row r="15" spans="1:13" ht="14.4" customHeight="1" x14ac:dyDescent="0.3">
      <c r="A15" s="652" t="s">
        <v>7097</v>
      </c>
      <c r="B15" s="770">
        <v>407721</v>
      </c>
      <c r="C15" s="626">
        <v>1</v>
      </c>
      <c r="D15" s="770">
        <v>402014</v>
      </c>
      <c r="E15" s="626">
        <v>0.98600268320738937</v>
      </c>
      <c r="F15" s="770">
        <v>276151</v>
      </c>
      <c r="G15" s="642">
        <v>0.67730384257862608</v>
      </c>
      <c r="H15" s="770"/>
      <c r="I15" s="626"/>
      <c r="J15" s="770"/>
      <c r="K15" s="626"/>
      <c r="L15" s="770"/>
      <c r="M15" s="672"/>
    </row>
    <row r="16" spans="1:13" ht="14.4" customHeight="1" x14ac:dyDescent="0.3">
      <c r="A16" s="652" t="s">
        <v>8946</v>
      </c>
      <c r="B16" s="770">
        <v>1355459</v>
      </c>
      <c r="C16" s="626">
        <v>1</v>
      </c>
      <c r="D16" s="770">
        <v>1498399</v>
      </c>
      <c r="E16" s="626">
        <v>1.1054550524951325</v>
      </c>
      <c r="F16" s="770">
        <v>1134530</v>
      </c>
      <c r="G16" s="642">
        <v>0.83700798032253276</v>
      </c>
      <c r="H16" s="770"/>
      <c r="I16" s="626"/>
      <c r="J16" s="770"/>
      <c r="K16" s="626"/>
      <c r="L16" s="770"/>
      <c r="M16" s="672"/>
    </row>
    <row r="17" spans="1:13" ht="14.4" customHeight="1" x14ac:dyDescent="0.3">
      <c r="A17" s="652" t="s">
        <v>8947</v>
      </c>
      <c r="B17" s="770">
        <v>2668790</v>
      </c>
      <c r="C17" s="626">
        <v>1</v>
      </c>
      <c r="D17" s="770">
        <v>3059203</v>
      </c>
      <c r="E17" s="626">
        <v>1.1462883928671794</v>
      </c>
      <c r="F17" s="770">
        <v>2354576</v>
      </c>
      <c r="G17" s="642">
        <v>0.88226349768996437</v>
      </c>
      <c r="H17" s="770">
        <v>2933689.7700000005</v>
      </c>
      <c r="I17" s="626">
        <v>1</v>
      </c>
      <c r="J17" s="770">
        <v>3064132.6199999992</v>
      </c>
      <c r="K17" s="626">
        <v>1.0444637505076069</v>
      </c>
      <c r="L17" s="770">
        <v>2462643.0699999984</v>
      </c>
      <c r="M17" s="672">
        <v>0.83943540833221708</v>
      </c>
    </row>
    <row r="18" spans="1:13" ht="14.4" customHeight="1" x14ac:dyDescent="0.3">
      <c r="A18" s="652" t="s">
        <v>8948</v>
      </c>
      <c r="B18" s="770">
        <v>981137</v>
      </c>
      <c r="C18" s="626">
        <v>1</v>
      </c>
      <c r="D18" s="770">
        <v>943576</v>
      </c>
      <c r="E18" s="626">
        <v>0.96171686522881106</v>
      </c>
      <c r="F18" s="770">
        <v>865646</v>
      </c>
      <c r="G18" s="642">
        <v>0.88228861005139958</v>
      </c>
      <c r="H18" s="770"/>
      <c r="I18" s="626"/>
      <c r="J18" s="770"/>
      <c r="K18" s="626"/>
      <c r="L18" s="770"/>
      <c r="M18" s="672"/>
    </row>
    <row r="19" spans="1:13" ht="14.4" customHeight="1" x14ac:dyDescent="0.3">
      <c r="A19" s="652" t="s">
        <v>8949</v>
      </c>
      <c r="B19" s="770">
        <v>6805991</v>
      </c>
      <c r="C19" s="626">
        <v>1</v>
      </c>
      <c r="D19" s="770">
        <v>7287647</v>
      </c>
      <c r="E19" s="626">
        <v>1.0707694147700166</v>
      </c>
      <c r="F19" s="770">
        <v>8284714</v>
      </c>
      <c r="G19" s="642">
        <v>1.2172678453439036</v>
      </c>
      <c r="H19" s="770"/>
      <c r="I19" s="626"/>
      <c r="J19" s="770"/>
      <c r="K19" s="626"/>
      <c r="L19" s="770"/>
      <c r="M19" s="672"/>
    </row>
    <row r="20" spans="1:13" ht="14.4" customHeight="1" x14ac:dyDescent="0.3">
      <c r="A20" s="652" t="s">
        <v>8950</v>
      </c>
      <c r="B20" s="770">
        <v>788723</v>
      </c>
      <c r="C20" s="626">
        <v>1</v>
      </c>
      <c r="D20" s="770">
        <v>796550</v>
      </c>
      <c r="E20" s="626">
        <v>1.0099236360547366</v>
      </c>
      <c r="F20" s="770">
        <v>694205</v>
      </c>
      <c r="G20" s="642">
        <v>0.88016325123015304</v>
      </c>
      <c r="H20" s="770"/>
      <c r="I20" s="626"/>
      <c r="J20" s="770"/>
      <c r="K20" s="626"/>
      <c r="L20" s="770"/>
      <c r="M20" s="672"/>
    </row>
    <row r="21" spans="1:13" ht="14.4" customHeight="1" thickBot="1" x14ac:dyDescent="0.35">
      <c r="A21" s="772" t="s">
        <v>8951</v>
      </c>
      <c r="B21" s="771">
        <v>25902</v>
      </c>
      <c r="C21" s="632">
        <v>1</v>
      </c>
      <c r="D21" s="771">
        <v>23774</v>
      </c>
      <c r="E21" s="632">
        <v>0.91784418191645434</v>
      </c>
      <c r="F21" s="771">
        <v>37687</v>
      </c>
      <c r="G21" s="643">
        <v>1.4549841711064784</v>
      </c>
      <c r="H21" s="771"/>
      <c r="I21" s="632"/>
      <c r="J21" s="771"/>
      <c r="K21" s="632"/>
      <c r="L21" s="771"/>
      <c r="M21" s="673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524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69" bestFit="1" customWidth="1"/>
    <col min="2" max="2" width="8.6640625" style="69" bestFit="1" customWidth="1"/>
    <col min="3" max="3" width="2.109375" style="69" bestFit="1" customWidth="1"/>
    <col min="4" max="4" width="8" style="69" bestFit="1" customWidth="1"/>
    <col min="5" max="5" width="52.88671875" style="69" bestFit="1" customWidth="1"/>
    <col min="6" max="7" width="11.109375" style="98" customWidth="1"/>
    <col min="8" max="9" width="9.33203125" style="98" hidden="1" customWidth="1"/>
    <col min="10" max="11" width="11.109375" style="98" customWidth="1"/>
    <col min="12" max="13" width="9.33203125" style="98" hidden="1" customWidth="1"/>
    <col min="14" max="15" width="11.109375" style="98" customWidth="1"/>
    <col min="16" max="16" width="11.109375" style="91" customWidth="1"/>
    <col min="17" max="17" width="11.109375" style="98" customWidth="1"/>
    <col min="18" max="16384" width="8.88671875" style="69"/>
  </cols>
  <sheetData>
    <row r="1" spans="1:17" ht="18.600000000000001" customHeight="1" thickBot="1" x14ac:dyDescent="0.4">
      <c r="A1" s="451" t="s">
        <v>254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</row>
    <row r="2" spans="1:17" ht="14.4" customHeight="1" thickBot="1" x14ac:dyDescent="0.35">
      <c r="A2" s="580" t="s">
        <v>297</v>
      </c>
      <c r="B2" s="172"/>
      <c r="C2" s="172"/>
      <c r="D2" s="172"/>
      <c r="E2" s="172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314"/>
      <c r="Q2" s="175"/>
    </row>
    <row r="3" spans="1:17" ht="14.4" customHeight="1" thickBot="1" x14ac:dyDescent="0.35">
      <c r="E3" s="209" t="s">
        <v>255</v>
      </c>
      <c r="F3" s="357">
        <f t="shared" ref="F3:O3" si="0">SUBTOTAL(9,F6:F1048576)</f>
        <v>108052.81999999998</v>
      </c>
      <c r="G3" s="362">
        <f t="shared" si="0"/>
        <v>21040895.18</v>
      </c>
      <c r="H3" s="363"/>
      <c r="I3" s="363"/>
      <c r="J3" s="357">
        <f t="shared" si="0"/>
        <v>118349.39</v>
      </c>
      <c r="K3" s="362">
        <f t="shared" si="0"/>
        <v>20242726.109999999</v>
      </c>
      <c r="L3" s="363"/>
      <c r="M3" s="363"/>
      <c r="N3" s="357">
        <f t="shared" si="0"/>
        <v>115662.84999999999</v>
      </c>
      <c r="O3" s="362">
        <f t="shared" si="0"/>
        <v>20077179.600000001</v>
      </c>
      <c r="P3" s="297">
        <f>IF(G3=0,"",O3/G3)</f>
        <v>0.95419797628591208</v>
      </c>
      <c r="Q3" s="359">
        <f>IF(N3=0,"",O3/N3)</f>
        <v>173.58364937402115</v>
      </c>
    </row>
    <row r="4" spans="1:17" ht="14.4" customHeight="1" x14ac:dyDescent="0.3">
      <c r="A4" s="521" t="s">
        <v>157</v>
      </c>
      <c r="B4" s="520" t="s">
        <v>205</v>
      </c>
      <c r="C4" s="521" t="s">
        <v>206</v>
      </c>
      <c r="D4" s="522" t="s">
        <v>175</v>
      </c>
      <c r="E4" s="523" t="s">
        <v>14</v>
      </c>
      <c r="F4" s="527">
        <v>2011</v>
      </c>
      <c r="G4" s="528"/>
      <c r="H4" s="361"/>
      <c r="I4" s="361"/>
      <c r="J4" s="527">
        <v>2012</v>
      </c>
      <c r="K4" s="528"/>
      <c r="L4" s="361"/>
      <c r="M4" s="361"/>
      <c r="N4" s="527">
        <v>2013</v>
      </c>
      <c r="O4" s="528"/>
      <c r="P4" s="529" t="s">
        <v>5</v>
      </c>
      <c r="Q4" s="519" t="s">
        <v>208</v>
      </c>
    </row>
    <row r="5" spans="1:17" ht="14.4" customHeight="1" thickBot="1" x14ac:dyDescent="0.35">
      <c r="A5" s="774"/>
      <c r="B5" s="773"/>
      <c r="C5" s="774"/>
      <c r="D5" s="775"/>
      <c r="E5" s="776"/>
      <c r="F5" s="782" t="s">
        <v>176</v>
      </c>
      <c r="G5" s="783" t="s">
        <v>17</v>
      </c>
      <c r="H5" s="784"/>
      <c r="I5" s="784"/>
      <c r="J5" s="782" t="s">
        <v>176</v>
      </c>
      <c r="K5" s="783" t="s">
        <v>17</v>
      </c>
      <c r="L5" s="784"/>
      <c r="M5" s="784"/>
      <c r="N5" s="782" t="s">
        <v>176</v>
      </c>
      <c r="O5" s="783" t="s">
        <v>17</v>
      </c>
      <c r="P5" s="785"/>
      <c r="Q5" s="781"/>
    </row>
    <row r="6" spans="1:17" ht="14.4" customHeight="1" x14ac:dyDescent="0.3">
      <c r="A6" s="619" t="s">
        <v>7100</v>
      </c>
      <c r="B6" s="620" t="s">
        <v>8952</v>
      </c>
      <c r="C6" s="620" t="s">
        <v>6929</v>
      </c>
      <c r="D6" s="620" t="s">
        <v>8953</v>
      </c>
      <c r="E6" s="620" t="s">
        <v>8954</v>
      </c>
      <c r="F6" s="623">
        <v>1</v>
      </c>
      <c r="G6" s="623">
        <v>256</v>
      </c>
      <c r="H6" s="623">
        <v>1</v>
      </c>
      <c r="I6" s="623">
        <v>256</v>
      </c>
      <c r="J6" s="623"/>
      <c r="K6" s="623"/>
      <c r="L6" s="623"/>
      <c r="M6" s="623"/>
      <c r="N6" s="623"/>
      <c r="O6" s="623"/>
      <c r="P6" s="641"/>
      <c r="Q6" s="624"/>
    </row>
    <row r="7" spans="1:17" ht="14.4" customHeight="1" x14ac:dyDescent="0.3">
      <c r="A7" s="625" t="s">
        <v>7102</v>
      </c>
      <c r="B7" s="626" t="s">
        <v>8955</v>
      </c>
      <c r="C7" s="626" t="s">
        <v>6929</v>
      </c>
      <c r="D7" s="626" t="s">
        <v>8956</v>
      </c>
      <c r="E7" s="626" t="s">
        <v>8957</v>
      </c>
      <c r="F7" s="629"/>
      <c r="G7" s="629"/>
      <c r="H7" s="629"/>
      <c r="I7" s="629"/>
      <c r="J7" s="629"/>
      <c r="K7" s="629"/>
      <c r="L7" s="629"/>
      <c r="M7" s="629"/>
      <c r="N7" s="629">
        <v>1</v>
      </c>
      <c r="O7" s="629">
        <v>46</v>
      </c>
      <c r="P7" s="642"/>
      <c r="Q7" s="630">
        <v>46</v>
      </c>
    </row>
    <row r="8" spans="1:17" ht="14.4" customHeight="1" x14ac:dyDescent="0.3">
      <c r="A8" s="625" t="s">
        <v>549</v>
      </c>
      <c r="B8" s="626" t="s">
        <v>7071</v>
      </c>
      <c r="C8" s="626" t="s">
        <v>6929</v>
      </c>
      <c r="D8" s="626" t="s">
        <v>8009</v>
      </c>
      <c r="E8" s="626" t="s">
        <v>8010</v>
      </c>
      <c r="F8" s="629">
        <v>1</v>
      </c>
      <c r="G8" s="629">
        <v>734</v>
      </c>
      <c r="H8" s="629">
        <v>1</v>
      </c>
      <c r="I8" s="629">
        <v>734</v>
      </c>
      <c r="J8" s="629"/>
      <c r="K8" s="629"/>
      <c r="L8" s="629"/>
      <c r="M8" s="629"/>
      <c r="N8" s="629"/>
      <c r="O8" s="629"/>
      <c r="P8" s="642"/>
      <c r="Q8" s="630"/>
    </row>
    <row r="9" spans="1:17" ht="14.4" customHeight="1" x14ac:dyDescent="0.3">
      <c r="A9" s="625" t="s">
        <v>549</v>
      </c>
      <c r="B9" s="626" t="s">
        <v>8319</v>
      </c>
      <c r="C9" s="626" t="s">
        <v>6929</v>
      </c>
      <c r="D9" s="626" t="s">
        <v>8330</v>
      </c>
      <c r="E9" s="626" t="s">
        <v>8331</v>
      </c>
      <c r="F9" s="629"/>
      <c r="G9" s="629"/>
      <c r="H9" s="629"/>
      <c r="I9" s="629"/>
      <c r="J9" s="629">
        <v>1</v>
      </c>
      <c r="K9" s="629">
        <v>325</v>
      </c>
      <c r="L9" s="629"/>
      <c r="M9" s="629">
        <v>325</v>
      </c>
      <c r="N9" s="629"/>
      <c r="O9" s="629"/>
      <c r="P9" s="642"/>
      <c r="Q9" s="630"/>
    </row>
    <row r="10" spans="1:17" ht="14.4" customHeight="1" x14ac:dyDescent="0.3">
      <c r="A10" s="625" t="s">
        <v>549</v>
      </c>
      <c r="B10" s="626" t="s">
        <v>8319</v>
      </c>
      <c r="C10" s="626" t="s">
        <v>6929</v>
      </c>
      <c r="D10" s="626" t="s">
        <v>8332</v>
      </c>
      <c r="E10" s="626" t="s">
        <v>8333</v>
      </c>
      <c r="F10" s="629"/>
      <c r="G10" s="629"/>
      <c r="H10" s="629"/>
      <c r="I10" s="629"/>
      <c r="J10" s="629">
        <v>1</v>
      </c>
      <c r="K10" s="629">
        <v>277</v>
      </c>
      <c r="L10" s="629"/>
      <c r="M10" s="629">
        <v>277</v>
      </c>
      <c r="N10" s="629"/>
      <c r="O10" s="629"/>
      <c r="P10" s="642"/>
      <c r="Q10" s="630"/>
    </row>
    <row r="11" spans="1:17" ht="14.4" customHeight="1" x14ac:dyDescent="0.3">
      <c r="A11" s="625" t="s">
        <v>549</v>
      </c>
      <c r="B11" s="626" t="s">
        <v>8319</v>
      </c>
      <c r="C11" s="626" t="s">
        <v>6929</v>
      </c>
      <c r="D11" s="626" t="s">
        <v>8334</v>
      </c>
      <c r="E11" s="626" t="s">
        <v>8335</v>
      </c>
      <c r="F11" s="629"/>
      <c r="G11" s="629"/>
      <c r="H11" s="629"/>
      <c r="I11" s="629"/>
      <c r="J11" s="629">
        <v>1</v>
      </c>
      <c r="K11" s="629">
        <v>5569</v>
      </c>
      <c r="L11" s="629"/>
      <c r="M11" s="629">
        <v>5569</v>
      </c>
      <c r="N11" s="629"/>
      <c r="O11" s="629"/>
      <c r="P11" s="642"/>
      <c r="Q11" s="630"/>
    </row>
    <row r="12" spans="1:17" ht="14.4" customHeight="1" x14ac:dyDescent="0.3">
      <c r="A12" s="625" t="s">
        <v>8342</v>
      </c>
      <c r="B12" s="626" t="s">
        <v>8958</v>
      </c>
      <c r="C12" s="626" t="s">
        <v>6929</v>
      </c>
      <c r="D12" s="626" t="s">
        <v>8959</v>
      </c>
      <c r="E12" s="626" t="s">
        <v>8960</v>
      </c>
      <c r="F12" s="629">
        <v>4</v>
      </c>
      <c r="G12" s="629">
        <v>248</v>
      </c>
      <c r="H12" s="629">
        <v>1</v>
      </c>
      <c r="I12" s="629">
        <v>62</v>
      </c>
      <c r="J12" s="629"/>
      <c r="K12" s="629"/>
      <c r="L12" s="629"/>
      <c r="M12" s="629"/>
      <c r="N12" s="629">
        <v>6</v>
      </c>
      <c r="O12" s="629">
        <v>378</v>
      </c>
      <c r="P12" s="642">
        <v>1.5241935483870968</v>
      </c>
      <c r="Q12" s="630">
        <v>63</v>
      </c>
    </row>
    <row r="13" spans="1:17" ht="14.4" customHeight="1" x14ac:dyDescent="0.3">
      <c r="A13" s="625" t="s">
        <v>8344</v>
      </c>
      <c r="B13" s="626" t="s">
        <v>8961</v>
      </c>
      <c r="C13" s="626" t="s">
        <v>6929</v>
      </c>
      <c r="D13" s="626" t="s">
        <v>8962</v>
      </c>
      <c r="E13" s="626" t="s">
        <v>8963</v>
      </c>
      <c r="F13" s="629">
        <v>2</v>
      </c>
      <c r="G13" s="629">
        <v>326</v>
      </c>
      <c r="H13" s="629">
        <v>1</v>
      </c>
      <c r="I13" s="629">
        <v>163</v>
      </c>
      <c r="J13" s="629">
        <v>1</v>
      </c>
      <c r="K13" s="629">
        <v>163</v>
      </c>
      <c r="L13" s="629">
        <v>0.5</v>
      </c>
      <c r="M13" s="629">
        <v>163</v>
      </c>
      <c r="N13" s="629">
        <v>3</v>
      </c>
      <c r="O13" s="629">
        <v>492</v>
      </c>
      <c r="P13" s="642">
        <v>1.50920245398773</v>
      </c>
      <c r="Q13" s="630">
        <v>164</v>
      </c>
    </row>
    <row r="14" spans="1:17" ht="14.4" customHeight="1" x14ac:dyDescent="0.3">
      <c r="A14" s="625" t="s">
        <v>8344</v>
      </c>
      <c r="B14" s="626" t="s">
        <v>8961</v>
      </c>
      <c r="C14" s="626" t="s">
        <v>6929</v>
      </c>
      <c r="D14" s="626" t="s">
        <v>8964</v>
      </c>
      <c r="E14" s="626" t="s">
        <v>8965</v>
      </c>
      <c r="F14" s="629">
        <v>2</v>
      </c>
      <c r="G14" s="629">
        <v>332</v>
      </c>
      <c r="H14" s="629">
        <v>1</v>
      </c>
      <c r="I14" s="629">
        <v>166</v>
      </c>
      <c r="J14" s="629"/>
      <c r="K14" s="629"/>
      <c r="L14" s="629"/>
      <c r="M14" s="629"/>
      <c r="N14" s="629"/>
      <c r="O14" s="629"/>
      <c r="P14" s="642"/>
      <c r="Q14" s="630"/>
    </row>
    <row r="15" spans="1:17" ht="14.4" customHeight="1" x14ac:dyDescent="0.3">
      <c r="A15" s="625" t="s">
        <v>8344</v>
      </c>
      <c r="B15" s="626" t="s">
        <v>8961</v>
      </c>
      <c r="C15" s="626" t="s">
        <v>6929</v>
      </c>
      <c r="D15" s="626" t="s">
        <v>8966</v>
      </c>
      <c r="E15" s="626" t="s">
        <v>8967</v>
      </c>
      <c r="F15" s="629">
        <v>2</v>
      </c>
      <c r="G15" s="629">
        <v>984</v>
      </c>
      <c r="H15" s="629">
        <v>1</v>
      </c>
      <c r="I15" s="629">
        <v>492</v>
      </c>
      <c r="J15" s="629">
        <v>1</v>
      </c>
      <c r="K15" s="629">
        <v>494</v>
      </c>
      <c r="L15" s="629">
        <v>0.50203252032520329</v>
      </c>
      <c r="M15" s="629">
        <v>494</v>
      </c>
      <c r="N15" s="629">
        <v>3</v>
      </c>
      <c r="O15" s="629">
        <v>1491</v>
      </c>
      <c r="P15" s="642">
        <v>1.5152439024390243</v>
      </c>
      <c r="Q15" s="630">
        <v>497</v>
      </c>
    </row>
    <row r="16" spans="1:17" ht="14.4" customHeight="1" x14ac:dyDescent="0.3">
      <c r="A16" s="625" t="s">
        <v>8344</v>
      </c>
      <c r="B16" s="626" t="s">
        <v>8961</v>
      </c>
      <c r="C16" s="626" t="s">
        <v>6929</v>
      </c>
      <c r="D16" s="626" t="s">
        <v>8968</v>
      </c>
      <c r="E16" s="626" t="s">
        <v>8969</v>
      </c>
      <c r="F16" s="629">
        <v>149</v>
      </c>
      <c r="G16" s="629">
        <v>1379889</v>
      </c>
      <c r="H16" s="629">
        <v>1</v>
      </c>
      <c r="I16" s="629">
        <v>9261</v>
      </c>
      <c r="J16" s="629">
        <v>104</v>
      </c>
      <c r="K16" s="629">
        <v>966680</v>
      </c>
      <c r="L16" s="629">
        <v>0.70054910213792554</v>
      </c>
      <c r="M16" s="629">
        <v>9295</v>
      </c>
      <c r="N16" s="629">
        <v>161</v>
      </c>
      <c r="O16" s="629">
        <v>1503257</v>
      </c>
      <c r="P16" s="642">
        <v>1.0894042926641201</v>
      </c>
      <c r="Q16" s="630">
        <v>9337</v>
      </c>
    </row>
    <row r="17" spans="1:17" ht="14.4" customHeight="1" x14ac:dyDescent="0.3">
      <c r="A17" s="625" t="s">
        <v>8344</v>
      </c>
      <c r="B17" s="626" t="s">
        <v>8961</v>
      </c>
      <c r="C17" s="626" t="s">
        <v>6929</v>
      </c>
      <c r="D17" s="626" t="s">
        <v>8970</v>
      </c>
      <c r="E17" s="626" t="s">
        <v>8971</v>
      </c>
      <c r="F17" s="629">
        <v>365</v>
      </c>
      <c r="G17" s="629">
        <v>448220</v>
      </c>
      <c r="H17" s="629">
        <v>1</v>
      </c>
      <c r="I17" s="629">
        <v>1228</v>
      </c>
      <c r="J17" s="629">
        <v>98</v>
      </c>
      <c r="K17" s="629">
        <v>121128</v>
      </c>
      <c r="L17" s="629">
        <v>0.27024229173173886</v>
      </c>
      <c r="M17" s="629">
        <v>1236</v>
      </c>
      <c r="N17" s="629">
        <v>31</v>
      </c>
      <c r="O17" s="629">
        <v>38595</v>
      </c>
      <c r="P17" s="642">
        <v>8.6107268751952168E-2</v>
      </c>
      <c r="Q17" s="630">
        <v>1245</v>
      </c>
    </row>
    <row r="18" spans="1:17" ht="14.4" customHeight="1" x14ac:dyDescent="0.3">
      <c r="A18" s="625" t="s">
        <v>8344</v>
      </c>
      <c r="B18" s="626" t="s">
        <v>8961</v>
      </c>
      <c r="C18" s="626" t="s">
        <v>6929</v>
      </c>
      <c r="D18" s="626" t="s">
        <v>8972</v>
      </c>
      <c r="E18" s="626" t="s">
        <v>8973</v>
      </c>
      <c r="F18" s="629">
        <v>224</v>
      </c>
      <c r="G18" s="629">
        <v>495264</v>
      </c>
      <c r="H18" s="629">
        <v>1</v>
      </c>
      <c r="I18" s="629">
        <v>2211</v>
      </c>
      <c r="J18" s="629">
        <v>62</v>
      </c>
      <c r="K18" s="629">
        <v>137702</v>
      </c>
      <c r="L18" s="629">
        <v>0.27803757188085548</v>
      </c>
      <c r="M18" s="629">
        <v>2221</v>
      </c>
      <c r="N18" s="629">
        <v>90</v>
      </c>
      <c r="O18" s="629">
        <v>200970</v>
      </c>
      <c r="P18" s="642">
        <v>0.40578358208955223</v>
      </c>
      <c r="Q18" s="630">
        <v>2233</v>
      </c>
    </row>
    <row r="19" spans="1:17" ht="14.4" customHeight="1" x14ac:dyDescent="0.3">
      <c r="A19" s="625" t="s">
        <v>8344</v>
      </c>
      <c r="B19" s="626" t="s">
        <v>8961</v>
      </c>
      <c r="C19" s="626" t="s">
        <v>6929</v>
      </c>
      <c r="D19" s="626" t="s">
        <v>8974</v>
      </c>
      <c r="E19" s="626" t="s">
        <v>8975</v>
      </c>
      <c r="F19" s="629">
        <v>4</v>
      </c>
      <c r="G19" s="629">
        <v>3568</v>
      </c>
      <c r="H19" s="629">
        <v>1</v>
      </c>
      <c r="I19" s="629">
        <v>892</v>
      </c>
      <c r="J19" s="629"/>
      <c r="K19" s="629"/>
      <c r="L19" s="629"/>
      <c r="M19" s="629"/>
      <c r="N19" s="629"/>
      <c r="O19" s="629"/>
      <c r="P19" s="642"/>
      <c r="Q19" s="630"/>
    </row>
    <row r="20" spans="1:17" ht="14.4" customHeight="1" x14ac:dyDescent="0.3">
      <c r="A20" s="625" t="s">
        <v>8344</v>
      </c>
      <c r="B20" s="626" t="s">
        <v>8961</v>
      </c>
      <c r="C20" s="626" t="s">
        <v>6929</v>
      </c>
      <c r="D20" s="626" t="s">
        <v>8976</v>
      </c>
      <c r="E20" s="626" t="s">
        <v>8977</v>
      </c>
      <c r="F20" s="629">
        <v>778</v>
      </c>
      <c r="G20" s="629">
        <v>434902</v>
      </c>
      <c r="H20" s="629">
        <v>1</v>
      </c>
      <c r="I20" s="629">
        <v>559</v>
      </c>
      <c r="J20" s="629">
        <v>187</v>
      </c>
      <c r="K20" s="629">
        <v>105094</v>
      </c>
      <c r="L20" s="629">
        <v>0.24164984295312508</v>
      </c>
      <c r="M20" s="629">
        <v>562</v>
      </c>
      <c r="N20" s="629"/>
      <c r="O20" s="629"/>
      <c r="P20" s="642"/>
      <c r="Q20" s="630"/>
    </row>
    <row r="21" spans="1:17" ht="14.4" customHeight="1" x14ac:dyDescent="0.3">
      <c r="A21" s="625" t="s">
        <v>8344</v>
      </c>
      <c r="B21" s="626" t="s">
        <v>8961</v>
      </c>
      <c r="C21" s="626" t="s">
        <v>6929</v>
      </c>
      <c r="D21" s="626" t="s">
        <v>8978</v>
      </c>
      <c r="E21" s="626" t="s">
        <v>8979</v>
      </c>
      <c r="F21" s="629">
        <v>328</v>
      </c>
      <c r="G21" s="629">
        <v>119064</v>
      </c>
      <c r="H21" s="629">
        <v>1</v>
      </c>
      <c r="I21" s="629">
        <v>363</v>
      </c>
      <c r="J21" s="629">
        <v>72</v>
      </c>
      <c r="K21" s="629">
        <v>26280</v>
      </c>
      <c r="L21" s="629">
        <v>0.22072162870389034</v>
      </c>
      <c r="M21" s="629">
        <v>365</v>
      </c>
      <c r="N21" s="629"/>
      <c r="O21" s="629"/>
      <c r="P21" s="642"/>
      <c r="Q21" s="630"/>
    </row>
    <row r="22" spans="1:17" ht="14.4" customHeight="1" x14ac:dyDescent="0.3">
      <c r="A22" s="625" t="s">
        <v>8344</v>
      </c>
      <c r="B22" s="626" t="s">
        <v>8961</v>
      </c>
      <c r="C22" s="626" t="s">
        <v>6929</v>
      </c>
      <c r="D22" s="626" t="s">
        <v>8980</v>
      </c>
      <c r="E22" s="626" t="s">
        <v>8981</v>
      </c>
      <c r="F22" s="629">
        <v>801</v>
      </c>
      <c r="G22" s="629">
        <v>799398</v>
      </c>
      <c r="H22" s="629">
        <v>1</v>
      </c>
      <c r="I22" s="629">
        <v>998</v>
      </c>
      <c r="J22" s="629">
        <v>187</v>
      </c>
      <c r="K22" s="629">
        <v>187000</v>
      </c>
      <c r="L22" s="629">
        <v>0.23392602933707615</v>
      </c>
      <c r="M22" s="629">
        <v>1000</v>
      </c>
      <c r="N22" s="629"/>
      <c r="O22" s="629"/>
      <c r="P22" s="642"/>
      <c r="Q22" s="630"/>
    </row>
    <row r="23" spans="1:17" ht="14.4" customHeight="1" x14ac:dyDescent="0.3">
      <c r="A23" s="625" t="s">
        <v>8344</v>
      </c>
      <c r="B23" s="626" t="s">
        <v>8961</v>
      </c>
      <c r="C23" s="626" t="s">
        <v>6929</v>
      </c>
      <c r="D23" s="626" t="s">
        <v>8982</v>
      </c>
      <c r="E23" s="626" t="s">
        <v>8983</v>
      </c>
      <c r="F23" s="629">
        <v>20</v>
      </c>
      <c r="G23" s="629">
        <v>150880</v>
      </c>
      <c r="H23" s="629">
        <v>1</v>
      </c>
      <c r="I23" s="629">
        <v>7544</v>
      </c>
      <c r="J23" s="629">
        <v>12</v>
      </c>
      <c r="K23" s="629">
        <v>90552</v>
      </c>
      <c r="L23" s="629">
        <v>0.60015906680805942</v>
      </c>
      <c r="M23" s="629">
        <v>7546</v>
      </c>
      <c r="N23" s="629">
        <v>13</v>
      </c>
      <c r="O23" s="629">
        <v>98137</v>
      </c>
      <c r="P23" s="642">
        <v>0.65043080593849412</v>
      </c>
      <c r="Q23" s="630">
        <v>7549</v>
      </c>
    </row>
    <row r="24" spans="1:17" ht="14.4" customHeight="1" x14ac:dyDescent="0.3">
      <c r="A24" s="625" t="s">
        <v>8344</v>
      </c>
      <c r="B24" s="626" t="s">
        <v>8961</v>
      </c>
      <c r="C24" s="626" t="s">
        <v>6929</v>
      </c>
      <c r="D24" s="626" t="s">
        <v>8984</v>
      </c>
      <c r="E24" s="626" t="s">
        <v>8985</v>
      </c>
      <c r="F24" s="629">
        <v>1</v>
      </c>
      <c r="G24" s="629">
        <v>12770</v>
      </c>
      <c r="H24" s="629">
        <v>1</v>
      </c>
      <c r="I24" s="629">
        <v>12770</v>
      </c>
      <c r="J24" s="629"/>
      <c r="K24" s="629"/>
      <c r="L24" s="629"/>
      <c r="M24" s="629"/>
      <c r="N24" s="629">
        <v>1</v>
      </c>
      <c r="O24" s="629">
        <v>12779</v>
      </c>
      <c r="P24" s="642">
        <v>1.0007047768206734</v>
      </c>
      <c r="Q24" s="630">
        <v>12779</v>
      </c>
    </row>
    <row r="25" spans="1:17" ht="14.4" customHeight="1" x14ac:dyDescent="0.3">
      <c r="A25" s="625" t="s">
        <v>8344</v>
      </c>
      <c r="B25" s="626" t="s">
        <v>8961</v>
      </c>
      <c r="C25" s="626" t="s">
        <v>6929</v>
      </c>
      <c r="D25" s="626" t="s">
        <v>8986</v>
      </c>
      <c r="E25" s="626" t="s">
        <v>8987</v>
      </c>
      <c r="F25" s="629">
        <v>1</v>
      </c>
      <c r="G25" s="629">
        <v>6238</v>
      </c>
      <c r="H25" s="629">
        <v>1</v>
      </c>
      <c r="I25" s="629">
        <v>6238</v>
      </c>
      <c r="J25" s="629">
        <v>1</v>
      </c>
      <c r="K25" s="629">
        <v>6246</v>
      </c>
      <c r="L25" s="629">
        <v>1.001282462327669</v>
      </c>
      <c r="M25" s="629">
        <v>6246</v>
      </c>
      <c r="N25" s="629">
        <v>1</v>
      </c>
      <c r="O25" s="629">
        <v>6257</v>
      </c>
      <c r="P25" s="642">
        <v>1.0030458480282143</v>
      </c>
      <c r="Q25" s="630">
        <v>6257</v>
      </c>
    </row>
    <row r="26" spans="1:17" ht="14.4" customHeight="1" x14ac:dyDescent="0.3">
      <c r="A26" s="625" t="s">
        <v>8348</v>
      </c>
      <c r="B26" s="626" t="s">
        <v>8988</v>
      </c>
      <c r="C26" s="626" t="s">
        <v>6929</v>
      </c>
      <c r="D26" s="626" t="s">
        <v>8989</v>
      </c>
      <c r="E26" s="626" t="s">
        <v>8990</v>
      </c>
      <c r="F26" s="629">
        <v>2</v>
      </c>
      <c r="G26" s="629">
        <v>436</v>
      </c>
      <c r="H26" s="629">
        <v>1</v>
      </c>
      <c r="I26" s="629">
        <v>218</v>
      </c>
      <c r="J26" s="629">
        <v>1</v>
      </c>
      <c r="K26" s="629">
        <v>218</v>
      </c>
      <c r="L26" s="629">
        <v>0.5</v>
      </c>
      <c r="M26" s="629">
        <v>218</v>
      </c>
      <c r="N26" s="629"/>
      <c r="O26" s="629"/>
      <c r="P26" s="642"/>
      <c r="Q26" s="630"/>
    </row>
    <row r="27" spans="1:17" ht="14.4" customHeight="1" x14ac:dyDescent="0.3">
      <c r="A27" s="625" t="s">
        <v>8348</v>
      </c>
      <c r="B27" s="626" t="s">
        <v>8988</v>
      </c>
      <c r="C27" s="626" t="s">
        <v>6929</v>
      </c>
      <c r="D27" s="626" t="s">
        <v>8991</v>
      </c>
      <c r="E27" s="626" t="s">
        <v>8992</v>
      </c>
      <c r="F27" s="629">
        <v>1</v>
      </c>
      <c r="G27" s="629">
        <v>474</v>
      </c>
      <c r="H27" s="629">
        <v>1</v>
      </c>
      <c r="I27" s="629">
        <v>474</v>
      </c>
      <c r="J27" s="629">
        <v>1</v>
      </c>
      <c r="K27" s="629">
        <v>474</v>
      </c>
      <c r="L27" s="629">
        <v>1</v>
      </c>
      <c r="M27" s="629">
        <v>474</v>
      </c>
      <c r="N27" s="629"/>
      <c r="O27" s="629"/>
      <c r="P27" s="642"/>
      <c r="Q27" s="630"/>
    </row>
    <row r="28" spans="1:17" ht="14.4" customHeight="1" x14ac:dyDescent="0.3">
      <c r="A28" s="625" t="s">
        <v>8348</v>
      </c>
      <c r="B28" s="626" t="s">
        <v>8988</v>
      </c>
      <c r="C28" s="626" t="s">
        <v>6929</v>
      </c>
      <c r="D28" s="626" t="s">
        <v>8993</v>
      </c>
      <c r="E28" s="626" t="s">
        <v>8994</v>
      </c>
      <c r="F28" s="629">
        <v>1</v>
      </c>
      <c r="G28" s="629">
        <v>448</v>
      </c>
      <c r="H28" s="629">
        <v>1</v>
      </c>
      <c r="I28" s="629">
        <v>448</v>
      </c>
      <c r="J28" s="629"/>
      <c r="K28" s="629"/>
      <c r="L28" s="629"/>
      <c r="M28" s="629"/>
      <c r="N28" s="629"/>
      <c r="O28" s="629"/>
      <c r="P28" s="642"/>
      <c r="Q28" s="630"/>
    </row>
    <row r="29" spans="1:17" ht="14.4" customHeight="1" x14ac:dyDescent="0.3">
      <c r="A29" s="625" t="s">
        <v>8348</v>
      </c>
      <c r="B29" s="626" t="s">
        <v>8988</v>
      </c>
      <c r="C29" s="626" t="s">
        <v>6929</v>
      </c>
      <c r="D29" s="626" t="s">
        <v>8995</v>
      </c>
      <c r="E29" s="626" t="s">
        <v>8996</v>
      </c>
      <c r="F29" s="629">
        <v>2</v>
      </c>
      <c r="G29" s="629">
        <v>1106</v>
      </c>
      <c r="H29" s="629">
        <v>1</v>
      </c>
      <c r="I29" s="629">
        <v>553</v>
      </c>
      <c r="J29" s="629">
        <v>1</v>
      </c>
      <c r="K29" s="629">
        <v>554</v>
      </c>
      <c r="L29" s="629">
        <v>0.50090415913200725</v>
      </c>
      <c r="M29" s="629">
        <v>554</v>
      </c>
      <c r="N29" s="629">
        <v>2</v>
      </c>
      <c r="O29" s="629">
        <v>1110</v>
      </c>
      <c r="P29" s="642">
        <v>1.003616636528029</v>
      </c>
      <c r="Q29" s="630">
        <v>555</v>
      </c>
    </row>
    <row r="30" spans="1:17" ht="14.4" customHeight="1" x14ac:dyDescent="0.3">
      <c r="A30" s="625" t="s">
        <v>8348</v>
      </c>
      <c r="B30" s="626" t="s">
        <v>8988</v>
      </c>
      <c r="C30" s="626" t="s">
        <v>6929</v>
      </c>
      <c r="D30" s="626" t="s">
        <v>8997</v>
      </c>
      <c r="E30" s="626" t="s">
        <v>8998</v>
      </c>
      <c r="F30" s="629">
        <v>2</v>
      </c>
      <c r="G30" s="629">
        <v>2218</v>
      </c>
      <c r="H30" s="629">
        <v>1</v>
      </c>
      <c r="I30" s="629">
        <v>1109</v>
      </c>
      <c r="J30" s="629"/>
      <c r="K30" s="629"/>
      <c r="L30" s="629"/>
      <c r="M30" s="629"/>
      <c r="N30" s="629"/>
      <c r="O30" s="629"/>
      <c r="P30" s="642"/>
      <c r="Q30" s="630"/>
    </row>
    <row r="31" spans="1:17" ht="14.4" customHeight="1" x14ac:dyDescent="0.3">
      <c r="A31" s="625" t="s">
        <v>8348</v>
      </c>
      <c r="B31" s="626" t="s">
        <v>8988</v>
      </c>
      <c r="C31" s="626" t="s">
        <v>6929</v>
      </c>
      <c r="D31" s="626" t="s">
        <v>8953</v>
      </c>
      <c r="E31" s="626" t="s">
        <v>8954</v>
      </c>
      <c r="F31" s="629">
        <v>2</v>
      </c>
      <c r="G31" s="629">
        <v>512</v>
      </c>
      <c r="H31" s="629">
        <v>1</v>
      </c>
      <c r="I31" s="629">
        <v>256</v>
      </c>
      <c r="J31" s="629">
        <v>1</v>
      </c>
      <c r="K31" s="629">
        <v>256</v>
      </c>
      <c r="L31" s="629">
        <v>0.5</v>
      </c>
      <c r="M31" s="629">
        <v>256</v>
      </c>
      <c r="N31" s="629"/>
      <c r="O31" s="629"/>
      <c r="P31" s="642"/>
      <c r="Q31" s="630"/>
    </row>
    <row r="32" spans="1:17" ht="14.4" customHeight="1" x14ac:dyDescent="0.3">
      <c r="A32" s="625" t="s">
        <v>8348</v>
      </c>
      <c r="B32" s="626" t="s">
        <v>8999</v>
      </c>
      <c r="C32" s="626" t="s">
        <v>6892</v>
      </c>
      <c r="D32" s="626" t="s">
        <v>7205</v>
      </c>
      <c r="E32" s="626" t="s">
        <v>7206</v>
      </c>
      <c r="F32" s="629"/>
      <c r="G32" s="629"/>
      <c r="H32" s="629"/>
      <c r="I32" s="629"/>
      <c r="J32" s="629"/>
      <c r="K32" s="629"/>
      <c r="L32" s="629"/>
      <c r="M32" s="629"/>
      <c r="N32" s="629">
        <v>0.3</v>
      </c>
      <c r="O32" s="629">
        <v>1638.2400000000002</v>
      </c>
      <c r="P32" s="642"/>
      <c r="Q32" s="630">
        <v>5460.8000000000011</v>
      </c>
    </row>
    <row r="33" spans="1:17" ht="14.4" customHeight="1" x14ac:dyDescent="0.3">
      <c r="A33" s="625" t="s">
        <v>8348</v>
      </c>
      <c r="B33" s="626" t="s">
        <v>8999</v>
      </c>
      <c r="C33" s="626" t="s">
        <v>6929</v>
      </c>
      <c r="D33" s="626" t="s">
        <v>8989</v>
      </c>
      <c r="E33" s="626" t="s">
        <v>8990</v>
      </c>
      <c r="F33" s="629"/>
      <c r="G33" s="629"/>
      <c r="H33" s="629"/>
      <c r="I33" s="629"/>
      <c r="J33" s="629"/>
      <c r="K33" s="629"/>
      <c r="L33" s="629"/>
      <c r="M33" s="629"/>
      <c r="N33" s="629">
        <v>2</v>
      </c>
      <c r="O33" s="629">
        <v>438</v>
      </c>
      <c r="P33" s="642"/>
      <c r="Q33" s="630">
        <v>219</v>
      </c>
    </row>
    <row r="34" spans="1:17" ht="14.4" customHeight="1" x14ac:dyDescent="0.3">
      <c r="A34" s="625" t="s">
        <v>8348</v>
      </c>
      <c r="B34" s="626" t="s">
        <v>8999</v>
      </c>
      <c r="C34" s="626" t="s">
        <v>6929</v>
      </c>
      <c r="D34" s="626" t="s">
        <v>9000</v>
      </c>
      <c r="E34" s="626" t="s">
        <v>9001</v>
      </c>
      <c r="F34" s="629"/>
      <c r="G34" s="629"/>
      <c r="H34" s="629"/>
      <c r="I34" s="629"/>
      <c r="J34" s="629"/>
      <c r="K34" s="629"/>
      <c r="L34" s="629"/>
      <c r="M34" s="629"/>
      <c r="N34" s="629">
        <v>1</v>
      </c>
      <c r="O34" s="629">
        <v>1014</v>
      </c>
      <c r="P34" s="642"/>
      <c r="Q34" s="630">
        <v>1014</v>
      </c>
    </row>
    <row r="35" spans="1:17" ht="14.4" customHeight="1" x14ac:dyDescent="0.3">
      <c r="A35" s="625" t="s">
        <v>8348</v>
      </c>
      <c r="B35" s="626" t="s">
        <v>8999</v>
      </c>
      <c r="C35" s="626" t="s">
        <v>6929</v>
      </c>
      <c r="D35" s="626" t="s">
        <v>8995</v>
      </c>
      <c r="E35" s="626" t="s">
        <v>8996</v>
      </c>
      <c r="F35" s="629"/>
      <c r="G35" s="629"/>
      <c r="H35" s="629"/>
      <c r="I35" s="629"/>
      <c r="J35" s="629"/>
      <c r="K35" s="629"/>
      <c r="L35" s="629"/>
      <c r="M35" s="629"/>
      <c r="N35" s="629">
        <v>2</v>
      </c>
      <c r="O35" s="629">
        <v>1110</v>
      </c>
      <c r="P35" s="642"/>
      <c r="Q35" s="630">
        <v>555</v>
      </c>
    </row>
    <row r="36" spans="1:17" ht="14.4" customHeight="1" x14ac:dyDescent="0.3">
      <c r="A36" s="625" t="s">
        <v>8351</v>
      </c>
      <c r="B36" s="626" t="s">
        <v>9002</v>
      </c>
      <c r="C36" s="626" t="s">
        <v>6929</v>
      </c>
      <c r="D36" s="626" t="s">
        <v>9003</v>
      </c>
      <c r="E36" s="626" t="s">
        <v>9004</v>
      </c>
      <c r="F36" s="629"/>
      <c r="G36" s="629"/>
      <c r="H36" s="629"/>
      <c r="I36" s="629"/>
      <c r="J36" s="629">
        <v>1</v>
      </c>
      <c r="K36" s="629">
        <v>107</v>
      </c>
      <c r="L36" s="629"/>
      <c r="M36" s="629">
        <v>107</v>
      </c>
      <c r="N36" s="629">
        <v>3</v>
      </c>
      <c r="O36" s="629">
        <v>324</v>
      </c>
      <c r="P36" s="642"/>
      <c r="Q36" s="630">
        <v>108</v>
      </c>
    </row>
    <row r="37" spans="1:17" ht="14.4" customHeight="1" x14ac:dyDescent="0.3">
      <c r="A37" s="625" t="s">
        <v>8351</v>
      </c>
      <c r="B37" s="626" t="s">
        <v>9002</v>
      </c>
      <c r="C37" s="626" t="s">
        <v>6929</v>
      </c>
      <c r="D37" s="626" t="s">
        <v>8962</v>
      </c>
      <c r="E37" s="626" t="s">
        <v>8963</v>
      </c>
      <c r="F37" s="629">
        <v>1</v>
      </c>
      <c r="G37" s="629">
        <v>163</v>
      </c>
      <c r="H37" s="629">
        <v>1</v>
      </c>
      <c r="I37" s="629">
        <v>163</v>
      </c>
      <c r="J37" s="629">
        <v>7</v>
      </c>
      <c r="K37" s="629">
        <v>1141</v>
      </c>
      <c r="L37" s="629">
        <v>7</v>
      </c>
      <c r="M37" s="629">
        <v>163</v>
      </c>
      <c r="N37" s="629">
        <v>3</v>
      </c>
      <c r="O37" s="629">
        <v>492</v>
      </c>
      <c r="P37" s="642">
        <v>3.01840490797546</v>
      </c>
      <c r="Q37" s="630">
        <v>164</v>
      </c>
    </row>
    <row r="38" spans="1:17" ht="14.4" customHeight="1" x14ac:dyDescent="0.3">
      <c r="A38" s="625" t="s">
        <v>8351</v>
      </c>
      <c r="B38" s="626" t="s">
        <v>9002</v>
      </c>
      <c r="C38" s="626" t="s">
        <v>6929</v>
      </c>
      <c r="D38" s="626" t="s">
        <v>9005</v>
      </c>
      <c r="E38" s="626" t="s">
        <v>9006</v>
      </c>
      <c r="F38" s="629"/>
      <c r="G38" s="629"/>
      <c r="H38" s="629"/>
      <c r="I38" s="629"/>
      <c r="J38" s="629">
        <v>1</v>
      </c>
      <c r="K38" s="629">
        <v>126</v>
      </c>
      <c r="L38" s="629"/>
      <c r="M38" s="629">
        <v>126</v>
      </c>
      <c r="N38" s="629"/>
      <c r="O38" s="629"/>
      <c r="P38" s="642"/>
      <c r="Q38" s="630"/>
    </row>
    <row r="39" spans="1:17" ht="14.4" customHeight="1" x14ac:dyDescent="0.3">
      <c r="A39" s="625" t="s">
        <v>8351</v>
      </c>
      <c r="B39" s="626" t="s">
        <v>9002</v>
      </c>
      <c r="C39" s="626" t="s">
        <v>6929</v>
      </c>
      <c r="D39" s="626" t="s">
        <v>9007</v>
      </c>
      <c r="E39" s="626" t="s">
        <v>9008</v>
      </c>
      <c r="F39" s="629"/>
      <c r="G39" s="629"/>
      <c r="H39" s="629"/>
      <c r="I39" s="629"/>
      <c r="J39" s="629">
        <v>1</v>
      </c>
      <c r="K39" s="629">
        <v>36</v>
      </c>
      <c r="L39" s="629"/>
      <c r="M39" s="629">
        <v>36</v>
      </c>
      <c r="N39" s="629"/>
      <c r="O39" s="629"/>
      <c r="P39" s="642"/>
      <c r="Q39" s="630"/>
    </row>
    <row r="40" spans="1:17" ht="14.4" customHeight="1" x14ac:dyDescent="0.3">
      <c r="A40" s="625" t="s">
        <v>8351</v>
      </c>
      <c r="B40" s="626" t="s">
        <v>9002</v>
      </c>
      <c r="C40" s="626" t="s">
        <v>6929</v>
      </c>
      <c r="D40" s="626" t="s">
        <v>8964</v>
      </c>
      <c r="E40" s="626" t="s">
        <v>8965</v>
      </c>
      <c r="F40" s="629">
        <v>1</v>
      </c>
      <c r="G40" s="629">
        <v>166</v>
      </c>
      <c r="H40" s="629">
        <v>1</v>
      </c>
      <c r="I40" s="629">
        <v>166</v>
      </c>
      <c r="J40" s="629">
        <v>7</v>
      </c>
      <c r="K40" s="629">
        <v>1162</v>
      </c>
      <c r="L40" s="629">
        <v>7</v>
      </c>
      <c r="M40" s="629">
        <v>166</v>
      </c>
      <c r="N40" s="629">
        <v>1</v>
      </c>
      <c r="O40" s="629">
        <v>167</v>
      </c>
      <c r="P40" s="642">
        <v>1.0060240963855422</v>
      </c>
      <c r="Q40" s="630">
        <v>167</v>
      </c>
    </row>
    <row r="41" spans="1:17" ht="14.4" customHeight="1" x14ac:dyDescent="0.3">
      <c r="A41" s="625" t="s">
        <v>8351</v>
      </c>
      <c r="B41" s="626" t="s">
        <v>9002</v>
      </c>
      <c r="C41" s="626" t="s">
        <v>6929</v>
      </c>
      <c r="D41" s="626" t="s">
        <v>9009</v>
      </c>
      <c r="E41" s="626" t="s">
        <v>9010</v>
      </c>
      <c r="F41" s="629"/>
      <c r="G41" s="629"/>
      <c r="H41" s="629"/>
      <c r="I41" s="629"/>
      <c r="J41" s="629"/>
      <c r="K41" s="629"/>
      <c r="L41" s="629"/>
      <c r="M41" s="629"/>
      <c r="N41" s="629">
        <v>1</v>
      </c>
      <c r="O41" s="629">
        <v>251</v>
      </c>
      <c r="P41" s="642"/>
      <c r="Q41" s="630">
        <v>251</v>
      </c>
    </row>
    <row r="42" spans="1:17" ht="14.4" customHeight="1" x14ac:dyDescent="0.3">
      <c r="A42" s="625" t="s">
        <v>8351</v>
      </c>
      <c r="B42" s="626" t="s">
        <v>9002</v>
      </c>
      <c r="C42" s="626" t="s">
        <v>6929</v>
      </c>
      <c r="D42" s="626" t="s">
        <v>9011</v>
      </c>
      <c r="E42" s="626" t="s">
        <v>9012</v>
      </c>
      <c r="F42" s="629"/>
      <c r="G42" s="629"/>
      <c r="H42" s="629"/>
      <c r="I42" s="629"/>
      <c r="J42" s="629">
        <v>1</v>
      </c>
      <c r="K42" s="629">
        <v>660</v>
      </c>
      <c r="L42" s="629"/>
      <c r="M42" s="629">
        <v>660</v>
      </c>
      <c r="N42" s="629"/>
      <c r="O42" s="629"/>
      <c r="P42" s="642"/>
      <c r="Q42" s="630"/>
    </row>
    <row r="43" spans="1:17" ht="14.4" customHeight="1" x14ac:dyDescent="0.3">
      <c r="A43" s="625" t="s">
        <v>8351</v>
      </c>
      <c r="B43" s="626" t="s">
        <v>9002</v>
      </c>
      <c r="C43" s="626" t="s">
        <v>6929</v>
      </c>
      <c r="D43" s="626" t="s">
        <v>9013</v>
      </c>
      <c r="E43" s="626" t="s">
        <v>9014</v>
      </c>
      <c r="F43" s="629">
        <v>4</v>
      </c>
      <c r="G43" s="629">
        <v>312</v>
      </c>
      <c r="H43" s="629">
        <v>1</v>
      </c>
      <c r="I43" s="629">
        <v>78</v>
      </c>
      <c r="J43" s="629">
        <v>26</v>
      </c>
      <c r="K43" s="629">
        <v>2028</v>
      </c>
      <c r="L43" s="629">
        <v>6.5</v>
      </c>
      <c r="M43" s="629">
        <v>78</v>
      </c>
      <c r="N43" s="629">
        <v>14</v>
      </c>
      <c r="O43" s="629">
        <v>1106</v>
      </c>
      <c r="P43" s="642">
        <v>3.5448717948717947</v>
      </c>
      <c r="Q43" s="630">
        <v>79</v>
      </c>
    </row>
    <row r="44" spans="1:17" ht="14.4" customHeight="1" x14ac:dyDescent="0.3">
      <c r="A44" s="625" t="s">
        <v>8351</v>
      </c>
      <c r="B44" s="626" t="s">
        <v>9002</v>
      </c>
      <c r="C44" s="626" t="s">
        <v>6929</v>
      </c>
      <c r="D44" s="626" t="s">
        <v>9015</v>
      </c>
      <c r="E44" s="626" t="s">
        <v>9016</v>
      </c>
      <c r="F44" s="629"/>
      <c r="G44" s="629"/>
      <c r="H44" s="629"/>
      <c r="I44" s="629"/>
      <c r="J44" s="629"/>
      <c r="K44" s="629"/>
      <c r="L44" s="629"/>
      <c r="M44" s="629"/>
      <c r="N44" s="629">
        <v>2</v>
      </c>
      <c r="O44" s="629">
        <v>486</v>
      </c>
      <c r="P44" s="642"/>
      <c r="Q44" s="630">
        <v>243</v>
      </c>
    </row>
    <row r="45" spans="1:17" ht="14.4" customHeight="1" x14ac:dyDescent="0.3">
      <c r="A45" s="625" t="s">
        <v>8351</v>
      </c>
      <c r="B45" s="626" t="s">
        <v>9002</v>
      </c>
      <c r="C45" s="626" t="s">
        <v>6929</v>
      </c>
      <c r="D45" s="626" t="s">
        <v>9017</v>
      </c>
      <c r="E45" s="626" t="s">
        <v>9018</v>
      </c>
      <c r="F45" s="629">
        <v>1</v>
      </c>
      <c r="G45" s="629">
        <v>452</v>
      </c>
      <c r="H45" s="629">
        <v>1</v>
      </c>
      <c r="I45" s="629">
        <v>452</v>
      </c>
      <c r="J45" s="629">
        <v>7</v>
      </c>
      <c r="K45" s="629">
        <v>3178</v>
      </c>
      <c r="L45" s="629">
        <v>7.0309734513274336</v>
      </c>
      <c r="M45" s="629">
        <v>454</v>
      </c>
      <c r="N45" s="629">
        <v>1</v>
      </c>
      <c r="O45" s="629">
        <v>457</v>
      </c>
      <c r="P45" s="642">
        <v>1.0110619469026549</v>
      </c>
      <c r="Q45" s="630">
        <v>457</v>
      </c>
    </row>
    <row r="46" spans="1:17" ht="14.4" customHeight="1" x14ac:dyDescent="0.3">
      <c r="A46" s="625" t="s">
        <v>8351</v>
      </c>
      <c r="B46" s="626" t="s">
        <v>9002</v>
      </c>
      <c r="C46" s="626" t="s">
        <v>6929</v>
      </c>
      <c r="D46" s="626" t="s">
        <v>8330</v>
      </c>
      <c r="E46" s="626" t="s">
        <v>8331</v>
      </c>
      <c r="F46" s="629"/>
      <c r="G46" s="629"/>
      <c r="H46" s="629"/>
      <c r="I46" s="629"/>
      <c r="J46" s="629">
        <v>2</v>
      </c>
      <c r="K46" s="629">
        <v>650</v>
      </c>
      <c r="L46" s="629"/>
      <c r="M46" s="629">
        <v>325</v>
      </c>
      <c r="N46" s="629"/>
      <c r="O46" s="629"/>
      <c r="P46" s="642"/>
      <c r="Q46" s="630"/>
    </row>
    <row r="47" spans="1:17" ht="14.4" customHeight="1" x14ac:dyDescent="0.3">
      <c r="A47" s="625" t="s">
        <v>8357</v>
      </c>
      <c r="B47" s="626" t="s">
        <v>2809</v>
      </c>
      <c r="C47" s="626" t="s">
        <v>6892</v>
      </c>
      <c r="D47" s="626" t="s">
        <v>9019</v>
      </c>
      <c r="E47" s="626" t="s">
        <v>7206</v>
      </c>
      <c r="F47" s="629">
        <v>0.8</v>
      </c>
      <c r="G47" s="629">
        <v>1026.72</v>
      </c>
      <c r="H47" s="629">
        <v>1</v>
      </c>
      <c r="I47" s="629">
        <v>1283.3999999999999</v>
      </c>
      <c r="J47" s="629"/>
      <c r="K47" s="629"/>
      <c r="L47" s="629"/>
      <c r="M47" s="629"/>
      <c r="N47" s="629">
        <v>0.4</v>
      </c>
      <c r="O47" s="629">
        <v>434.96000000000004</v>
      </c>
      <c r="P47" s="642">
        <v>0.42364033037244819</v>
      </c>
      <c r="Q47" s="630">
        <v>1087.4000000000001</v>
      </c>
    </row>
    <row r="48" spans="1:17" ht="14.4" customHeight="1" x14ac:dyDescent="0.3">
      <c r="A48" s="625" t="s">
        <v>8357</v>
      </c>
      <c r="B48" s="626" t="s">
        <v>2809</v>
      </c>
      <c r="C48" s="626" t="s">
        <v>6892</v>
      </c>
      <c r="D48" s="626" t="s">
        <v>9020</v>
      </c>
      <c r="E48" s="626" t="s">
        <v>7206</v>
      </c>
      <c r="F48" s="629">
        <v>8.8000000000000007</v>
      </c>
      <c r="G48" s="629">
        <v>20509.48</v>
      </c>
      <c r="H48" s="629">
        <v>1</v>
      </c>
      <c r="I48" s="629">
        <v>2330.6227272727269</v>
      </c>
      <c r="J48" s="629">
        <v>9.3999999999999986</v>
      </c>
      <c r="K48" s="629">
        <v>20354.050000000003</v>
      </c>
      <c r="L48" s="629">
        <v>0.99242155334996318</v>
      </c>
      <c r="M48" s="629">
        <v>2165.3244680851071</v>
      </c>
      <c r="N48" s="629">
        <v>10.5</v>
      </c>
      <c r="O48" s="629">
        <v>22849.83</v>
      </c>
      <c r="P48" s="642">
        <v>1.1141106454186065</v>
      </c>
      <c r="Q48" s="630">
        <v>2176.1742857142858</v>
      </c>
    </row>
    <row r="49" spans="1:17" ht="14.4" customHeight="1" x14ac:dyDescent="0.3">
      <c r="A49" s="625" t="s">
        <v>8357</v>
      </c>
      <c r="B49" s="626" t="s">
        <v>2809</v>
      </c>
      <c r="C49" s="626" t="s">
        <v>6892</v>
      </c>
      <c r="D49" s="626" t="s">
        <v>9021</v>
      </c>
      <c r="E49" s="626" t="s">
        <v>9022</v>
      </c>
      <c r="F49" s="629">
        <v>0.1</v>
      </c>
      <c r="G49" s="629">
        <v>84.3</v>
      </c>
      <c r="H49" s="629">
        <v>1</v>
      </c>
      <c r="I49" s="629">
        <v>842.99999999999989</v>
      </c>
      <c r="J49" s="629">
        <v>0.25</v>
      </c>
      <c r="K49" s="629">
        <v>234.15</v>
      </c>
      <c r="L49" s="629">
        <v>2.7775800711743774</v>
      </c>
      <c r="M49" s="629">
        <v>936.6</v>
      </c>
      <c r="N49" s="629">
        <v>0.05</v>
      </c>
      <c r="O49" s="629">
        <v>47.24</v>
      </c>
      <c r="P49" s="642">
        <v>0.5603795966785291</v>
      </c>
      <c r="Q49" s="630">
        <v>944.8</v>
      </c>
    </row>
    <row r="50" spans="1:17" ht="14.4" customHeight="1" x14ac:dyDescent="0.3">
      <c r="A50" s="625" t="s">
        <v>8357</v>
      </c>
      <c r="B50" s="626" t="s">
        <v>2809</v>
      </c>
      <c r="C50" s="626" t="s">
        <v>7251</v>
      </c>
      <c r="D50" s="626" t="s">
        <v>9023</v>
      </c>
      <c r="E50" s="626" t="s">
        <v>9024</v>
      </c>
      <c r="F50" s="629">
        <v>250</v>
      </c>
      <c r="G50" s="629">
        <v>1132.5</v>
      </c>
      <c r="H50" s="629">
        <v>1</v>
      </c>
      <c r="I50" s="629">
        <v>4.53</v>
      </c>
      <c r="J50" s="629">
        <v>330</v>
      </c>
      <c r="K50" s="629">
        <v>1523.7</v>
      </c>
      <c r="L50" s="629">
        <v>1.3454304635761589</v>
      </c>
      <c r="M50" s="629">
        <v>4.6172727272727272</v>
      </c>
      <c r="N50" s="629">
        <v>150</v>
      </c>
      <c r="O50" s="629">
        <v>699</v>
      </c>
      <c r="P50" s="642">
        <v>0.61721854304635759</v>
      </c>
      <c r="Q50" s="630">
        <v>4.66</v>
      </c>
    </row>
    <row r="51" spans="1:17" ht="14.4" customHeight="1" x14ac:dyDescent="0.3">
      <c r="A51" s="625" t="s">
        <v>8357</v>
      </c>
      <c r="B51" s="626" t="s">
        <v>2809</v>
      </c>
      <c r="C51" s="626" t="s">
        <v>7251</v>
      </c>
      <c r="D51" s="626" t="s">
        <v>9025</v>
      </c>
      <c r="E51" s="626" t="s">
        <v>9026</v>
      </c>
      <c r="F51" s="629">
        <v>1100</v>
      </c>
      <c r="G51" s="629">
        <v>5830</v>
      </c>
      <c r="H51" s="629">
        <v>1</v>
      </c>
      <c r="I51" s="629">
        <v>5.3</v>
      </c>
      <c r="J51" s="629"/>
      <c r="K51" s="629"/>
      <c r="L51" s="629"/>
      <c r="M51" s="629"/>
      <c r="N51" s="629"/>
      <c r="O51" s="629"/>
      <c r="P51" s="642"/>
      <c r="Q51" s="630"/>
    </row>
    <row r="52" spans="1:17" ht="14.4" customHeight="1" x14ac:dyDescent="0.3">
      <c r="A52" s="625" t="s">
        <v>8357</v>
      </c>
      <c r="B52" s="626" t="s">
        <v>2809</v>
      </c>
      <c r="C52" s="626" t="s">
        <v>7251</v>
      </c>
      <c r="D52" s="626" t="s">
        <v>9027</v>
      </c>
      <c r="E52" s="626" t="s">
        <v>9028</v>
      </c>
      <c r="F52" s="629"/>
      <c r="G52" s="629"/>
      <c r="H52" s="629"/>
      <c r="I52" s="629"/>
      <c r="J52" s="629">
        <v>45</v>
      </c>
      <c r="K52" s="629">
        <v>292.5</v>
      </c>
      <c r="L52" s="629"/>
      <c r="M52" s="629">
        <v>6.5</v>
      </c>
      <c r="N52" s="629"/>
      <c r="O52" s="629"/>
      <c r="P52" s="642"/>
      <c r="Q52" s="630"/>
    </row>
    <row r="53" spans="1:17" ht="14.4" customHeight="1" x14ac:dyDescent="0.3">
      <c r="A53" s="625" t="s">
        <v>8357</v>
      </c>
      <c r="B53" s="626" t="s">
        <v>2809</v>
      </c>
      <c r="C53" s="626" t="s">
        <v>7251</v>
      </c>
      <c r="D53" s="626" t="s">
        <v>9029</v>
      </c>
      <c r="E53" s="626" t="s">
        <v>9030</v>
      </c>
      <c r="F53" s="629">
        <v>610</v>
      </c>
      <c r="G53" s="629">
        <v>8540</v>
      </c>
      <c r="H53" s="629">
        <v>1</v>
      </c>
      <c r="I53" s="629">
        <v>14</v>
      </c>
      <c r="J53" s="629">
        <v>505</v>
      </c>
      <c r="K53" s="629">
        <v>8044.65</v>
      </c>
      <c r="L53" s="629">
        <v>0.94199648711943784</v>
      </c>
      <c r="M53" s="629">
        <v>15.93</v>
      </c>
      <c r="N53" s="629"/>
      <c r="O53" s="629"/>
      <c r="P53" s="642"/>
      <c r="Q53" s="630"/>
    </row>
    <row r="54" spans="1:17" ht="14.4" customHeight="1" x14ac:dyDescent="0.3">
      <c r="A54" s="625" t="s">
        <v>8357</v>
      </c>
      <c r="B54" s="626" t="s">
        <v>2809</v>
      </c>
      <c r="C54" s="626" t="s">
        <v>7251</v>
      </c>
      <c r="D54" s="626" t="s">
        <v>9031</v>
      </c>
      <c r="E54" s="626" t="s">
        <v>9032</v>
      </c>
      <c r="F54" s="629"/>
      <c r="G54" s="629"/>
      <c r="H54" s="629"/>
      <c r="I54" s="629"/>
      <c r="J54" s="629"/>
      <c r="K54" s="629"/>
      <c r="L54" s="629"/>
      <c r="M54" s="629"/>
      <c r="N54" s="629">
        <v>1</v>
      </c>
      <c r="O54" s="629">
        <v>2261.84</v>
      </c>
      <c r="P54" s="642"/>
      <c r="Q54" s="630">
        <v>2261.84</v>
      </c>
    </row>
    <row r="55" spans="1:17" ht="14.4" customHeight="1" x14ac:dyDescent="0.3">
      <c r="A55" s="625" t="s">
        <v>8357</v>
      </c>
      <c r="B55" s="626" t="s">
        <v>2809</v>
      </c>
      <c r="C55" s="626" t="s">
        <v>7251</v>
      </c>
      <c r="D55" s="626" t="s">
        <v>9033</v>
      </c>
      <c r="E55" s="626" t="s">
        <v>9034</v>
      </c>
      <c r="F55" s="629"/>
      <c r="G55" s="629"/>
      <c r="H55" s="629"/>
      <c r="I55" s="629"/>
      <c r="J55" s="629"/>
      <c r="K55" s="629"/>
      <c r="L55" s="629"/>
      <c r="M55" s="629"/>
      <c r="N55" s="629">
        <v>1473</v>
      </c>
      <c r="O55" s="629">
        <v>4563.6099999999997</v>
      </c>
      <c r="P55" s="642"/>
      <c r="Q55" s="630">
        <v>3.0981737949762387</v>
      </c>
    </row>
    <row r="56" spans="1:17" ht="14.4" customHeight="1" x14ac:dyDescent="0.3">
      <c r="A56" s="625" t="s">
        <v>8357</v>
      </c>
      <c r="B56" s="626" t="s">
        <v>2809</v>
      </c>
      <c r="C56" s="626" t="s">
        <v>7251</v>
      </c>
      <c r="D56" s="626" t="s">
        <v>9035</v>
      </c>
      <c r="E56" s="626" t="s">
        <v>9036</v>
      </c>
      <c r="F56" s="629">
        <v>7760</v>
      </c>
      <c r="G56" s="629">
        <v>267945.01</v>
      </c>
      <c r="H56" s="629">
        <v>1</v>
      </c>
      <c r="I56" s="629">
        <v>34.528996134020623</v>
      </c>
      <c r="J56" s="629">
        <v>9872</v>
      </c>
      <c r="K56" s="629">
        <v>312127.7</v>
      </c>
      <c r="L56" s="629">
        <v>1.164894617742648</v>
      </c>
      <c r="M56" s="629">
        <v>31.61747366288493</v>
      </c>
      <c r="N56" s="629">
        <v>9295</v>
      </c>
      <c r="O56" s="629">
        <v>308843.86</v>
      </c>
      <c r="P56" s="642">
        <v>1.1526389687197383</v>
      </c>
      <c r="Q56" s="630">
        <v>33.226881118881117</v>
      </c>
    </row>
    <row r="57" spans="1:17" ht="14.4" customHeight="1" x14ac:dyDescent="0.3">
      <c r="A57" s="625" t="s">
        <v>8357</v>
      </c>
      <c r="B57" s="626" t="s">
        <v>2809</v>
      </c>
      <c r="C57" s="626" t="s">
        <v>7251</v>
      </c>
      <c r="D57" s="626" t="s">
        <v>9037</v>
      </c>
      <c r="E57" s="626" t="s">
        <v>9038</v>
      </c>
      <c r="F57" s="629">
        <v>21240</v>
      </c>
      <c r="G57" s="629">
        <v>340052.4</v>
      </c>
      <c r="H57" s="629">
        <v>1</v>
      </c>
      <c r="I57" s="629">
        <v>16.010000000000002</v>
      </c>
      <c r="J57" s="629">
        <v>26880</v>
      </c>
      <c r="K57" s="629">
        <v>487928.1</v>
      </c>
      <c r="L57" s="629">
        <v>1.4348615095791117</v>
      </c>
      <c r="M57" s="629">
        <v>18.152087053571428</v>
      </c>
      <c r="N57" s="629">
        <v>30705</v>
      </c>
      <c r="O57" s="629">
        <v>594263.94999999995</v>
      </c>
      <c r="P57" s="642">
        <v>1.7475658163271306</v>
      </c>
      <c r="Q57" s="630">
        <v>19.353979807848884</v>
      </c>
    </row>
    <row r="58" spans="1:17" ht="14.4" customHeight="1" x14ac:dyDescent="0.3">
      <c r="A58" s="625" t="s">
        <v>8357</v>
      </c>
      <c r="B58" s="626" t="s">
        <v>2809</v>
      </c>
      <c r="C58" s="626" t="s">
        <v>6916</v>
      </c>
      <c r="D58" s="626" t="s">
        <v>9039</v>
      </c>
      <c r="E58" s="626" t="s">
        <v>9040</v>
      </c>
      <c r="F58" s="629"/>
      <c r="G58" s="629"/>
      <c r="H58" s="629"/>
      <c r="I58" s="629"/>
      <c r="J58" s="629">
        <v>2</v>
      </c>
      <c r="K58" s="629">
        <v>1768.64</v>
      </c>
      <c r="L58" s="629"/>
      <c r="M58" s="629">
        <v>884.32</v>
      </c>
      <c r="N58" s="629"/>
      <c r="O58" s="629"/>
      <c r="P58" s="642"/>
      <c r="Q58" s="630"/>
    </row>
    <row r="59" spans="1:17" ht="14.4" customHeight="1" x14ac:dyDescent="0.3">
      <c r="A59" s="625" t="s">
        <v>8357</v>
      </c>
      <c r="B59" s="626" t="s">
        <v>2809</v>
      </c>
      <c r="C59" s="626" t="s">
        <v>6929</v>
      </c>
      <c r="D59" s="626" t="s">
        <v>9041</v>
      </c>
      <c r="E59" s="626" t="s">
        <v>9042</v>
      </c>
      <c r="F59" s="629"/>
      <c r="G59" s="629"/>
      <c r="H59" s="629"/>
      <c r="I59" s="629"/>
      <c r="J59" s="629">
        <v>1</v>
      </c>
      <c r="K59" s="629">
        <v>2982</v>
      </c>
      <c r="L59" s="629"/>
      <c r="M59" s="629">
        <v>2982</v>
      </c>
      <c r="N59" s="629"/>
      <c r="O59" s="629"/>
      <c r="P59" s="642"/>
      <c r="Q59" s="630"/>
    </row>
    <row r="60" spans="1:17" ht="14.4" customHeight="1" x14ac:dyDescent="0.3">
      <c r="A60" s="625" t="s">
        <v>8357</v>
      </c>
      <c r="B60" s="626" t="s">
        <v>2809</v>
      </c>
      <c r="C60" s="626" t="s">
        <v>6929</v>
      </c>
      <c r="D60" s="626" t="s">
        <v>9043</v>
      </c>
      <c r="E60" s="626" t="s">
        <v>9044</v>
      </c>
      <c r="F60" s="629">
        <v>1</v>
      </c>
      <c r="G60" s="629">
        <v>2232</v>
      </c>
      <c r="H60" s="629">
        <v>1</v>
      </c>
      <c r="I60" s="629">
        <v>2232</v>
      </c>
      <c r="J60" s="629">
        <v>1</v>
      </c>
      <c r="K60" s="629">
        <v>2236</v>
      </c>
      <c r="L60" s="629">
        <v>1.0017921146953406</v>
      </c>
      <c r="M60" s="629">
        <v>2236</v>
      </c>
      <c r="N60" s="629"/>
      <c r="O60" s="629"/>
      <c r="P60" s="642"/>
      <c r="Q60" s="630"/>
    </row>
    <row r="61" spans="1:17" ht="14.4" customHeight="1" x14ac:dyDescent="0.3">
      <c r="A61" s="625" t="s">
        <v>8357</v>
      </c>
      <c r="B61" s="626" t="s">
        <v>2809</v>
      </c>
      <c r="C61" s="626" t="s">
        <v>6929</v>
      </c>
      <c r="D61" s="626" t="s">
        <v>9045</v>
      </c>
      <c r="E61" s="626" t="s">
        <v>9046</v>
      </c>
      <c r="F61" s="629"/>
      <c r="G61" s="629"/>
      <c r="H61" s="629"/>
      <c r="I61" s="629"/>
      <c r="J61" s="629"/>
      <c r="K61" s="629"/>
      <c r="L61" s="629"/>
      <c r="M61" s="629"/>
      <c r="N61" s="629">
        <v>2</v>
      </c>
      <c r="O61" s="629">
        <v>2572</v>
      </c>
      <c r="P61" s="642"/>
      <c r="Q61" s="630">
        <v>1286</v>
      </c>
    </row>
    <row r="62" spans="1:17" ht="14.4" customHeight="1" x14ac:dyDescent="0.3">
      <c r="A62" s="625" t="s">
        <v>8357</v>
      </c>
      <c r="B62" s="626" t="s">
        <v>2809</v>
      </c>
      <c r="C62" s="626" t="s">
        <v>6929</v>
      </c>
      <c r="D62" s="626" t="s">
        <v>9047</v>
      </c>
      <c r="E62" s="626" t="s">
        <v>9048</v>
      </c>
      <c r="F62" s="629">
        <v>1</v>
      </c>
      <c r="G62" s="629">
        <v>486</v>
      </c>
      <c r="H62" s="629">
        <v>1</v>
      </c>
      <c r="I62" s="629">
        <v>486</v>
      </c>
      <c r="J62" s="629">
        <v>2</v>
      </c>
      <c r="K62" s="629">
        <v>972</v>
      </c>
      <c r="L62" s="629">
        <v>2</v>
      </c>
      <c r="M62" s="629">
        <v>486</v>
      </c>
      <c r="N62" s="629">
        <v>1</v>
      </c>
      <c r="O62" s="629">
        <v>487</v>
      </c>
      <c r="P62" s="642">
        <v>1.0020576131687242</v>
      </c>
      <c r="Q62" s="630">
        <v>487</v>
      </c>
    </row>
    <row r="63" spans="1:17" ht="14.4" customHeight="1" x14ac:dyDescent="0.3">
      <c r="A63" s="625" t="s">
        <v>8357</v>
      </c>
      <c r="B63" s="626" t="s">
        <v>2809</v>
      </c>
      <c r="C63" s="626" t="s">
        <v>6929</v>
      </c>
      <c r="D63" s="626" t="s">
        <v>9049</v>
      </c>
      <c r="E63" s="626" t="s">
        <v>9050</v>
      </c>
      <c r="F63" s="629"/>
      <c r="G63" s="629"/>
      <c r="H63" s="629"/>
      <c r="I63" s="629"/>
      <c r="J63" s="629"/>
      <c r="K63" s="629"/>
      <c r="L63" s="629"/>
      <c r="M63" s="629"/>
      <c r="N63" s="629">
        <v>1</v>
      </c>
      <c r="O63" s="629">
        <v>654</v>
      </c>
      <c r="P63" s="642"/>
      <c r="Q63" s="630">
        <v>654</v>
      </c>
    </row>
    <row r="64" spans="1:17" ht="14.4" customHeight="1" x14ac:dyDescent="0.3">
      <c r="A64" s="625" t="s">
        <v>8357</v>
      </c>
      <c r="B64" s="626" t="s">
        <v>2809</v>
      </c>
      <c r="C64" s="626" t="s">
        <v>6929</v>
      </c>
      <c r="D64" s="626" t="s">
        <v>9051</v>
      </c>
      <c r="E64" s="626" t="s">
        <v>9052</v>
      </c>
      <c r="F64" s="629">
        <v>1</v>
      </c>
      <c r="G64" s="629">
        <v>682</v>
      </c>
      <c r="H64" s="629">
        <v>1</v>
      </c>
      <c r="I64" s="629">
        <v>682</v>
      </c>
      <c r="J64" s="629"/>
      <c r="K64" s="629"/>
      <c r="L64" s="629"/>
      <c r="M64" s="629"/>
      <c r="N64" s="629">
        <v>2</v>
      </c>
      <c r="O64" s="629">
        <v>1370</v>
      </c>
      <c r="P64" s="642">
        <v>2.0087976539589443</v>
      </c>
      <c r="Q64" s="630">
        <v>685</v>
      </c>
    </row>
    <row r="65" spans="1:17" ht="14.4" customHeight="1" x14ac:dyDescent="0.3">
      <c r="A65" s="625" t="s">
        <v>8357</v>
      </c>
      <c r="B65" s="626" t="s">
        <v>2809</v>
      </c>
      <c r="C65" s="626" t="s">
        <v>6929</v>
      </c>
      <c r="D65" s="626" t="s">
        <v>9053</v>
      </c>
      <c r="E65" s="626" t="s">
        <v>9054</v>
      </c>
      <c r="F65" s="629">
        <v>1</v>
      </c>
      <c r="G65" s="629">
        <v>2525</v>
      </c>
      <c r="H65" s="629">
        <v>1</v>
      </c>
      <c r="I65" s="629">
        <v>2525</v>
      </c>
      <c r="J65" s="629"/>
      <c r="K65" s="629"/>
      <c r="L65" s="629"/>
      <c r="M65" s="629"/>
      <c r="N65" s="629"/>
      <c r="O65" s="629"/>
      <c r="P65" s="642"/>
      <c r="Q65" s="630"/>
    </row>
    <row r="66" spans="1:17" ht="14.4" customHeight="1" x14ac:dyDescent="0.3">
      <c r="A66" s="625" t="s">
        <v>8357</v>
      </c>
      <c r="B66" s="626" t="s">
        <v>2809</v>
      </c>
      <c r="C66" s="626" t="s">
        <v>6929</v>
      </c>
      <c r="D66" s="626" t="s">
        <v>9055</v>
      </c>
      <c r="E66" s="626" t="s">
        <v>9056</v>
      </c>
      <c r="F66" s="629">
        <v>6</v>
      </c>
      <c r="G66" s="629">
        <v>10494</v>
      </c>
      <c r="H66" s="629">
        <v>1</v>
      </c>
      <c r="I66" s="629">
        <v>1749</v>
      </c>
      <c r="J66" s="629">
        <v>3</v>
      </c>
      <c r="K66" s="629">
        <v>5253</v>
      </c>
      <c r="L66" s="629">
        <v>0.50057175528873643</v>
      </c>
      <c r="M66" s="629">
        <v>1751</v>
      </c>
      <c r="N66" s="629">
        <v>5</v>
      </c>
      <c r="O66" s="629">
        <v>8770</v>
      </c>
      <c r="P66" s="642">
        <v>0.83571564703640178</v>
      </c>
      <c r="Q66" s="630">
        <v>1754</v>
      </c>
    </row>
    <row r="67" spans="1:17" ht="14.4" customHeight="1" x14ac:dyDescent="0.3">
      <c r="A67" s="625" t="s">
        <v>8357</v>
      </c>
      <c r="B67" s="626" t="s">
        <v>2809</v>
      </c>
      <c r="C67" s="626" t="s">
        <v>6929</v>
      </c>
      <c r="D67" s="626" t="s">
        <v>9057</v>
      </c>
      <c r="E67" s="626" t="s">
        <v>9058</v>
      </c>
      <c r="F67" s="629">
        <v>1</v>
      </c>
      <c r="G67" s="629">
        <v>409</v>
      </c>
      <c r="H67" s="629">
        <v>1</v>
      </c>
      <c r="I67" s="629">
        <v>409</v>
      </c>
      <c r="J67" s="629"/>
      <c r="K67" s="629"/>
      <c r="L67" s="629"/>
      <c r="M67" s="629"/>
      <c r="N67" s="629"/>
      <c r="O67" s="629"/>
      <c r="P67" s="642"/>
      <c r="Q67" s="630"/>
    </row>
    <row r="68" spans="1:17" ht="14.4" customHeight="1" x14ac:dyDescent="0.3">
      <c r="A68" s="625" t="s">
        <v>8357</v>
      </c>
      <c r="B68" s="626" t="s">
        <v>2809</v>
      </c>
      <c r="C68" s="626" t="s">
        <v>6929</v>
      </c>
      <c r="D68" s="626" t="s">
        <v>9059</v>
      </c>
      <c r="E68" s="626" t="s">
        <v>9060</v>
      </c>
      <c r="F68" s="629">
        <v>147</v>
      </c>
      <c r="G68" s="629">
        <v>503475</v>
      </c>
      <c r="H68" s="629">
        <v>1</v>
      </c>
      <c r="I68" s="629">
        <v>3425</v>
      </c>
      <c r="J68" s="629">
        <v>194</v>
      </c>
      <c r="K68" s="629">
        <v>665614</v>
      </c>
      <c r="L68" s="629">
        <v>1.3220398232285615</v>
      </c>
      <c r="M68" s="629">
        <v>3431</v>
      </c>
      <c r="N68" s="629">
        <v>242</v>
      </c>
      <c r="O68" s="629">
        <v>831754</v>
      </c>
      <c r="P68" s="642">
        <v>1.6520264164059784</v>
      </c>
      <c r="Q68" s="630">
        <v>3437</v>
      </c>
    </row>
    <row r="69" spans="1:17" ht="14.4" customHeight="1" x14ac:dyDescent="0.3">
      <c r="A69" s="625" t="s">
        <v>8357</v>
      </c>
      <c r="B69" s="626" t="s">
        <v>2809</v>
      </c>
      <c r="C69" s="626" t="s">
        <v>6929</v>
      </c>
      <c r="D69" s="626" t="s">
        <v>9061</v>
      </c>
      <c r="E69" s="626" t="s">
        <v>9062</v>
      </c>
      <c r="F69" s="629">
        <v>3</v>
      </c>
      <c r="G69" s="629">
        <v>48699</v>
      </c>
      <c r="H69" s="629">
        <v>1</v>
      </c>
      <c r="I69" s="629">
        <v>16233</v>
      </c>
      <c r="J69" s="629"/>
      <c r="K69" s="629"/>
      <c r="L69" s="629"/>
      <c r="M69" s="629"/>
      <c r="N69" s="629"/>
      <c r="O69" s="629"/>
      <c r="P69" s="642"/>
      <c r="Q69" s="630"/>
    </row>
    <row r="70" spans="1:17" ht="14.4" customHeight="1" x14ac:dyDescent="0.3">
      <c r="A70" s="625" t="s">
        <v>8357</v>
      </c>
      <c r="B70" s="626" t="s">
        <v>2809</v>
      </c>
      <c r="C70" s="626" t="s">
        <v>6929</v>
      </c>
      <c r="D70" s="626" t="s">
        <v>9063</v>
      </c>
      <c r="E70" s="626" t="s">
        <v>9064</v>
      </c>
      <c r="F70" s="629"/>
      <c r="G70" s="629"/>
      <c r="H70" s="629"/>
      <c r="I70" s="629"/>
      <c r="J70" s="629"/>
      <c r="K70" s="629"/>
      <c r="L70" s="629"/>
      <c r="M70" s="629"/>
      <c r="N70" s="629">
        <v>22</v>
      </c>
      <c r="O70" s="629">
        <v>315216</v>
      </c>
      <c r="P70" s="642"/>
      <c r="Q70" s="630">
        <v>14328</v>
      </c>
    </row>
    <row r="71" spans="1:17" ht="14.4" customHeight="1" x14ac:dyDescent="0.3">
      <c r="A71" s="625" t="s">
        <v>9065</v>
      </c>
      <c r="B71" s="626" t="s">
        <v>8961</v>
      </c>
      <c r="C71" s="626" t="s">
        <v>6929</v>
      </c>
      <c r="D71" s="626" t="s">
        <v>8970</v>
      </c>
      <c r="E71" s="626" t="s">
        <v>8971</v>
      </c>
      <c r="F71" s="629"/>
      <c r="G71" s="629"/>
      <c r="H71" s="629"/>
      <c r="I71" s="629"/>
      <c r="J71" s="629"/>
      <c r="K71" s="629"/>
      <c r="L71" s="629"/>
      <c r="M71" s="629"/>
      <c r="N71" s="629">
        <v>1</v>
      </c>
      <c r="O71" s="629">
        <v>1245</v>
      </c>
      <c r="P71" s="642"/>
      <c r="Q71" s="630">
        <v>1245</v>
      </c>
    </row>
    <row r="72" spans="1:17" ht="14.4" customHeight="1" x14ac:dyDescent="0.3">
      <c r="A72" s="625" t="s">
        <v>8364</v>
      </c>
      <c r="B72" s="626" t="s">
        <v>8955</v>
      </c>
      <c r="C72" s="626" t="s">
        <v>6929</v>
      </c>
      <c r="D72" s="626" t="s">
        <v>9066</v>
      </c>
      <c r="E72" s="626" t="s">
        <v>9067</v>
      </c>
      <c r="F72" s="629">
        <v>2</v>
      </c>
      <c r="G72" s="629">
        <v>20762</v>
      </c>
      <c r="H72" s="629">
        <v>1</v>
      </c>
      <c r="I72" s="629">
        <v>10381</v>
      </c>
      <c r="J72" s="629"/>
      <c r="K72" s="629"/>
      <c r="L72" s="629"/>
      <c r="M72" s="629"/>
      <c r="N72" s="629"/>
      <c r="O72" s="629"/>
      <c r="P72" s="642"/>
      <c r="Q72" s="630"/>
    </row>
    <row r="73" spans="1:17" ht="14.4" customHeight="1" x14ac:dyDescent="0.3">
      <c r="A73" s="625" t="s">
        <v>8364</v>
      </c>
      <c r="B73" s="626" t="s">
        <v>8955</v>
      </c>
      <c r="C73" s="626" t="s">
        <v>6929</v>
      </c>
      <c r="D73" s="626" t="s">
        <v>8956</v>
      </c>
      <c r="E73" s="626" t="s">
        <v>8957</v>
      </c>
      <c r="F73" s="629">
        <v>1</v>
      </c>
      <c r="G73" s="629">
        <v>45</v>
      </c>
      <c r="H73" s="629">
        <v>1</v>
      </c>
      <c r="I73" s="629">
        <v>45</v>
      </c>
      <c r="J73" s="629"/>
      <c r="K73" s="629"/>
      <c r="L73" s="629"/>
      <c r="M73" s="629"/>
      <c r="N73" s="629"/>
      <c r="O73" s="629"/>
      <c r="P73" s="642"/>
      <c r="Q73" s="630"/>
    </row>
    <row r="74" spans="1:17" ht="14.4" customHeight="1" x14ac:dyDescent="0.3">
      <c r="A74" s="625" t="s">
        <v>8364</v>
      </c>
      <c r="B74" s="626" t="s">
        <v>8961</v>
      </c>
      <c r="C74" s="626" t="s">
        <v>6929</v>
      </c>
      <c r="D74" s="626" t="s">
        <v>8970</v>
      </c>
      <c r="E74" s="626" t="s">
        <v>8971</v>
      </c>
      <c r="F74" s="629">
        <v>13</v>
      </c>
      <c r="G74" s="629">
        <v>15964</v>
      </c>
      <c r="H74" s="629">
        <v>1</v>
      </c>
      <c r="I74" s="629">
        <v>1228</v>
      </c>
      <c r="J74" s="629">
        <v>12</v>
      </c>
      <c r="K74" s="629">
        <v>14832</v>
      </c>
      <c r="L74" s="629">
        <v>0.92909045352042097</v>
      </c>
      <c r="M74" s="629">
        <v>1236</v>
      </c>
      <c r="N74" s="629">
        <v>10</v>
      </c>
      <c r="O74" s="629">
        <v>12450</v>
      </c>
      <c r="P74" s="642">
        <v>0.77987972939113004</v>
      </c>
      <c r="Q74" s="630">
        <v>1245</v>
      </c>
    </row>
    <row r="75" spans="1:17" ht="14.4" customHeight="1" x14ac:dyDescent="0.3">
      <c r="A75" s="625" t="s">
        <v>8364</v>
      </c>
      <c r="B75" s="626" t="s">
        <v>8961</v>
      </c>
      <c r="C75" s="626" t="s">
        <v>6929</v>
      </c>
      <c r="D75" s="626" t="s">
        <v>8972</v>
      </c>
      <c r="E75" s="626" t="s">
        <v>8973</v>
      </c>
      <c r="F75" s="629">
        <v>39</v>
      </c>
      <c r="G75" s="629">
        <v>86229</v>
      </c>
      <c r="H75" s="629">
        <v>1</v>
      </c>
      <c r="I75" s="629">
        <v>2211</v>
      </c>
      <c r="J75" s="629">
        <v>37</v>
      </c>
      <c r="K75" s="629">
        <v>82177</v>
      </c>
      <c r="L75" s="629">
        <v>0.95300884853123657</v>
      </c>
      <c r="M75" s="629">
        <v>2221</v>
      </c>
      <c r="N75" s="629">
        <v>27</v>
      </c>
      <c r="O75" s="629">
        <v>60291</v>
      </c>
      <c r="P75" s="642">
        <v>0.69919632606199766</v>
      </c>
      <c r="Q75" s="630">
        <v>2233</v>
      </c>
    </row>
    <row r="76" spans="1:17" ht="14.4" customHeight="1" x14ac:dyDescent="0.3">
      <c r="A76" s="625" t="s">
        <v>8364</v>
      </c>
      <c r="B76" s="626" t="s">
        <v>8961</v>
      </c>
      <c r="C76" s="626" t="s">
        <v>6929</v>
      </c>
      <c r="D76" s="626" t="s">
        <v>9068</v>
      </c>
      <c r="E76" s="626" t="s">
        <v>9069</v>
      </c>
      <c r="F76" s="629">
        <v>5</v>
      </c>
      <c r="G76" s="629">
        <v>48330</v>
      </c>
      <c r="H76" s="629">
        <v>1</v>
      </c>
      <c r="I76" s="629">
        <v>9666</v>
      </c>
      <c r="J76" s="629">
        <v>6</v>
      </c>
      <c r="K76" s="629">
        <v>58212</v>
      </c>
      <c r="L76" s="629">
        <v>1.2044692737430167</v>
      </c>
      <c r="M76" s="629">
        <v>9702</v>
      </c>
      <c r="N76" s="629">
        <v>2</v>
      </c>
      <c r="O76" s="629">
        <v>19494</v>
      </c>
      <c r="P76" s="642">
        <v>0.40335195530726259</v>
      </c>
      <c r="Q76" s="630">
        <v>9747</v>
      </c>
    </row>
    <row r="77" spans="1:17" ht="14.4" customHeight="1" x14ac:dyDescent="0.3">
      <c r="A77" s="625" t="s">
        <v>8364</v>
      </c>
      <c r="B77" s="626" t="s">
        <v>8961</v>
      </c>
      <c r="C77" s="626" t="s">
        <v>6929</v>
      </c>
      <c r="D77" s="626" t="s">
        <v>9070</v>
      </c>
      <c r="E77" s="626" t="s">
        <v>9071</v>
      </c>
      <c r="F77" s="629">
        <v>2</v>
      </c>
      <c r="G77" s="629">
        <v>586</v>
      </c>
      <c r="H77" s="629">
        <v>1</v>
      </c>
      <c r="I77" s="629">
        <v>293</v>
      </c>
      <c r="J77" s="629">
        <v>3</v>
      </c>
      <c r="K77" s="629">
        <v>885</v>
      </c>
      <c r="L77" s="629">
        <v>1.5102389078498293</v>
      </c>
      <c r="M77" s="629">
        <v>295</v>
      </c>
      <c r="N77" s="629">
        <v>1</v>
      </c>
      <c r="O77" s="629">
        <v>297</v>
      </c>
      <c r="P77" s="642">
        <v>0.50682593856655289</v>
      </c>
      <c r="Q77" s="630">
        <v>297</v>
      </c>
    </row>
    <row r="78" spans="1:17" ht="14.4" customHeight="1" x14ac:dyDescent="0.3">
      <c r="A78" s="625" t="s">
        <v>8364</v>
      </c>
      <c r="B78" s="626" t="s">
        <v>8961</v>
      </c>
      <c r="C78" s="626" t="s">
        <v>6929</v>
      </c>
      <c r="D78" s="626" t="s">
        <v>8978</v>
      </c>
      <c r="E78" s="626" t="s">
        <v>8979</v>
      </c>
      <c r="F78" s="629">
        <v>5</v>
      </c>
      <c r="G78" s="629">
        <v>1815</v>
      </c>
      <c r="H78" s="629">
        <v>1</v>
      </c>
      <c r="I78" s="629">
        <v>363</v>
      </c>
      <c r="J78" s="629"/>
      <c r="K78" s="629"/>
      <c r="L78" s="629"/>
      <c r="M78" s="629"/>
      <c r="N78" s="629"/>
      <c r="O78" s="629"/>
      <c r="P78" s="642"/>
      <c r="Q78" s="630"/>
    </row>
    <row r="79" spans="1:17" ht="14.4" customHeight="1" x14ac:dyDescent="0.3">
      <c r="A79" s="625" t="s">
        <v>8364</v>
      </c>
      <c r="B79" s="626" t="s">
        <v>8961</v>
      </c>
      <c r="C79" s="626" t="s">
        <v>6929</v>
      </c>
      <c r="D79" s="626" t="s">
        <v>8980</v>
      </c>
      <c r="E79" s="626" t="s">
        <v>8981</v>
      </c>
      <c r="F79" s="629">
        <v>10</v>
      </c>
      <c r="G79" s="629">
        <v>9980</v>
      </c>
      <c r="H79" s="629">
        <v>1</v>
      </c>
      <c r="I79" s="629">
        <v>998</v>
      </c>
      <c r="J79" s="629"/>
      <c r="K79" s="629"/>
      <c r="L79" s="629"/>
      <c r="M79" s="629"/>
      <c r="N79" s="629"/>
      <c r="O79" s="629"/>
      <c r="P79" s="642"/>
      <c r="Q79" s="630"/>
    </row>
    <row r="80" spans="1:17" ht="14.4" customHeight="1" x14ac:dyDescent="0.3">
      <c r="A80" s="625" t="s">
        <v>8364</v>
      </c>
      <c r="B80" s="626" t="s">
        <v>8961</v>
      </c>
      <c r="C80" s="626" t="s">
        <v>6929</v>
      </c>
      <c r="D80" s="626" t="s">
        <v>9072</v>
      </c>
      <c r="E80" s="626" t="s">
        <v>9073</v>
      </c>
      <c r="F80" s="629">
        <v>4</v>
      </c>
      <c r="G80" s="629">
        <v>0</v>
      </c>
      <c r="H80" s="629"/>
      <c r="I80" s="629">
        <v>0</v>
      </c>
      <c r="J80" s="629"/>
      <c r="K80" s="629"/>
      <c r="L80" s="629"/>
      <c r="M80" s="629"/>
      <c r="N80" s="629"/>
      <c r="O80" s="629"/>
      <c r="P80" s="642"/>
      <c r="Q80" s="630"/>
    </row>
    <row r="81" spans="1:17" ht="14.4" customHeight="1" x14ac:dyDescent="0.3">
      <c r="A81" s="625" t="s">
        <v>8364</v>
      </c>
      <c r="B81" s="626" t="s">
        <v>8961</v>
      </c>
      <c r="C81" s="626" t="s">
        <v>6929</v>
      </c>
      <c r="D81" s="626" t="s">
        <v>9074</v>
      </c>
      <c r="E81" s="626" t="s">
        <v>9075</v>
      </c>
      <c r="F81" s="629">
        <v>2</v>
      </c>
      <c r="G81" s="629">
        <v>0</v>
      </c>
      <c r="H81" s="629"/>
      <c r="I81" s="629">
        <v>0</v>
      </c>
      <c r="J81" s="629"/>
      <c r="K81" s="629"/>
      <c r="L81" s="629"/>
      <c r="M81" s="629"/>
      <c r="N81" s="629"/>
      <c r="O81" s="629"/>
      <c r="P81" s="642"/>
      <c r="Q81" s="630"/>
    </row>
    <row r="82" spans="1:17" ht="14.4" customHeight="1" x14ac:dyDescent="0.3">
      <c r="A82" s="625" t="s">
        <v>8364</v>
      </c>
      <c r="B82" s="626" t="s">
        <v>9076</v>
      </c>
      <c r="C82" s="626" t="s">
        <v>6929</v>
      </c>
      <c r="D82" s="626" t="s">
        <v>9077</v>
      </c>
      <c r="E82" s="626" t="s">
        <v>9078</v>
      </c>
      <c r="F82" s="629">
        <v>3</v>
      </c>
      <c r="G82" s="629">
        <v>648</v>
      </c>
      <c r="H82" s="629">
        <v>1</v>
      </c>
      <c r="I82" s="629">
        <v>216</v>
      </c>
      <c r="J82" s="629">
        <v>5</v>
      </c>
      <c r="K82" s="629">
        <v>1080</v>
      </c>
      <c r="L82" s="629">
        <v>1.6666666666666667</v>
      </c>
      <c r="M82" s="629">
        <v>216</v>
      </c>
      <c r="N82" s="629"/>
      <c r="O82" s="629"/>
      <c r="P82" s="642"/>
      <c r="Q82" s="630"/>
    </row>
    <row r="83" spans="1:17" ht="14.4" customHeight="1" x14ac:dyDescent="0.3">
      <c r="A83" s="625" t="s">
        <v>8364</v>
      </c>
      <c r="B83" s="626" t="s">
        <v>9076</v>
      </c>
      <c r="C83" s="626" t="s">
        <v>6929</v>
      </c>
      <c r="D83" s="626" t="s">
        <v>8966</v>
      </c>
      <c r="E83" s="626" t="s">
        <v>8967</v>
      </c>
      <c r="F83" s="629">
        <v>4</v>
      </c>
      <c r="G83" s="629">
        <v>1968</v>
      </c>
      <c r="H83" s="629">
        <v>1</v>
      </c>
      <c r="I83" s="629">
        <v>492</v>
      </c>
      <c r="J83" s="629">
        <v>5</v>
      </c>
      <c r="K83" s="629">
        <v>2470</v>
      </c>
      <c r="L83" s="629">
        <v>1.2550813008130082</v>
      </c>
      <c r="M83" s="629">
        <v>494</v>
      </c>
      <c r="N83" s="629"/>
      <c r="O83" s="629"/>
      <c r="P83" s="642"/>
      <c r="Q83" s="630"/>
    </row>
    <row r="84" spans="1:17" ht="14.4" customHeight="1" x14ac:dyDescent="0.3">
      <c r="A84" s="625" t="s">
        <v>8364</v>
      </c>
      <c r="B84" s="626" t="s">
        <v>9076</v>
      </c>
      <c r="C84" s="626" t="s">
        <v>6929</v>
      </c>
      <c r="D84" s="626" t="s">
        <v>9079</v>
      </c>
      <c r="E84" s="626" t="s">
        <v>9080</v>
      </c>
      <c r="F84" s="629">
        <v>52</v>
      </c>
      <c r="G84" s="629">
        <v>18044</v>
      </c>
      <c r="H84" s="629">
        <v>1</v>
      </c>
      <c r="I84" s="629">
        <v>347</v>
      </c>
      <c r="J84" s="629">
        <v>67</v>
      </c>
      <c r="K84" s="629">
        <v>23249</v>
      </c>
      <c r="L84" s="629">
        <v>1.2884615384615385</v>
      </c>
      <c r="M84" s="629">
        <v>347</v>
      </c>
      <c r="N84" s="629">
        <v>31</v>
      </c>
      <c r="O84" s="629">
        <v>10788</v>
      </c>
      <c r="P84" s="642">
        <v>0.59787186876524057</v>
      </c>
      <c r="Q84" s="630">
        <v>348</v>
      </c>
    </row>
    <row r="85" spans="1:17" ht="14.4" customHeight="1" x14ac:dyDescent="0.3">
      <c r="A85" s="625" t="s">
        <v>8364</v>
      </c>
      <c r="B85" s="626" t="s">
        <v>9076</v>
      </c>
      <c r="C85" s="626" t="s">
        <v>6929</v>
      </c>
      <c r="D85" s="626" t="s">
        <v>9081</v>
      </c>
      <c r="E85" s="626" t="s">
        <v>9082</v>
      </c>
      <c r="F85" s="629"/>
      <c r="G85" s="629"/>
      <c r="H85" s="629"/>
      <c r="I85" s="629"/>
      <c r="J85" s="629">
        <v>1</v>
      </c>
      <c r="K85" s="629">
        <v>264</v>
      </c>
      <c r="L85" s="629"/>
      <c r="M85" s="629">
        <v>264</v>
      </c>
      <c r="N85" s="629"/>
      <c r="O85" s="629"/>
      <c r="P85" s="642"/>
      <c r="Q85" s="630"/>
    </row>
    <row r="86" spans="1:17" ht="14.4" customHeight="1" x14ac:dyDescent="0.3">
      <c r="A86" s="625" t="s">
        <v>8364</v>
      </c>
      <c r="B86" s="626" t="s">
        <v>9076</v>
      </c>
      <c r="C86" s="626" t="s">
        <v>6929</v>
      </c>
      <c r="D86" s="626" t="s">
        <v>9083</v>
      </c>
      <c r="E86" s="626" t="s">
        <v>9084</v>
      </c>
      <c r="F86" s="629"/>
      <c r="G86" s="629"/>
      <c r="H86" s="629"/>
      <c r="I86" s="629"/>
      <c r="J86" s="629">
        <v>1</v>
      </c>
      <c r="K86" s="629">
        <v>294</v>
      </c>
      <c r="L86" s="629"/>
      <c r="M86" s="629">
        <v>294</v>
      </c>
      <c r="N86" s="629"/>
      <c r="O86" s="629"/>
      <c r="P86" s="642"/>
      <c r="Q86" s="630"/>
    </row>
    <row r="87" spans="1:17" ht="14.4" customHeight="1" x14ac:dyDescent="0.3">
      <c r="A87" s="625" t="s">
        <v>8364</v>
      </c>
      <c r="B87" s="626" t="s">
        <v>9076</v>
      </c>
      <c r="C87" s="626" t="s">
        <v>6929</v>
      </c>
      <c r="D87" s="626" t="s">
        <v>9085</v>
      </c>
      <c r="E87" s="626" t="s">
        <v>9086</v>
      </c>
      <c r="F87" s="629">
        <v>5</v>
      </c>
      <c r="G87" s="629">
        <v>945</v>
      </c>
      <c r="H87" s="629">
        <v>1</v>
      </c>
      <c r="I87" s="629">
        <v>189</v>
      </c>
      <c r="J87" s="629">
        <v>1</v>
      </c>
      <c r="K87" s="629">
        <v>189</v>
      </c>
      <c r="L87" s="629">
        <v>0.2</v>
      </c>
      <c r="M87" s="629">
        <v>189</v>
      </c>
      <c r="N87" s="629">
        <v>1</v>
      </c>
      <c r="O87" s="629">
        <v>189</v>
      </c>
      <c r="P87" s="642">
        <v>0.2</v>
      </c>
      <c r="Q87" s="630">
        <v>189</v>
      </c>
    </row>
    <row r="88" spans="1:17" ht="14.4" customHeight="1" x14ac:dyDescent="0.3">
      <c r="A88" s="625" t="s">
        <v>8364</v>
      </c>
      <c r="B88" s="626" t="s">
        <v>9076</v>
      </c>
      <c r="C88" s="626" t="s">
        <v>6929</v>
      </c>
      <c r="D88" s="626" t="s">
        <v>9087</v>
      </c>
      <c r="E88" s="626" t="s">
        <v>9088</v>
      </c>
      <c r="F88" s="629">
        <v>3</v>
      </c>
      <c r="G88" s="629">
        <v>1218</v>
      </c>
      <c r="H88" s="629">
        <v>1</v>
      </c>
      <c r="I88" s="629">
        <v>406</v>
      </c>
      <c r="J88" s="629"/>
      <c r="K88" s="629"/>
      <c r="L88" s="629"/>
      <c r="M88" s="629"/>
      <c r="N88" s="629"/>
      <c r="O88" s="629"/>
      <c r="P88" s="642"/>
      <c r="Q88" s="630"/>
    </row>
    <row r="89" spans="1:17" ht="14.4" customHeight="1" x14ac:dyDescent="0.3">
      <c r="A89" s="625" t="s">
        <v>8364</v>
      </c>
      <c r="B89" s="626" t="s">
        <v>9076</v>
      </c>
      <c r="C89" s="626" t="s">
        <v>6929</v>
      </c>
      <c r="D89" s="626" t="s">
        <v>9089</v>
      </c>
      <c r="E89" s="626" t="s">
        <v>9090</v>
      </c>
      <c r="F89" s="629">
        <v>8</v>
      </c>
      <c r="G89" s="629">
        <v>2800</v>
      </c>
      <c r="H89" s="629">
        <v>1</v>
      </c>
      <c r="I89" s="629">
        <v>350</v>
      </c>
      <c r="J89" s="629">
        <v>22</v>
      </c>
      <c r="K89" s="629">
        <v>7700</v>
      </c>
      <c r="L89" s="629">
        <v>2.75</v>
      </c>
      <c r="M89" s="629">
        <v>350</v>
      </c>
      <c r="N89" s="629">
        <v>14</v>
      </c>
      <c r="O89" s="629">
        <v>4900</v>
      </c>
      <c r="P89" s="642">
        <v>1.75</v>
      </c>
      <c r="Q89" s="630">
        <v>350</v>
      </c>
    </row>
    <row r="90" spans="1:17" ht="14.4" customHeight="1" x14ac:dyDescent="0.3">
      <c r="A90" s="625" t="s">
        <v>8364</v>
      </c>
      <c r="B90" s="626" t="s">
        <v>9076</v>
      </c>
      <c r="C90" s="626" t="s">
        <v>6929</v>
      </c>
      <c r="D90" s="626" t="s">
        <v>9091</v>
      </c>
      <c r="E90" s="626" t="s">
        <v>9092</v>
      </c>
      <c r="F90" s="629">
        <v>598</v>
      </c>
      <c r="G90" s="629">
        <v>38272</v>
      </c>
      <c r="H90" s="629">
        <v>1</v>
      </c>
      <c r="I90" s="629">
        <v>64</v>
      </c>
      <c r="J90" s="629">
        <v>654</v>
      </c>
      <c r="K90" s="629">
        <v>41856</v>
      </c>
      <c r="L90" s="629">
        <v>1.0936454849498327</v>
      </c>
      <c r="M90" s="629">
        <v>64</v>
      </c>
      <c r="N90" s="629">
        <v>575</v>
      </c>
      <c r="O90" s="629">
        <v>37375</v>
      </c>
      <c r="P90" s="642">
        <v>0.9765625</v>
      </c>
      <c r="Q90" s="630">
        <v>65</v>
      </c>
    </row>
    <row r="91" spans="1:17" ht="14.4" customHeight="1" x14ac:dyDescent="0.3">
      <c r="A91" s="625" t="s">
        <v>8364</v>
      </c>
      <c r="B91" s="626" t="s">
        <v>9076</v>
      </c>
      <c r="C91" s="626" t="s">
        <v>6929</v>
      </c>
      <c r="D91" s="626" t="s">
        <v>9093</v>
      </c>
      <c r="E91" s="626" t="s">
        <v>9094</v>
      </c>
      <c r="F91" s="629"/>
      <c r="G91" s="629"/>
      <c r="H91" s="629"/>
      <c r="I91" s="629"/>
      <c r="J91" s="629">
        <v>1</v>
      </c>
      <c r="K91" s="629">
        <v>544</v>
      </c>
      <c r="L91" s="629"/>
      <c r="M91" s="629">
        <v>544</v>
      </c>
      <c r="N91" s="629"/>
      <c r="O91" s="629"/>
      <c r="P91" s="642"/>
      <c r="Q91" s="630"/>
    </row>
    <row r="92" spans="1:17" ht="14.4" customHeight="1" x14ac:dyDescent="0.3">
      <c r="A92" s="625" t="s">
        <v>8364</v>
      </c>
      <c r="B92" s="626" t="s">
        <v>9076</v>
      </c>
      <c r="C92" s="626" t="s">
        <v>6929</v>
      </c>
      <c r="D92" s="626" t="s">
        <v>9095</v>
      </c>
      <c r="E92" s="626" t="s">
        <v>9096</v>
      </c>
      <c r="F92" s="629"/>
      <c r="G92" s="629"/>
      <c r="H92" s="629"/>
      <c r="I92" s="629"/>
      <c r="J92" s="629">
        <v>1</v>
      </c>
      <c r="K92" s="629">
        <v>542</v>
      </c>
      <c r="L92" s="629"/>
      <c r="M92" s="629">
        <v>542</v>
      </c>
      <c r="N92" s="629"/>
      <c r="O92" s="629"/>
      <c r="P92" s="642"/>
      <c r="Q92" s="630"/>
    </row>
    <row r="93" spans="1:17" ht="14.4" customHeight="1" x14ac:dyDescent="0.3">
      <c r="A93" s="625" t="s">
        <v>8364</v>
      </c>
      <c r="B93" s="626" t="s">
        <v>9076</v>
      </c>
      <c r="C93" s="626" t="s">
        <v>6929</v>
      </c>
      <c r="D93" s="626" t="s">
        <v>9097</v>
      </c>
      <c r="E93" s="626" t="s">
        <v>9098</v>
      </c>
      <c r="F93" s="629"/>
      <c r="G93" s="629"/>
      <c r="H93" s="629"/>
      <c r="I93" s="629"/>
      <c r="J93" s="629">
        <v>1</v>
      </c>
      <c r="K93" s="629">
        <v>649</v>
      </c>
      <c r="L93" s="629"/>
      <c r="M93" s="629">
        <v>649</v>
      </c>
      <c r="N93" s="629"/>
      <c r="O93" s="629"/>
      <c r="P93" s="642"/>
      <c r="Q93" s="630"/>
    </row>
    <row r="94" spans="1:17" ht="14.4" customHeight="1" x14ac:dyDescent="0.3">
      <c r="A94" s="625" t="s">
        <v>8364</v>
      </c>
      <c r="B94" s="626" t="s">
        <v>9076</v>
      </c>
      <c r="C94" s="626" t="s">
        <v>6929</v>
      </c>
      <c r="D94" s="626" t="s">
        <v>9099</v>
      </c>
      <c r="E94" s="626" t="s">
        <v>9100</v>
      </c>
      <c r="F94" s="629">
        <v>3</v>
      </c>
      <c r="G94" s="629">
        <v>1767</v>
      </c>
      <c r="H94" s="629">
        <v>1</v>
      </c>
      <c r="I94" s="629">
        <v>589</v>
      </c>
      <c r="J94" s="629">
        <v>7</v>
      </c>
      <c r="K94" s="629">
        <v>4123</v>
      </c>
      <c r="L94" s="629">
        <v>2.3333333333333335</v>
      </c>
      <c r="M94" s="629">
        <v>589</v>
      </c>
      <c r="N94" s="629">
        <v>2</v>
      </c>
      <c r="O94" s="629">
        <v>1180</v>
      </c>
      <c r="P94" s="642">
        <v>0.66779852857951327</v>
      </c>
      <c r="Q94" s="630">
        <v>590</v>
      </c>
    </row>
    <row r="95" spans="1:17" ht="14.4" customHeight="1" x14ac:dyDescent="0.3">
      <c r="A95" s="625" t="s">
        <v>8364</v>
      </c>
      <c r="B95" s="626" t="s">
        <v>9076</v>
      </c>
      <c r="C95" s="626" t="s">
        <v>6929</v>
      </c>
      <c r="D95" s="626" t="s">
        <v>1786</v>
      </c>
      <c r="E95" s="626" t="s">
        <v>9101</v>
      </c>
      <c r="F95" s="629"/>
      <c r="G95" s="629"/>
      <c r="H95" s="629"/>
      <c r="I95" s="629"/>
      <c r="J95" s="629">
        <v>1</v>
      </c>
      <c r="K95" s="629">
        <v>589</v>
      </c>
      <c r="L95" s="629"/>
      <c r="M95" s="629">
        <v>589</v>
      </c>
      <c r="N95" s="629"/>
      <c r="O95" s="629"/>
      <c r="P95" s="642"/>
      <c r="Q95" s="630"/>
    </row>
    <row r="96" spans="1:17" ht="14.4" customHeight="1" x14ac:dyDescent="0.3">
      <c r="A96" s="625" t="s">
        <v>8364</v>
      </c>
      <c r="B96" s="626" t="s">
        <v>9076</v>
      </c>
      <c r="C96" s="626" t="s">
        <v>6929</v>
      </c>
      <c r="D96" s="626" t="s">
        <v>9102</v>
      </c>
      <c r="E96" s="626" t="s">
        <v>9103</v>
      </c>
      <c r="F96" s="629"/>
      <c r="G96" s="629"/>
      <c r="H96" s="629"/>
      <c r="I96" s="629"/>
      <c r="J96" s="629">
        <v>1</v>
      </c>
      <c r="K96" s="629">
        <v>614</v>
      </c>
      <c r="L96" s="629"/>
      <c r="M96" s="629">
        <v>614</v>
      </c>
      <c r="N96" s="629">
        <v>1</v>
      </c>
      <c r="O96" s="629">
        <v>615</v>
      </c>
      <c r="P96" s="642"/>
      <c r="Q96" s="630">
        <v>615</v>
      </c>
    </row>
    <row r="97" spans="1:17" ht="14.4" customHeight="1" x14ac:dyDescent="0.3">
      <c r="A97" s="625" t="s">
        <v>8364</v>
      </c>
      <c r="B97" s="626" t="s">
        <v>9076</v>
      </c>
      <c r="C97" s="626" t="s">
        <v>6929</v>
      </c>
      <c r="D97" s="626" t="s">
        <v>9104</v>
      </c>
      <c r="E97" s="626" t="s">
        <v>9105</v>
      </c>
      <c r="F97" s="629"/>
      <c r="G97" s="629"/>
      <c r="H97" s="629"/>
      <c r="I97" s="629"/>
      <c r="J97" s="629">
        <v>2</v>
      </c>
      <c r="K97" s="629">
        <v>1468</v>
      </c>
      <c r="L97" s="629"/>
      <c r="M97" s="629">
        <v>734</v>
      </c>
      <c r="N97" s="629"/>
      <c r="O97" s="629"/>
      <c r="P97" s="642"/>
      <c r="Q97" s="630"/>
    </row>
    <row r="98" spans="1:17" ht="14.4" customHeight="1" x14ac:dyDescent="0.3">
      <c r="A98" s="625" t="s">
        <v>8364</v>
      </c>
      <c r="B98" s="626" t="s">
        <v>9076</v>
      </c>
      <c r="C98" s="626" t="s">
        <v>6929</v>
      </c>
      <c r="D98" s="626" t="s">
        <v>9106</v>
      </c>
      <c r="E98" s="626" t="s">
        <v>9107</v>
      </c>
      <c r="F98" s="629"/>
      <c r="G98" s="629"/>
      <c r="H98" s="629"/>
      <c r="I98" s="629"/>
      <c r="J98" s="629">
        <v>1</v>
      </c>
      <c r="K98" s="629">
        <v>344</v>
      </c>
      <c r="L98" s="629"/>
      <c r="M98" s="629">
        <v>344</v>
      </c>
      <c r="N98" s="629"/>
      <c r="O98" s="629"/>
      <c r="P98" s="642"/>
      <c r="Q98" s="630"/>
    </row>
    <row r="99" spans="1:17" ht="14.4" customHeight="1" x14ac:dyDescent="0.3">
      <c r="A99" s="625" t="s">
        <v>8364</v>
      </c>
      <c r="B99" s="626" t="s">
        <v>9076</v>
      </c>
      <c r="C99" s="626" t="s">
        <v>6929</v>
      </c>
      <c r="D99" s="626" t="s">
        <v>9108</v>
      </c>
      <c r="E99" s="626" t="s">
        <v>9109</v>
      </c>
      <c r="F99" s="629">
        <v>4</v>
      </c>
      <c r="G99" s="629">
        <v>1300</v>
      </c>
      <c r="H99" s="629">
        <v>1</v>
      </c>
      <c r="I99" s="629">
        <v>325</v>
      </c>
      <c r="J99" s="629">
        <v>1</v>
      </c>
      <c r="K99" s="629">
        <v>326</v>
      </c>
      <c r="L99" s="629">
        <v>0.25076923076923074</v>
      </c>
      <c r="M99" s="629">
        <v>326</v>
      </c>
      <c r="N99" s="629"/>
      <c r="O99" s="629"/>
      <c r="P99" s="642"/>
      <c r="Q99" s="630"/>
    </row>
    <row r="100" spans="1:17" ht="14.4" customHeight="1" x14ac:dyDescent="0.3">
      <c r="A100" s="625" t="s">
        <v>8364</v>
      </c>
      <c r="B100" s="626" t="s">
        <v>9076</v>
      </c>
      <c r="C100" s="626" t="s">
        <v>6929</v>
      </c>
      <c r="D100" s="626" t="s">
        <v>9110</v>
      </c>
      <c r="E100" s="626" t="s">
        <v>9111</v>
      </c>
      <c r="F100" s="629"/>
      <c r="G100" s="629"/>
      <c r="H100" s="629"/>
      <c r="I100" s="629"/>
      <c r="J100" s="629">
        <v>1</v>
      </c>
      <c r="K100" s="629">
        <v>149</v>
      </c>
      <c r="L100" s="629"/>
      <c r="M100" s="629">
        <v>149</v>
      </c>
      <c r="N100" s="629"/>
      <c r="O100" s="629"/>
      <c r="P100" s="642"/>
      <c r="Q100" s="630"/>
    </row>
    <row r="101" spans="1:17" ht="14.4" customHeight="1" x14ac:dyDescent="0.3">
      <c r="A101" s="625" t="s">
        <v>8364</v>
      </c>
      <c r="B101" s="626" t="s">
        <v>9076</v>
      </c>
      <c r="C101" s="626" t="s">
        <v>6929</v>
      </c>
      <c r="D101" s="626" t="s">
        <v>9112</v>
      </c>
      <c r="E101" s="626" t="s">
        <v>9113</v>
      </c>
      <c r="F101" s="629"/>
      <c r="G101" s="629"/>
      <c r="H101" s="629"/>
      <c r="I101" s="629"/>
      <c r="J101" s="629">
        <v>1</v>
      </c>
      <c r="K101" s="629">
        <v>229</v>
      </c>
      <c r="L101" s="629"/>
      <c r="M101" s="629">
        <v>229</v>
      </c>
      <c r="N101" s="629"/>
      <c r="O101" s="629"/>
      <c r="P101" s="642"/>
      <c r="Q101" s="630"/>
    </row>
    <row r="102" spans="1:17" ht="14.4" customHeight="1" x14ac:dyDescent="0.3">
      <c r="A102" s="625" t="s">
        <v>8364</v>
      </c>
      <c r="B102" s="626" t="s">
        <v>9076</v>
      </c>
      <c r="C102" s="626" t="s">
        <v>6929</v>
      </c>
      <c r="D102" s="626" t="s">
        <v>9114</v>
      </c>
      <c r="E102" s="626" t="s">
        <v>9115</v>
      </c>
      <c r="F102" s="629"/>
      <c r="G102" s="629"/>
      <c r="H102" s="629"/>
      <c r="I102" s="629"/>
      <c r="J102" s="629">
        <v>2</v>
      </c>
      <c r="K102" s="629">
        <v>1474</v>
      </c>
      <c r="L102" s="629"/>
      <c r="M102" s="629">
        <v>737</v>
      </c>
      <c r="N102" s="629"/>
      <c r="O102" s="629"/>
      <c r="P102" s="642"/>
      <c r="Q102" s="630"/>
    </row>
    <row r="103" spans="1:17" ht="14.4" customHeight="1" x14ac:dyDescent="0.3">
      <c r="A103" s="625" t="s">
        <v>8364</v>
      </c>
      <c r="B103" s="626" t="s">
        <v>9076</v>
      </c>
      <c r="C103" s="626" t="s">
        <v>6929</v>
      </c>
      <c r="D103" s="626" t="s">
        <v>9116</v>
      </c>
      <c r="E103" s="626" t="s">
        <v>9117</v>
      </c>
      <c r="F103" s="629">
        <v>83</v>
      </c>
      <c r="G103" s="629">
        <v>1909</v>
      </c>
      <c r="H103" s="629">
        <v>1</v>
      </c>
      <c r="I103" s="629">
        <v>23</v>
      </c>
      <c r="J103" s="629">
        <v>97</v>
      </c>
      <c r="K103" s="629">
        <v>2231</v>
      </c>
      <c r="L103" s="629">
        <v>1.1686746987951808</v>
      </c>
      <c r="M103" s="629">
        <v>23</v>
      </c>
      <c r="N103" s="629">
        <v>50</v>
      </c>
      <c r="O103" s="629">
        <v>1200</v>
      </c>
      <c r="P103" s="642">
        <v>0.62860136196961758</v>
      </c>
      <c r="Q103" s="630">
        <v>24</v>
      </c>
    </row>
    <row r="104" spans="1:17" ht="14.4" customHeight="1" x14ac:dyDescent="0.3">
      <c r="A104" s="625" t="s">
        <v>8364</v>
      </c>
      <c r="B104" s="626" t="s">
        <v>9076</v>
      </c>
      <c r="C104" s="626" t="s">
        <v>6929</v>
      </c>
      <c r="D104" s="626" t="s">
        <v>9118</v>
      </c>
      <c r="E104" s="626" t="s">
        <v>9119</v>
      </c>
      <c r="F104" s="629">
        <v>30</v>
      </c>
      <c r="G104" s="629">
        <v>690</v>
      </c>
      <c r="H104" s="629">
        <v>1</v>
      </c>
      <c r="I104" s="629">
        <v>23</v>
      </c>
      <c r="J104" s="629">
        <v>56</v>
      </c>
      <c r="K104" s="629">
        <v>1288</v>
      </c>
      <c r="L104" s="629">
        <v>1.8666666666666667</v>
      </c>
      <c r="M104" s="629">
        <v>23</v>
      </c>
      <c r="N104" s="629">
        <v>29</v>
      </c>
      <c r="O104" s="629">
        <v>667</v>
      </c>
      <c r="P104" s="642">
        <v>0.96666666666666667</v>
      </c>
      <c r="Q104" s="630">
        <v>23</v>
      </c>
    </row>
    <row r="105" spans="1:17" ht="14.4" customHeight="1" x14ac:dyDescent="0.3">
      <c r="A105" s="625" t="s">
        <v>8364</v>
      </c>
      <c r="B105" s="626" t="s">
        <v>9076</v>
      </c>
      <c r="C105" s="626" t="s">
        <v>6929</v>
      </c>
      <c r="D105" s="626" t="s">
        <v>9120</v>
      </c>
      <c r="E105" s="626" t="s">
        <v>9121</v>
      </c>
      <c r="F105" s="629">
        <v>34</v>
      </c>
      <c r="G105" s="629">
        <v>7344</v>
      </c>
      <c r="H105" s="629">
        <v>1</v>
      </c>
      <c r="I105" s="629">
        <v>216</v>
      </c>
      <c r="J105" s="629">
        <v>19</v>
      </c>
      <c r="K105" s="629">
        <v>4104</v>
      </c>
      <c r="L105" s="629">
        <v>0.55882352941176472</v>
      </c>
      <c r="M105" s="629">
        <v>216</v>
      </c>
      <c r="N105" s="629">
        <v>27</v>
      </c>
      <c r="O105" s="629">
        <v>5832</v>
      </c>
      <c r="P105" s="642">
        <v>0.79411764705882348</v>
      </c>
      <c r="Q105" s="630">
        <v>216</v>
      </c>
    </row>
    <row r="106" spans="1:17" ht="14.4" customHeight="1" x14ac:dyDescent="0.3">
      <c r="A106" s="625" t="s">
        <v>8364</v>
      </c>
      <c r="B106" s="626" t="s">
        <v>9076</v>
      </c>
      <c r="C106" s="626" t="s">
        <v>6929</v>
      </c>
      <c r="D106" s="626" t="s">
        <v>9122</v>
      </c>
      <c r="E106" s="626" t="s">
        <v>9123</v>
      </c>
      <c r="F106" s="629">
        <v>20</v>
      </c>
      <c r="G106" s="629">
        <v>5060</v>
      </c>
      <c r="H106" s="629">
        <v>1</v>
      </c>
      <c r="I106" s="629">
        <v>253</v>
      </c>
      <c r="J106" s="629">
        <v>9</v>
      </c>
      <c r="K106" s="629">
        <v>2277</v>
      </c>
      <c r="L106" s="629">
        <v>0.45</v>
      </c>
      <c r="M106" s="629">
        <v>253</v>
      </c>
      <c r="N106" s="629">
        <v>24</v>
      </c>
      <c r="O106" s="629">
        <v>6072</v>
      </c>
      <c r="P106" s="642">
        <v>1.2</v>
      </c>
      <c r="Q106" s="630">
        <v>253</v>
      </c>
    </row>
    <row r="107" spans="1:17" ht="14.4" customHeight="1" x14ac:dyDescent="0.3">
      <c r="A107" s="625" t="s">
        <v>8364</v>
      </c>
      <c r="B107" s="626" t="s">
        <v>9076</v>
      </c>
      <c r="C107" s="626" t="s">
        <v>6929</v>
      </c>
      <c r="D107" s="626" t="s">
        <v>9124</v>
      </c>
      <c r="E107" s="626" t="s">
        <v>9125</v>
      </c>
      <c r="F107" s="629">
        <v>3</v>
      </c>
      <c r="G107" s="629">
        <v>102</v>
      </c>
      <c r="H107" s="629">
        <v>1</v>
      </c>
      <c r="I107" s="629">
        <v>34</v>
      </c>
      <c r="J107" s="629"/>
      <c r="K107" s="629"/>
      <c r="L107" s="629"/>
      <c r="M107" s="629"/>
      <c r="N107" s="629">
        <v>1</v>
      </c>
      <c r="O107" s="629">
        <v>35</v>
      </c>
      <c r="P107" s="642">
        <v>0.34313725490196079</v>
      </c>
      <c r="Q107" s="630">
        <v>35</v>
      </c>
    </row>
    <row r="108" spans="1:17" ht="14.4" customHeight="1" x14ac:dyDescent="0.3">
      <c r="A108" s="625" t="s">
        <v>8364</v>
      </c>
      <c r="B108" s="626" t="s">
        <v>9076</v>
      </c>
      <c r="C108" s="626" t="s">
        <v>6929</v>
      </c>
      <c r="D108" s="626" t="s">
        <v>9126</v>
      </c>
      <c r="E108" s="626" t="s">
        <v>9127</v>
      </c>
      <c r="F108" s="629">
        <v>23</v>
      </c>
      <c r="G108" s="629">
        <v>1242</v>
      </c>
      <c r="H108" s="629">
        <v>1</v>
      </c>
      <c r="I108" s="629">
        <v>54</v>
      </c>
      <c r="J108" s="629">
        <v>15</v>
      </c>
      <c r="K108" s="629">
        <v>810</v>
      </c>
      <c r="L108" s="629">
        <v>0.65217391304347827</v>
      </c>
      <c r="M108" s="629">
        <v>54</v>
      </c>
      <c r="N108" s="629">
        <v>23</v>
      </c>
      <c r="O108" s="629">
        <v>1242</v>
      </c>
      <c r="P108" s="642">
        <v>1</v>
      </c>
      <c r="Q108" s="630">
        <v>54</v>
      </c>
    </row>
    <row r="109" spans="1:17" ht="14.4" customHeight="1" x14ac:dyDescent="0.3">
      <c r="A109" s="625" t="s">
        <v>8364</v>
      </c>
      <c r="B109" s="626" t="s">
        <v>9076</v>
      </c>
      <c r="C109" s="626" t="s">
        <v>6929</v>
      </c>
      <c r="D109" s="626" t="s">
        <v>9128</v>
      </c>
      <c r="E109" s="626" t="s">
        <v>9129</v>
      </c>
      <c r="F109" s="629">
        <v>1545</v>
      </c>
      <c r="G109" s="629">
        <v>118965</v>
      </c>
      <c r="H109" s="629">
        <v>1</v>
      </c>
      <c r="I109" s="629">
        <v>77</v>
      </c>
      <c r="J109" s="629">
        <v>1592</v>
      </c>
      <c r="K109" s="629">
        <v>122584</v>
      </c>
      <c r="L109" s="629">
        <v>1.03042071197411</v>
      </c>
      <c r="M109" s="629">
        <v>77</v>
      </c>
      <c r="N109" s="629">
        <v>1264</v>
      </c>
      <c r="O109" s="629">
        <v>97328</v>
      </c>
      <c r="P109" s="642">
        <v>0.81812297734627837</v>
      </c>
      <c r="Q109" s="630">
        <v>77</v>
      </c>
    </row>
    <row r="110" spans="1:17" ht="14.4" customHeight="1" x14ac:dyDescent="0.3">
      <c r="A110" s="625" t="s">
        <v>8364</v>
      </c>
      <c r="B110" s="626" t="s">
        <v>9076</v>
      </c>
      <c r="C110" s="626" t="s">
        <v>6929</v>
      </c>
      <c r="D110" s="626" t="s">
        <v>9130</v>
      </c>
      <c r="E110" s="626" t="s">
        <v>9131</v>
      </c>
      <c r="F110" s="629">
        <v>3</v>
      </c>
      <c r="G110" s="629">
        <v>1755</v>
      </c>
      <c r="H110" s="629">
        <v>1</v>
      </c>
      <c r="I110" s="629">
        <v>585</v>
      </c>
      <c r="J110" s="629"/>
      <c r="K110" s="629"/>
      <c r="L110" s="629"/>
      <c r="M110" s="629"/>
      <c r="N110" s="629"/>
      <c r="O110" s="629"/>
      <c r="P110" s="642"/>
      <c r="Q110" s="630"/>
    </row>
    <row r="111" spans="1:17" ht="14.4" customHeight="1" x14ac:dyDescent="0.3">
      <c r="A111" s="625" t="s">
        <v>8364</v>
      </c>
      <c r="B111" s="626" t="s">
        <v>9076</v>
      </c>
      <c r="C111" s="626" t="s">
        <v>6929</v>
      </c>
      <c r="D111" s="626" t="s">
        <v>9132</v>
      </c>
      <c r="E111" s="626" t="s">
        <v>9133</v>
      </c>
      <c r="F111" s="629">
        <v>118</v>
      </c>
      <c r="G111" s="629">
        <v>2596</v>
      </c>
      <c r="H111" s="629">
        <v>1</v>
      </c>
      <c r="I111" s="629">
        <v>22</v>
      </c>
      <c r="J111" s="629">
        <v>166</v>
      </c>
      <c r="K111" s="629">
        <v>3652</v>
      </c>
      <c r="L111" s="629">
        <v>1.4067796610169492</v>
      </c>
      <c r="M111" s="629">
        <v>22</v>
      </c>
      <c r="N111" s="629">
        <v>81</v>
      </c>
      <c r="O111" s="629">
        <v>1782</v>
      </c>
      <c r="P111" s="642">
        <v>0.68644067796610164</v>
      </c>
      <c r="Q111" s="630">
        <v>22</v>
      </c>
    </row>
    <row r="112" spans="1:17" ht="14.4" customHeight="1" x14ac:dyDescent="0.3">
      <c r="A112" s="625" t="s">
        <v>8364</v>
      </c>
      <c r="B112" s="626" t="s">
        <v>9076</v>
      </c>
      <c r="C112" s="626" t="s">
        <v>6929</v>
      </c>
      <c r="D112" s="626" t="s">
        <v>9134</v>
      </c>
      <c r="E112" s="626" t="s">
        <v>9135</v>
      </c>
      <c r="F112" s="629">
        <v>1</v>
      </c>
      <c r="G112" s="629">
        <v>475</v>
      </c>
      <c r="H112" s="629">
        <v>1</v>
      </c>
      <c r="I112" s="629">
        <v>475</v>
      </c>
      <c r="J112" s="629"/>
      <c r="K112" s="629"/>
      <c r="L112" s="629"/>
      <c r="M112" s="629"/>
      <c r="N112" s="629"/>
      <c r="O112" s="629"/>
      <c r="P112" s="642"/>
      <c r="Q112" s="630"/>
    </row>
    <row r="113" spans="1:17" ht="14.4" customHeight="1" x14ac:dyDescent="0.3">
      <c r="A113" s="625" t="s">
        <v>8364</v>
      </c>
      <c r="B113" s="626" t="s">
        <v>9076</v>
      </c>
      <c r="C113" s="626" t="s">
        <v>6929</v>
      </c>
      <c r="D113" s="626" t="s">
        <v>9136</v>
      </c>
      <c r="E113" s="626" t="s">
        <v>9137</v>
      </c>
      <c r="F113" s="629">
        <v>27</v>
      </c>
      <c r="G113" s="629">
        <v>4860</v>
      </c>
      <c r="H113" s="629">
        <v>1</v>
      </c>
      <c r="I113" s="629">
        <v>180</v>
      </c>
      <c r="J113" s="629">
        <v>15</v>
      </c>
      <c r="K113" s="629">
        <v>2700</v>
      </c>
      <c r="L113" s="629">
        <v>0.55555555555555558</v>
      </c>
      <c r="M113" s="629">
        <v>180</v>
      </c>
      <c r="N113" s="629">
        <v>23</v>
      </c>
      <c r="O113" s="629">
        <v>4140</v>
      </c>
      <c r="P113" s="642">
        <v>0.85185185185185186</v>
      </c>
      <c r="Q113" s="630">
        <v>180</v>
      </c>
    </row>
    <row r="114" spans="1:17" ht="14.4" customHeight="1" x14ac:dyDescent="0.3">
      <c r="A114" s="625" t="s">
        <v>8364</v>
      </c>
      <c r="B114" s="626" t="s">
        <v>9076</v>
      </c>
      <c r="C114" s="626" t="s">
        <v>6929</v>
      </c>
      <c r="D114" s="626" t="s">
        <v>9138</v>
      </c>
      <c r="E114" s="626" t="s">
        <v>9139</v>
      </c>
      <c r="F114" s="629">
        <v>1</v>
      </c>
      <c r="G114" s="629">
        <v>750</v>
      </c>
      <c r="H114" s="629">
        <v>1</v>
      </c>
      <c r="I114" s="629">
        <v>750</v>
      </c>
      <c r="J114" s="629">
        <v>1</v>
      </c>
      <c r="K114" s="629">
        <v>750</v>
      </c>
      <c r="L114" s="629">
        <v>1</v>
      </c>
      <c r="M114" s="629">
        <v>750</v>
      </c>
      <c r="N114" s="629"/>
      <c r="O114" s="629"/>
      <c r="P114" s="642"/>
      <c r="Q114" s="630"/>
    </row>
    <row r="115" spans="1:17" ht="14.4" customHeight="1" x14ac:dyDescent="0.3">
      <c r="A115" s="625" t="s">
        <v>8364</v>
      </c>
      <c r="B115" s="626" t="s">
        <v>9076</v>
      </c>
      <c r="C115" s="626" t="s">
        <v>6929</v>
      </c>
      <c r="D115" s="626" t="s">
        <v>9140</v>
      </c>
      <c r="E115" s="626" t="s">
        <v>9141</v>
      </c>
      <c r="F115" s="629">
        <v>51</v>
      </c>
      <c r="G115" s="629">
        <v>10659</v>
      </c>
      <c r="H115" s="629">
        <v>1</v>
      </c>
      <c r="I115" s="629">
        <v>209</v>
      </c>
      <c r="J115" s="629">
        <v>81</v>
      </c>
      <c r="K115" s="629">
        <v>16929</v>
      </c>
      <c r="L115" s="629">
        <v>1.588235294117647</v>
      </c>
      <c r="M115" s="629">
        <v>209</v>
      </c>
      <c r="N115" s="629">
        <v>40</v>
      </c>
      <c r="O115" s="629">
        <v>8360</v>
      </c>
      <c r="P115" s="642">
        <v>0.78431372549019607</v>
      </c>
      <c r="Q115" s="630">
        <v>209</v>
      </c>
    </row>
    <row r="116" spans="1:17" ht="14.4" customHeight="1" x14ac:dyDescent="0.3">
      <c r="A116" s="625" t="s">
        <v>8364</v>
      </c>
      <c r="B116" s="626" t="s">
        <v>9076</v>
      </c>
      <c r="C116" s="626" t="s">
        <v>6929</v>
      </c>
      <c r="D116" s="626" t="s">
        <v>9142</v>
      </c>
      <c r="E116" s="626" t="s">
        <v>9143</v>
      </c>
      <c r="F116" s="629">
        <v>3</v>
      </c>
      <c r="G116" s="629">
        <v>198</v>
      </c>
      <c r="H116" s="629">
        <v>1</v>
      </c>
      <c r="I116" s="629">
        <v>66</v>
      </c>
      <c r="J116" s="629">
        <v>5</v>
      </c>
      <c r="K116" s="629">
        <v>330</v>
      </c>
      <c r="L116" s="629">
        <v>1.6666666666666667</v>
      </c>
      <c r="M116" s="629">
        <v>66</v>
      </c>
      <c r="N116" s="629">
        <v>29</v>
      </c>
      <c r="O116" s="629">
        <v>1914</v>
      </c>
      <c r="P116" s="642">
        <v>9.6666666666666661</v>
      </c>
      <c r="Q116" s="630">
        <v>66</v>
      </c>
    </row>
    <row r="117" spans="1:17" ht="14.4" customHeight="1" x14ac:dyDescent="0.3">
      <c r="A117" s="625" t="s">
        <v>8364</v>
      </c>
      <c r="B117" s="626" t="s">
        <v>9076</v>
      </c>
      <c r="C117" s="626" t="s">
        <v>6929</v>
      </c>
      <c r="D117" s="626" t="s">
        <v>9144</v>
      </c>
      <c r="E117" s="626" t="s">
        <v>9145</v>
      </c>
      <c r="F117" s="629">
        <v>3</v>
      </c>
      <c r="G117" s="629">
        <v>150</v>
      </c>
      <c r="H117" s="629">
        <v>1</v>
      </c>
      <c r="I117" s="629">
        <v>50</v>
      </c>
      <c r="J117" s="629">
        <v>2</v>
      </c>
      <c r="K117" s="629">
        <v>100</v>
      </c>
      <c r="L117" s="629">
        <v>0.66666666666666663</v>
      </c>
      <c r="M117" s="629">
        <v>50</v>
      </c>
      <c r="N117" s="629"/>
      <c r="O117" s="629"/>
      <c r="P117" s="642"/>
      <c r="Q117" s="630"/>
    </row>
    <row r="118" spans="1:17" ht="14.4" customHeight="1" x14ac:dyDescent="0.3">
      <c r="A118" s="625" t="s">
        <v>8364</v>
      </c>
      <c r="B118" s="626" t="s">
        <v>9076</v>
      </c>
      <c r="C118" s="626" t="s">
        <v>6929</v>
      </c>
      <c r="D118" s="626" t="s">
        <v>9146</v>
      </c>
      <c r="E118" s="626" t="s">
        <v>9147</v>
      </c>
      <c r="F118" s="629">
        <v>1</v>
      </c>
      <c r="G118" s="629">
        <v>293</v>
      </c>
      <c r="H118" s="629">
        <v>1</v>
      </c>
      <c r="I118" s="629">
        <v>293</v>
      </c>
      <c r="J118" s="629"/>
      <c r="K118" s="629"/>
      <c r="L118" s="629"/>
      <c r="M118" s="629"/>
      <c r="N118" s="629"/>
      <c r="O118" s="629"/>
      <c r="P118" s="642"/>
      <c r="Q118" s="630"/>
    </row>
    <row r="119" spans="1:17" ht="14.4" customHeight="1" x14ac:dyDescent="0.3">
      <c r="A119" s="625" t="s">
        <v>9148</v>
      </c>
      <c r="B119" s="626" t="s">
        <v>9149</v>
      </c>
      <c r="C119" s="626" t="s">
        <v>6929</v>
      </c>
      <c r="D119" s="626" t="s">
        <v>9150</v>
      </c>
      <c r="E119" s="626" t="s">
        <v>9151</v>
      </c>
      <c r="F119" s="629">
        <v>1124</v>
      </c>
      <c r="G119" s="629">
        <v>30348</v>
      </c>
      <c r="H119" s="629">
        <v>1</v>
      </c>
      <c r="I119" s="629">
        <v>27</v>
      </c>
      <c r="J119" s="629">
        <v>1155</v>
      </c>
      <c r="K119" s="629">
        <v>31185</v>
      </c>
      <c r="L119" s="629">
        <v>1.0275800711743772</v>
      </c>
      <c r="M119" s="629">
        <v>27</v>
      </c>
      <c r="N119" s="629">
        <v>849</v>
      </c>
      <c r="O119" s="629">
        <v>22923</v>
      </c>
      <c r="P119" s="642">
        <v>0.75533807829181498</v>
      </c>
      <c r="Q119" s="630">
        <v>27</v>
      </c>
    </row>
    <row r="120" spans="1:17" ht="14.4" customHeight="1" x14ac:dyDescent="0.3">
      <c r="A120" s="625" t="s">
        <v>9148</v>
      </c>
      <c r="B120" s="626" t="s">
        <v>9149</v>
      </c>
      <c r="C120" s="626" t="s">
        <v>6929</v>
      </c>
      <c r="D120" s="626" t="s">
        <v>9152</v>
      </c>
      <c r="E120" s="626" t="s">
        <v>9153</v>
      </c>
      <c r="F120" s="629">
        <v>1114</v>
      </c>
      <c r="G120" s="629">
        <v>30078</v>
      </c>
      <c r="H120" s="629">
        <v>1</v>
      </c>
      <c r="I120" s="629">
        <v>27</v>
      </c>
      <c r="J120" s="629">
        <v>1158</v>
      </c>
      <c r="K120" s="629">
        <v>31266</v>
      </c>
      <c r="L120" s="629">
        <v>1.0394973070017954</v>
      </c>
      <c r="M120" s="629">
        <v>27</v>
      </c>
      <c r="N120" s="629">
        <v>850</v>
      </c>
      <c r="O120" s="629">
        <v>22950</v>
      </c>
      <c r="P120" s="642">
        <v>0.76301615798922806</v>
      </c>
      <c r="Q120" s="630">
        <v>27</v>
      </c>
    </row>
    <row r="121" spans="1:17" ht="14.4" customHeight="1" x14ac:dyDescent="0.3">
      <c r="A121" s="625" t="s">
        <v>9148</v>
      </c>
      <c r="B121" s="626" t="s">
        <v>9149</v>
      </c>
      <c r="C121" s="626" t="s">
        <v>6929</v>
      </c>
      <c r="D121" s="626" t="s">
        <v>9154</v>
      </c>
      <c r="E121" s="626" t="s">
        <v>9155</v>
      </c>
      <c r="F121" s="629">
        <v>250</v>
      </c>
      <c r="G121" s="629">
        <v>5750</v>
      </c>
      <c r="H121" s="629">
        <v>1</v>
      </c>
      <c r="I121" s="629">
        <v>23</v>
      </c>
      <c r="J121" s="629">
        <v>327</v>
      </c>
      <c r="K121" s="629">
        <v>7521</v>
      </c>
      <c r="L121" s="629">
        <v>1.3080000000000001</v>
      </c>
      <c r="M121" s="629">
        <v>23</v>
      </c>
      <c r="N121" s="629">
        <v>168</v>
      </c>
      <c r="O121" s="629">
        <v>3864</v>
      </c>
      <c r="P121" s="642">
        <v>0.67200000000000004</v>
      </c>
      <c r="Q121" s="630">
        <v>23</v>
      </c>
    </row>
    <row r="122" spans="1:17" ht="14.4" customHeight="1" x14ac:dyDescent="0.3">
      <c r="A122" s="625" t="s">
        <v>9148</v>
      </c>
      <c r="B122" s="626" t="s">
        <v>9149</v>
      </c>
      <c r="C122" s="626" t="s">
        <v>6929</v>
      </c>
      <c r="D122" s="626" t="s">
        <v>9156</v>
      </c>
      <c r="E122" s="626" t="s">
        <v>9157</v>
      </c>
      <c r="F122" s="629">
        <v>941</v>
      </c>
      <c r="G122" s="629">
        <v>50814</v>
      </c>
      <c r="H122" s="629">
        <v>1</v>
      </c>
      <c r="I122" s="629">
        <v>54</v>
      </c>
      <c r="J122" s="629">
        <v>1052</v>
      </c>
      <c r="K122" s="629">
        <v>56808</v>
      </c>
      <c r="L122" s="629">
        <v>1.1179596174282678</v>
      </c>
      <c r="M122" s="629">
        <v>54</v>
      </c>
      <c r="N122" s="629">
        <v>717</v>
      </c>
      <c r="O122" s="629">
        <v>38718</v>
      </c>
      <c r="P122" s="642">
        <v>0.7619553666312433</v>
      </c>
      <c r="Q122" s="630">
        <v>54</v>
      </c>
    </row>
    <row r="123" spans="1:17" ht="14.4" customHeight="1" x14ac:dyDescent="0.3">
      <c r="A123" s="625" t="s">
        <v>9148</v>
      </c>
      <c r="B123" s="626" t="s">
        <v>9149</v>
      </c>
      <c r="C123" s="626" t="s">
        <v>6929</v>
      </c>
      <c r="D123" s="626" t="s">
        <v>9158</v>
      </c>
      <c r="E123" s="626" t="s">
        <v>9159</v>
      </c>
      <c r="F123" s="629"/>
      <c r="G123" s="629"/>
      <c r="H123" s="629"/>
      <c r="I123" s="629"/>
      <c r="J123" s="629">
        <v>3</v>
      </c>
      <c r="K123" s="629">
        <v>264</v>
      </c>
      <c r="L123" s="629"/>
      <c r="M123" s="629">
        <v>88</v>
      </c>
      <c r="N123" s="629">
        <v>1</v>
      </c>
      <c r="O123" s="629">
        <v>88</v>
      </c>
      <c r="P123" s="642"/>
      <c r="Q123" s="630">
        <v>88</v>
      </c>
    </row>
    <row r="124" spans="1:17" ht="14.4" customHeight="1" x14ac:dyDescent="0.3">
      <c r="A124" s="625" t="s">
        <v>9148</v>
      </c>
      <c r="B124" s="626" t="s">
        <v>9149</v>
      </c>
      <c r="C124" s="626" t="s">
        <v>6929</v>
      </c>
      <c r="D124" s="626" t="s">
        <v>9160</v>
      </c>
      <c r="E124" s="626" t="s">
        <v>9161</v>
      </c>
      <c r="F124" s="629">
        <v>1108</v>
      </c>
      <c r="G124" s="629">
        <v>26592</v>
      </c>
      <c r="H124" s="629">
        <v>1</v>
      </c>
      <c r="I124" s="629">
        <v>24</v>
      </c>
      <c r="J124" s="629">
        <v>1170</v>
      </c>
      <c r="K124" s="629">
        <v>28080</v>
      </c>
      <c r="L124" s="629">
        <v>1.0559566787003609</v>
      </c>
      <c r="M124" s="629">
        <v>24</v>
      </c>
      <c r="N124" s="629">
        <v>846</v>
      </c>
      <c r="O124" s="629">
        <v>20304</v>
      </c>
      <c r="P124" s="642">
        <v>0.76353790613718409</v>
      </c>
      <c r="Q124" s="630">
        <v>24</v>
      </c>
    </row>
    <row r="125" spans="1:17" ht="14.4" customHeight="1" x14ac:dyDescent="0.3">
      <c r="A125" s="625" t="s">
        <v>9148</v>
      </c>
      <c r="B125" s="626" t="s">
        <v>9149</v>
      </c>
      <c r="C125" s="626" t="s">
        <v>6929</v>
      </c>
      <c r="D125" s="626" t="s">
        <v>9162</v>
      </c>
      <c r="E125" s="626" t="s">
        <v>9163</v>
      </c>
      <c r="F125" s="629">
        <v>29</v>
      </c>
      <c r="G125" s="629">
        <v>667</v>
      </c>
      <c r="H125" s="629">
        <v>1</v>
      </c>
      <c r="I125" s="629">
        <v>23</v>
      </c>
      <c r="J125" s="629">
        <v>39</v>
      </c>
      <c r="K125" s="629">
        <v>897</v>
      </c>
      <c r="L125" s="629">
        <v>1.3448275862068966</v>
      </c>
      <c r="M125" s="629">
        <v>23</v>
      </c>
      <c r="N125" s="629">
        <v>15</v>
      </c>
      <c r="O125" s="629">
        <v>345</v>
      </c>
      <c r="P125" s="642">
        <v>0.51724137931034486</v>
      </c>
      <c r="Q125" s="630">
        <v>23</v>
      </c>
    </row>
    <row r="126" spans="1:17" ht="14.4" customHeight="1" x14ac:dyDescent="0.3">
      <c r="A126" s="625" t="s">
        <v>9148</v>
      </c>
      <c r="B126" s="626" t="s">
        <v>9149</v>
      </c>
      <c r="C126" s="626" t="s">
        <v>6929</v>
      </c>
      <c r="D126" s="626" t="s">
        <v>9164</v>
      </c>
      <c r="E126" s="626" t="s">
        <v>9165</v>
      </c>
      <c r="F126" s="629">
        <v>278</v>
      </c>
      <c r="G126" s="629">
        <v>6116</v>
      </c>
      <c r="H126" s="629">
        <v>1</v>
      </c>
      <c r="I126" s="629">
        <v>22</v>
      </c>
      <c r="J126" s="629">
        <v>343</v>
      </c>
      <c r="K126" s="629">
        <v>7546</v>
      </c>
      <c r="L126" s="629">
        <v>1.2338129496402879</v>
      </c>
      <c r="M126" s="629">
        <v>22</v>
      </c>
      <c r="N126" s="629">
        <v>189</v>
      </c>
      <c r="O126" s="629">
        <v>4158</v>
      </c>
      <c r="P126" s="642">
        <v>0.67985611510791366</v>
      </c>
      <c r="Q126" s="630">
        <v>22</v>
      </c>
    </row>
    <row r="127" spans="1:17" ht="14.4" customHeight="1" x14ac:dyDescent="0.3">
      <c r="A127" s="625" t="s">
        <v>9148</v>
      </c>
      <c r="B127" s="626" t="s">
        <v>9149</v>
      </c>
      <c r="C127" s="626" t="s">
        <v>6929</v>
      </c>
      <c r="D127" s="626" t="s">
        <v>9166</v>
      </c>
      <c r="E127" s="626" t="s">
        <v>9167</v>
      </c>
      <c r="F127" s="629"/>
      <c r="G127" s="629"/>
      <c r="H127" s="629"/>
      <c r="I127" s="629"/>
      <c r="J127" s="629"/>
      <c r="K127" s="629"/>
      <c r="L127" s="629"/>
      <c r="M127" s="629"/>
      <c r="N127" s="629">
        <v>1</v>
      </c>
      <c r="O127" s="629">
        <v>30</v>
      </c>
      <c r="P127" s="642"/>
      <c r="Q127" s="630">
        <v>30</v>
      </c>
    </row>
    <row r="128" spans="1:17" ht="14.4" customHeight="1" x14ac:dyDescent="0.3">
      <c r="A128" s="625" t="s">
        <v>9148</v>
      </c>
      <c r="B128" s="626" t="s">
        <v>9149</v>
      </c>
      <c r="C128" s="626" t="s">
        <v>6929</v>
      </c>
      <c r="D128" s="626" t="s">
        <v>9168</v>
      </c>
      <c r="E128" s="626" t="s">
        <v>9169</v>
      </c>
      <c r="F128" s="629">
        <v>3279</v>
      </c>
      <c r="G128" s="629">
        <v>95091</v>
      </c>
      <c r="H128" s="629">
        <v>1</v>
      </c>
      <c r="I128" s="629">
        <v>29</v>
      </c>
      <c r="J128" s="629">
        <v>3317</v>
      </c>
      <c r="K128" s="629">
        <v>96193</v>
      </c>
      <c r="L128" s="629">
        <v>1.0115888990545898</v>
      </c>
      <c r="M128" s="629">
        <v>29</v>
      </c>
      <c r="N128" s="629">
        <v>2837</v>
      </c>
      <c r="O128" s="629">
        <v>82273</v>
      </c>
      <c r="P128" s="642">
        <v>0.86520280573345532</v>
      </c>
      <c r="Q128" s="630">
        <v>29</v>
      </c>
    </row>
    <row r="129" spans="1:17" ht="14.4" customHeight="1" x14ac:dyDescent="0.3">
      <c r="A129" s="625" t="s">
        <v>9148</v>
      </c>
      <c r="B129" s="626" t="s">
        <v>9149</v>
      </c>
      <c r="C129" s="626" t="s">
        <v>6929</v>
      </c>
      <c r="D129" s="626" t="s">
        <v>9170</v>
      </c>
      <c r="E129" s="626" t="s">
        <v>9171</v>
      </c>
      <c r="F129" s="629">
        <v>1311</v>
      </c>
      <c r="G129" s="629">
        <v>35397</v>
      </c>
      <c r="H129" s="629">
        <v>1</v>
      </c>
      <c r="I129" s="629">
        <v>27</v>
      </c>
      <c r="J129" s="629">
        <v>1317</v>
      </c>
      <c r="K129" s="629">
        <v>35559</v>
      </c>
      <c r="L129" s="629">
        <v>1.0045766590389016</v>
      </c>
      <c r="M129" s="629">
        <v>27</v>
      </c>
      <c r="N129" s="629">
        <v>1050</v>
      </c>
      <c r="O129" s="629">
        <v>28350</v>
      </c>
      <c r="P129" s="642">
        <v>0.8009153318077803</v>
      </c>
      <c r="Q129" s="630">
        <v>27</v>
      </c>
    </row>
    <row r="130" spans="1:17" ht="14.4" customHeight="1" x14ac:dyDescent="0.3">
      <c r="A130" s="625" t="s">
        <v>9148</v>
      </c>
      <c r="B130" s="626" t="s">
        <v>9149</v>
      </c>
      <c r="C130" s="626" t="s">
        <v>6929</v>
      </c>
      <c r="D130" s="626" t="s">
        <v>9172</v>
      </c>
      <c r="E130" s="626" t="s">
        <v>9173</v>
      </c>
      <c r="F130" s="629">
        <v>147</v>
      </c>
      <c r="G130" s="629">
        <v>4263</v>
      </c>
      <c r="H130" s="629">
        <v>1</v>
      </c>
      <c r="I130" s="629">
        <v>29</v>
      </c>
      <c r="J130" s="629">
        <v>122</v>
      </c>
      <c r="K130" s="629">
        <v>3538</v>
      </c>
      <c r="L130" s="629">
        <v>0.82993197278911568</v>
      </c>
      <c r="M130" s="629">
        <v>29</v>
      </c>
      <c r="N130" s="629">
        <v>100</v>
      </c>
      <c r="O130" s="629">
        <v>2900</v>
      </c>
      <c r="P130" s="642">
        <v>0.68027210884353739</v>
      </c>
      <c r="Q130" s="630">
        <v>29</v>
      </c>
    </row>
    <row r="131" spans="1:17" ht="14.4" customHeight="1" x14ac:dyDescent="0.3">
      <c r="A131" s="625" t="s">
        <v>9148</v>
      </c>
      <c r="B131" s="626" t="s">
        <v>9149</v>
      </c>
      <c r="C131" s="626" t="s">
        <v>6929</v>
      </c>
      <c r="D131" s="626" t="s">
        <v>9174</v>
      </c>
      <c r="E131" s="626" t="s">
        <v>9175</v>
      </c>
      <c r="F131" s="629">
        <v>58</v>
      </c>
      <c r="G131" s="629">
        <v>3248</v>
      </c>
      <c r="H131" s="629">
        <v>1</v>
      </c>
      <c r="I131" s="629">
        <v>56</v>
      </c>
      <c r="J131" s="629">
        <v>32</v>
      </c>
      <c r="K131" s="629">
        <v>1792</v>
      </c>
      <c r="L131" s="629">
        <v>0.55172413793103448</v>
      </c>
      <c r="M131" s="629">
        <v>56</v>
      </c>
      <c r="N131" s="629">
        <v>29</v>
      </c>
      <c r="O131" s="629">
        <v>1624</v>
      </c>
      <c r="P131" s="642">
        <v>0.5</v>
      </c>
      <c r="Q131" s="630">
        <v>56</v>
      </c>
    </row>
    <row r="132" spans="1:17" ht="14.4" customHeight="1" x14ac:dyDescent="0.3">
      <c r="A132" s="625" t="s">
        <v>9148</v>
      </c>
      <c r="B132" s="626" t="s">
        <v>9149</v>
      </c>
      <c r="C132" s="626" t="s">
        <v>6929</v>
      </c>
      <c r="D132" s="626" t="s">
        <v>9176</v>
      </c>
      <c r="E132" s="626" t="s">
        <v>9177</v>
      </c>
      <c r="F132" s="629">
        <v>10</v>
      </c>
      <c r="G132" s="629">
        <v>330</v>
      </c>
      <c r="H132" s="629">
        <v>1</v>
      </c>
      <c r="I132" s="629">
        <v>33</v>
      </c>
      <c r="J132" s="629">
        <v>18</v>
      </c>
      <c r="K132" s="629">
        <v>594</v>
      </c>
      <c r="L132" s="629">
        <v>1.8</v>
      </c>
      <c r="M132" s="629">
        <v>33</v>
      </c>
      <c r="N132" s="629">
        <v>27</v>
      </c>
      <c r="O132" s="629">
        <v>891</v>
      </c>
      <c r="P132" s="642">
        <v>2.7</v>
      </c>
      <c r="Q132" s="630">
        <v>33</v>
      </c>
    </row>
    <row r="133" spans="1:17" ht="14.4" customHeight="1" x14ac:dyDescent="0.3">
      <c r="A133" s="625" t="s">
        <v>9148</v>
      </c>
      <c r="B133" s="626" t="s">
        <v>9149</v>
      </c>
      <c r="C133" s="626" t="s">
        <v>6929</v>
      </c>
      <c r="D133" s="626" t="s">
        <v>9178</v>
      </c>
      <c r="E133" s="626" t="s">
        <v>9179</v>
      </c>
      <c r="F133" s="629">
        <v>3288</v>
      </c>
      <c r="G133" s="629">
        <v>95352</v>
      </c>
      <c r="H133" s="629">
        <v>1</v>
      </c>
      <c r="I133" s="629">
        <v>29</v>
      </c>
      <c r="J133" s="629">
        <v>3441</v>
      </c>
      <c r="K133" s="629">
        <v>99789</v>
      </c>
      <c r="L133" s="629">
        <v>1.0465328467153285</v>
      </c>
      <c r="M133" s="629">
        <v>29</v>
      </c>
      <c r="N133" s="629">
        <v>2926</v>
      </c>
      <c r="O133" s="629">
        <v>84854</v>
      </c>
      <c r="P133" s="642">
        <v>0.88990267639902676</v>
      </c>
      <c r="Q133" s="630">
        <v>29</v>
      </c>
    </row>
    <row r="134" spans="1:17" ht="14.4" customHeight="1" x14ac:dyDescent="0.3">
      <c r="A134" s="625" t="s">
        <v>9148</v>
      </c>
      <c r="B134" s="626" t="s">
        <v>9149</v>
      </c>
      <c r="C134" s="626" t="s">
        <v>6929</v>
      </c>
      <c r="D134" s="626" t="s">
        <v>9180</v>
      </c>
      <c r="E134" s="626" t="s">
        <v>9181</v>
      </c>
      <c r="F134" s="629">
        <v>1055</v>
      </c>
      <c r="G134" s="629">
        <v>28485</v>
      </c>
      <c r="H134" s="629">
        <v>1</v>
      </c>
      <c r="I134" s="629">
        <v>27</v>
      </c>
      <c r="J134" s="629">
        <v>1085</v>
      </c>
      <c r="K134" s="629">
        <v>29295</v>
      </c>
      <c r="L134" s="629">
        <v>1.028436018957346</v>
      </c>
      <c r="M134" s="629">
        <v>27</v>
      </c>
      <c r="N134" s="629">
        <v>777</v>
      </c>
      <c r="O134" s="629">
        <v>20979</v>
      </c>
      <c r="P134" s="642">
        <v>0.73649289099526072</v>
      </c>
      <c r="Q134" s="630">
        <v>27</v>
      </c>
    </row>
    <row r="135" spans="1:17" ht="14.4" customHeight="1" x14ac:dyDescent="0.3">
      <c r="A135" s="625" t="s">
        <v>9148</v>
      </c>
      <c r="B135" s="626" t="s">
        <v>9149</v>
      </c>
      <c r="C135" s="626" t="s">
        <v>6929</v>
      </c>
      <c r="D135" s="626" t="s">
        <v>9182</v>
      </c>
      <c r="E135" s="626" t="s">
        <v>9183</v>
      </c>
      <c r="F135" s="629">
        <v>76</v>
      </c>
      <c r="G135" s="629">
        <v>1976</v>
      </c>
      <c r="H135" s="629">
        <v>1</v>
      </c>
      <c r="I135" s="629">
        <v>26</v>
      </c>
      <c r="J135" s="629">
        <v>57</v>
      </c>
      <c r="K135" s="629">
        <v>1482</v>
      </c>
      <c r="L135" s="629">
        <v>0.75</v>
      </c>
      <c r="M135" s="629">
        <v>26</v>
      </c>
      <c r="N135" s="629">
        <v>33</v>
      </c>
      <c r="O135" s="629">
        <v>858</v>
      </c>
      <c r="P135" s="642">
        <v>0.43421052631578949</v>
      </c>
      <c r="Q135" s="630">
        <v>26</v>
      </c>
    </row>
    <row r="136" spans="1:17" ht="14.4" customHeight="1" x14ac:dyDescent="0.3">
      <c r="A136" s="625" t="s">
        <v>9148</v>
      </c>
      <c r="B136" s="626" t="s">
        <v>9149</v>
      </c>
      <c r="C136" s="626" t="s">
        <v>6929</v>
      </c>
      <c r="D136" s="626" t="s">
        <v>9184</v>
      </c>
      <c r="E136" s="626" t="s">
        <v>9185</v>
      </c>
      <c r="F136" s="629">
        <v>1040</v>
      </c>
      <c r="G136" s="629">
        <v>32240</v>
      </c>
      <c r="H136" s="629">
        <v>1</v>
      </c>
      <c r="I136" s="629">
        <v>31</v>
      </c>
      <c r="J136" s="629">
        <v>1059</v>
      </c>
      <c r="K136" s="629">
        <v>32829</v>
      </c>
      <c r="L136" s="629">
        <v>1.0182692307692307</v>
      </c>
      <c r="M136" s="629">
        <v>31</v>
      </c>
      <c r="N136" s="629">
        <v>737</v>
      </c>
      <c r="O136" s="629">
        <v>22847</v>
      </c>
      <c r="P136" s="642">
        <v>0.70865384615384619</v>
      </c>
      <c r="Q136" s="630">
        <v>31</v>
      </c>
    </row>
    <row r="137" spans="1:17" ht="14.4" customHeight="1" x14ac:dyDescent="0.3">
      <c r="A137" s="625" t="s">
        <v>9148</v>
      </c>
      <c r="B137" s="626" t="s">
        <v>9149</v>
      </c>
      <c r="C137" s="626" t="s">
        <v>6929</v>
      </c>
      <c r="D137" s="626" t="s">
        <v>9186</v>
      </c>
      <c r="E137" s="626" t="s">
        <v>9187</v>
      </c>
      <c r="F137" s="629">
        <v>481</v>
      </c>
      <c r="G137" s="629">
        <v>11063</v>
      </c>
      <c r="H137" s="629">
        <v>1</v>
      </c>
      <c r="I137" s="629">
        <v>23</v>
      </c>
      <c r="J137" s="629">
        <v>544</v>
      </c>
      <c r="K137" s="629">
        <v>12512</v>
      </c>
      <c r="L137" s="629">
        <v>1.130977130977131</v>
      </c>
      <c r="M137" s="629">
        <v>23</v>
      </c>
      <c r="N137" s="629">
        <v>475</v>
      </c>
      <c r="O137" s="629">
        <v>10925</v>
      </c>
      <c r="P137" s="642">
        <v>0.98752598752598753</v>
      </c>
      <c r="Q137" s="630">
        <v>23</v>
      </c>
    </row>
    <row r="138" spans="1:17" ht="14.4" customHeight="1" x14ac:dyDescent="0.3">
      <c r="A138" s="625" t="s">
        <v>9148</v>
      </c>
      <c r="B138" s="626" t="s">
        <v>9149</v>
      </c>
      <c r="C138" s="626" t="s">
        <v>6929</v>
      </c>
      <c r="D138" s="626" t="s">
        <v>9188</v>
      </c>
      <c r="E138" s="626" t="s">
        <v>9189</v>
      </c>
      <c r="F138" s="629">
        <v>3136</v>
      </c>
      <c r="G138" s="629">
        <v>68992</v>
      </c>
      <c r="H138" s="629">
        <v>1</v>
      </c>
      <c r="I138" s="629">
        <v>22</v>
      </c>
      <c r="J138" s="629">
        <v>3255</v>
      </c>
      <c r="K138" s="629">
        <v>71610</v>
      </c>
      <c r="L138" s="629">
        <v>1.0379464285714286</v>
      </c>
      <c r="M138" s="629">
        <v>22</v>
      </c>
      <c r="N138" s="629">
        <v>2814</v>
      </c>
      <c r="O138" s="629">
        <v>61908</v>
      </c>
      <c r="P138" s="642">
        <v>0.8973214285714286</v>
      </c>
      <c r="Q138" s="630">
        <v>22</v>
      </c>
    </row>
    <row r="139" spans="1:17" ht="14.4" customHeight="1" x14ac:dyDescent="0.3">
      <c r="A139" s="625" t="s">
        <v>9148</v>
      </c>
      <c r="B139" s="626" t="s">
        <v>9149</v>
      </c>
      <c r="C139" s="626" t="s">
        <v>6929</v>
      </c>
      <c r="D139" s="626" t="s">
        <v>9190</v>
      </c>
      <c r="E139" s="626" t="s">
        <v>9191</v>
      </c>
      <c r="F139" s="629">
        <v>3</v>
      </c>
      <c r="G139" s="629">
        <v>78</v>
      </c>
      <c r="H139" s="629">
        <v>1</v>
      </c>
      <c r="I139" s="629">
        <v>26</v>
      </c>
      <c r="J139" s="629">
        <v>3</v>
      </c>
      <c r="K139" s="629">
        <v>78</v>
      </c>
      <c r="L139" s="629">
        <v>1</v>
      </c>
      <c r="M139" s="629">
        <v>26</v>
      </c>
      <c r="N139" s="629">
        <v>2</v>
      </c>
      <c r="O139" s="629">
        <v>52</v>
      </c>
      <c r="P139" s="642">
        <v>0.66666666666666663</v>
      </c>
      <c r="Q139" s="630">
        <v>26</v>
      </c>
    </row>
    <row r="140" spans="1:17" ht="14.4" customHeight="1" x14ac:dyDescent="0.3">
      <c r="A140" s="625" t="s">
        <v>9148</v>
      </c>
      <c r="B140" s="626" t="s">
        <v>9149</v>
      </c>
      <c r="C140" s="626" t="s">
        <v>6929</v>
      </c>
      <c r="D140" s="626" t="s">
        <v>9192</v>
      </c>
      <c r="E140" s="626" t="s">
        <v>9193</v>
      </c>
      <c r="F140" s="629">
        <v>35</v>
      </c>
      <c r="G140" s="629">
        <v>2380</v>
      </c>
      <c r="H140" s="629">
        <v>1</v>
      </c>
      <c r="I140" s="629">
        <v>68</v>
      </c>
      <c r="J140" s="629">
        <v>16</v>
      </c>
      <c r="K140" s="629">
        <v>1088</v>
      </c>
      <c r="L140" s="629">
        <v>0.45714285714285713</v>
      </c>
      <c r="M140" s="629">
        <v>68</v>
      </c>
      <c r="N140" s="629">
        <v>20</v>
      </c>
      <c r="O140" s="629">
        <v>1360</v>
      </c>
      <c r="P140" s="642">
        <v>0.5714285714285714</v>
      </c>
      <c r="Q140" s="630">
        <v>68</v>
      </c>
    </row>
    <row r="141" spans="1:17" ht="14.4" customHeight="1" x14ac:dyDescent="0.3">
      <c r="A141" s="625" t="s">
        <v>9148</v>
      </c>
      <c r="B141" s="626" t="s">
        <v>9149</v>
      </c>
      <c r="C141" s="626" t="s">
        <v>6929</v>
      </c>
      <c r="D141" s="626" t="s">
        <v>9194</v>
      </c>
      <c r="E141" s="626" t="s">
        <v>9195</v>
      </c>
      <c r="F141" s="629">
        <v>8</v>
      </c>
      <c r="G141" s="629">
        <v>360</v>
      </c>
      <c r="H141" s="629">
        <v>1</v>
      </c>
      <c r="I141" s="629">
        <v>45</v>
      </c>
      <c r="J141" s="629">
        <v>6</v>
      </c>
      <c r="K141" s="629">
        <v>270</v>
      </c>
      <c r="L141" s="629">
        <v>0.75</v>
      </c>
      <c r="M141" s="629">
        <v>45</v>
      </c>
      <c r="N141" s="629">
        <v>3</v>
      </c>
      <c r="O141" s="629">
        <v>135</v>
      </c>
      <c r="P141" s="642">
        <v>0.375</v>
      </c>
      <c r="Q141" s="630">
        <v>45</v>
      </c>
    </row>
    <row r="142" spans="1:17" ht="14.4" customHeight="1" x14ac:dyDescent="0.3">
      <c r="A142" s="625" t="s">
        <v>9148</v>
      </c>
      <c r="B142" s="626" t="s">
        <v>9149</v>
      </c>
      <c r="C142" s="626" t="s">
        <v>6929</v>
      </c>
      <c r="D142" s="626" t="s">
        <v>9196</v>
      </c>
      <c r="E142" s="626" t="s">
        <v>9197</v>
      </c>
      <c r="F142" s="629">
        <v>29</v>
      </c>
      <c r="G142" s="629">
        <v>1798</v>
      </c>
      <c r="H142" s="629">
        <v>1</v>
      </c>
      <c r="I142" s="629">
        <v>62</v>
      </c>
      <c r="J142" s="629">
        <v>29</v>
      </c>
      <c r="K142" s="629">
        <v>1798</v>
      </c>
      <c r="L142" s="629">
        <v>1</v>
      </c>
      <c r="M142" s="629">
        <v>62</v>
      </c>
      <c r="N142" s="629">
        <v>18</v>
      </c>
      <c r="O142" s="629">
        <v>1116</v>
      </c>
      <c r="P142" s="642">
        <v>0.62068965517241381</v>
      </c>
      <c r="Q142" s="630">
        <v>62</v>
      </c>
    </row>
    <row r="143" spans="1:17" ht="14.4" customHeight="1" x14ac:dyDescent="0.3">
      <c r="A143" s="625" t="s">
        <v>9148</v>
      </c>
      <c r="B143" s="626" t="s">
        <v>9149</v>
      </c>
      <c r="C143" s="626" t="s">
        <v>6929</v>
      </c>
      <c r="D143" s="626" t="s">
        <v>9198</v>
      </c>
      <c r="E143" s="626" t="s">
        <v>9199</v>
      </c>
      <c r="F143" s="629">
        <v>1301</v>
      </c>
      <c r="G143" s="629">
        <v>32525</v>
      </c>
      <c r="H143" s="629">
        <v>1</v>
      </c>
      <c r="I143" s="629">
        <v>25</v>
      </c>
      <c r="J143" s="629">
        <v>1272</v>
      </c>
      <c r="K143" s="629">
        <v>31800</v>
      </c>
      <c r="L143" s="629">
        <v>0.97770945426594924</v>
      </c>
      <c r="M143" s="629">
        <v>25</v>
      </c>
      <c r="N143" s="629">
        <v>1016</v>
      </c>
      <c r="O143" s="629">
        <v>25400</v>
      </c>
      <c r="P143" s="642">
        <v>0.7809377401998463</v>
      </c>
      <c r="Q143" s="630">
        <v>25</v>
      </c>
    </row>
    <row r="144" spans="1:17" ht="14.4" customHeight="1" x14ac:dyDescent="0.3">
      <c r="A144" s="625" t="s">
        <v>9148</v>
      </c>
      <c r="B144" s="626" t="s">
        <v>9149</v>
      </c>
      <c r="C144" s="626" t="s">
        <v>6929</v>
      </c>
      <c r="D144" s="626" t="s">
        <v>9200</v>
      </c>
      <c r="E144" s="626" t="s">
        <v>9201</v>
      </c>
      <c r="F144" s="629">
        <v>71</v>
      </c>
      <c r="G144" s="629">
        <v>4331</v>
      </c>
      <c r="H144" s="629">
        <v>1</v>
      </c>
      <c r="I144" s="629">
        <v>61</v>
      </c>
      <c r="J144" s="629">
        <v>78</v>
      </c>
      <c r="K144" s="629">
        <v>4758</v>
      </c>
      <c r="L144" s="629">
        <v>1.0985915492957747</v>
      </c>
      <c r="M144" s="629">
        <v>61</v>
      </c>
      <c r="N144" s="629">
        <v>45</v>
      </c>
      <c r="O144" s="629">
        <v>2745</v>
      </c>
      <c r="P144" s="642">
        <v>0.63380281690140849</v>
      </c>
      <c r="Q144" s="630">
        <v>61</v>
      </c>
    </row>
    <row r="145" spans="1:17" ht="14.4" customHeight="1" x14ac:dyDescent="0.3">
      <c r="A145" s="625" t="s">
        <v>9148</v>
      </c>
      <c r="B145" s="626" t="s">
        <v>9149</v>
      </c>
      <c r="C145" s="626" t="s">
        <v>6929</v>
      </c>
      <c r="D145" s="626" t="s">
        <v>9202</v>
      </c>
      <c r="E145" s="626" t="s">
        <v>9203</v>
      </c>
      <c r="F145" s="629">
        <v>462</v>
      </c>
      <c r="G145" s="629">
        <v>38808</v>
      </c>
      <c r="H145" s="629">
        <v>1</v>
      </c>
      <c r="I145" s="629">
        <v>84</v>
      </c>
      <c r="J145" s="629">
        <v>435</v>
      </c>
      <c r="K145" s="629">
        <v>36540</v>
      </c>
      <c r="L145" s="629">
        <v>0.94155844155844159</v>
      </c>
      <c r="M145" s="629">
        <v>84</v>
      </c>
      <c r="N145" s="629">
        <v>436</v>
      </c>
      <c r="O145" s="629">
        <v>36624</v>
      </c>
      <c r="P145" s="642">
        <v>0.94372294372294374</v>
      </c>
      <c r="Q145" s="630">
        <v>84</v>
      </c>
    </row>
    <row r="146" spans="1:17" ht="14.4" customHeight="1" x14ac:dyDescent="0.3">
      <c r="A146" s="625" t="s">
        <v>9148</v>
      </c>
      <c r="B146" s="626" t="s">
        <v>9149</v>
      </c>
      <c r="C146" s="626" t="s">
        <v>6929</v>
      </c>
      <c r="D146" s="626" t="s">
        <v>9204</v>
      </c>
      <c r="E146" s="626" t="s">
        <v>9205</v>
      </c>
      <c r="F146" s="629">
        <v>3</v>
      </c>
      <c r="G146" s="629">
        <v>1182</v>
      </c>
      <c r="H146" s="629">
        <v>1</v>
      </c>
      <c r="I146" s="629">
        <v>394</v>
      </c>
      <c r="J146" s="629">
        <v>2</v>
      </c>
      <c r="K146" s="629">
        <v>788</v>
      </c>
      <c r="L146" s="629">
        <v>0.66666666666666663</v>
      </c>
      <c r="M146" s="629">
        <v>394</v>
      </c>
      <c r="N146" s="629"/>
      <c r="O146" s="629"/>
      <c r="P146" s="642"/>
      <c r="Q146" s="630"/>
    </row>
    <row r="147" spans="1:17" ht="14.4" customHeight="1" x14ac:dyDescent="0.3">
      <c r="A147" s="625" t="s">
        <v>9148</v>
      </c>
      <c r="B147" s="626" t="s">
        <v>9149</v>
      </c>
      <c r="C147" s="626" t="s">
        <v>6929</v>
      </c>
      <c r="D147" s="626" t="s">
        <v>9206</v>
      </c>
      <c r="E147" s="626" t="s">
        <v>9207</v>
      </c>
      <c r="F147" s="629"/>
      <c r="G147" s="629"/>
      <c r="H147" s="629"/>
      <c r="I147" s="629"/>
      <c r="J147" s="629"/>
      <c r="K147" s="629"/>
      <c r="L147" s="629"/>
      <c r="M147" s="629"/>
      <c r="N147" s="629">
        <v>45</v>
      </c>
      <c r="O147" s="629">
        <v>3645</v>
      </c>
      <c r="P147" s="642"/>
      <c r="Q147" s="630">
        <v>81</v>
      </c>
    </row>
    <row r="148" spans="1:17" ht="14.4" customHeight="1" x14ac:dyDescent="0.3">
      <c r="A148" s="625" t="s">
        <v>9148</v>
      </c>
      <c r="B148" s="626" t="s">
        <v>9149</v>
      </c>
      <c r="C148" s="626" t="s">
        <v>6929</v>
      </c>
      <c r="D148" s="626" t="s">
        <v>9208</v>
      </c>
      <c r="E148" s="626" t="s">
        <v>9209</v>
      </c>
      <c r="F148" s="629"/>
      <c r="G148" s="629"/>
      <c r="H148" s="629"/>
      <c r="I148" s="629"/>
      <c r="J148" s="629"/>
      <c r="K148" s="629"/>
      <c r="L148" s="629"/>
      <c r="M148" s="629"/>
      <c r="N148" s="629">
        <v>45</v>
      </c>
      <c r="O148" s="629">
        <v>2070</v>
      </c>
      <c r="P148" s="642"/>
      <c r="Q148" s="630">
        <v>46</v>
      </c>
    </row>
    <row r="149" spans="1:17" ht="14.4" customHeight="1" x14ac:dyDescent="0.3">
      <c r="A149" s="625" t="s">
        <v>9148</v>
      </c>
      <c r="B149" s="626" t="s">
        <v>9149</v>
      </c>
      <c r="C149" s="626" t="s">
        <v>6929</v>
      </c>
      <c r="D149" s="626" t="s">
        <v>9210</v>
      </c>
      <c r="E149" s="626" t="s">
        <v>9211</v>
      </c>
      <c r="F149" s="629">
        <v>64</v>
      </c>
      <c r="G149" s="629">
        <v>31680</v>
      </c>
      <c r="H149" s="629">
        <v>1</v>
      </c>
      <c r="I149" s="629">
        <v>495</v>
      </c>
      <c r="J149" s="629">
        <v>71</v>
      </c>
      <c r="K149" s="629">
        <v>35145</v>
      </c>
      <c r="L149" s="629">
        <v>1.109375</v>
      </c>
      <c r="M149" s="629">
        <v>495</v>
      </c>
      <c r="N149" s="629">
        <v>47</v>
      </c>
      <c r="O149" s="629">
        <v>23265</v>
      </c>
      <c r="P149" s="642">
        <v>0.734375</v>
      </c>
      <c r="Q149" s="630">
        <v>495</v>
      </c>
    </row>
    <row r="150" spans="1:17" ht="14.4" customHeight="1" x14ac:dyDescent="0.3">
      <c r="A150" s="625" t="s">
        <v>9148</v>
      </c>
      <c r="B150" s="626" t="s">
        <v>9149</v>
      </c>
      <c r="C150" s="626" t="s">
        <v>6929</v>
      </c>
      <c r="D150" s="626" t="s">
        <v>9212</v>
      </c>
      <c r="E150" s="626" t="s">
        <v>9213</v>
      </c>
      <c r="F150" s="629">
        <v>78</v>
      </c>
      <c r="G150" s="629">
        <v>76986</v>
      </c>
      <c r="H150" s="629">
        <v>1</v>
      </c>
      <c r="I150" s="629">
        <v>987</v>
      </c>
      <c r="J150" s="629">
        <v>97</v>
      </c>
      <c r="K150" s="629">
        <v>95739</v>
      </c>
      <c r="L150" s="629">
        <v>1.2435897435897436</v>
      </c>
      <c r="M150" s="629">
        <v>987</v>
      </c>
      <c r="N150" s="629">
        <v>71</v>
      </c>
      <c r="O150" s="629">
        <v>70077</v>
      </c>
      <c r="P150" s="642">
        <v>0.91025641025641024</v>
      </c>
      <c r="Q150" s="630">
        <v>987</v>
      </c>
    </row>
    <row r="151" spans="1:17" ht="14.4" customHeight="1" x14ac:dyDescent="0.3">
      <c r="A151" s="625" t="s">
        <v>9148</v>
      </c>
      <c r="B151" s="626" t="s">
        <v>9149</v>
      </c>
      <c r="C151" s="626" t="s">
        <v>6929</v>
      </c>
      <c r="D151" s="626" t="s">
        <v>9214</v>
      </c>
      <c r="E151" s="626" t="s">
        <v>9215</v>
      </c>
      <c r="F151" s="629"/>
      <c r="G151" s="629"/>
      <c r="H151" s="629"/>
      <c r="I151" s="629"/>
      <c r="J151" s="629">
        <v>1</v>
      </c>
      <c r="K151" s="629">
        <v>19</v>
      </c>
      <c r="L151" s="629"/>
      <c r="M151" s="629">
        <v>19</v>
      </c>
      <c r="N151" s="629"/>
      <c r="O151" s="629"/>
      <c r="P151" s="642"/>
      <c r="Q151" s="630"/>
    </row>
    <row r="152" spans="1:17" ht="14.4" customHeight="1" x14ac:dyDescent="0.3">
      <c r="A152" s="625" t="s">
        <v>9148</v>
      </c>
      <c r="B152" s="626" t="s">
        <v>9149</v>
      </c>
      <c r="C152" s="626" t="s">
        <v>6929</v>
      </c>
      <c r="D152" s="626" t="s">
        <v>9216</v>
      </c>
      <c r="E152" s="626" t="s">
        <v>9217</v>
      </c>
      <c r="F152" s="629"/>
      <c r="G152" s="629"/>
      <c r="H152" s="629"/>
      <c r="I152" s="629"/>
      <c r="J152" s="629"/>
      <c r="K152" s="629"/>
      <c r="L152" s="629"/>
      <c r="M152" s="629"/>
      <c r="N152" s="629">
        <v>1</v>
      </c>
      <c r="O152" s="629">
        <v>30</v>
      </c>
      <c r="P152" s="642"/>
      <c r="Q152" s="630">
        <v>30</v>
      </c>
    </row>
    <row r="153" spans="1:17" ht="14.4" customHeight="1" x14ac:dyDescent="0.3">
      <c r="A153" s="625" t="s">
        <v>9148</v>
      </c>
      <c r="B153" s="626" t="s">
        <v>9149</v>
      </c>
      <c r="C153" s="626" t="s">
        <v>6929</v>
      </c>
      <c r="D153" s="626" t="s">
        <v>9218</v>
      </c>
      <c r="E153" s="626" t="s">
        <v>9219</v>
      </c>
      <c r="F153" s="629">
        <v>33</v>
      </c>
      <c r="G153" s="629">
        <v>10923</v>
      </c>
      <c r="H153" s="629">
        <v>1</v>
      </c>
      <c r="I153" s="629">
        <v>331</v>
      </c>
      <c r="J153" s="629">
        <v>34</v>
      </c>
      <c r="K153" s="629">
        <v>11254</v>
      </c>
      <c r="L153" s="629">
        <v>1.0303030303030303</v>
      </c>
      <c r="M153" s="629">
        <v>331</v>
      </c>
      <c r="N153" s="629">
        <v>24</v>
      </c>
      <c r="O153" s="629">
        <v>7944</v>
      </c>
      <c r="P153" s="642">
        <v>0.72727272727272729</v>
      </c>
      <c r="Q153" s="630">
        <v>331</v>
      </c>
    </row>
    <row r="154" spans="1:17" ht="14.4" customHeight="1" x14ac:dyDescent="0.3">
      <c r="A154" s="625" t="s">
        <v>9148</v>
      </c>
      <c r="B154" s="626" t="s">
        <v>9149</v>
      </c>
      <c r="C154" s="626" t="s">
        <v>6929</v>
      </c>
      <c r="D154" s="626" t="s">
        <v>9220</v>
      </c>
      <c r="E154" s="626" t="s">
        <v>9221</v>
      </c>
      <c r="F154" s="629">
        <v>1</v>
      </c>
      <c r="G154" s="629">
        <v>201</v>
      </c>
      <c r="H154" s="629">
        <v>1</v>
      </c>
      <c r="I154" s="629">
        <v>201</v>
      </c>
      <c r="J154" s="629"/>
      <c r="K154" s="629"/>
      <c r="L154" s="629"/>
      <c r="M154" s="629"/>
      <c r="N154" s="629"/>
      <c r="O154" s="629"/>
      <c r="P154" s="642"/>
      <c r="Q154" s="630"/>
    </row>
    <row r="155" spans="1:17" ht="14.4" customHeight="1" x14ac:dyDescent="0.3">
      <c r="A155" s="625" t="s">
        <v>9148</v>
      </c>
      <c r="B155" s="626" t="s">
        <v>9149</v>
      </c>
      <c r="C155" s="626" t="s">
        <v>6929</v>
      </c>
      <c r="D155" s="626" t="s">
        <v>9222</v>
      </c>
      <c r="E155" s="626" t="s">
        <v>9223</v>
      </c>
      <c r="F155" s="629">
        <v>1</v>
      </c>
      <c r="G155" s="629">
        <v>216</v>
      </c>
      <c r="H155" s="629">
        <v>1</v>
      </c>
      <c r="I155" s="629">
        <v>216</v>
      </c>
      <c r="J155" s="629"/>
      <c r="K155" s="629"/>
      <c r="L155" s="629"/>
      <c r="M155" s="629"/>
      <c r="N155" s="629">
        <v>1</v>
      </c>
      <c r="O155" s="629">
        <v>216</v>
      </c>
      <c r="P155" s="642">
        <v>1</v>
      </c>
      <c r="Q155" s="630">
        <v>216</v>
      </c>
    </row>
    <row r="156" spans="1:17" ht="14.4" customHeight="1" x14ac:dyDescent="0.3">
      <c r="A156" s="625" t="s">
        <v>9148</v>
      </c>
      <c r="B156" s="626" t="s">
        <v>9149</v>
      </c>
      <c r="C156" s="626" t="s">
        <v>6929</v>
      </c>
      <c r="D156" s="626" t="s">
        <v>9224</v>
      </c>
      <c r="E156" s="626" t="s">
        <v>9225</v>
      </c>
      <c r="F156" s="629"/>
      <c r="G156" s="629"/>
      <c r="H156" s="629"/>
      <c r="I156" s="629"/>
      <c r="J156" s="629">
        <v>3</v>
      </c>
      <c r="K156" s="629">
        <v>93</v>
      </c>
      <c r="L156" s="629"/>
      <c r="M156" s="629">
        <v>31</v>
      </c>
      <c r="N156" s="629"/>
      <c r="O156" s="629"/>
      <c r="P156" s="642"/>
      <c r="Q156" s="630"/>
    </row>
    <row r="157" spans="1:17" ht="14.4" customHeight="1" x14ac:dyDescent="0.3">
      <c r="A157" s="625" t="s">
        <v>9148</v>
      </c>
      <c r="B157" s="626" t="s">
        <v>9149</v>
      </c>
      <c r="C157" s="626" t="s">
        <v>6929</v>
      </c>
      <c r="D157" s="626" t="s">
        <v>9226</v>
      </c>
      <c r="E157" s="626" t="s">
        <v>9227</v>
      </c>
      <c r="F157" s="629">
        <v>228</v>
      </c>
      <c r="G157" s="629">
        <v>3420</v>
      </c>
      <c r="H157" s="629">
        <v>1</v>
      </c>
      <c r="I157" s="629">
        <v>15</v>
      </c>
      <c r="J157" s="629">
        <v>267</v>
      </c>
      <c r="K157" s="629">
        <v>4005</v>
      </c>
      <c r="L157" s="629">
        <v>1.1710526315789473</v>
      </c>
      <c r="M157" s="629">
        <v>15</v>
      </c>
      <c r="N157" s="629">
        <v>149</v>
      </c>
      <c r="O157" s="629">
        <v>2235</v>
      </c>
      <c r="P157" s="642">
        <v>0.65350877192982459</v>
      </c>
      <c r="Q157" s="630">
        <v>15</v>
      </c>
    </row>
    <row r="158" spans="1:17" ht="14.4" customHeight="1" x14ac:dyDescent="0.3">
      <c r="A158" s="625" t="s">
        <v>9148</v>
      </c>
      <c r="B158" s="626" t="s">
        <v>9149</v>
      </c>
      <c r="C158" s="626" t="s">
        <v>6929</v>
      </c>
      <c r="D158" s="626" t="s">
        <v>9228</v>
      </c>
      <c r="E158" s="626" t="s">
        <v>9229</v>
      </c>
      <c r="F158" s="629">
        <v>2</v>
      </c>
      <c r="G158" s="629">
        <v>164</v>
      </c>
      <c r="H158" s="629">
        <v>1</v>
      </c>
      <c r="I158" s="629">
        <v>82</v>
      </c>
      <c r="J158" s="629">
        <v>1</v>
      </c>
      <c r="K158" s="629">
        <v>82</v>
      </c>
      <c r="L158" s="629">
        <v>0.5</v>
      </c>
      <c r="M158" s="629">
        <v>82</v>
      </c>
      <c r="N158" s="629"/>
      <c r="O158" s="629"/>
      <c r="P158" s="642"/>
      <c r="Q158" s="630"/>
    </row>
    <row r="159" spans="1:17" ht="14.4" customHeight="1" x14ac:dyDescent="0.3">
      <c r="A159" s="625" t="s">
        <v>9148</v>
      </c>
      <c r="B159" s="626" t="s">
        <v>9149</v>
      </c>
      <c r="C159" s="626" t="s">
        <v>6929</v>
      </c>
      <c r="D159" s="626" t="s">
        <v>9230</v>
      </c>
      <c r="E159" s="626" t="s">
        <v>9231</v>
      </c>
      <c r="F159" s="629">
        <v>882</v>
      </c>
      <c r="G159" s="629">
        <v>32634</v>
      </c>
      <c r="H159" s="629">
        <v>1</v>
      </c>
      <c r="I159" s="629">
        <v>37</v>
      </c>
      <c r="J159" s="629">
        <v>807</v>
      </c>
      <c r="K159" s="629">
        <v>29859</v>
      </c>
      <c r="L159" s="629">
        <v>0.91496598639455784</v>
      </c>
      <c r="M159" s="629">
        <v>37</v>
      </c>
      <c r="N159" s="629">
        <v>450</v>
      </c>
      <c r="O159" s="629">
        <v>16650</v>
      </c>
      <c r="P159" s="642">
        <v>0.51020408163265307</v>
      </c>
      <c r="Q159" s="630">
        <v>37</v>
      </c>
    </row>
    <row r="160" spans="1:17" ht="14.4" customHeight="1" x14ac:dyDescent="0.3">
      <c r="A160" s="625" t="s">
        <v>9148</v>
      </c>
      <c r="B160" s="626" t="s">
        <v>9149</v>
      </c>
      <c r="C160" s="626" t="s">
        <v>6929</v>
      </c>
      <c r="D160" s="626" t="s">
        <v>9232</v>
      </c>
      <c r="E160" s="626" t="s">
        <v>9233</v>
      </c>
      <c r="F160" s="629"/>
      <c r="G160" s="629"/>
      <c r="H160" s="629"/>
      <c r="I160" s="629"/>
      <c r="J160" s="629">
        <v>4</v>
      </c>
      <c r="K160" s="629">
        <v>820</v>
      </c>
      <c r="L160" s="629"/>
      <c r="M160" s="629">
        <v>205</v>
      </c>
      <c r="N160" s="629">
        <v>2</v>
      </c>
      <c r="O160" s="629">
        <v>410</v>
      </c>
      <c r="P160" s="642"/>
      <c r="Q160" s="630">
        <v>205</v>
      </c>
    </row>
    <row r="161" spans="1:17" ht="14.4" customHeight="1" x14ac:dyDescent="0.3">
      <c r="A161" s="625" t="s">
        <v>9148</v>
      </c>
      <c r="B161" s="626" t="s">
        <v>9149</v>
      </c>
      <c r="C161" s="626" t="s">
        <v>6929</v>
      </c>
      <c r="D161" s="626" t="s">
        <v>9234</v>
      </c>
      <c r="E161" s="626" t="s">
        <v>9235</v>
      </c>
      <c r="F161" s="629">
        <v>6</v>
      </c>
      <c r="G161" s="629">
        <v>90</v>
      </c>
      <c r="H161" s="629">
        <v>1</v>
      </c>
      <c r="I161" s="629">
        <v>15</v>
      </c>
      <c r="J161" s="629">
        <v>5</v>
      </c>
      <c r="K161" s="629">
        <v>75</v>
      </c>
      <c r="L161" s="629">
        <v>0.83333333333333337</v>
      </c>
      <c r="M161" s="629">
        <v>15</v>
      </c>
      <c r="N161" s="629">
        <v>2</v>
      </c>
      <c r="O161" s="629">
        <v>30</v>
      </c>
      <c r="P161" s="642">
        <v>0.33333333333333331</v>
      </c>
      <c r="Q161" s="630">
        <v>15</v>
      </c>
    </row>
    <row r="162" spans="1:17" ht="14.4" customHeight="1" x14ac:dyDescent="0.3">
      <c r="A162" s="625" t="s">
        <v>9148</v>
      </c>
      <c r="B162" s="626" t="s">
        <v>9149</v>
      </c>
      <c r="C162" s="626" t="s">
        <v>6929</v>
      </c>
      <c r="D162" s="626" t="s">
        <v>9236</v>
      </c>
      <c r="E162" s="626" t="s">
        <v>9237</v>
      </c>
      <c r="F162" s="629">
        <v>1</v>
      </c>
      <c r="G162" s="629">
        <v>21</v>
      </c>
      <c r="H162" s="629">
        <v>1</v>
      </c>
      <c r="I162" s="629">
        <v>21</v>
      </c>
      <c r="J162" s="629">
        <v>2</v>
      </c>
      <c r="K162" s="629">
        <v>42</v>
      </c>
      <c r="L162" s="629">
        <v>2</v>
      </c>
      <c r="M162" s="629">
        <v>21</v>
      </c>
      <c r="N162" s="629">
        <v>1</v>
      </c>
      <c r="O162" s="629">
        <v>21</v>
      </c>
      <c r="P162" s="642">
        <v>1</v>
      </c>
      <c r="Q162" s="630">
        <v>21</v>
      </c>
    </row>
    <row r="163" spans="1:17" ht="14.4" customHeight="1" x14ac:dyDescent="0.3">
      <c r="A163" s="625" t="s">
        <v>9148</v>
      </c>
      <c r="B163" s="626" t="s">
        <v>9149</v>
      </c>
      <c r="C163" s="626" t="s">
        <v>6929</v>
      </c>
      <c r="D163" s="626" t="s">
        <v>9238</v>
      </c>
      <c r="E163" s="626" t="s">
        <v>9239</v>
      </c>
      <c r="F163" s="629">
        <v>20</v>
      </c>
      <c r="G163" s="629">
        <v>440</v>
      </c>
      <c r="H163" s="629">
        <v>1</v>
      </c>
      <c r="I163" s="629">
        <v>22</v>
      </c>
      <c r="J163" s="629">
        <v>13</v>
      </c>
      <c r="K163" s="629">
        <v>286</v>
      </c>
      <c r="L163" s="629">
        <v>0.65</v>
      </c>
      <c r="M163" s="629">
        <v>22</v>
      </c>
      <c r="N163" s="629">
        <v>19</v>
      </c>
      <c r="O163" s="629">
        <v>418</v>
      </c>
      <c r="P163" s="642">
        <v>0.95</v>
      </c>
      <c r="Q163" s="630">
        <v>22</v>
      </c>
    </row>
    <row r="164" spans="1:17" ht="14.4" customHeight="1" x14ac:dyDescent="0.3">
      <c r="A164" s="625" t="s">
        <v>9148</v>
      </c>
      <c r="B164" s="626" t="s">
        <v>9149</v>
      </c>
      <c r="C164" s="626" t="s">
        <v>6929</v>
      </c>
      <c r="D164" s="626" t="s">
        <v>9240</v>
      </c>
      <c r="E164" s="626" t="s">
        <v>9241</v>
      </c>
      <c r="F164" s="629"/>
      <c r="G164" s="629"/>
      <c r="H164" s="629"/>
      <c r="I164" s="629"/>
      <c r="J164" s="629">
        <v>2</v>
      </c>
      <c r="K164" s="629">
        <v>710</v>
      </c>
      <c r="L164" s="629"/>
      <c r="M164" s="629">
        <v>355</v>
      </c>
      <c r="N164" s="629"/>
      <c r="O164" s="629"/>
      <c r="P164" s="642"/>
      <c r="Q164" s="630"/>
    </row>
    <row r="165" spans="1:17" ht="14.4" customHeight="1" x14ac:dyDescent="0.3">
      <c r="A165" s="625" t="s">
        <v>9148</v>
      </c>
      <c r="B165" s="626" t="s">
        <v>9149</v>
      </c>
      <c r="C165" s="626" t="s">
        <v>6929</v>
      </c>
      <c r="D165" s="626" t="s">
        <v>9242</v>
      </c>
      <c r="E165" s="626" t="s">
        <v>9243</v>
      </c>
      <c r="F165" s="629">
        <v>2</v>
      </c>
      <c r="G165" s="629">
        <v>126</v>
      </c>
      <c r="H165" s="629">
        <v>1</v>
      </c>
      <c r="I165" s="629">
        <v>63</v>
      </c>
      <c r="J165" s="629">
        <v>7</v>
      </c>
      <c r="K165" s="629">
        <v>441</v>
      </c>
      <c r="L165" s="629">
        <v>3.5</v>
      </c>
      <c r="M165" s="629">
        <v>63</v>
      </c>
      <c r="N165" s="629">
        <v>3</v>
      </c>
      <c r="O165" s="629">
        <v>189</v>
      </c>
      <c r="P165" s="642">
        <v>1.5</v>
      </c>
      <c r="Q165" s="630">
        <v>63</v>
      </c>
    </row>
    <row r="166" spans="1:17" ht="14.4" customHeight="1" x14ac:dyDescent="0.3">
      <c r="A166" s="625" t="s">
        <v>9148</v>
      </c>
      <c r="B166" s="626" t="s">
        <v>9149</v>
      </c>
      <c r="C166" s="626" t="s">
        <v>6929</v>
      </c>
      <c r="D166" s="626" t="s">
        <v>9244</v>
      </c>
      <c r="E166" s="626" t="s">
        <v>9245</v>
      </c>
      <c r="F166" s="629">
        <v>123</v>
      </c>
      <c r="G166" s="629">
        <v>2091</v>
      </c>
      <c r="H166" s="629">
        <v>1</v>
      </c>
      <c r="I166" s="629">
        <v>17</v>
      </c>
      <c r="J166" s="629">
        <v>138</v>
      </c>
      <c r="K166" s="629">
        <v>2346</v>
      </c>
      <c r="L166" s="629">
        <v>1.1219512195121952</v>
      </c>
      <c r="M166" s="629">
        <v>17</v>
      </c>
      <c r="N166" s="629">
        <v>21</v>
      </c>
      <c r="O166" s="629">
        <v>357</v>
      </c>
      <c r="P166" s="642">
        <v>0.17073170731707318</v>
      </c>
      <c r="Q166" s="630">
        <v>17</v>
      </c>
    </row>
    <row r="167" spans="1:17" ht="14.4" customHeight="1" x14ac:dyDescent="0.3">
      <c r="A167" s="625" t="s">
        <v>9148</v>
      </c>
      <c r="B167" s="626" t="s">
        <v>9149</v>
      </c>
      <c r="C167" s="626" t="s">
        <v>6929</v>
      </c>
      <c r="D167" s="626" t="s">
        <v>9246</v>
      </c>
      <c r="E167" s="626" t="s">
        <v>9247</v>
      </c>
      <c r="F167" s="629">
        <v>1</v>
      </c>
      <c r="G167" s="629">
        <v>43</v>
      </c>
      <c r="H167" s="629">
        <v>1</v>
      </c>
      <c r="I167" s="629">
        <v>43</v>
      </c>
      <c r="J167" s="629"/>
      <c r="K167" s="629"/>
      <c r="L167" s="629"/>
      <c r="M167" s="629"/>
      <c r="N167" s="629"/>
      <c r="O167" s="629"/>
      <c r="P167" s="642"/>
      <c r="Q167" s="630"/>
    </row>
    <row r="168" spans="1:17" ht="14.4" customHeight="1" x14ac:dyDescent="0.3">
      <c r="A168" s="625" t="s">
        <v>9148</v>
      </c>
      <c r="B168" s="626" t="s">
        <v>9149</v>
      </c>
      <c r="C168" s="626" t="s">
        <v>6929</v>
      </c>
      <c r="D168" s="626" t="s">
        <v>9248</v>
      </c>
      <c r="E168" s="626" t="s">
        <v>9249</v>
      </c>
      <c r="F168" s="629"/>
      <c r="G168" s="629"/>
      <c r="H168" s="629"/>
      <c r="I168" s="629"/>
      <c r="J168" s="629">
        <v>2</v>
      </c>
      <c r="K168" s="629">
        <v>408</v>
      </c>
      <c r="L168" s="629"/>
      <c r="M168" s="629">
        <v>204</v>
      </c>
      <c r="N168" s="629"/>
      <c r="O168" s="629"/>
      <c r="P168" s="642"/>
      <c r="Q168" s="630"/>
    </row>
    <row r="169" spans="1:17" ht="14.4" customHeight="1" x14ac:dyDescent="0.3">
      <c r="A169" s="625" t="s">
        <v>9148</v>
      </c>
      <c r="B169" s="626" t="s">
        <v>9149</v>
      </c>
      <c r="C169" s="626" t="s">
        <v>6929</v>
      </c>
      <c r="D169" s="626" t="s">
        <v>9250</v>
      </c>
      <c r="E169" s="626" t="s">
        <v>9251</v>
      </c>
      <c r="F169" s="629">
        <v>2</v>
      </c>
      <c r="G169" s="629">
        <v>124</v>
      </c>
      <c r="H169" s="629">
        <v>1</v>
      </c>
      <c r="I169" s="629">
        <v>62</v>
      </c>
      <c r="J169" s="629">
        <v>1</v>
      </c>
      <c r="K169" s="629">
        <v>62</v>
      </c>
      <c r="L169" s="629">
        <v>0.5</v>
      </c>
      <c r="M169" s="629">
        <v>62</v>
      </c>
      <c r="N169" s="629">
        <v>1</v>
      </c>
      <c r="O169" s="629">
        <v>63</v>
      </c>
      <c r="P169" s="642">
        <v>0.50806451612903225</v>
      </c>
      <c r="Q169" s="630">
        <v>63</v>
      </c>
    </row>
    <row r="170" spans="1:17" ht="14.4" customHeight="1" x14ac:dyDescent="0.3">
      <c r="A170" s="625" t="s">
        <v>9148</v>
      </c>
      <c r="B170" s="626" t="s">
        <v>9149</v>
      </c>
      <c r="C170" s="626" t="s">
        <v>6929</v>
      </c>
      <c r="D170" s="626" t="s">
        <v>9252</v>
      </c>
      <c r="E170" s="626" t="s">
        <v>9253</v>
      </c>
      <c r="F170" s="629">
        <v>356</v>
      </c>
      <c r="G170" s="629">
        <v>7120</v>
      </c>
      <c r="H170" s="629">
        <v>1</v>
      </c>
      <c r="I170" s="629">
        <v>20</v>
      </c>
      <c r="J170" s="629">
        <v>330</v>
      </c>
      <c r="K170" s="629">
        <v>6600</v>
      </c>
      <c r="L170" s="629">
        <v>0.9269662921348315</v>
      </c>
      <c r="M170" s="629">
        <v>20</v>
      </c>
      <c r="N170" s="629">
        <v>187</v>
      </c>
      <c r="O170" s="629">
        <v>3740</v>
      </c>
      <c r="P170" s="642">
        <v>0.5252808988764045</v>
      </c>
      <c r="Q170" s="630">
        <v>20</v>
      </c>
    </row>
    <row r="171" spans="1:17" ht="14.4" customHeight="1" x14ac:dyDescent="0.3">
      <c r="A171" s="625" t="s">
        <v>9148</v>
      </c>
      <c r="B171" s="626" t="s">
        <v>9149</v>
      </c>
      <c r="C171" s="626" t="s">
        <v>6929</v>
      </c>
      <c r="D171" s="626" t="s">
        <v>9254</v>
      </c>
      <c r="E171" s="626" t="s">
        <v>9255</v>
      </c>
      <c r="F171" s="629">
        <v>7</v>
      </c>
      <c r="G171" s="629">
        <v>350</v>
      </c>
      <c r="H171" s="629">
        <v>1</v>
      </c>
      <c r="I171" s="629">
        <v>50</v>
      </c>
      <c r="J171" s="629">
        <v>11</v>
      </c>
      <c r="K171" s="629">
        <v>550</v>
      </c>
      <c r="L171" s="629">
        <v>1.5714285714285714</v>
      </c>
      <c r="M171" s="629">
        <v>50</v>
      </c>
      <c r="N171" s="629">
        <v>4</v>
      </c>
      <c r="O171" s="629">
        <v>200</v>
      </c>
      <c r="P171" s="642">
        <v>0.5714285714285714</v>
      </c>
      <c r="Q171" s="630">
        <v>50</v>
      </c>
    </row>
    <row r="172" spans="1:17" ht="14.4" customHeight="1" x14ac:dyDescent="0.3">
      <c r="A172" s="625" t="s">
        <v>9148</v>
      </c>
      <c r="B172" s="626" t="s">
        <v>9149</v>
      </c>
      <c r="C172" s="626" t="s">
        <v>6929</v>
      </c>
      <c r="D172" s="626" t="s">
        <v>9256</v>
      </c>
      <c r="E172" s="626" t="s">
        <v>9257</v>
      </c>
      <c r="F172" s="629">
        <v>5</v>
      </c>
      <c r="G172" s="629">
        <v>85</v>
      </c>
      <c r="H172" s="629">
        <v>1</v>
      </c>
      <c r="I172" s="629">
        <v>17</v>
      </c>
      <c r="J172" s="629">
        <v>3</v>
      </c>
      <c r="K172" s="629">
        <v>51</v>
      </c>
      <c r="L172" s="629">
        <v>0.6</v>
      </c>
      <c r="M172" s="629">
        <v>17</v>
      </c>
      <c r="N172" s="629">
        <v>2</v>
      </c>
      <c r="O172" s="629">
        <v>34</v>
      </c>
      <c r="P172" s="642">
        <v>0.4</v>
      </c>
      <c r="Q172" s="630">
        <v>17</v>
      </c>
    </row>
    <row r="173" spans="1:17" ht="14.4" customHeight="1" x14ac:dyDescent="0.3">
      <c r="A173" s="625" t="s">
        <v>9148</v>
      </c>
      <c r="B173" s="626" t="s">
        <v>9149</v>
      </c>
      <c r="C173" s="626" t="s">
        <v>6929</v>
      </c>
      <c r="D173" s="626" t="s">
        <v>9258</v>
      </c>
      <c r="E173" s="626" t="s">
        <v>9259</v>
      </c>
      <c r="F173" s="629">
        <v>10</v>
      </c>
      <c r="G173" s="629">
        <v>470</v>
      </c>
      <c r="H173" s="629">
        <v>1</v>
      </c>
      <c r="I173" s="629">
        <v>47</v>
      </c>
      <c r="J173" s="629">
        <v>8</v>
      </c>
      <c r="K173" s="629">
        <v>376</v>
      </c>
      <c r="L173" s="629">
        <v>0.8</v>
      </c>
      <c r="M173" s="629">
        <v>47</v>
      </c>
      <c r="N173" s="629">
        <v>16</v>
      </c>
      <c r="O173" s="629">
        <v>752</v>
      </c>
      <c r="P173" s="642">
        <v>1.6</v>
      </c>
      <c r="Q173" s="630">
        <v>47</v>
      </c>
    </row>
    <row r="174" spans="1:17" ht="14.4" customHeight="1" x14ac:dyDescent="0.3">
      <c r="A174" s="625" t="s">
        <v>9148</v>
      </c>
      <c r="B174" s="626" t="s">
        <v>9149</v>
      </c>
      <c r="C174" s="626" t="s">
        <v>6929</v>
      </c>
      <c r="D174" s="626" t="s">
        <v>9260</v>
      </c>
      <c r="E174" s="626" t="s">
        <v>9261</v>
      </c>
      <c r="F174" s="629">
        <v>2</v>
      </c>
      <c r="G174" s="629">
        <v>60</v>
      </c>
      <c r="H174" s="629">
        <v>1</v>
      </c>
      <c r="I174" s="629">
        <v>30</v>
      </c>
      <c r="J174" s="629">
        <v>1</v>
      </c>
      <c r="K174" s="629">
        <v>30</v>
      </c>
      <c r="L174" s="629">
        <v>0.5</v>
      </c>
      <c r="M174" s="629">
        <v>30</v>
      </c>
      <c r="N174" s="629">
        <v>1</v>
      </c>
      <c r="O174" s="629">
        <v>30</v>
      </c>
      <c r="P174" s="642">
        <v>0.5</v>
      </c>
      <c r="Q174" s="630">
        <v>30</v>
      </c>
    </row>
    <row r="175" spans="1:17" ht="14.4" customHeight="1" x14ac:dyDescent="0.3">
      <c r="A175" s="625" t="s">
        <v>9148</v>
      </c>
      <c r="B175" s="626" t="s">
        <v>9149</v>
      </c>
      <c r="C175" s="626" t="s">
        <v>6929</v>
      </c>
      <c r="D175" s="626" t="s">
        <v>9262</v>
      </c>
      <c r="E175" s="626" t="s">
        <v>9263</v>
      </c>
      <c r="F175" s="629">
        <v>7</v>
      </c>
      <c r="G175" s="629">
        <v>420</v>
      </c>
      <c r="H175" s="629">
        <v>1</v>
      </c>
      <c r="I175" s="629">
        <v>60</v>
      </c>
      <c r="J175" s="629">
        <v>11</v>
      </c>
      <c r="K175" s="629">
        <v>660</v>
      </c>
      <c r="L175" s="629">
        <v>1.5714285714285714</v>
      </c>
      <c r="M175" s="629">
        <v>60</v>
      </c>
      <c r="N175" s="629">
        <v>4</v>
      </c>
      <c r="O175" s="629">
        <v>240</v>
      </c>
      <c r="P175" s="642">
        <v>0.5714285714285714</v>
      </c>
      <c r="Q175" s="630">
        <v>60</v>
      </c>
    </row>
    <row r="176" spans="1:17" ht="14.4" customHeight="1" x14ac:dyDescent="0.3">
      <c r="A176" s="625" t="s">
        <v>9148</v>
      </c>
      <c r="B176" s="626" t="s">
        <v>9149</v>
      </c>
      <c r="C176" s="626" t="s">
        <v>6929</v>
      </c>
      <c r="D176" s="626" t="s">
        <v>9264</v>
      </c>
      <c r="E176" s="626" t="s">
        <v>9265</v>
      </c>
      <c r="F176" s="629">
        <v>281</v>
      </c>
      <c r="G176" s="629">
        <v>23604</v>
      </c>
      <c r="H176" s="629">
        <v>1</v>
      </c>
      <c r="I176" s="629">
        <v>84</v>
      </c>
      <c r="J176" s="629">
        <v>206</v>
      </c>
      <c r="K176" s="629">
        <v>17304</v>
      </c>
      <c r="L176" s="629">
        <v>0.73309608540925264</v>
      </c>
      <c r="M176" s="629">
        <v>84</v>
      </c>
      <c r="N176" s="629">
        <v>193</v>
      </c>
      <c r="O176" s="629">
        <v>16212</v>
      </c>
      <c r="P176" s="642">
        <v>0.68683274021352314</v>
      </c>
      <c r="Q176" s="630">
        <v>84</v>
      </c>
    </row>
    <row r="177" spans="1:17" ht="14.4" customHeight="1" x14ac:dyDescent="0.3">
      <c r="A177" s="625" t="s">
        <v>9148</v>
      </c>
      <c r="B177" s="626" t="s">
        <v>9149</v>
      </c>
      <c r="C177" s="626" t="s">
        <v>6929</v>
      </c>
      <c r="D177" s="626" t="s">
        <v>9266</v>
      </c>
      <c r="E177" s="626" t="s">
        <v>9267</v>
      </c>
      <c r="F177" s="629">
        <v>1</v>
      </c>
      <c r="G177" s="629">
        <v>96</v>
      </c>
      <c r="H177" s="629">
        <v>1</v>
      </c>
      <c r="I177" s="629">
        <v>96</v>
      </c>
      <c r="J177" s="629">
        <v>1</v>
      </c>
      <c r="K177" s="629">
        <v>96</v>
      </c>
      <c r="L177" s="629">
        <v>1</v>
      </c>
      <c r="M177" s="629">
        <v>96</v>
      </c>
      <c r="N177" s="629"/>
      <c r="O177" s="629"/>
      <c r="P177" s="642"/>
      <c r="Q177" s="630"/>
    </row>
    <row r="178" spans="1:17" ht="14.4" customHeight="1" x14ac:dyDescent="0.3">
      <c r="A178" s="625" t="s">
        <v>9148</v>
      </c>
      <c r="B178" s="626" t="s">
        <v>9149</v>
      </c>
      <c r="C178" s="626" t="s">
        <v>6929</v>
      </c>
      <c r="D178" s="626" t="s">
        <v>9268</v>
      </c>
      <c r="E178" s="626" t="s">
        <v>9269</v>
      </c>
      <c r="F178" s="629">
        <v>2</v>
      </c>
      <c r="G178" s="629">
        <v>120</v>
      </c>
      <c r="H178" s="629">
        <v>1</v>
      </c>
      <c r="I178" s="629">
        <v>60</v>
      </c>
      <c r="J178" s="629">
        <v>2</v>
      </c>
      <c r="K178" s="629">
        <v>120</v>
      </c>
      <c r="L178" s="629">
        <v>1</v>
      </c>
      <c r="M178" s="629">
        <v>60</v>
      </c>
      <c r="N178" s="629"/>
      <c r="O178" s="629"/>
      <c r="P178" s="642"/>
      <c r="Q178" s="630"/>
    </row>
    <row r="179" spans="1:17" ht="14.4" customHeight="1" x14ac:dyDescent="0.3">
      <c r="A179" s="625" t="s">
        <v>9148</v>
      </c>
      <c r="B179" s="626" t="s">
        <v>9149</v>
      </c>
      <c r="C179" s="626" t="s">
        <v>6929</v>
      </c>
      <c r="D179" s="626" t="s">
        <v>9270</v>
      </c>
      <c r="E179" s="626" t="s">
        <v>9271</v>
      </c>
      <c r="F179" s="629"/>
      <c r="G179" s="629"/>
      <c r="H179" s="629"/>
      <c r="I179" s="629"/>
      <c r="J179" s="629">
        <v>1</v>
      </c>
      <c r="K179" s="629">
        <v>61</v>
      </c>
      <c r="L179" s="629"/>
      <c r="M179" s="629">
        <v>61</v>
      </c>
      <c r="N179" s="629"/>
      <c r="O179" s="629"/>
      <c r="P179" s="642"/>
      <c r="Q179" s="630"/>
    </row>
    <row r="180" spans="1:17" ht="14.4" customHeight="1" x14ac:dyDescent="0.3">
      <c r="A180" s="625" t="s">
        <v>9148</v>
      </c>
      <c r="B180" s="626" t="s">
        <v>9149</v>
      </c>
      <c r="C180" s="626" t="s">
        <v>6929</v>
      </c>
      <c r="D180" s="626" t="s">
        <v>9272</v>
      </c>
      <c r="E180" s="626" t="s">
        <v>9273</v>
      </c>
      <c r="F180" s="629">
        <v>192</v>
      </c>
      <c r="G180" s="629">
        <v>2304</v>
      </c>
      <c r="H180" s="629">
        <v>1</v>
      </c>
      <c r="I180" s="629">
        <v>12</v>
      </c>
      <c r="J180" s="629">
        <v>123</v>
      </c>
      <c r="K180" s="629">
        <v>1476</v>
      </c>
      <c r="L180" s="629">
        <v>0.640625</v>
      </c>
      <c r="M180" s="629">
        <v>12</v>
      </c>
      <c r="N180" s="629">
        <v>77</v>
      </c>
      <c r="O180" s="629">
        <v>924</v>
      </c>
      <c r="P180" s="642">
        <v>0.40104166666666669</v>
      </c>
      <c r="Q180" s="630">
        <v>12</v>
      </c>
    </row>
    <row r="181" spans="1:17" ht="14.4" customHeight="1" x14ac:dyDescent="0.3">
      <c r="A181" s="625" t="s">
        <v>9148</v>
      </c>
      <c r="B181" s="626" t="s">
        <v>9149</v>
      </c>
      <c r="C181" s="626" t="s">
        <v>6929</v>
      </c>
      <c r="D181" s="626" t="s">
        <v>9274</v>
      </c>
      <c r="E181" s="626" t="s">
        <v>9275</v>
      </c>
      <c r="F181" s="629">
        <v>73</v>
      </c>
      <c r="G181" s="629">
        <v>5183</v>
      </c>
      <c r="H181" s="629">
        <v>1</v>
      </c>
      <c r="I181" s="629">
        <v>71</v>
      </c>
      <c r="J181" s="629">
        <v>781</v>
      </c>
      <c r="K181" s="629">
        <v>55451</v>
      </c>
      <c r="L181" s="629">
        <v>10.698630136986301</v>
      </c>
      <c r="M181" s="629">
        <v>71</v>
      </c>
      <c r="N181" s="629">
        <v>199</v>
      </c>
      <c r="O181" s="629">
        <v>14129</v>
      </c>
      <c r="P181" s="642">
        <v>2.7260273972602738</v>
      </c>
      <c r="Q181" s="630">
        <v>71</v>
      </c>
    </row>
    <row r="182" spans="1:17" ht="14.4" customHeight="1" x14ac:dyDescent="0.3">
      <c r="A182" s="625" t="s">
        <v>9148</v>
      </c>
      <c r="B182" s="626" t="s">
        <v>9149</v>
      </c>
      <c r="C182" s="626" t="s">
        <v>6929</v>
      </c>
      <c r="D182" s="626" t="s">
        <v>9276</v>
      </c>
      <c r="E182" s="626" t="s">
        <v>9277</v>
      </c>
      <c r="F182" s="629">
        <v>145</v>
      </c>
      <c r="G182" s="629">
        <v>2755</v>
      </c>
      <c r="H182" s="629">
        <v>1</v>
      </c>
      <c r="I182" s="629">
        <v>19</v>
      </c>
      <c r="J182" s="629">
        <v>118</v>
      </c>
      <c r="K182" s="629">
        <v>2242</v>
      </c>
      <c r="L182" s="629">
        <v>0.81379310344827582</v>
      </c>
      <c r="M182" s="629">
        <v>19</v>
      </c>
      <c r="N182" s="629">
        <v>46</v>
      </c>
      <c r="O182" s="629">
        <v>874</v>
      </c>
      <c r="P182" s="642">
        <v>0.31724137931034485</v>
      </c>
      <c r="Q182" s="630">
        <v>19</v>
      </c>
    </row>
    <row r="183" spans="1:17" ht="14.4" customHeight="1" x14ac:dyDescent="0.3">
      <c r="A183" s="625" t="s">
        <v>9148</v>
      </c>
      <c r="B183" s="626" t="s">
        <v>9149</v>
      </c>
      <c r="C183" s="626" t="s">
        <v>6929</v>
      </c>
      <c r="D183" s="626" t="s">
        <v>9278</v>
      </c>
      <c r="E183" s="626" t="s">
        <v>9279</v>
      </c>
      <c r="F183" s="629">
        <v>1</v>
      </c>
      <c r="G183" s="629">
        <v>78</v>
      </c>
      <c r="H183" s="629">
        <v>1</v>
      </c>
      <c r="I183" s="629">
        <v>78</v>
      </c>
      <c r="J183" s="629"/>
      <c r="K183" s="629"/>
      <c r="L183" s="629"/>
      <c r="M183" s="629"/>
      <c r="N183" s="629">
        <v>2</v>
      </c>
      <c r="O183" s="629">
        <v>156</v>
      </c>
      <c r="P183" s="642">
        <v>2</v>
      </c>
      <c r="Q183" s="630">
        <v>78</v>
      </c>
    </row>
    <row r="184" spans="1:17" ht="14.4" customHeight="1" x14ac:dyDescent="0.3">
      <c r="A184" s="625" t="s">
        <v>9148</v>
      </c>
      <c r="B184" s="626" t="s">
        <v>9149</v>
      </c>
      <c r="C184" s="626" t="s">
        <v>6929</v>
      </c>
      <c r="D184" s="626" t="s">
        <v>9280</v>
      </c>
      <c r="E184" s="626" t="s">
        <v>9281</v>
      </c>
      <c r="F184" s="629">
        <v>4</v>
      </c>
      <c r="G184" s="629">
        <v>76</v>
      </c>
      <c r="H184" s="629">
        <v>1</v>
      </c>
      <c r="I184" s="629">
        <v>19</v>
      </c>
      <c r="J184" s="629">
        <v>5</v>
      </c>
      <c r="K184" s="629">
        <v>95</v>
      </c>
      <c r="L184" s="629">
        <v>1.25</v>
      </c>
      <c r="M184" s="629">
        <v>19</v>
      </c>
      <c r="N184" s="629">
        <v>4</v>
      </c>
      <c r="O184" s="629">
        <v>76</v>
      </c>
      <c r="P184" s="642">
        <v>1</v>
      </c>
      <c r="Q184" s="630">
        <v>19</v>
      </c>
    </row>
    <row r="185" spans="1:17" ht="14.4" customHeight="1" x14ac:dyDescent="0.3">
      <c r="A185" s="625" t="s">
        <v>9148</v>
      </c>
      <c r="B185" s="626" t="s">
        <v>9149</v>
      </c>
      <c r="C185" s="626" t="s">
        <v>6929</v>
      </c>
      <c r="D185" s="626" t="s">
        <v>9282</v>
      </c>
      <c r="E185" s="626" t="s">
        <v>9283</v>
      </c>
      <c r="F185" s="629"/>
      <c r="G185" s="629"/>
      <c r="H185" s="629"/>
      <c r="I185" s="629"/>
      <c r="J185" s="629">
        <v>1</v>
      </c>
      <c r="K185" s="629">
        <v>1641</v>
      </c>
      <c r="L185" s="629"/>
      <c r="M185" s="629">
        <v>1641</v>
      </c>
      <c r="N185" s="629"/>
      <c r="O185" s="629"/>
      <c r="P185" s="642"/>
      <c r="Q185" s="630"/>
    </row>
    <row r="186" spans="1:17" ht="14.4" customHeight="1" x14ac:dyDescent="0.3">
      <c r="A186" s="625" t="s">
        <v>9148</v>
      </c>
      <c r="B186" s="626" t="s">
        <v>9149</v>
      </c>
      <c r="C186" s="626" t="s">
        <v>6929</v>
      </c>
      <c r="D186" s="626" t="s">
        <v>9284</v>
      </c>
      <c r="E186" s="626" t="s">
        <v>9285</v>
      </c>
      <c r="F186" s="629"/>
      <c r="G186" s="629"/>
      <c r="H186" s="629"/>
      <c r="I186" s="629"/>
      <c r="J186" s="629">
        <v>1</v>
      </c>
      <c r="K186" s="629">
        <v>127</v>
      </c>
      <c r="L186" s="629"/>
      <c r="M186" s="629">
        <v>127</v>
      </c>
      <c r="N186" s="629"/>
      <c r="O186" s="629"/>
      <c r="P186" s="642"/>
      <c r="Q186" s="630"/>
    </row>
    <row r="187" spans="1:17" ht="14.4" customHeight="1" x14ac:dyDescent="0.3">
      <c r="A187" s="625" t="s">
        <v>9148</v>
      </c>
      <c r="B187" s="626" t="s">
        <v>9149</v>
      </c>
      <c r="C187" s="626" t="s">
        <v>6929</v>
      </c>
      <c r="D187" s="626" t="s">
        <v>9286</v>
      </c>
      <c r="E187" s="626" t="s">
        <v>9287</v>
      </c>
      <c r="F187" s="629">
        <v>1</v>
      </c>
      <c r="G187" s="629">
        <v>1441</v>
      </c>
      <c r="H187" s="629">
        <v>1</v>
      </c>
      <c r="I187" s="629">
        <v>1441</v>
      </c>
      <c r="J187" s="629"/>
      <c r="K187" s="629"/>
      <c r="L187" s="629"/>
      <c r="M187" s="629"/>
      <c r="N187" s="629"/>
      <c r="O187" s="629"/>
      <c r="P187" s="642"/>
      <c r="Q187" s="630"/>
    </row>
    <row r="188" spans="1:17" ht="14.4" customHeight="1" x14ac:dyDescent="0.3">
      <c r="A188" s="625" t="s">
        <v>9148</v>
      </c>
      <c r="B188" s="626" t="s">
        <v>9149</v>
      </c>
      <c r="C188" s="626" t="s">
        <v>6929</v>
      </c>
      <c r="D188" s="626" t="s">
        <v>9288</v>
      </c>
      <c r="E188" s="626" t="s">
        <v>9289</v>
      </c>
      <c r="F188" s="629"/>
      <c r="G188" s="629"/>
      <c r="H188" s="629"/>
      <c r="I188" s="629"/>
      <c r="J188" s="629">
        <v>1</v>
      </c>
      <c r="K188" s="629">
        <v>277</v>
      </c>
      <c r="L188" s="629"/>
      <c r="M188" s="629">
        <v>277</v>
      </c>
      <c r="N188" s="629"/>
      <c r="O188" s="629"/>
      <c r="P188" s="642"/>
      <c r="Q188" s="630"/>
    </row>
    <row r="189" spans="1:17" ht="14.4" customHeight="1" x14ac:dyDescent="0.3">
      <c r="A189" s="625" t="s">
        <v>9148</v>
      </c>
      <c r="B189" s="626" t="s">
        <v>9149</v>
      </c>
      <c r="C189" s="626" t="s">
        <v>6929</v>
      </c>
      <c r="D189" s="626" t="s">
        <v>9290</v>
      </c>
      <c r="E189" s="626" t="s">
        <v>9291</v>
      </c>
      <c r="F189" s="629"/>
      <c r="G189" s="629"/>
      <c r="H189" s="629"/>
      <c r="I189" s="629"/>
      <c r="J189" s="629">
        <v>3</v>
      </c>
      <c r="K189" s="629">
        <v>1173</v>
      </c>
      <c r="L189" s="629"/>
      <c r="M189" s="629">
        <v>391</v>
      </c>
      <c r="N189" s="629"/>
      <c r="O189" s="629"/>
      <c r="P189" s="642"/>
      <c r="Q189" s="630"/>
    </row>
    <row r="190" spans="1:17" ht="14.4" customHeight="1" x14ac:dyDescent="0.3">
      <c r="A190" s="625" t="s">
        <v>9148</v>
      </c>
      <c r="B190" s="626" t="s">
        <v>9149</v>
      </c>
      <c r="C190" s="626" t="s">
        <v>6929</v>
      </c>
      <c r="D190" s="626" t="s">
        <v>9292</v>
      </c>
      <c r="E190" s="626" t="s">
        <v>9293</v>
      </c>
      <c r="F190" s="629"/>
      <c r="G190" s="629"/>
      <c r="H190" s="629"/>
      <c r="I190" s="629"/>
      <c r="J190" s="629">
        <v>2</v>
      </c>
      <c r="K190" s="629">
        <v>922</v>
      </c>
      <c r="L190" s="629"/>
      <c r="M190" s="629">
        <v>461</v>
      </c>
      <c r="N190" s="629">
        <v>2</v>
      </c>
      <c r="O190" s="629">
        <v>922</v>
      </c>
      <c r="P190" s="642"/>
      <c r="Q190" s="630">
        <v>461</v>
      </c>
    </row>
    <row r="191" spans="1:17" ht="14.4" customHeight="1" x14ac:dyDescent="0.3">
      <c r="A191" s="625" t="s">
        <v>9148</v>
      </c>
      <c r="B191" s="626" t="s">
        <v>9149</v>
      </c>
      <c r="C191" s="626" t="s">
        <v>6929</v>
      </c>
      <c r="D191" s="626" t="s">
        <v>9294</v>
      </c>
      <c r="E191" s="626" t="s">
        <v>9295</v>
      </c>
      <c r="F191" s="629"/>
      <c r="G191" s="629"/>
      <c r="H191" s="629"/>
      <c r="I191" s="629"/>
      <c r="J191" s="629"/>
      <c r="K191" s="629"/>
      <c r="L191" s="629"/>
      <c r="M191" s="629"/>
      <c r="N191" s="629">
        <v>1</v>
      </c>
      <c r="O191" s="629">
        <v>312</v>
      </c>
      <c r="P191" s="642"/>
      <c r="Q191" s="630">
        <v>312</v>
      </c>
    </row>
    <row r="192" spans="1:17" ht="14.4" customHeight="1" x14ac:dyDescent="0.3">
      <c r="A192" s="625" t="s">
        <v>9148</v>
      </c>
      <c r="B192" s="626" t="s">
        <v>9149</v>
      </c>
      <c r="C192" s="626" t="s">
        <v>6929</v>
      </c>
      <c r="D192" s="626" t="s">
        <v>9296</v>
      </c>
      <c r="E192" s="626" t="s">
        <v>9297</v>
      </c>
      <c r="F192" s="629">
        <v>22</v>
      </c>
      <c r="G192" s="629">
        <v>18700</v>
      </c>
      <c r="H192" s="629">
        <v>1</v>
      </c>
      <c r="I192" s="629">
        <v>850</v>
      </c>
      <c r="J192" s="629">
        <v>32</v>
      </c>
      <c r="K192" s="629">
        <v>27200</v>
      </c>
      <c r="L192" s="629">
        <v>1.4545454545454546</v>
      </c>
      <c r="M192" s="629">
        <v>850</v>
      </c>
      <c r="N192" s="629">
        <v>39</v>
      </c>
      <c r="O192" s="629">
        <v>33189</v>
      </c>
      <c r="P192" s="642">
        <v>1.774812834224599</v>
      </c>
      <c r="Q192" s="630">
        <v>851</v>
      </c>
    </row>
    <row r="193" spans="1:17" ht="14.4" customHeight="1" x14ac:dyDescent="0.3">
      <c r="A193" s="625" t="s">
        <v>9148</v>
      </c>
      <c r="B193" s="626" t="s">
        <v>9149</v>
      </c>
      <c r="C193" s="626" t="s">
        <v>6929</v>
      </c>
      <c r="D193" s="626" t="s">
        <v>9298</v>
      </c>
      <c r="E193" s="626" t="s">
        <v>9299</v>
      </c>
      <c r="F193" s="629"/>
      <c r="G193" s="629"/>
      <c r="H193" s="629"/>
      <c r="I193" s="629"/>
      <c r="J193" s="629"/>
      <c r="K193" s="629"/>
      <c r="L193" s="629"/>
      <c r="M193" s="629"/>
      <c r="N193" s="629">
        <v>1</v>
      </c>
      <c r="O193" s="629">
        <v>101</v>
      </c>
      <c r="P193" s="642"/>
      <c r="Q193" s="630">
        <v>101</v>
      </c>
    </row>
    <row r="194" spans="1:17" ht="14.4" customHeight="1" x14ac:dyDescent="0.3">
      <c r="A194" s="625" t="s">
        <v>9148</v>
      </c>
      <c r="B194" s="626" t="s">
        <v>9149</v>
      </c>
      <c r="C194" s="626" t="s">
        <v>6929</v>
      </c>
      <c r="D194" s="626" t="s">
        <v>9300</v>
      </c>
      <c r="E194" s="626" t="s">
        <v>9301</v>
      </c>
      <c r="F194" s="629">
        <v>1</v>
      </c>
      <c r="G194" s="629">
        <v>169</v>
      </c>
      <c r="H194" s="629">
        <v>1</v>
      </c>
      <c r="I194" s="629">
        <v>169</v>
      </c>
      <c r="J194" s="629">
        <v>2</v>
      </c>
      <c r="K194" s="629">
        <v>338</v>
      </c>
      <c r="L194" s="629">
        <v>2</v>
      </c>
      <c r="M194" s="629">
        <v>169</v>
      </c>
      <c r="N194" s="629"/>
      <c r="O194" s="629"/>
      <c r="P194" s="642"/>
      <c r="Q194" s="630"/>
    </row>
    <row r="195" spans="1:17" ht="14.4" customHeight="1" x14ac:dyDescent="0.3">
      <c r="A195" s="625" t="s">
        <v>9148</v>
      </c>
      <c r="B195" s="626" t="s">
        <v>9149</v>
      </c>
      <c r="C195" s="626" t="s">
        <v>6929</v>
      </c>
      <c r="D195" s="626" t="s">
        <v>9302</v>
      </c>
      <c r="E195" s="626" t="s">
        <v>9303</v>
      </c>
      <c r="F195" s="629">
        <v>1</v>
      </c>
      <c r="G195" s="629">
        <v>166</v>
      </c>
      <c r="H195" s="629">
        <v>1</v>
      </c>
      <c r="I195" s="629">
        <v>166</v>
      </c>
      <c r="J195" s="629">
        <v>2</v>
      </c>
      <c r="K195" s="629">
        <v>332</v>
      </c>
      <c r="L195" s="629">
        <v>2</v>
      </c>
      <c r="M195" s="629">
        <v>166</v>
      </c>
      <c r="N195" s="629"/>
      <c r="O195" s="629"/>
      <c r="P195" s="642"/>
      <c r="Q195" s="630"/>
    </row>
    <row r="196" spans="1:17" ht="14.4" customHeight="1" x14ac:dyDescent="0.3">
      <c r="A196" s="625" t="s">
        <v>9148</v>
      </c>
      <c r="B196" s="626" t="s">
        <v>9149</v>
      </c>
      <c r="C196" s="626" t="s">
        <v>6929</v>
      </c>
      <c r="D196" s="626" t="s">
        <v>9304</v>
      </c>
      <c r="E196" s="626" t="s">
        <v>9305</v>
      </c>
      <c r="F196" s="629">
        <v>1</v>
      </c>
      <c r="G196" s="629">
        <v>172</v>
      </c>
      <c r="H196" s="629">
        <v>1</v>
      </c>
      <c r="I196" s="629">
        <v>172</v>
      </c>
      <c r="J196" s="629">
        <v>2</v>
      </c>
      <c r="K196" s="629">
        <v>344</v>
      </c>
      <c r="L196" s="629">
        <v>2</v>
      </c>
      <c r="M196" s="629">
        <v>172</v>
      </c>
      <c r="N196" s="629"/>
      <c r="O196" s="629"/>
      <c r="P196" s="642"/>
      <c r="Q196" s="630"/>
    </row>
    <row r="197" spans="1:17" ht="14.4" customHeight="1" x14ac:dyDescent="0.3">
      <c r="A197" s="625" t="s">
        <v>9148</v>
      </c>
      <c r="B197" s="626" t="s">
        <v>9149</v>
      </c>
      <c r="C197" s="626" t="s">
        <v>6929</v>
      </c>
      <c r="D197" s="626" t="s">
        <v>9306</v>
      </c>
      <c r="E197" s="626" t="s">
        <v>9307</v>
      </c>
      <c r="F197" s="629"/>
      <c r="G197" s="629"/>
      <c r="H197" s="629"/>
      <c r="I197" s="629"/>
      <c r="J197" s="629"/>
      <c r="K197" s="629"/>
      <c r="L197" s="629"/>
      <c r="M197" s="629"/>
      <c r="N197" s="629">
        <v>2</v>
      </c>
      <c r="O197" s="629">
        <v>330</v>
      </c>
      <c r="P197" s="642"/>
      <c r="Q197" s="630">
        <v>165</v>
      </c>
    </row>
    <row r="198" spans="1:17" ht="14.4" customHeight="1" x14ac:dyDescent="0.3">
      <c r="A198" s="625" t="s">
        <v>9148</v>
      </c>
      <c r="B198" s="626" t="s">
        <v>9149</v>
      </c>
      <c r="C198" s="626" t="s">
        <v>6929</v>
      </c>
      <c r="D198" s="626" t="s">
        <v>9308</v>
      </c>
      <c r="E198" s="626" t="s">
        <v>9309</v>
      </c>
      <c r="F198" s="629">
        <v>1</v>
      </c>
      <c r="G198" s="629">
        <v>236</v>
      </c>
      <c r="H198" s="629">
        <v>1</v>
      </c>
      <c r="I198" s="629">
        <v>236</v>
      </c>
      <c r="J198" s="629"/>
      <c r="K198" s="629"/>
      <c r="L198" s="629"/>
      <c r="M198" s="629"/>
      <c r="N198" s="629">
        <v>3</v>
      </c>
      <c r="O198" s="629">
        <v>708</v>
      </c>
      <c r="P198" s="642">
        <v>3</v>
      </c>
      <c r="Q198" s="630">
        <v>236</v>
      </c>
    </row>
    <row r="199" spans="1:17" ht="14.4" customHeight="1" x14ac:dyDescent="0.3">
      <c r="A199" s="625" t="s">
        <v>9148</v>
      </c>
      <c r="B199" s="626" t="s">
        <v>9149</v>
      </c>
      <c r="C199" s="626" t="s">
        <v>6929</v>
      </c>
      <c r="D199" s="626" t="s">
        <v>9310</v>
      </c>
      <c r="E199" s="626" t="s">
        <v>9311</v>
      </c>
      <c r="F199" s="629">
        <v>14</v>
      </c>
      <c r="G199" s="629">
        <v>2464</v>
      </c>
      <c r="H199" s="629">
        <v>1</v>
      </c>
      <c r="I199" s="629">
        <v>176</v>
      </c>
      <c r="J199" s="629">
        <v>16</v>
      </c>
      <c r="K199" s="629">
        <v>2816</v>
      </c>
      <c r="L199" s="629">
        <v>1.1428571428571428</v>
      </c>
      <c r="M199" s="629">
        <v>176</v>
      </c>
      <c r="N199" s="629">
        <v>13</v>
      </c>
      <c r="O199" s="629">
        <v>2288</v>
      </c>
      <c r="P199" s="642">
        <v>0.9285714285714286</v>
      </c>
      <c r="Q199" s="630">
        <v>176</v>
      </c>
    </row>
    <row r="200" spans="1:17" ht="14.4" customHeight="1" x14ac:dyDescent="0.3">
      <c r="A200" s="625" t="s">
        <v>9148</v>
      </c>
      <c r="B200" s="626" t="s">
        <v>9149</v>
      </c>
      <c r="C200" s="626" t="s">
        <v>6929</v>
      </c>
      <c r="D200" s="626" t="s">
        <v>9312</v>
      </c>
      <c r="E200" s="626" t="s">
        <v>9313</v>
      </c>
      <c r="F200" s="629">
        <v>2</v>
      </c>
      <c r="G200" s="629">
        <v>332</v>
      </c>
      <c r="H200" s="629">
        <v>1</v>
      </c>
      <c r="I200" s="629">
        <v>166</v>
      </c>
      <c r="J200" s="629">
        <v>1</v>
      </c>
      <c r="K200" s="629">
        <v>166</v>
      </c>
      <c r="L200" s="629">
        <v>0.5</v>
      </c>
      <c r="M200" s="629">
        <v>166</v>
      </c>
      <c r="N200" s="629">
        <v>1</v>
      </c>
      <c r="O200" s="629">
        <v>166</v>
      </c>
      <c r="P200" s="642">
        <v>0.5</v>
      </c>
      <c r="Q200" s="630">
        <v>166</v>
      </c>
    </row>
    <row r="201" spans="1:17" ht="14.4" customHeight="1" x14ac:dyDescent="0.3">
      <c r="A201" s="625" t="s">
        <v>9148</v>
      </c>
      <c r="B201" s="626" t="s">
        <v>9149</v>
      </c>
      <c r="C201" s="626" t="s">
        <v>6929</v>
      </c>
      <c r="D201" s="626" t="s">
        <v>9314</v>
      </c>
      <c r="E201" s="626" t="s">
        <v>9315</v>
      </c>
      <c r="F201" s="629">
        <v>3145</v>
      </c>
      <c r="G201" s="629">
        <v>462315</v>
      </c>
      <c r="H201" s="629">
        <v>1</v>
      </c>
      <c r="I201" s="629">
        <v>147</v>
      </c>
      <c r="J201" s="629">
        <v>3429</v>
      </c>
      <c r="K201" s="629">
        <v>504063</v>
      </c>
      <c r="L201" s="629">
        <v>1.0903020667726551</v>
      </c>
      <c r="M201" s="629">
        <v>147</v>
      </c>
      <c r="N201" s="629">
        <v>2545</v>
      </c>
      <c r="O201" s="629">
        <v>374115</v>
      </c>
      <c r="P201" s="642">
        <v>0.80922098569157397</v>
      </c>
      <c r="Q201" s="630">
        <v>147</v>
      </c>
    </row>
    <row r="202" spans="1:17" ht="14.4" customHeight="1" x14ac:dyDescent="0.3">
      <c r="A202" s="625" t="s">
        <v>9148</v>
      </c>
      <c r="B202" s="626" t="s">
        <v>9149</v>
      </c>
      <c r="C202" s="626" t="s">
        <v>6929</v>
      </c>
      <c r="D202" s="626" t="s">
        <v>9316</v>
      </c>
      <c r="E202" s="626" t="s">
        <v>9317</v>
      </c>
      <c r="F202" s="629"/>
      <c r="G202" s="629"/>
      <c r="H202" s="629"/>
      <c r="I202" s="629"/>
      <c r="J202" s="629">
        <v>1</v>
      </c>
      <c r="K202" s="629">
        <v>308</v>
      </c>
      <c r="L202" s="629"/>
      <c r="M202" s="629">
        <v>308</v>
      </c>
      <c r="N202" s="629"/>
      <c r="O202" s="629"/>
      <c r="P202" s="642"/>
      <c r="Q202" s="630"/>
    </row>
    <row r="203" spans="1:17" ht="14.4" customHeight="1" x14ac:dyDescent="0.3">
      <c r="A203" s="625" t="s">
        <v>9148</v>
      </c>
      <c r="B203" s="626" t="s">
        <v>9149</v>
      </c>
      <c r="C203" s="626" t="s">
        <v>6929</v>
      </c>
      <c r="D203" s="626" t="s">
        <v>9318</v>
      </c>
      <c r="E203" s="626" t="s">
        <v>9319</v>
      </c>
      <c r="F203" s="629"/>
      <c r="G203" s="629"/>
      <c r="H203" s="629"/>
      <c r="I203" s="629"/>
      <c r="J203" s="629">
        <v>1</v>
      </c>
      <c r="K203" s="629">
        <v>308</v>
      </c>
      <c r="L203" s="629"/>
      <c r="M203" s="629">
        <v>308</v>
      </c>
      <c r="N203" s="629"/>
      <c r="O203" s="629"/>
      <c r="P203" s="642"/>
      <c r="Q203" s="630"/>
    </row>
    <row r="204" spans="1:17" ht="14.4" customHeight="1" x14ac:dyDescent="0.3">
      <c r="A204" s="625" t="s">
        <v>9148</v>
      </c>
      <c r="B204" s="626" t="s">
        <v>9149</v>
      </c>
      <c r="C204" s="626" t="s">
        <v>6929</v>
      </c>
      <c r="D204" s="626" t="s">
        <v>9320</v>
      </c>
      <c r="E204" s="626" t="s">
        <v>9321</v>
      </c>
      <c r="F204" s="629">
        <v>1</v>
      </c>
      <c r="G204" s="629">
        <v>266</v>
      </c>
      <c r="H204" s="629">
        <v>1</v>
      </c>
      <c r="I204" s="629">
        <v>266</v>
      </c>
      <c r="J204" s="629"/>
      <c r="K204" s="629"/>
      <c r="L204" s="629"/>
      <c r="M204" s="629"/>
      <c r="N204" s="629">
        <v>2</v>
      </c>
      <c r="O204" s="629">
        <v>532</v>
      </c>
      <c r="P204" s="642">
        <v>2</v>
      </c>
      <c r="Q204" s="630">
        <v>266</v>
      </c>
    </row>
    <row r="205" spans="1:17" ht="14.4" customHeight="1" x14ac:dyDescent="0.3">
      <c r="A205" s="625" t="s">
        <v>9148</v>
      </c>
      <c r="B205" s="626" t="s">
        <v>9149</v>
      </c>
      <c r="C205" s="626" t="s">
        <v>6929</v>
      </c>
      <c r="D205" s="626" t="s">
        <v>9322</v>
      </c>
      <c r="E205" s="626" t="s">
        <v>9323</v>
      </c>
      <c r="F205" s="629"/>
      <c r="G205" s="629"/>
      <c r="H205" s="629"/>
      <c r="I205" s="629"/>
      <c r="J205" s="629">
        <v>1</v>
      </c>
      <c r="K205" s="629">
        <v>1207</v>
      </c>
      <c r="L205" s="629"/>
      <c r="M205" s="629">
        <v>1207</v>
      </c>
      <c r="N205" s="629"/>
      <c r="O205" s="629"/>
      <c r="P205" s="642"/>
      <c r="Q205" s="630"/>
    </row>
    <row r="206" spans="1:17" ht="14.4" customHeight="1" x14ac:dyDescent="0.3">
      <c r="A206" s="625" t="s">
        <v>9148</v>
      </c>
      <c r="B206" s="626" t="s">
        <v>9149</v>
      </c>
      <c r="C206" s="626" t="s">
        <v>6929</v>
      </c>
      <c r="D206" s="626" t="s">
        <v>9324</v>
      </c>
      <c r="E206" s="626" t="s">
        <v>9325</v>
      </c>
      <c r="F206" s="629">
        <v>4</v>
      </c>
      <c r="G206" s="629">
        <v>3124</v>
      </c>
      <c r="H206" s="629">
        <v>1</v>
      </c>
      <c r="I206" s="629">
        <v>781</v>
      </c>
      <c r="J206" s="629">
        <v>9</v>
      </c>
      <c r="K206" s="629">
        <v>7038</v>
      </c>
      <c r="L206" s="629">
        <v>2.2528809218950063</v>
      </c>
      <c r="M206" s="629">
        <v>782</v>
      </c>
      <c r="N206" s="629">
        <v>26</v>
      </c>
      <c r="O206" s="629">
        <v>20358</v>
      </c>
      <c r="P206" s="642">
        <v>6.5166453265044817</v>
      </c>
      <c r="Q206" s="630">
        <v>783</v>
      </c>
    </row>
    <row r="207" spans="1:17" ht="14.4" customHeight="1" x14ac:dyDescent="0.3">
      <c r="A207" s="625" t="s">
        <v>9148</v>
      </c>
      <c r="B207" s="626" t="s">
        <v>9149</v>
      </c>
      <c r="C207" s="626" t="s">
        <v>6929</v>
      </c>
      <c r="D207" s="626" t="s">
        <v>9326</v>
      </c>
      <c r="E207" s="626" t="s">
        <v>9327</v>
      </c>
      <c r="F207" s="629">
        <v>4</v>
      </c>
      <c r="G207" s="629">
        <v>992</v>
      </c>
      <c r="H207" s="629">
        <v>1</v>
      </c>
      <c r="I207" s="629">
        <v>248</v>
      </c>
      <c r="J207" s="629">
        <v>2</v>
      </c>
      <c r="K207" s="629">
        <v>498</v>
      </c>
      <c r="L207" s="629">
        <v>0.50201612903225812</v>
      </c>
      <c r="M207" s="629">
        <v>249</v>
      </c>
      <c r="N207" s="629">
        <v>2</v>
      </c>
      <c r="O207" s="629">
        <v>498</v>
      </c>
      <c r="P207" s="642">
        <v>0.50201612903225812</v>
      </c>
      <c r="Q207" s="630">
        <v>249</v>
      </c>
    </row>
    <row r="208" spans="1:17" ht="14.4" customHeight="1" x14ac:dyDescent="0.3">
      <c r="A208" s="625" t="s">
        <v>9148</v>
      </c>
      <c r="B208" s="626" t="s">
        <v>9149</v>
      </c>
      <c r="C208" s="626" t="s">
        <v>6929</v>
      </c>
      <c r="D208" s="626" t="s">
        <v>9328</v>
      </c>
      <c r="E208" s="626" t="s">
        <v>9329</v>
      </c>
      <c r="F208" s="629"/>
      <c r="G208" s="629"/>
      <c r="H208" s="629"/>
      <c r="I208" s="629"/>
      <c r="J208" s="629">
        <v>1</v>
      </c>
      <c r="K208" s="629">
        <v>160</v>
      </c>
      <c r="L208" s="629"/>
      <c r="M208" s="629">
        <v>160</v>
      </c>
      <c r="N208" s="629"/>
      <c r="O208" s="629"/>
      <c r="P208" s="642"/>
      <c r="Q208" s="630"/>
    </row>
    <row r="209" spans="1:17" ht="14.4" customHeight="1" x14ac:dyDescent="0.3">
      <c r="A209" s="625" t="s">
        <v>9148</v>
      </c>
      <c r="B209" s="626" t="s">
        <v>9149</v>
      </c>
      <c r="C209" s="626" t="s">
        <v>6929</v>
      </c>
      <c r="D209" s="626" t="s">
        <v>9330</v>
      </c>
      <c r="E209" s="626" t="s">
        <v>9331</v>
      </c>
      <c r="F209" s="629"/>
      <c r="G209" s="629"/>
      <c r="H209" s="629"/>
      <c r="I209" s="629"/>
      <c r="J209" s="629">
        <v>1</v>
      </c>
      <c r="K209" s="629">
        <v>186</v>
      </c>
      <c r="L209" s="629"/>
      <c r="M209" s="629">
        <v>186</v>
      </c>
      <c r="N209" s="629"/>
      <c r="O209" s="629"/>
      <c r="P209" s="642"/>
      <c r="Q209" s="630"/>
    </row>
    <row r="210" spans="1:17" ht="14.4" customHeight="1" x14ac:dyDescent="0.3">
      <c r="A210" s="625" t="s">
        <v>9148</v>
      </c>
      <c r="B210" s="626" t="s">
        <v>9149</v>
      </c>
      <c r="C210" s="626" t="s">
        <v>6929</v>
      </c>
      <c r="D210" s="626" t="s">
        <v>9332</v>
      </c>
      <c r="E210" s="626" t="s">
        <v>9333</v>
      </c>
      <c r="F210" s="629">
        <v>18</v>
      </c>
      <c r="G210" s="629">
        <v>5220</v>
      </c>
      <c r="H210" s="629">
        <v>1</v>
      </c>
      <c r="I210" s="629">
        <v>290</v>
      </c>
      <c r="J210" s="629">
        <v>19</v>
      </c>
      <c r="K210" s="629">
        <v>5529</v>
      </c>
      <c r="L210" s="629">
        <v>1.0591954022988506</v>
      </c>
      <c r="M210" s="629">
        <v>291</v>
      </c>
      <c r="N210" s="629">
        <v>20</v>
      </c>
      <c r="O210" s="629">
        <v>5820</v>
      </c>
      <c r="P210" s="642">
        <v>1.1149425287356323</v>
      </c>
      <c r="Q210" s="630">
        <v>291</v>
      </c>
    </row>
    <row r="211" spans="1:17" ht="14.4" customHeight="1" x14ac:dyDescent="0.3">
      <c r="A211" s="625" t="s">
        <v>9148</v>
      </c>
      <c r="B211" s="626" t="s">
        <v>9149</v>
      </c>
      <c r="C211" s="626" t="s">
        <v>6929</v>
      </c>
      <c r="D211" s="626" t="s">
        <v>9334</v>
      </c>
      <c r="E211" s="626" t="s">
        <v>9335</v>
      </c>
      <c r="F211" s="629"/>
      <c r="G211" s="629"/>
      <c r="H211" s="629"/>
      <c r="I211" s="629"/>
      <c r="J211" s="629">
        <v>2</v>
      </c>
      <c r="K211" s="629">
        <v>722</v>
      </c>
      <c r="L211" s="629"/>
      <c r="M211" s="629">
        <v>361</v>
      </c>
      <c r="N211" s="629"/>
      <c r="O211" s="629"/>
      <c r="P211" s="642"/>
      <c r="Q211" s="630"/>
    </row>
    <row r="212" spans="1:17" ht="14.4" customHeight="1" x14ac:dyDescent="0.3">
      <c r="A212" s="625" t="s">
        <v>9148</v>
      </c>
      <c r="B212" s="626" t="s">
        <v>9149</v>
      </c>
      <c r="C212" s="626" t="s">
        <v>6929</v>
      </c>
      <c r="D212" s="626" t="s">
        <v>9336</v>
      </c>
      <c r="E212" s="626" t="s">
        <v>9337</v>
      </c>
      <c r="F212" s="629"/>
      <c r="G212" s="629"/>
      <c r="H212" s="629"/>
      <c r="I212" s="629"/>
      <c r="J212" s="629">
        <v>5</v>
      </c>
      <c r="K212" s="629">
        <v>945</v>
      </c>
      <c r="L212" s="629"/>
      <c r="M212" s="629">
        <v>189</v>
      </c>
      <c r="N212" s="629"/>
      <c r="O212" s="629"/>
      <c r="P212" s="642"/>
      <c r="Q212" s="630"/>
    </row>
    <row r="213" spans="1:17" ht="14.4" customHeight="1" x14ac:dyDescent="0.3">
      <c r="A213" s="625" t="s">
        <v>9148</v>
      </c>
      <c r="B213" s="626" t="s">
        <v>9149</v>
      </c>
      <c r="C213" s="626" t="s">
        <v>6929</v>
      </c>
      <c r="D213" s="626" t="s">
        <v>9338</v>
      </c>
      <c r="E213" s="626" t="s">
        <v>9339</v>
      </c>
      <c r="F213" s="629"/>
      <c r="G213" s="629"/>
      <c r="H213" s="629"/>
      <c r="I213" s="629"/>
      <c r="J213" s="629">
        <v>1</v>
      </c>
      <c r="K213" s="629">
        <v>196</v>
      </c>
      <c r="L213" s="629"/>
      <c r="M213" s="629">
        <v>196</v>
      </c>
      <c r="N213" s="629"/>
      <c r="O213" s="629"/>
      <c r="P213" s="642"/>
      <c r="Q213" s="630"/>
    </row>
    <row r="214" spans="1:17" ht="14.4" customHeight="1" x14ac:dyDescent="0.3">
      <c r="A214" s="625" t="s">
        <v>9148</v>
      </c>
      <c r="B214" s="626" t="s">
        <v>9149</v>
      </c>
      <c r="C214" s="626" t="s">
        <v>6929</v>
      </c>
      <c r="D214" s="626" t="s">
        <v>9340</v>
      </c>
      <c r="E214" s="626" t="s">
        <v>9341</v>
      </c>
      <c r="F214" s="629">
        <v>3</v>
      </c>
      <c r="G214" s="629">
        <v>678</v>
      </c>
      <c r="H214" s="629">
        <v>1</v>
      </c>
      <c r="I214" s="629">
        <v>226</v>
      </c>
      <c r="J214" s="629"/>
      <c r="K214" s="629"/>
      <c r="L214" s="629"/>
      <c r="M214" s="629"/>
      <c r="N214" s="629">
        <v>4</v>
      </c>
      <c r="O214" s="629">
        <v>908</v>
      </c>
      <c r="P214" s="642">
        <v>1.3392330383480826</v>
      </c>
      <c r="Q214" s="630">
        <v>227</v>
      </c>
    </row>
    <row r="215" spans="1:17" ht="14.4" customHeight="1" x14ac:dyDescent="0.3">
      <c r="A215" s="625" t="s">
        <v>9148</v>
      </c>
      <c r="B215" s="626" t="s">
        <v>9149</v>
      </c>
      <c r="C215" s="626" t="s">
        <v>6929</v>
      </c>
      <c r="D215" s="626" t="s">
        <v>9342</v>
      </c>
      <c r="E215" s="626" t="s">
        <v>9343</v>
      </c>
      <c r="F215" s="629">
        <v>1</v>
      </c>
      <c r="G215" s="629">
        <v>263</v>
      </c>
      <c r="H215" s="629">
        <v>1</v>
      </c>
      <c r="I215" s="629">
        <v>263</v>
      </c>
      <c r="J215" s="629">
        <v>2</v>
      </c>
      <c r="K215" s="629">
        <v>526</v>
      </c>
      <c r="L215" s="629">
        <v>2</v>
      </c>
      <c r="M215" s="629">
        <v>263</v>
      </c>
      <c r="N215" s="629"/>
      <c r="O215" s="629"/>
      <c r="P215" s="642"/>
      <c r="Q215" s="630"/>
    </row>
    <row r="216" spans="1:17" ht="14.4" customHeight="1" x14ac:dyDescent="0.3">
      <c r="A216" s="625" t="s">
        <v>9148</v>
      </c>
      <c r="B216" s="626" t="s">
        <v>9149</v>
      </c>
      <c r="C216" s="626" t="s">
        <v>6929</v>
      </c>
      <c r="D216" s="626" t="s">
        <v>9344</v>
      </c>
      <c r="E216" s="626" t="s">
        <v>9345</v>
      </c>
      <c r="F216" s="629">
        <v>6</v>
      </c>
      <c r="G216" s="629">
        <v>1104</v>
      </c>
      <c r="H216" s="629">
        <v>1</v>
      </c>
      <c r="I216" s="629">
        <v>184</v>
      </c>
      <c r="J216" s="629">
        <v>3</v>
      </c>
      <c r="K216" s="629">
        <v>555</v>
      </c>
      <c r="L216" s="629">
        <v>0.50271739130434778</v>
      </c>
      <c r="M216" s="629">
        <v>185</v>
      </c>
      <c r="N216" s="629">
        <v>15</v>
      </c>
      <c r="O216" s="629">
        <v>2775</v>
      </c>
      <c r="P216" s="642">
        <v>2.5135869565217392</v>
      </c>
      <c r="Q216" s="630">
        <v>185</v>
      </c>
    </row>
    <row r="217" spans="1:17" ht="14.4" customHeight="1" x14ac:dyDescent="0.3">
      <c r="A217" s="625" t="s">
        <v>9148</v>
      </c>
      <c r="B217" s="626" t="s">
        <v>9149</v>
      </c>
      <c r="C217" s="626" t="s">
        <v>6929</v>
      </c>
      <c r="D217" s="626" t="s">
        <v>9346</v>
      </c>
      <c r="E217" s="626" t="s">
        <v>9347</v>
      </c>
      <c r="F217" s="629"/>
      <c r="G217" s="629"/>
      <c r="H217" s="629"/>
      <c r="I217" s="629"/>
      <c r="J217" s="629">
        <v>2</v>
      </c>
      <c r="K217" s="629">
        <v>918</v>
      </c>
      <c r="L217" s="629"/>
      <c r="M217" s="629">
        <v>459</v>
      </c>
      <c r="N217" s="629">
        <v>1</v>
      </c>
      <c r="O217" s="629">
        <v>460</v>
      </c>
      <c r="P217" s="642"/>
      <c r="Q217" s="630">
        <v>460</v>
      </c>
    </row>
    <row r="218" spans="1:17" ht="14.4" customHeight="1" x14ac:dyDescent="0.3">
      <c r="A218" s="625" t="s">
        <v>9148</v>
      </c>
      <c r="B218" s="626" t="s">
        <v>9149</v>
      </c>
      <c r="C218" s="626" t="s">
        <v>6929</v>
      </c>
      <c r="D218" s="626" t="s">
        <v>9348</v>
      </c>
      <c r="E218" s="626" t="s">
        <v>9349</v>
      </c>
      <c r="F218" s="629">
        <v>6</v>
      </c>
      <c r="G218" s="629">
        <v>3354</v>
      </c>
      <c r="H218" s="629">
        <v>1</v>
      </c>
      <c r="I218" s="629">
        <v>559</v>
      </c>
      <c r="J218" s="629">
        <v>3</v>
      </c>
      <c r="K218" s="629">
        <v>1677</v>
      </c>
      <c r="L218" s="629">
        <v>0.5</v>
      </c>
      <c r="M218" s="629">
        <v>559</v>
      </c>
      <c r="N218" s="629">
        <v>5</v>
      </c>
      <c r="O218" s="629">
        <v>2800</v>
      </c>
      <c r="P218" s="642">
        <v>0.83482409063804408</v>
      </c>
      <c r="Q218" s="630">
        <v>560</v>
      </c>
    </row>
    <row r="219" spans="1:17" ht="14.4" customHeight="1" x14ac:dyDescent="0.3">
      <c r="A219" s="625" t="s">
        <v>9148</v>
      </c>
      <c r="B219" s="626" t="s">
        <v>9149</v>
      </c>
      <c r="C219" s="626" t="s">
        <v>6929</v>
      </c>
      <c r="D219" s="626" t="s">
        <v>9350</v>
      </c>
      <c r="E219" s="626" t="s">
        <v>9351</v>
      </c>
      <c r="F219" s="629">
        <v>1</v>
      </c>
      <c r="G219" s="629">
        <v>130</v>
      </c>
      <c r="H219" s="629">
        <v>1</v>
      </c>
      <c r="I219" s="629">
        <v>130</v>
      </c>
      <c r="J219" s="629">
        <v>4</v>
      </c>
      <c r="K219" s="629">
        <v>520</v>
      </c>
      <c r="L219" s="629">
        <v>4</v>
      </c>
      <c r="M219" s="629">
        <v>130</v>
      </c>
      <c r="N219" s="629"/>
      <c r="O219" s="629"/>
      <c r="P219" s="642"/>
      <c r="Q219" s="630"/>
    </row>
    <row r="220" spans="1:17" ht="14.4" customHeight="1" x14ac:dyDescent="0.3">
      <c r="A220" s="625" t="s">
        <v>9148</v>
      </c>
      <c r="B220" s="626" t="s">
        <v>9149</v>
      </c>
      <c r="C220" s="626" t="s">
        <v>6929</v>
      </c>
      <c r="D220" s="626" t="s">
        <v>9352</v>
      </c>
      <c r="E220" s="626" t="s">
        <v>9353</v>
      </c>
      <c r="F220" s="629"/>
      <c r="G220" s="629"/>
      <c r="H220" s="629"/>
      <c r="I220" s="629"/>
      <c r="J220" s="629">
        <v>4</v>
      </c>
      <c r="K220" s="629">
        <v>520</v>
      </c>
      <c r="L220" s="629"/>
      <c r="M220" s="629">
        <v>130</v>
      </c>
      <c r="N220" s="629">
        <v>1</v>
      </c>
      <c r="O220" s="629">
        <v>131</v>
      </c>
      <c r="P220" s="642"/>
      <c r="Q220" s="630">
        <v>131</v>
      </c>
    </row>
    <row r="221" spans="1:17" ht="14.4" customHeight="1" x14ac:dyDescent="0.3">
      <c r="A221" s="625" t="s">
        <v>9148</v>
      </c>
      <c r="B221" s="626" t="s">
        <v>9149</v>
      </c>
      <c r="C221" s="626" t="s">
        <v>6929</v>
      </c>
      <c r="D221" s="626" t="s">
        <v>9354</v>
      </c>
      <c r="E221" s="626" t="s">
        <v>9355</v>
      </c>
      <c r="F221" s="629">
        <v>5</v>
      </c>
      <c r="G221" s="629">
        <v>900</v>
      </c>
      <c r="H221" s="629">
        <v>1</v>
      </c>
      <c r="I221" s="629">
        <v>180</v>
      </c>
      <c r="J221" s="629">
        <v>6</v>
      </c>
      <c r="K221" s="629">
        <v>1080</v>
      </c>
      <c r="L221" s="629">
        <v>1.2</v>
      </c>
      <c r="M221" s="629">
        <v>180</v>
      </c>
      <c r="N221" s="629">
        <v>2</v>
      </c>
      <c r="O221" s="629">
        <v>362</v>
      </c>
      <c r="P221" s="642">
        <v>0.4022222222222222</v>
      </c>
      <c r="Q221" s="630">
        <v>181</v>
      </c>
    </row>
    <row r="222" spans="1:17" ht="14.4" customHeight="1" x14ac:dyDescent="0.3">
      <c r="A222" s="625" t="s">
        <v>9148</v>
      </c>
      <c r="B222" s="626" t="s">
        <v>9149</v>
      </c>
      <c r="C222" s="626" t="s">
        <v>6929</v>
      </c>
      <c r="D222" s="626" t="s">
        <v>9356</v>
      </c>
      <c r="E222" s="626" t="s">
        <v>9357</v>
      </c>
      <c r="F222" s="629">
        <v>1</v>
      </c>
      <c r="G222" s="629">
        <v>260</v>
      </c>
      <c r="H222" s="629">
        <v>1</v>
      </c>
      <c r="I222" s="629">
        <v>260</v>
      </c>
      <c r="J222" s="629"/>
      <c r="K222" s="629"/>
      <c r="L222" s="629"/>
      <c r="M222" s="629"/>
      <c r="N222" s="629">
        <v>1</v>
      </c>
      <c r="O222" s="629">
        <v>261</v>
      </c>
      <c r="P222" s="642">
        <v>1.0038461538461538</v>
      </c>
      <c r="Q222" s="630">
        <v>261</v>
      </c>
    </row>
    <row r="223" spans="1:17" ht="14.4" customHeight="1" x14ac:dyDescent="0.3">
      <c r="A223" s="625" t="s">
        <v>9148</v>
      </c>
      <c r="B223" s="626" t="s">
        <v>9149</v>
      </c>
      <c r="C223" s="626" t="s">
        <v>6929</v>
      </c>
      <c r="D223" s="626" t="s">
        <v>9358</v>
      </c>
      <c r="E223" s="626" t="s">
        <v>9359</v>
      </c>
      <c r="F223" s="629">
        <v>10</v>
      </c>
      <c r="G223" s="629">
        <v>1730</v>
      </c>
      <c r="H223" s="629">
        <v>1</v>
      </c>
      <c r="I223" s="629">
        <v>173</v>
      </c>
      <c r="J223" s="629">
        <v>15</v>
      </c>
      <c r="K223" s="629">
        <v>2595</v>
      </c>
      <c r="L223" s="629">
        <v>1.5</v>
      </c>
      <c r="M223" s="629">
        <v>173</v>
      </c>
      <c r="N223" s="629">
        <v>7</v>
      </c>
      <c r="O223" s="629">
        <v>1218</v>
      </c>
      <c r="P223" s="642">
        <v>0.70404624277456651</v>
      </c>
      <c r="Q223" s="630">
        <v>174</v>
      </c>
    </row>
    <row r="224" spans="1:17" ht="14.4" customHeight="1" x14ac:dyDescent="0.3">
      <c r="A224" s="625" t="s">
        <v>9148</v>
      </c>
      <c r="B224" s="626" t="s">
        <v>9149</v>
      </c>
      <c r="C224" s="626" t="s">
        <v>6929</v>
      </c>
      <c r="D224" s="626" t="s">
        <v>9360</v>
      </c>
      <c r="E224" s="626" t="s">
        <v>9361</v>
      </c>
      <c r="F224" s="629"/>
      <c r="G224" s="629"/>
      <c r="H224" s="629"/>
      <c r="I224" s="629"/>
      <c r="J224" s="629">
        <v>2</v>
      </c>
      <c r="K224" s="629">
        <v>524</v>
      </c>
      <c r="L224" s="629"/>
      <c r="M224" s="629">
        <v>262</v>
      </c>
      <c r="N224" s="629"/>
      <c r="O224" s="629"/>
      <c r="P224" s="642"/>
      <c r="Q224" s="630"/>
    </row>
    <row r="225" spans="1:17" ht="14.4" customHeight="1" x14ac:dyDescent="0.3">
      <c r="A225" s="625" t="s">
        <v>9148</v>
      </c>
      <c r="B225" s="626" t="s">
        <v>9149</v>
      </c>
      <c r="C225" s="626" t="s">
        <v>6929</v>
      </c>
      <c r="D225" s="626" t="s">
        <v>9362</v>
      </c>
      <c r="E225" s="626" t="s">
        <v>9363</v>
      </c>
      <c r="F225" s="629">
        <v>4</v>
      </c>
      <c r="G225" s="629">
        <v>996</v>
      </c>
      <c r="H225" s="629">
        <v>1</v>
      </c>
      <c r="I225" s="629">
        <v>249</v>
      </c>
      <c r="J225" s="629">
        <v>3</v>
      </c>
      <c r="K225" s="629">
        <v>750</v>
      </c>
      <c r="L225" s="629">
        <v>0.75301204819277112</v>
      </c>
      <c r="M225" s="629">
        <v>250</v>
      </c>
      <c r="N225" s="629">
        <v>3</v>
      </c>
      <c r="O225" s="629">
        <v>750</v>
      </c>
      <c r="P225" s="642">
        <v>0.75301204819277112</v>
      </c>
      <c r="Q225" s="630">
        <v>250</v>
      </c>
    </row>
    <row r="226" spans="1:17" ht="14.4" customHeight="1" x14ac:dyDescent="0.3">
      <c r="A226" s="625" t="s">
        <v>9148</v>
      </c>
      <c r="B226" s="626" t="s">
        <v>9149</v>
      </c>
      <c r="C226" s="626" t="s">
        <v>6929</v>
      </c>
      <c r="D226" s="626" t="s">
        <v>9364</v>
      </c>
      <c r="E226" s="626" t="s">
        <v>9365</v>
      </c>
      <c r="F226" s="629">
        <v>1</v>
      </c>
      <c r="G226" s="629">
        <v>183</v>
      </c>
      <c r="H226" s="629">
        <v>1</v>
      </c>
      <c r="I226" s="629">
        <v>183</v>
      </c>
      <c r="J226" s="629">
        <v>5</v>
      </c>
      <c r="K226" s="629">
        <v>915</v>
      </c>
      <c r="L226" s="629">
        <v>5</v>
      </c>
      <c r="M226" s="629">
        <v>183</v>
      </c>
      <c r="N226" s="629">
        <v>1</v>
      </c>
      <c r="O226" s="629">
        <v>184</v>
      </c>
      <c r="P226" s="642">
        <v>1.0054644808743169</v>
      </c>
      <c r="Q226" s="630">
        <v>184</v>
      </c>
    </row>
    <row r="227" spans="1:17" ht="14.4" customHeight="1" x14ac:dyDescent="0.3">
      <c r="A227" s="625" t="s">
        <v>9148</v>
      </c>
      <c r="B227" s="626" t="s">
        <v>9149</v>
      </c>
      <c r="C227" s="626" t="s">
        <v>6929</v>
      </c>
      <c r="D227" s="626" t="s">
        <v>9366</v>
      </c>
      <c r="E227" s="626" t="s">
        <v>9367</v>
      </c>
      <c r="F227" s="629">
        <v>1</v>
      </c>
      <c r="G227" s="629">
        <v>411</v>
      </c>
      <c r="H227" s="629">
        <v>1</v>
      </c>
      <c r="I227" s="629">
        <v>411</v>
      </c>
      <c r="J227" s="629">
        <v>2</v>
      </c>
      <c r="K227" s="629">
        <v>822</v>
      </c>
      <c r="L227" s="629">
        <v>2</v>
      </c>
      <c r="M227" s="629">
        <v>411</v>
      </c>
      <c r="N227" s="629"/>
      <c r="O227" s="629"/>
      <c r="P227" s="642"/>
      <c r="Q227" s="630"/>
    </row>
    <row r="228" spans="1:17" ht="14.4" customHeight="1" x14ac:dyDescent="0.3">
      <c r="A228" s="625" t="s">
        <v>9148</v>
      </c>
      <c r="B228" s="626" t="s">
        <v>9149</v>
      </c>
      <c r="C228" s="626" t="s">
        <v>6929</v>
      </c>
      <c r="D228" s="626" t="s">
        <v>9368</v>
      </c>
      <c r="E228" s="626" t="s">
        <v>9369</v>
      </c>
      <c r="F228" s="629"/>
      <c r="G228" s="629"/>
      <c r="H228" s="629"/>
      <c r="I228" s="629"/>
      <c r="J228" s="629">
        <v>2</v>
      </c>
      <c r="K228" s="629">
        <v>1050</v>
      </c>
      <c r="L228" s="629"/>
      <c r="M228" s="629">
        <v>525</v>
      </c>
      <c r="N228" s="629">
        <v>3</v>
      </c>
      <c r="O228" s="629">
        <v>1578</v>
      </c>
      <c r="P228" s="642"/>
      <c r="Q228" s="630">
        <v>526</v>
      </c>
    </row>
    <row r="229" spans="1:17" ht="14.4" customHeight="1" x14ac:dyDescent="0.3">
      <c r="A229" s="625" t="s">
        <v>9148</v>
      </c>
      <c r="B229" s="626" t="s">
        <v>9149</v>
      </c>
      <c r="C229" s="626" t="s">
        <v>6929</v>
      </c>
      <c r="D229" s="626" t="s">
        <v>9370</v>
      </c>
      <c r="E229" s="626" t="s">
        <v>9371</v>
      </c>
      <c r="F229" s="629">
        <v>7</v>
      </c>
      <c r="G229" s="629">
        <v>1764</v>
      </c>
      <c r="H229" s="629">
        <v>1</v>
      </c>
      <c r="I229" s="629">
        <v>252</v>
      </c>
      <c r="J229" s="629">
        <v>3</v>
      </c>
      <c r="K229" s="629">
        <v>759</v>
      </c>
      <c r="L229" s="629">
        <v>0.43027210884353739</v>
      </c>
      <c r="M229" s="629">
        <v>253</v>
      </c>
      <c r="N229" s="629"/>
      <c r="O229" s="629"/>
      <c r="P229" s="642"/>
      <c r="Q229" s="630"/>
    </row>
    <row r="230" spans="1:17" ht="14.4" customHeight="1" x14ac:dyDescent="0.3">
      <c r="A230" s="625" t="s">
        <v>9148</v>
      </c>
      <c r="B230" s="626" t="s">
        <v>9149</v>
      </c>
      <c r="C230" s="626" t="s">
        <v>6929</v>
      </c>
      <c r="D230" s="626" t="s">
        <v>9372</v>
      </c>
      <c r="E230" s="626" t="s">
        <v>9373</v>
      </c>
      <c r="F230" s="629">
        <v>1</v>
      </c>
      <c r="G230" s="629">
        <v>938</v>
      </c>
      <c r="H230" s="629">
        <v>1</v>
      </c>
      <c r="I230" s="629">
        <v>938</v>
      </c>
      <c r="J230" s="629">
        <v>3</v>
      </c>
      <c r="K230" s="629">
        <v>2814</v>
      </c>
      <c r="L230" s="629">
        <v>3</v>
      </c>
      <c r="M230" s="629">
        <v>938</v>
      </c>
      <c r="N230" s="629">
        <v>5</v>
      </c>
      <c r="O230" s="629">
        <v>4695</v>
      </c>
      <c r="P230" s="642">
        <v>5.0053304904051172</v>
      </c>
      <c r="Q230" s="630">
        <v>939</v>
      </c>
    </row>
    <row r="231" spans="1:17" ht="14.4" customHeight="1" x14ac:dyDescent="0.3">
      <c r="A231" s="625" t="s">
        <v>9148</v>
      </c>
      <c r="B231" s="626" t="s">
        <v>9149</v>
      </c>
      <c r="C231" s="626" t="s">
        <v>6929</v>
      </c>
      <c r="D231" s="626" t="s">
        <v>9374</v>
      </c>
      <c r="E231" s="626" t="s">
        <v>9375</v>
      </c>
      <c r="F231" s="629"/>
      <c r="G231" s="629"/>
      <c r="H231" s="629"/>
      <c r="I231" s="629"/>
      <c r="J231" s="629"/>
      <c r="K231" s="629"/>
      <c r="L231" s="629"/>
      <c r="M231" s="629"/>
      <c r="N231" s="629">
        <v>1</v>
      </c>
      <c r="O231" s="629">
        <v>526</v>
      </c>
      <c r="P231" s="642"/>
      <c r="Q231" s="630">
        <v>526</v>
      </c>
    </row>
    <row r="232" spans="1:17" ht="14.4" customHeight="1" x14ac:dyDescent="0.3">
      <c r="A232" s="625" t="s">
        <v>9148</v>
      </c>
      <c r="B232" s="626" t="s">
        <v>9149</v>
      </c>
      <c r="C232" s="626" t="s">
        <v>6929</v>
      </c>
      <c r="D232" s="626" t="s">
        <v>9376</v>
      </c>
      <c r="E232" s="626" t="s">
        <v>9377</v>
      </c>
      <c r="F232" s="629">
        <v>1</v>
      </c>
      <c r="G232" s="629">
        <v>393</v>
      </c>
      <c r="H232" s="629">
        <v>1</v>
      </c>
      <c r="I232" s="629">
        <v>393</v>
      </c>
      <c r="J232" s="629">
        <v>2</v>
      </c>
      <c r="K232" s="629">
        <v>786</v>
      </c>
      <c r="L232" s="629">
        <v>2</v>
      </c>
      <c r="M232" s="629">
        <v>393</v>
      </c>
      <c r="N232" s="629"/>
      <c r="O232" s="629"/>
      <c r="P232" s="642"/>
      <c r="Q232" s="630"/>
    </row>
    <row r="233" spans="1:17" ht="14.4" customHeight="1" x14ac:dyDescent="0.3">
      <c r="A233" s="625" t="s">
        <v>9148</v>
      </c>
      <c r="B233" s="626" t="s">
        <v>9149</v>
      </c>
      <c r="C233" s="626" t="s">
        <v>6929</v>
      </c>
      <c r="D233" s="626" t="s">
        <v>9378</v>
      </c>
      <c r="E233" s="626" t="s">
        <v>9379</v>
      </c>
      <c r="F233" s="629">
        <v>1</v>
      </c>
      <c r="G233" s="629">
        <v>585</v>
      </c>
      <c r="H233" s="629">
        <v>1</v>
      </c>
      <c r="I233" s="629">
        <v>585</v>
      </c>
      <c r="J233" s="629">
        <v>2</v>
      </c>
      <c r="K233" s="629">
        <v>1170</v>
      </c>
      <c r="L233" s="629">
        <v>2</v>
      </c>
      <c r="M233" s="629">
        <v>585</v>
      </c>
      <c r="N233" s="629"/>
      <c r="O233" s="629"/>
      <c r="P233" s="642"/>
      <c r="Q233" s="630"/>
    </row>
    <row r="234" spans="1:17" ht="14.4" customHeight="1" x14ac:dyDescent="0.3">
      <c r="A234" s="625" t="s">
        <v>9148</v>
      </c>
      <c r="B234" s="626" t="s">
        <v>9149</v>
      </c>
      <c r="C234" s="626" t="s">
        <v>6929</v>
      </c>
      <c r="D234" s="626" t="s">
        <v>9380</v>
      </c>
      <c r="E234" s="626" t="s">
        <v>9381</v>
      </c>
      <c r="F234" s="629">
        <v>3</v>
      </c>
      <c r="G234" s="629">
        <v>543</v>
      </c>
      <c r="H234" s="629">
        <v>1</v>
      </c>
      <c r="I234" s="629">
        <v>181</v>
      </c>
      <c r="J234" s="629">
        <v>4</v>
      </c>
      <c r="K234" s="629">
        <v>724</v>
      </c>
      <c r="L234" s="629">
        <v>1.3333333333333333</v>
      </c>
      <c r="M234" s="629">
        <v>181</v>
      </c>
      <c r="N234" s="629">
        <v>1</v>
      </c>
      <c r="O234" s="629">
        <v>182</v>
      </c>
      <c r="P234" s="642">
        <v>0.33517495395948432</v>
      </c>
      <c r="Q234" s="630">
        <v>182</v>
      </c>
    </row>
    <row r="235" spans="1:17" ht="14.4" customHeight="1" x14ac:dyDescent="0.3">
      <c r="A235" s="625" t="s">
        <v>9148</v>
      </c>
      <c r="B235" s="626" t="s">
        <v>9149</v>
      </c>
      <c r="C235" s="626" t="s">
        <v>6929</v>
      </c>
      <c r="D235" s="626" t="s">
        <v>9382</v>
      </c>
      <c r="E235" s="626" t="s">
        <v>9383</v>
      </c>
      <c r="F235" s="629">
        <v>2</v>
      </c>
      <c r="G235" s="629">
        <v>880</v>
      </c>
      <c r="H235" s="629">
        <v>1</v>
      </c>
      <c r="I235" s="629">
        <v>440</v>
      </c>
      <c r="J235" s="629"/>
      <c r="K235" s="629"/>
      <c r="L235" s="629"/>
      <c r="M235" s="629"/>
      <c r="N235" s="629"/>
      <c r="O235" s="629"/>
      <c r="P235" s="642"/>
      <c r="Q235" s="630"/>
    </row>
    <row r="236" spans="1:17" ht="14.4" customHeight="1" x14ac:dyDescent="0.3">
      <c r="A236" s="625" t="s">
        <v>9148</v>
      </c>
      <c r="B236" s="626" t="s">
        <v>9149</v>
      </c>
      <c r="C236" s="626" t="s">
        <v>6929</v>
      </c>
      <c r="D236" s="626" t="s">
        <v>9384</v>
      </c>
      <c r="E236" s="626" t="s">
        <v>9385</v>
      </c>
      <c r="F236" s="629">
        <v>9</v>
      </c>
      <c r="G236" s="629">
        <v>2673</v>
      </c>
      <c r="H236" s="629">
        <v>1</v>
      </c>
      <c r="I236" s="629">
        <v>297</v>
      </c>
      <c r="J236" s="629">
        <v>7</v>
      </c>
      <c r="K236" s="629">
        <v>2086</v>
      </c>
      <c r="L236" s="629">
        <v>0.78039655817433595</v>
      </c>
      <c r="M236" s="629">
        <v>298</v>
      </c>
      <c r="N236" s="629">
        <v>14</v>
      </c>
      <c r="O236" s="629">
        <v>4172</v>
      </c>
      <c r="P236" s="642">
        <v>1.5607931163486719</v>
      </c>
      <c r="Q236" s="630">
        <v>298</v>
      </c>
    </row>
    <row r="237" spans="1:17" ht="14.4" customHeight="1" x14ac:dyDescent="0.3">
      <c r="A237" s="625" t="s">
        <v>9148</v>
      </c>
      <c r="B237" s="626" t="s">
        <v>9149</v>
      </c>
      <c r="C237" s="626" t="s">
        <v>6929</v>
      </c>
      <c r="D237" s="626" t="s">
        <v>9386</v>
      </c>
      <c r="E237" s="626" t="s">
        <v>9387</v>
      </c>
      <c r="F237" s="629">
        <v>3</v>
      </c>
      <c r="G237" s="629">
        <v>1947</v>
      </c>
      <c r="H237" s="629">
        <v>1</v>
      </c>
      <c r="I237" s="629">
        <v>649</v>
      </c>
      <c r="J237" s="629">
        <v>6</v>
      </c>
      <c r="K237" s="629">
        <v>3894</v>
      </c>
      <c r="L237" s="629">
        <v>2</v>
      </c>
      <c r="M237" s="629">
        <v>649</v>
      </c>
      <c r="N237" s="629">
        <v>9</v>
      </c>
      <c r="O237" s="629">
        <v>5841</v>
      </c>
      <c r="P237" s="642">
        <v>3</v>
      </c>
      <c r="Q237" s="630">
        <v>649</v>
      </c>
    </row>
    <row r="238" spans="1:17" ht="14.4" customHeight="1" x14ac:dyDescent="0.3">
      <c r="A238" s="625" t="s">
        <v>9148</v>
      </c>
      <c r="B238" s="626" t="s">
        <v>9388</v>
      </c>
      <c r="C238" s="626" t="s">
        <v>6929</v>
      </c>
      <c r="D238" s="626" t="s">
        <v>9389</v>
      </c>
      <c r="E238" s="626" t="s">
        <v>9390</v>
      </c>
      <c r="F238" s="629">
        <v>29</v>
      </c>
      <c r="G238" s="629">
        <v>29986</v>
      </c>
      <c r="H238" s="629">
        <v>1</v>
      </c>
      <c r="I238" s="629">
        <v>1034</v>
      </c>
      <c r="J238" s="629">
        <v>24</v>
      </c>
      <c r="K238" s="629">
        <v>24840</v>
      </c>
      <c r="L238" s="629">
        <v>0.82838658040418867</v>
      </c>
      <c r="M238" s="629">
        <v>1035</v>
      </c>
      <c r="N238" s="629">
        <v>4</v>
      </c>
      <c r="O238" s="629">
        <v>4140</v>
      </c>
      <c r="P238" s="642">
        <v>0.13806443006736477</v>
      </c>
      <c r="Q238" s="630">
        <v>1035</v>
      </c>
    </row>
    <row r="239" spans="1:17" ht="14.4" customHeight="1" x14ac:dyDescent="0.3">
      <c r="A239" s="625" t="s">
        <v>9391</v>
      </c>
      <c r="B239" s="626" t="s">
        <v>8999</v>
      </c>
      <c r="C239" s="626" t="s">
        <v>6892</v>
      </c>
      <c r="D239" s="626" t="s">
        <v>9392</v>
      </c>
      <c r="E239" s="626" t="s">
        <v>9393</v>
      </c>
      <c r="F239" s="629">
        <v>0.5</v>
      </c>
      <c r="G239" s="629">
        <v>1154.04</v>
      </c>
      <c r="H239" s="629">
        <v>1</v>
      </c>
      <c r="I239" s="629">
        <v>2308.08</v>
      </c>
      <c r="J239" s="629">
        <v>1</v>
      </c>
      <c r="K239" s="629">
        <v>1982.88</v>
      </c>
      <c r="L239" s="629">
        <v>1.7182073411666841</v>
      </c>
      <c r="M239" s="629">
        <v>1982.88</v>
      </c>
      <c r="N239" s="629">
        <v>1</v>
      </c>
      <c r="O239" s="629">
        <v>1982.88</v>
      </c>
      <c r="P239" s="642">
        <v>1.7182073411666841</v>
      </c>
      <c r="Q239" s="630">
        <v>1982.88</v>
      </c>
    </row>
    <row r="240" spans="1:17" ht="14.4" customHeight="1" x14ac:dyDescent="0.3">
      <c r="A240" s="625" t="s">
        <v>9391</v>
      </c>
      <c r="B240" s="626" t="s">
        <v>8999</v>
      </c>
      <c r="C240" s="626" t="s">
        <v>6892</v>
      </c>
      <c r="D240" s="626" t="s">
        <v>9394</v>
      </c>
      <c r="E240" s="626" t="s">
        <v>9395</v>
      </c>
      <c r="F240" s="629">
        <v>1.67</v>
      </c>
      <c r="G240" s="629">
        <v>4265.9799999999996</v>
      </c>
      <c r="H240" s="629">
        <v>1</v>
      </c>
      <c r="I240" s="629">
        <v>2554.4790419161677</v>
      </c>
      <c r="J240" s="629">
        <v>4.67</v>
      </c>
      <c r="K240" s="629">
        <v>12367.23</v>
      </c>
      <c r="L240" s="629">
        <v>2.8990360948715184</v>
      </c>
      <c r="M240" s="629">
        <v>2648.2291220556745</v>
      </c>
      <c r="N240" s="629">
        <v>2</v>
      </c>
      <c r="O240" s="629">
        <v>5342.92</v>
      </c>
      <c r="P240" s="642">
        <v>1.2524484409209609</v>
      </c>
      <c r="Q240" s="630">
        <v>2671.46</v>
      </c>
    </row>
    <row r="241" spans="1:17" ht="14.4" customHeight="1" x14ac:dyDescent="0.3">
      <c r="A241" s="625" t="s">
        <v>9391</v>
      </c>
      <c r="B241" s="626" t="s">
        <v>8999</v>
      </c>
      <c r="C241" s="626" t="s">
        <v>6892</v>
      </c>
      <c r="D241" s="626" t="s">
        <v>9396</v>
      </c>
      <c r="E241" s="626" t="s">
        <v>9395</v>
      </c>
      <c r="F241" s="629"/>
      <c r="G241" s="629"/>
      <c r="H241" s="629"/>
      <c r="I241" s="629"/>
      <c r="J241" s="629">
        <v>0.4</v>
      </c>
      <c r="K241" s="629">
        <v>2648.22</v>
      </c>
      <c r="L241" s="629"/>
      <c r="M241" s="629">
        <v>6620.5499999999993</v>
      </c>
      <c r="N241" s="629">
        <v>0.2</v>
      </c>
      <c r="O241" s="629">
        <v>1335.72</v>
      </c>
      <c r="P241" s="642"/>
      <c r="Q241" s="630">
        <v>6678.5999999999995</v>
      </c>
    </row>
    <row r="242" spans="1:17" ht="14.4" customHeight="1" x14ac:dyDescent="0.3">
      <c r="A242" s="625" t="s">
        <v>9391</v>
      </c>
      <c r="B242" s="626" t="s">
        <v>8999</v>
      </c>
      <c r="C242" s="626" t="s">
        <v>6892</v>
      </c>
      <c r="D242" s="626" t="s">
        <v>9397</v>
      </c>
      <c r="E242" s="626" t="s">
        <v>9398</v>
      </c>
      <c r="F242" s="629"/>
      <c r="G242" s="629"/>
      <c r="H242" s="629"/>
      <c r="I242" s="629"/>
      <c r="J242" s="629"/>
      <c r="K242" s="629"/>
      <c r="L242" s="629"/>
      <c r="M242" s="629"/>
      <c r="N242" s="629">
        <v>0.8</v>
      </c>
      <c r="O242" s="629">
        <v>392.13</v>
      </c>
      <c r="P242" s="642"/>
      <c r="Q242" s="630">
        <v>490.16249999999997</v>
      </c>
    </row>
    <row r="243" spans="1:17" ht="14.4" customHeight="1" x14ac:dyDescent="0.3">
      <c r="A243" s="625" t="s">
        <v>9391</v>
      </c>
      <c r="B243" s="626" t="s">
        <v>8999</v>
      </c>
      <c r="C243" s="626" t="s">
        <v>6892</v>
      </c>
      <c r="D243" s="626" t="s">
        <v>9399</v>
      </c>
      <c r="E243" s="626" t="s">
        <v>9400</v>
      </c>
      <c r="F243" s="629">
        <v>0.1</v>
      </c>
      <c r="G243" s="629">
        <v>67.680000000000007</v>
      </c>
      <c r="H243" s="629">
        <v>1</v>
      </c>
      <c r="I243" s="629">
        <v>676.80000000000007</v>
      </c>
      <c r="J243" s="629"/>
      <c r="K243" s="629"/>
      <c r="L243" s="629"/>
      <c r="M243" s="629"/>
      <c r="N243" s="629"/>
      <c r="O243" s="629"/>
      <c r="P243" s="642"/>
      <c r="Q243" s="630"/>
    </row>
    <row r="244" spans="1:17" ht="14.4" customHeight="1" x14ac:dyDescent="0.3">
      <c r="A244" s="625" t="s">
        <v>9391</v>
      </c>
      <c r="B244" s="626" t="s">
        <v>8999</v>
      </c>
      <c r="C244" s="626" t="s">
        <v>6892</v>
      </c>
      <c r="D244" s="626" t="s">
        <v>9401</v>
      </c>
      <c r="E244" s="626" t="s">
        <v>9402</v>
      </c>
      <c r="F244" s="629">
        <v>40.549999999999997</v>
      </c>
      <c r="G244" s="629">
        <v>57445.430000000008</v>
      </c>
      <c r="H244" s="629">
        <v>1</v>
      </c>
      <c r="I244" s="629">
        <v>1416.656720098644</v>
      </c>
      <c r="J244" s="629">
        <v>41.25</v>
      </c>
      <c r="K244" s="629">
        <v>45317.649999999994</v>
      </c>
      <c r="L244" s="629">
        <v>0.78888172653594879</v>
      </c>
      <c r="M244" s="629">
        <v>1098.6096969696969</v>
      </c>
      <c r="N244" s="629">
        <v>22.830000000000002</v>
      </c>
      <c r="O244" s="629">
        <v>22439.73</v>
      </c>
      <c r="P244" s="642">
        <v>0.39062689582095561</v>
      </c>
      <c r="Q244" s="630">
        <v>982.90538764783173</v>
      </c>
    </row>
    <row r="245" spans="1:17" ht="14.4" customHeight="1" x14ac:dyDescent="0.3">
      <c r="A245" s="625" t="s">
        <v>9391</v>
      </c>
      <c r="B245" s="626" t="s">
        <v>8999</v>
      </c>
      <c r="C245" s="626" t="s">
        <v>6892</v>
      </c>
      <c r="D245" s="626" t="s">
        <v>9403</v>
      </c>
      <c r="E245" s="626" t="s">
        <v>7152</v>
      </c>
      <c r="F245" s="629">
        <v>3</v>
      </c>
      <c r="G245" s="629">
        <v>41041.969999999994</v>
      </c>
      <c r="H245" s="629">
        <v>1</v>
      </c>
      <c r="I245" s="629">
        <v>13680.656666666664</v>
      </c>
      <c r="J245" s="629">
        <v>0.05</v>
      </c>
      <c r="K245" s="629">
        <v>582.92999999999995</v>
      </c>
      <c r="L245" s="629">
        <v>1.4203265583986345E-2</v>
      </c>
      <c r="M245" s="629">
        <v>11658.599999999999</v>
      </c>
      <c r="N245" s="629"/>
      <c r="O245" s="629"/>
      <c r="P245" s="642"/>
      <c r="Q245" s="630"/>
    </row>
    <row r="246" spans="1:17" ht="14.4" customHeight="1" x14ac:dyDescent="0.3">
      <c r="A246" s="625" t="s">
        <v>9391</v>
      </c>
      <c r="B246" s="626" t="s">
        <v>8999</v>
      </c>
      <c r="C246" s="626" t="s">
        <v>6892</v>
      </c>
      <c r="D246" s="626" t="s">
        <v>9404</v>
      </c>
      <c r="E246" s="626" t="s">
        <v>9405</v>
      </c>
      <c r="F246" s="629">
        <v>6.1999999999999993</v>
      </c>
      <c r="G246" s="629">
        <v>103257.51</v>
      </c>
      <c r="H246" s="629">
        <v>1</v>
      </c>
      <c r="I246" s="629">
        <v>16654.437096774196</v>
      </c>
      <c r="J246" s="629">
        <v>12.32</v>
      </c>
      <c r="K246" s="629">
        <v>158777.81</v>
      </c>
      <c r="L246" s="629">
        <v>1.5376877672142202</v>
      </c>
      <c r="M246" s="629">
        <v>12887.809253246753</v>
      </c>
      <c r="N246" s="629">
        <v>9.27</v>
      </c>
      <c r="O246" s="629">
        <v>100592.07</v>
      </c>
      <c r="P246" s="642">
        <v>0.9741864780585936</v>
      </c>
      <c r="Q246" s="630">
        <v>10851.355987055018</v>
      </c>
    </row>
    <row r="247" spans="1:17" ht="14.4" customHeight="1" x14ac:dyDescent="0.3">
      <c r="A247" s="625" t="s">
        <v>9391</v>
      </c>
      <c r="B247" s="626" t="s">
        <v>8999</v>
      </c>
      <c r="C247" s="626" t="s">
        <v>6892</v>
      </c>
      <c r="D247" s="626" t="s">
        <v>9406</v>
      </c>
      <c r="E247" s="626" t="s">
        <v>9405</v>
      </c>
      <c r="F247" s="629"/>
      <c r="G247" s="629"/>
      <c r="H247" s="629"/>
      <c r="I247" s="629"/>
      <c r="J247" s="629"/>
      <c r="K247" s="629"/>
      <c r="L247" s="629"/>
      <c r="M247" s="629"/>
      <c r="N247" s="629">
        <v>0.04</v>
      </c>
      <c r="O247" s="629">
        <v>925.56</v>
      </c>
      <c r="P247" s="642"/>
      <c r="Q247" s="630">
        <v>23138.999999999996</v>
      </c>
    </row>
    <row r="248" spans="1:17" ht="14.4" customHeight="1" x14ac:dyDescent="0.3">
      <c r="A248" s="625" t="s">
        <v>9391</v>
      </c>
      <c r="B248" s="626" t="s">
        <v>8999</v>
      </c>
      <c r="C248" s="626" t="s">
        <v>6892</v>
      </c>
      <c r="D248" s="626" t="s">
        <v>9407</v>
      </c>
      <c r="E248" s="626" t="s">
        <v>9405</v>
      </c>
      <c r="F248" s="629">
        <v>0.2</v>
      </c>
      <c r="G248" s="629">
        <v>493.61</v>
      </c>
      <c r="H248" s="629">
        <v>1</v>
      </c>
      <c r="I248" s="629">
        <v>2468.0499999999997</v>
      </c>
      <c r="J248" s="629"/>
      <c r="K248" s="629"/>
      <c r="L248" s="629"/>
      <c r="M248" s="629"/>
      <c r="N248" s="629"/>
      <c r="O248" s="629"/>
      <c r="P248" s="642"/>
      <c r="Q248" s="630"/>
    </row>
    <row r="249" spans="1:17" ht="14.4" customHeight="1" x14ac:dyDescent="0.3">
      <c r="A249" s="625" t="s">
        <v>9391</v>
      </c>
      <c r="B249" s="626" t="s">
        <v>8999</v>
      </c>
      <c r="C249" s="626" t="s">
        <v>6892</v>
      </c>
      <c r="D249" s="626" t="s">
        <v>9408</v>
      </c>
      <c r="E249" s="626" t="s">
        <v>7152</v>
      </c>
      <c r="F249" s="629">
        <v>0.33999999999999997</v>
      </c>
      <c r="G249" s="629">
        <v>2308.1800000000003</v>
      </c>
      <c r="H249" s="629">
        <v>1</v>
      </c>
      <c r="I249" s="629">
        <v>6788.7647058823541</v>
      </c>
      <c r="J249" s="629">
        <v>1.06</v>
      </c>
      <c r="K249" s="629">
        <v>5580.41</v>
      </c>
      <c r="L249" s="629">
        <v>2.4176667330970716</v>
      </c>
      <c r="M249" s="629">
        <v>5264.5377358490559</v>
      </c>
      <c r="N249" s="629"/>
      <c r="O249" s="629"/>
      <c r="P249" s="642"/>
      <c r="Q249" s="630"/>
    </row>
    <row r="250" spans="1:17" ht="14.4" customHeight="1" x14ac:dyDescent="0.3">
      <c r="A250" s="625" t="s">
        <v>9391</v>
      </c>
      <c r="B250" s="626" t="s">
        <v>8999</v>
      </c>
      <c r="C250" s="626" t="s">
        <v>6892</v>
      </c>
      <c r="D250" s="626" t="s">
        <v>9409</v>
      </c>
      <c r="E250" s="626" t="s">
        <v>9405</v>
      </c>
      <c r="F250" s="629"/>
      <c r="G250" s="629"/>
      <c r="H250" s="629"/>
      <c r="I250" s="629"/>
      <c r="J250" s="629">
        <v>0.06</v>
      </c>
      <c r="K250" s="629">
        <v>154.79</v>
      </c>
      <c r="L250" s="629"/>
      <c r="M250" s="629">
        <v>2579.8333333333335</v>
      </c>
      <c r="N250" s="629"/>
      <c r="O250" s="629"/>
      <c r="P250" s="642"/>
      <c r="Q250" s="630"/>
    </row>
    <row r="251" spans="1:17" ht="14.4" customHeight="1" x14ac:dyDescent="0.3">
      <c r="A251" s="625" t="s">
        <v>9391</v>
      </c>
      <c r="B251" s="626" t="s">
        <v>8999</v>
      </c>
      <c r="C251" s="626" t="s">
        <v>6892</v>
      </c>
      <c r="D251" s="626" t="s">
        <v>9410</v>
      </c>
      <c r="E251" s="626" t="s">
        <v>9405</v>
      </c>
      <c r="F251" s="629">
        <v>1.6900000000000002</v>
      </c>
      <c r="G251" s="629">
        <v>12478.820000000003</v>
      </c>
      <c r="H251" s="629">
        <v>1</v>
      </c>
      <c r="I251" s="629">
        <v>7383.9171597633149</v>
      </c>
      <c r="J251" s="629">
        <v>3.33</v>
      </c>
      <c r="K251" s="629">
        <v>21478.19</v>
      </c>
      <c r="L251" s="629">
        <v>1.7211715530795375</v>
      </c>
      <c r="M251" s="629">
        <v>6449.9069069069064</v>
      </c>
      <c r="N251" s="629">
        <v>0.78</v>
      </c>
      <c r="O251" s="629">
        <v>5037.7099999999991</v>
      </c>
      <c r="P251" s="642">
        <v>0.40370083068751678</v>
      </c>
      <c r="Q251" s="630">
        <v>6458.6025641025626</v>
      </c>
    </row>
    <row r="252" spans="1:17" ht="14.4" customHeight="1" x14ac:dyDescent="0.3">
      <c r="A252" s="625" t="s">
        <v>9391</v>
      </c>
      <c r="B252" s="626" t="s">
        <v>8999</v>
      </c>
      <c r="C252" s="626" t="s">
        <v>6892</v>
      </c>
      <c r="D252" s="626" t="s">
        <v>9411</v>
      </c>
      <c r="E252" s="626" t="s">
        <v>9405</v>
      </c>
      <c r="F252" s="629">
        <v>1.36</v>
      </c>
      <c r="G252" s="629">
        <v>23490.240000000002</v>
      </c>
      <c r="H252" s="629">
        <v>1</v>
      </c>
      <c r="I252" s="629">
        <v>17272.235294117647</v>
      </c>
      <c r="J252" s="629">
        <v>0.15000000000000002</v>
      </c>
      <c r="K252" s="629">
        <v>1934.98</v>
      </c>
      <c r="L252" s="629">
        <v>8.2373785878730912E-2</v>
      </c>
      <c r="M252" s="629">
        <v>12899.866666666665</v>
      </c>
      <c r="N252" s="629">
        <v>0.25</v>
      </c>
      <c r="O252" s="629">
        <v>2949.67</v>
      </c>
      <c r="P252" s="642">
        <v>0.1255700239759151</v>
      </c>
      <c r="Q252" s="630">
        <v>11798.68</v>
      </c>
    </row>
    <row r="253" spans="1:17" ht="14.4" customHeight="1" x14ac:dyDescent="0.3">
      <c r="A253" s="625" t="s">
        <v>9391</v>
      </c>
      <c r="B253" s="626" t="s">
        <v>8999</v>
      </c>
      <c r="C253" s="626" t="s">
        <v>6892</v>
      </c>
      <c r="D253" s="626" t="s">
        <v>9412</v>
      </c>
      <c r="E253" s="626" t="s">
        <v>9413</v>
      </c>
      <c r="F253" s="629">
        <v>2</v>
      </c>
      <c r="G253" s="629">
        <v>738.26</v>
      </c>
      <c r="H253" s="629">
        <v>1</v>
      </c>
      <c r="I253" s="629">
        <v>369.13</v>
      </c>
      <c r="J253" s="629">
        <v>1</v>
      </c>
      <c r="K253" s="629">
        <v>412.69</v>
      </c>
      <c r="L253" s="629">
        <v>0.5590036030666703</v>
      </c>
      <c r="M253" s="629">
        <v>412.69</v>
      </c>
      <c r="N253" s="629"/>
      <c r="O253" s="629"/>
      <c r="P253" s="642"/>
      <c r="Q253" s="630"/>
    </row>
    <row r="254" spans="1:17" ht="14.4" customHeight="1" x14ac:dyDescent="0.3">
      <c r="A254" s="625" t="s">
        <v>9391</v>
      </c>
      <c r="B254" s="626" t="s">
        <v>8999</v>
      </c>
      <c r="C254" s="626" t="s">
        <v>6892</v>
      </c>
      <c r="D254" s="626" t="s">
        <v>9414</v>
      </c>
      <c r="E254" s="626" t="s">
        <v>9415</v>
      </c>
      <c r="F254" s="629">
        <v>5.0500000000000007</v>
      </c>
      <c r="G254" s="629">
        <v>1434.0700000000002</v>
      </c>
      <c r="H254" s="629">
        <v>1</v>
      </c>
      <c r="I254" s="629">
        <v>283.97425742574256</v>
      </c>
      <c r="J254" s="629"/>
      <c r="K254" s="629"/>
      <c r="L254" s="629"/>
      <c r="M254" s="629"/>
      <c r="N254" s="629">
        <v>2.15</v>
      </c>
      <c r="O254" s="629">
        <v>611.18999999999994</v>
      </c>
      <c r="P254" s="642">
        <v>0.42619258474133054</v>
      </c>
      <c r="Q254" s="630">
        <v>284.27441860465115</v>
      </c>
    </row>
    <row r="255" spans="1:17" ht="14.4" customHeight="1" x14ac:dyDescent="0.3">
      <c r="A255" s="625" t="s">
        <v>9391</v>
      </c>
      <c r="B255" s="626" t="s">
        <v>8999</v>
      </c>
      <c r="C255" s="626" t="s">
        <v>6892</v>
      </c>
      <c r="D255" s="626" t="s">
        <v>9416</v>
      </c>
      <c r="E255" s="626" t="s">
        <v>9417</v>
      </c>
      <c r="F255" s="629">
        <v>2</v>
      </c>
      <c r="G255" s="629">
        <v>1863.98</v>
      </c>
      <c r="H255" s="629">
        <v>1</v>
      </c>
      <c r="I255" s="629">
        <v>931.99</v>
      </c>
      <c r="J255" s="629">
        <v>2</v>
      </c>
      <c r="K255" s="629">
        <v>1933.48</v>
      </c>
      <c r="L255" s="629">
        <v>1.0372858077876372</v>
      </c>
      <c r="M255" s="629">
        <v>966.74</v>
      </c>
      <c r="N255" s="629">
        <v>1</v>
      </c>
      <c r="O255" s="629">
        <v>975.22</v>
      </c>
      <c r="P255" s="642">
        <v>0.52319230893035329</v>
      </c>
      <c r="Q255" s="630">
        <v>975.22</v>
      </c>
    </row>
    <row r="256" spans="1:17" ht="14.4" customHeight="1" x14ac:dyDescent="0.3">
      <c r="A256" s="625" t="s">
        <v>9391</v>
      </c>
      <c r="B256" s="626" t="s">
        <v>8999</v>
      </c>
      <c r="C256" s="626" t="s">
        <v>6892</v>
      </c>
      <c r="D256" s="626" t="s">
        <v>9418</v>
      </c>
      <c r="E256" s="626" t="s">
        <v>9417</v>
      </c>
      <c r="F256" s="629"/>
      <c r="G256" s="629"/>
      <c r="H256" s="629"/>
      <c r="I256" s="629"/>
      <c r="J256" s="629">
        <v>1</v>
      </c>
      <c r="K256" s="629">
        <v>1933.46</v>
      </c>
      <c r="L256" s="629"/>
      <c r="M256" s="629">
        <v>1933.46</v>
      </c>
      <c r="N256" s="629"/>
      <c r="O256" s="629"/>
      <c r="P256" s="642"/>
      <c r="Q256" s="630"/>
    </row>
    <row r="257" spans="1:17" ht="14.4" customHeight="1" x14ac:dyDescent="0.3">
      <c r="A257" s="625" t="s">
        <v>9391</v>
      </c>
      <c r="B257" s="626" t="s">
        <v>8999</v>
      </c>
      <c r="C257" s="626" t="s">
        <v>6892</v>
      </c>
      <c r="D257" s="626" t="s">
        <v>9419</v>
      </c>
      <c r="E257" s="626" t="s">
        <v>9420</v>
      </c>
      <c r="F257" s="629">
        <v>0.1</v>
      </c>
      <c r="G257" s="629">
        <v>540.59</v>
      </c>
      <c r="H257" s="629">
        <v>1</v>
      </c>
      <c r="I257" s="629">
        <v>5405.9</v>
      </c>
      <c r="J257" s="629">
        <v>0.46</v>
      </c>
      <c r="K257" s="629">
        <v>2229.9499999999998</v>
      </c>
      <c r="L257" s="629">
        <v>4.1250300597495322</v>
      </c>
      <c r="M257" s="629">
        <v>4847.7173913043471</v>
      </c>
      <c r="N257" s="629">
        <v>0.27</v>
      </c>
      <c r="O257" s="629">
        <v>1308.8800000000001</v>
      </c>
      <c r="P257" s="642">
        <v>2.4212064596089458</v>
      </c>
      <c r="Q257" s="630">
        <v>4847.7037037037035</v>
      </c>
    </row>
    <row r="258" spans="1:17" ht="14.4" customHeight="1" x14ac:dyDescent="0.3">
      <c r="A258" s="625" t="s">
        <v>9391</v>
      </c>
      <c r="B258" s="626" t="s">
        <v>8999</v>
      </c>
      <c r="C258" s="626" t="s">
        <v>6892</v>
      </c>
      <c r="D258" s="626" t="s">
        <v>7205</v>
      </c>
      <c r="E258" s="626" t="s">
        <v>7206</v>
      </c>
      <c r="F258" s="629">
        <v>8.42</v>
      </c>
      <c r="G258" s="629">
        <v>48679.950000000004</v>
      </c>
      <c r="H258" s="629">
        <v>1</v>
      </c>
      <c r="I258" s="629">
        <v>5781.4667458432314</v>
      </c>
      <c r="J258" s="629">
        <v>11.28</v>
      </c>
      <c r="K258" s="629">
        <v>61061.97</v>
      </c>
      <c r="L258" s="629">
        <v>1.2543556433398144</v>
      </c>
      <c r="M258" s="629">
        <v>5413.2952127659582</v>
      </c>
      <c r="N258" s="629">
        <v>8.58</v>
      </c>
      <c r="O258" s="629">
        <v>46599.060000000005</v>
      </c>
      <c r="P258" s="642">
        <v>0.95725365371164106</v>
      </c>
      <c r="Q258" s="630">
        <v>5431.1258741258744</v>
      </c>
    </row>
    <row r="259" spans="1:17" ht="14.4" customHeight="1" x14ac:dyDescent="0.3">
      <c r="A259" s="625" t="s">
        <v>9391</v>
      </c>
      <c r="B259" s="626" t="s">
        <v>8999</v>
      </c>
      <c r="C259" s="626" t="s">
        <v>6892</v>
      </c>
      <c r="D259" s="626" t="s">
        <v>9421</v>
      </c>
      <c r="E259" s="626" t="s">
        <v>7206</v>
      </c>
      <c r="F259" s="629">
        <v>18.749999999999996</v>
      </c>
      <c r="G259" s="629">
        <v>214167.87</v>
      </c>
      <c r="H259" s="629">
        <v>1</v>
      </c>
      <c r="I259" s="629">
        <v>11422.286400000003</v>
      </c>
      <c r="J259" s="629">
        <v>22.29</v>
      </c>
      <c r="K259" s="629">
        <v>241226.68000000005</v>
      </c>
      <c r="L259" s="629">
        <v>1.1263439282465668</v>
      </c>
      <c r="M259" s="629">
        <v>10822.192911619562</v>
      </c>
      <c r="N259" s="629">
        <v>18.060000000000002</v>
      </c>
      <c r="O259" s="629">
        <v>196251.91</v>
      </c>
      <c r="P259" s="642">
        <v>0.91634618208604313</v>
      </c>
      <c r="Q259" s="630">
        <v>10866.661683277962</v>
      </c>
    </row>
    <row r="260" spans="1:17" ht="14.4" customHeight="1" x14ac:dyDescent="0.3">
      <c r="A260" s="625" t="s">
        <v>9391</v>
      </c>
      <c r="B260" s="626" t="s">
        <v>8999</v>
      </c>
      <c r="C260" s="626" t="s">
        <v>6892</v>
      </c>
      <c r="D260" s="626" t="s">
        <v>9422</v>
      </c>
      <c r="E260" s="626" t="s">
        <v>9420</v>
      </c>
      <c r="F260" s="629">
        <v>20.990000000000002</v>
      </c>
      <c r="G260" s="629">
        <v>57390.760000000009</v>
      </c>
      <c r="H260" s="629">
        <v>1</v>
      </c>
      <c r="I260" s="629">
        <v>2734.1953311100524</v>
      </c>
      <c r="J260" s="629">
        <v>19.96</v>
      </c>
      <c r="K260" s="629">
        <v>38687.950000000004</v>
      </c>
      <c r="L260" s="629">
        <v>0.6741146135719408</v>
      </c>
      <c r="M260" s="629">
        <v>1938.2740480961925</v>
      </c>
      <c r="N260" s="629">
        <v>21.92</v>
      </c>
      <c r="O260" s="629">
        <v>42679.929999999993</v>
      </c>
      <c r="P260" s="642">
        <v>0.74367250059068712</v>
      </c>
      <c r="Q260" s="630">
        <v>1947.0770985401455</v>
      </c>
    </row>
    <row r="261" spans="1:17" ht="14.4" customHeight="1" x14ac:dyDescent="0.3">
      <c r="A261" s="625" t="s">
        <v>9391</v>
      </c>
      <c r="B261" s="626" t="s">
        <v>8999</v>
      </c>
      <c r="C261" s="626" t="s">
        <v>6892</v>
      </c>
      <c r="D261" s="626" t="s">
        <v>9019</v>
      </c>
      <c r="E261" s="626" t="s">
        <v>7206</v>
      </c>
      <c r="F261" s="629">
        <v>0.15000000000000002</v>
      </c>
      <c r="G261" s="629">
        <v>180.57</v>
      </c>
      <c r="H261" s="629">
        <v>1</v>
      </c>
      <c r="I261" s="629">
        <v>1203.7999999999997</v>
      </c>
      <c r="J261" s="629">
        <v>2</v>
      </c>
      <c r="K261" s="629">
        <v>2165.3200000000002</v>
      </c>
      <c r="L261" s="629">
        <v>11.991582211884589</v>
      </c>
      <c r="M261" s="629">
        <v>1082.6600000000001</v>
      </c>
      <c r="N261" s="629">
        <v>3.5</v>
      </c>
      <c r="O261" s="629">
        <v>3808.3100000000004</v>
      </c>
      <c r="P261" s="642">
        <v>21.090491222240686</v>
      </c>
      <c r="Q261" s="630">
        <v>1088.0885714285716</v>
      </c>
    </row>
    <row r="262" spans="1:17" ht="14.4" customHeight="1" x14ac:dyDescent="0.3">
      <c r="A262" s="625" t="s">
        <v>9391</v>
      </c>
      <c r="B262" s="626" t="s">
        <v>8999</v>
      </c>
      <c r="C262" s="626" t="s">
        <v>6892</v>
      </c>
      <c r="D262" s="626" t="s">
        <v>9423</v>
      </c>
      <c r="E262" s="626" t="s">
        <v>9424</v>
      </c>
      <c r="F262" s="629">
        <v>18.000000000000004</v>
      </c>
      <c r="G262" s="629">
        <v>9125.57</v>
      </c>
      <c r="H262" s="629">
        <v>1</v>
      </c>
      <c r="I262" s="629">
        <v>506.97611111111098</v>
      </c>
      <c r="J262" s="629">
        <v>18.5</v>
      </c>
      <c r="K262" s="629">
        <v>6948.79</v>
      </c>
      <c r="L262" s="629">
        <v>0.76146366747501804</v>
      </c>
      <c r="M262" s="629">
        <v>375.61027027027029</v>
      </c>
      <c r="N262" s="629">
        <v>15.580000000000002</v>
      </c>
      <c r="O262" s="629">
        <v>5881.1500000000005</v>
      </c>
      <c r="P262" s="642">
        <v>0.64446933177872734</v>
      </c>
      <c r="Q262" s="630">
        <v>377.48074454428752</v>
      </c>
    </row>
    <row r="263" spans="1:17" ht="14.4" customHeight="1" x14ac:dyDescent="0.3">
      <c r="A263" s="625" t="s">
        <v>9391</v>
      </c>
      <c r="B263" s="626" t="s">
        <v>8999</v>
      </c>
      <c r="C263" s="626" t="s">
        <v>6892</v>
      </c>
      <c r="D263" s="626" t="s">
        <v>9021</v>
      </c>
      <c r="E263" s="626" t="s">
        <v>9022</v>
      </c>
      <c r="F263" s="629">
        <v>1.9500000000000002</v>
      </c>
      <c r="G263" s="629">
        <v>1727.7900000000002</v>
      </c>
      <c r="H263" s="629">
        <v>1</v>
      </c>
      <c r="I263" s="629">
        <v>886.04615384615386</v>
      </c>
      <c r="J263" s="629">
        <v>0.96000000000000008</v>
      </c>
      <c r="K263" s="629">
        <v>899.05</v>
      </c>
      <c r="L263" s="629">
        <v>0.52034680140526324</v>
      </c>
      <c r="M263" s="629">
        <v>936.51041666666652</v>
      </c>
      <c r="N263" s="629">
        <v>0.16999999999999998</v>
      </c>
      <c r="O263" s="629">
        <v>151.16</v>
      </c>
      <c r="P263" s="642">
        <v>8.7487484011367106E-2</v>
      </c>
      <c r="Q263" s="630">
        <v>889.17647058823536</v>
      </c>
    </row>
    <row r="264" spans="1:17" ht="14.4" customHeight="1" x14ac:dyDescent="0.3">
      <c r="A264" s="625" t="s">
        <v>9391</v>
      </c>
      <c r="B264" s="626" t="s">
        <v>8999</v>
      </c>
      <c r="C264" s="626" t="s">
        <v>6892</v>
      </c>
      <c r="D264" s="626" t="s">
        <v>9425</v>
      </c>
      <c r="E264" s="626" t="s">
        <v>9426</v>
      </c>
      <c r="F264" s="629"/>
      <c r="G264" s="629"/>
      <c r="H264" s="629"/>
      <c r="I264" s="629"/>
      <c r="J264" s="629"/>
      <c r="K264" s="629"/>
      <c r="L264" s="629"/>
      <c r="M264" s="629"/>
      <c r="N264" s="629">
        <v>0.2</v>
      </c>
      <c r="O264" s="629">
        <v>53.73</v>
      </c>
      <c r="P264" s="642"/>
      <c r="Q264" s="630">
        <v>268.64999999999998</v>
      </c>
    </row>
    <row r="265" spans="1:17" ht="14.4" customHeight="1" x14ac:dyDescent="0.3">
      <c r="A265" s="625" t="s">
        <v>9391</v>
      </c>
      <c r="B265" s="626" t="s">
        <v>8999</v>
      </c>
      <c r="C265" s="626" t="s">
        <v>6892</v>
      </c>
      <c r="D265" s="626" t="s">
        <v>9427</v>
      </c>
      <c r="E265" s="626" t="s">
        <v>7152</v>
      </c>
      <c r="F265" s="629">
        <v>0.1</v>
      </c>
      <c r="G265" s="629">
        <v>423.2</v>
      </c>
      <c r="H265" s="629">
        <v>1</v>
      </c>
      <c r="I265" s="629">
        <v>4232</v>
      </c>
      <c r="J265" s="629"/>
      <c r="K265" s="629"/>
      <c r="L265" s="629"/>
      <c r="M265" s="629"/>
      <c r="N265" s="629"/>
      <c r="O265" s="629"/>
      <c r="P265" s="642"/>
      <c r="Q265" s="630"/>
    </row>
    <row r="266" spans="1:17" ht="14.4" customHeight="1" x14ac:dyDescent="0.3">
      <c r="A266" s="625" t="s">
        <v>9391</v>
      </c>
      <c r="B266" s="626" t="s">
        <v>8999</v>
      </c>
      <c r="C266" s="626" t="s">
        <v>6916</v>
      </c>
      <c r="D266" s="626" t="s">
        <v>9428</v>
      </c>
      <c r="E266" s="626" t="s">
        <v>9429</v>
      </c>
      <c r="F266" s="629"/>
      <c r="G266" s="629"/>
      <c r="H266" s="629"/>
      <c r="I266" s="629"/>
      <c r="J266" s="629">
        <v>1</v>
      </c>
      <c r="K266" s="629">
        <v>281.27</v>
      </c>
      <c r="L266" s="629"/>
      <c r="M266" s="629">
        <v>281.27</v>
      </c>
      <c r="N266" s="629"/>
      <c r="O266" s="629"/>
      <c r="P266" s="642"/>
      <c r="Q266" s="630"/>
    </row>
    <row r="267" spans="1:17" ht="14.4" customHeight="1" x14ac:dyDescent="0.3">
      <c r="A267" s="625" t="s">
        <v>9391</v>
      </c>
      <c r="B267" s="626" t="s">
        <v>8999</v>
      </c>
      <c r="C267" s="626" t="s">
        <v>6916</v>
      </c>
      <c r="D267" s="626" t="s">
        <v>9430</v>
      </c>
      <c r="E267" s="626" t="s">
        <v>9431</v>
      </c>
      <c r="F267" s="629">
        <v>15</v>
      </c>
      <c r="G267" s="629">
        <v>8533.5</v>
      </c>
      <c r="H267" s="629">
        <v>1</v>
      </c>
      <c r="I267" s="629">
        <v>568.9</v>
      </c>
      <c r="J267" s="629">
        <v>14</v>
      </c>
      <c r="K267" s="629">
        <v>8150.81</v>
      </c>
      <c r="L267" s="629">
        <v>0.95515439151579073</v>
      </c>
      <c r="M267" s="629">
        <v>582.2007142857143</v>
      </c>
      <c r="N267" s="629">
        <v>11</v>
      </c>
      <c r="O267" s="629">
        <v>6485.4900000000007</v>
      </c>
      <c r="P267" s="642">
        <v>0.76000351555633683</v>
      </c>
      <c r="Q267" s="630">
        <v>589.59</v>
      </c>
    </row>
    <row r="268" spans="1:17" ht="14.4" customHeight="1" x14ac:dyDescent="0.3">
      <c r="A268" s="625" t="s">
        <v>9391</v>
      </c>
      <c r="B268" s="626" t="s">
        <v>8999</v>
      </c>
      <c r="C268" s="626" t="s">
        <v>6916</v>
      </c>
      <c r="D268" s="626" t="s">
        <v>9432</v>
      </c>
      <c r="E268" s="626" t="s">
        <v>9433</v>
      </c>
      <c r="F268" s="629">
        <v>1</v>
      </c>
      <c r="G268" s="629">
        <v>2460.8000000000002</v>
      </c>
      <c r="H268" s="629">
        <v>1</v>
      </c>
      <c r="I268" s="629">
        <v>2460.8000000000002</v>
      </c>
      <c r="J268" s="629">
        <v>2</v>
      </c>
      <c r="K268" s="629">
        <v>5100.5600000000004</v>
      </c>
      <c r="L268" s="629">
        <v>2.0727243172951884</v>
      </c>
      <c r="M268" s="629">
        <v>2550.2800000000002</v>
      </c>
      <c r="N268" s="629"/>
      <c r="O268" s="629"/>
      <c r="P268" s="642"/>
      <c r="Q268" s="630"/>
    </row>
    <row r="269" spans="1:17" ht="14.4" customHeight="1" x14ac:dyDescent="0.3">
      <c r="A269" s="625" t="s">
        <v>9391</v>
      </c>
      <c r="B269" s="626" t="s">
        <v>8999</v>
      </c>
      <c r="C269" s="626" t="s">
        <v>6916</v>
      </c>
      <c r="D269" s="626" t="s">
        <v>9434</v>
      </c>
      <c r="E269" s="626" t="s">
        <v>9435</v>
      </c>
      <c r="F269" s="629"/>
      <c r="G269" s="629"/>
      <c r="H269" s="629"/>
      <c r="I269" s="629"/>
      <c r="J269" s="629"/>
      <c r="K269" s="629"/>
      <c r="L269" s="629"/>
      <c r="M269" s="629"/>
      <c r="N269" s="629">
        <v>1</v>
      </c>
      <c r="O269" s="629">
        <v>2831.35</v>
      </c>
      <c r="P269" s="642"/>
      <c r="Q269" s="630">
        <v>2831.35</v>
      </c>
    </row>
    <row r="270" spans="1:17" ht="14.4" customHeight="1" x14ac:dyDescent="0.3">
      <c r="A270" s="625" t="s">
        <v>9391</v>
      </c>
      <c r="B270" s="626" t="s">
        <v>8999</v>
      </c>
      <c r="C270" s="626" t="s">
        <v>6916</v>
      </c>
      <c r="D270" s="626" t="s">
        <v>9436</v>
      </c>
      <c r="E270" s="626" t="s">
        <v>9437</v>
      </c>
      <c r="F270" s="629">
        <v>91</v>
      </c>
      <c r="G270" s="629">
        <v>105951.29999999999</v>
      </c>
      <c r="H270" s="629">
        <v>1</v>
      </c>
      <c r="I270" s="629">
        <v>1164.3</v>
      </c>
      <c r="J270" s="629">
        <v>56</v>
      </c>
      <c r="K270" s="629">
        <v>66301.64</v>
      </c>
      <c r="L270" s="629">
        <v>0.62577467194833858</v>
      </c>
      <c r="M270" s="629">
        <v>1183.9578571428572</v>
      </c>
      <c r="N270" s="629"/>
      <c r="O270" s="629"/>
      <c r="P270" s="642"/>
      <c r="Q270" s="630"/>
    </row>
    <row r="271" spans="1:17" ht="14.4" customHeight="1" x14ac:dyDescent="0.3">
      <c r="A271" s="625" t="s">
        <v>9391</v>
      </c>
      <c r="B271" s="626" t="s">
        <v>8999</v>
      </c>
      <c r="C271" s="626" t="s">
        <v>6916</v>
      </c>
      <c r="D271" s="626" t="s">
        <v>9438</v>
      </c>
      <c r="E271" s="626" t="s">
        <v>9439</v>
      </c>
      <c r="F271" s="629"/>
      <c r="G271" s="629"/>
      <c r="H271" s="629"/>
      <c r="I271" s="629"/>
      <c r="J271" s="629">
        <v>20</v>
      </c>
      <c r="K271" s="629">
        <v>34142</v>
      </c>
      <c r="L271" s="629"/>
      <c r="M271" s="629">
        <v>1707.1</v>
      </c>
      <c r="N271" s="629">
        <v>84</v>
      </c>
      <c r="O271" s="629">
        <v>143396.40000000002</v>
      </c>
      <c r="P271" s="642"/>
      <c r="Q271" s="630">
        <v>1707.1000000000004</v>
      </c>
    </row>
    <row r="272" spans="1:17" ht="14.4" customHeight="1" x14ac:dyDescent="0.3">
      <c r="A272" s="625" t="s">
        <v>9391</v>
      </c>
      <c r="B272" s="626" t="s">
        <v>8999</v>
      </c>
      <c r="C272" s="626" t="s">
        <v>6916</v>
      </c>
      <c r="D272" s="626" t="s">
        <v>9440</v>
      </c>
      <c r="E272" s="626" t="s">
        <v>9441</v>
      </c>
      <c r="F272" s="629">
        <v>2</v>
      </c>
      <c r="G272" s="629">
        <v>2793</v>
      </c>
      <c r="H272" s="629">
        <v>1</v>
      </c>
      <c r="I272" s="629">
        <v>1396.5</v>
      </c>
      <c r="J272" s="629">
        <v>4</v>
      </c>
      <c r="K272" s="629">
        <v>5687.5599999999995</v>
      </c>
      <c r="L272" s="629">
        <v>2.0363623344074471</v>
      </c>
      <c r="M272" s="629">
        <v>1421.8899999999999</v>
      </c>
      <c r="N272" s="629">
        <v>1</v>
      </c>
      <c r="O272" s="629">
        <v>1447.28</v>
      </c>
      <c r="P272" s="642">
        <v>0.51818116720372354</v>
      </c>
      <c r="Q272" s="630">
        <v>1447.28</v>
      </c>
    </row>
    <row r="273" spans="1:17" ht="14.4" customHeight="1" x14ac:dyDescent="0.3">
      <c r="A273" s="625" t="s">
        <v>9391</v>
      </c>
      <c r="B273" s="626" t="s">
        <v>8999</v>
      </c>
      <c r="C273" s="626" t="s">
        <v>6916</v>
      </c>
      <c r="D273" s="626" t="s">
        <v>9442</v>
      </c>
      <c r="E273" s="626" t="s">
        <v>9443</v>
      </c>
      <c r="F273" s="629">
        <v>2</v>
      </c>
      <c r="G273" s="629">
        <v>1876.4</v>
      </c>
      <c r="H273" s="629">
        <v>1</v>
      </c>
      <c r="I273" s="629">
        <v>938.2</v>
      </c>
      <c r="J273" s="629">
        <v>4</v>
      </c>
      <c r="K273" s="629">
        <v>3821.04</v>
      </c>
      <c r="L273" s="629">
        <v>2.0363675122575144</v>
      </c>
      <c r="M273" s="629">
        <v>955.26</v>
      </c>
      <c r="N273" s="629">
        <v>7</v>
      </c>
      <c r="O273" s="629">
        <v>6806.24</v>
      </c>
      <c r="P273" s="642">
        <v>3.6272862929012999</v>
      </c>
      <c r="Q273" s="630">
        <v>972.31999999999994</v>
      </c>
    </row>
    <row r="274" spans="1:17" ht="14.4" customHeight="1" x14ac:dyDescent="0.3">
      <c r="A274" s="625" t="s">
        <v>9391</v>
      </c>
      <c r="B274" s="626" t="s">
        <v>8999</v>
      </c>
      <c r="C274" s="626" t="s">
        <v>6916</v>
      </c>
      <c r="D274" s="626" t="s">
        <v>9444</v>
      </c>
      <c r="E274" s="626" t="s">
        <v>9443</v>
      </c>
      <c r="F274" s="629">
        <v>43</v>
      </c>
      <c r="G274" s="629">
        <v>70838.200000000012</v>
      </c>
      <c r="H274" s="629">
        <v>1</v>
      </c>
      <c r="I274" s="629">
        <v>1647.4000000000003</v>
      </c>
      <c r="J274" s="629">
        <v>63</v>
      </c>
      <c r="K274" s="629">
        <v>107201.07</v>
      </c>
      <c r="L274" s="629">
        <v>1.5133228964033529</v>
      </c>
      <c r="M274" s="629">
        <v>1701.6042857142859</v>
      </c>
      <c r="N274" s="629">
        <v>38</v>
      </c>
      <c r="O274" s="629">
        <v>64877.779999999992</v>
      </c>
      <c r="P274" s="642">
        <v>0.9158586751216149</v>
      </c>
      <c r="Q274" s="630">
        <v>1707.3099999999997</v>
      </c>
    </row>
    <row r="275" spans="1:17" ht="14.4" customHeight="1" x14ac:dyDescent="0.3">
      <c r="A275" s="625" t="s">
        <v>9391</v>
      </c>
      <c r="B275" s="626" t="s">
        <v>8999</v>
      </c>
      <c r="C275" s="626" t="s">
        <v>6916</v>
      </c>
      <c r="D275" s="626" t="s">
        <v>9445</v>
      </c>
      <c r="E275" s="626" t="s">
        <v>9443</v>
      </c>
      <c r="F275" s="629">
        <v>46</v>
      </c>
      <c r="G275" s="629">
        <v>91714.799999999988</v>
      </c>
      <c r="H275" s="629">
        <v>1</v>
      </c>
      <c r="I275" s="629">
        <v>1993.7999999999997</v>
      </c>
      <c r="J275" s="629">
        <v>30</v>
      </c>
      <c r="K275" s="629">
        <v>60901.5</v>
      </c>
      <c r="L275" s="629">
        <v>0.66403132318884206</v>
      </c>
      <c r="M275" s="629">
        <v>2030.05</v>
      </c>
      <c r="N275" s="629">
        <v>16</v>
      </c>
      <c r="O275" s="629">
        <v>33060.800000000003</v>
      </c>
      <c r="P275" s="642">
        <v>0.36047399111157641</v>
      </c>
      <c r="Q275" s="630">
        <v>2066.3000000000002</v>
      </c>
    </row>
    <row r="276" spans="1:17" ht="14.4" customHeight="1" x14ac:dyDescent="0.3">
      <c r="A276" s="625" t="s">
        <v>9391</v>
      </c>
      <c r="B276" s="626" t="s">
        <v>8999</v>
      </c>
      <c r="C276" s="626" t="s">
        <v>6916</v>
      </c>
      <c r="D276" s="626" t="s">
        <v>9446</v>
      </c>
      <c r="E276" s="626" t="s">
        <v>9447</v>
      </c>
      <c r="F276" s="629">
        <v>3</v>
      </c>
      <c r="G276" s="629">
        <v>5592.9</v>
      </c>
      <c r="H276" s="629">
        <v>1</v>
      </c>
      <c r="I276" s="629">
        <v>1864.3</v>
      </c>
      <c r="J276" s="629">
        <v>1</v>
      </c>
      <c r="K276" s="629">
        <v>1932.09</v>
      </c>
      <c r="L276" s="629">
        <v>0.34545405782331173</v>
      </c>
      <c r="M276" s="629">
        <v>1932.09</v>
      </c>
      <c r="N276" s="629"/>
      <c r="O276" s="629"/>
      <c r="P276" s="642"/>
      <c r="Q276" s="630"/>
    </row>
    <row r="277" spans="1:17" ht="14.4" customHeight="1" x14ac:dyDescent="0.3">
      <c r="A277" s="625" t="s">
        <v>9391</v>
      </c>
      <c r="B277" s="626" t="s">
        <v>8999</v>
      </c>
      <c r="C277" s="626" t="s">
        <v>6916</v>
      </c>
      <c r="D277" s="626" t="s">
        <v>9448</v>
      </c>
      <c r="E277" s="626" t="s">
        <v>9449</v>
      </c>
      <c r="F277" s="629">
        <v>7</v>
      </c>
      <c r="G277" s="629">
        <v>6941.9</v>
      </c>
      <c r="H277" s="629">
        <v>1</v>
      </c>
      <c r="I277" s="629">
        <v>991.69999999999993</v>
      </c>
      <c r="J277" s="629">
        <v>5</v>
      </c>
      <c r="K277" s="629">
        <v>5102.74</v>
      </c>
      <c r="L277" s="629">
        <v>0.73506388740834638</v>
      </c>
      <c r="M277" s="629">
        <v>1020.548</v>
      </c>
      <c r="N277" s="629">
        <v>4</v>
      </c>
      <c r="O277" s="629">
        <v>4111.04</v>
      </c>
      <c r="P277" s="642">
        <v>0.59220674455120359</v>
      </c>
      <c r="Q277" s="630">
        <v>1027.76</v>
      </c>
    </row>
    <row r="278" spans="1:17" ht="14.4" customHeight="1" x14ac:dyDescent="0.3">
      <c r="A278" s="625" t="s">
        <v>9391</v>
      </c>
      <c r="B278" s="626" t="s">
        <v>8999</v>
      </c>
      <c r="C278" s="626" t="s">
        <v>6916</v>
      </c>
      <c r="D278" s="626" t="s">
        <v>9450</v>
      </c>
      <c r="E278" s="626" t="s">
        <v>9449</v>
      </c>
      <c r="F278" s="629">
        <v>22</v>
      </c>
      <c r="G278" s="629">
        <v>45467.4</v>
      </c>
      <c r="H278" s="629">
        <v>1</v>
      </c>
      <c r="I278" s="629">
        <v>2066.7000000000003</v>
      </c>
      <c r="J278" s="629">
        <v>17</v>
      </c>
      <c r="K278" s="629">
        <v>36186</v>
      </c>
      <c r="L278" s="629">
        <v>0.79586692883252619</v>
      </c>
      <c r="M278" s="629">
        <v>2128.5882352941176</v>
      </c>
      <c r="N278" s="629">
        <v>11</v>
      </c>
      <c r="O278" s="629">
        <v>23560.349999999995</v>
      </c>
      <c r="P278" s="642">
        <v>0.51818115836841327</v>
      </c>
      <c r="Q278" s="630">
        <v>2141.8499999999995</v>
      </c>
    </row>
    <row r="279" spans="1:17" ht="14.4" customHeight="1" x14ac:dyDescent="0.3">
      <c r="A279" s="625" t="s">
        <v>9391</v>
      </c>
      <c r="B279" s="626" t="s">
        <v>8999</v>
      </c>
      <c r="C279" s="626" t="s">
        <v>6916</v>
      </c>
      <c r="D279" s="626" t="s">
        <v>9451</v>
      </c>
      <c r="E279" s="626" t="s">
        <v>9452</v>
      </c>
      <c r="F279" s="629">
        <v>3</v>
      </c>
      <c r="G279" s="629">
        <v>58821</v>
      </c>
      <c r="H279" s="629">
        <v>1</v>
      </c>
      <c r="I279" s="629">
        <v>19607</v>
      </c>
      <c r="J279" s="629"/>
      <c r="K279" s="629"/>
      <c r="L279" s="629"/>
      <c r="M279" s="629"/>
      <c r="N279" s="629">
        <v>1</v>
      </c>
      <c r="O279" s="629">
        <v>20319.98</v>
      </c>
      <c r="P279" s="642">
        <v>0.3454545145441254</v>
      </c>
      <c r="Q279" s="630">
        <v>20319.98</v>
      </c>
    </row>
    <row r="280" spans="1:17" ht="14.4" customHeight="1" x14ac:dyDescent="0.3">
      <c r="A280" s="625" t="s">
        <v>9391</v>
      </c>
      <c r="B280" s="626" t="s">
        <v>8999</v>
      </c>
      <c r="C280" s="626" t="s">
        <v>6916</v>
      </c>
      <c r="D280" s="626" t="s">
        <v>9453</v>
      </c>
      <c r="E280" s="626" t="s">
        <v>9454</v>
      </c>
      <c r="F280" s="629">
        <v>1</v>
      </c>
      <c r="G280" s="629">
        <v>19607</v>
      </c>
      <c r="H280" s="629">
        <v>1</v>
      </c>
      <c r="I280" s="629">
        <v>19607</v>
      </c>
      <c r="J280" s="629">
        <v>1</v>
      </c>
      <c r="K280" s="629">
        <v>20587</v>
      </c>
      <c r="L280" s="629">
        <v>1.0499821492324171</v>
      </c>
      <c r="M280" s="629">
        <v>20587</v>
      </c>
      <c r="N280" s="629"/>
      <c r="O280" s="629"/>
      <c r="P280" s="642"/>
      <c r="Q280" s="630"/>
    </row>
    <row r="281" spans="1:17" ht="14.4" customHeight="1" x14ac:dyDescent="0.3">
      <c r="A281" s="625" t="s">
        <v>9391</v>
      </c>
      <c r="B281" s="626" t="s">
        <v>8999</v>
      </c>
      <c r="C281" s="626" t="s">
        <v>6916</v>
      </c>
      <c r="D281" s="626" t="s">
        <v>9455</v>
      </c>
      <c r="E281" s="626" t="s">
        <v>9456</v>
      </c>
      <c r="F281" s="629">
        <v>1</v>
      </c>
      <c r="G281" s="629">
        <v>450.4</v>
      </c>
      <c r="H281" s="629">
        <v>1</v>
      </c>
      <c r="I281" s="629">
        <v>450.4</v>
      </c>
      <c r="J281" s="629"/>
      <c r="K281" s="629"/>
      <c r="L281" s="629"/>
      <c r="M281" s="629"/>
      <c r="N281" s="629">
        <v>0</v>
      </c>
      <c r="O281" s="629">
        <v>0</v>
      </c>
      <c r="P281" s="642">
        <v>0</v>
      </c>
      <c r="Q281" s="630"/>
    </row>
    <row r="282" spans="1:17" ht="14.4" customHeight="1" x14ac:dyDescent="0.3">
      <c r="A282" s="625" t="s">
        <v>9391</v>
      </c>
      <c r="B282" s="626" t="s">
        <v>8999</v>
      </c>
      <c r="C282" s="626" t="s">
        <v>6916</v>
      </c>
      <c r="D282" s="626" t="s">
        <v>9457</v>
      </c>
      <c r="E282" s="626" t="s">
        <v>9458</v>
      </c>
      <c r="F282" s="629">
        <v>1</v>
      </c>
      <c r="G282" s="629">
        <v>26500</v>
      </c>
      <c r="H282" s="629">
        <v>1</v>
      </c>
      <c r="I282" s="629">
        <v>26500</v>
      </c>
      <c r="J282" s="629"/>
      <c r="K282" s="629"/>
      <c r="L282" s="629"/>
      <c r="M282" s="629"/>
      <c r="N282" s="629"/>
      <c r="O282" s="629"/>
      <c r="P282" s="642"/>
      <c r="Q282" s="630"/>
    </row>
    <row r="283" spans="1:17" ht="14.4" customHeight="1" x14ac:dyDescent="0.3">
      <c r="A283" s="625" t="s">
        <v>9391</v>
      </c>
      <c r="B283" s="626" t="s">
        <v>8999</v>
      </c>
      <c r="C283" s="626" t="s">
        <v>6916</v>
      </c>
      <c r="D283" s="626" t="s">
        <v>9459</v>
      </c>
      <c r="E283" s="626" t="s">
        <v>9460</v>
      </c>
      <c r="F283" s="629">
        <v>1</v>
      </c>
      <c r="G283" s="629">
        <v>11772</v>
      </c>
      <c r="H283" s="629">
        <v>1</v>
      </c>
      <c r="I283" s="629">
        <v>11772</v>
      </c>
      <c r="J283" s="629"/>
      <c r="K283" s="629"/>
      <c r="L283" s="629"/>
      <c r="M283" s="629"/>
      <c r="N283" s="629"/>
      <c r="O283" s="629"/>
      <c r="P283" s="642"/>
      <c r="Q283" s="630"/>
    </row>
    <row r="284" spans="1:17" ht="14.4" customHeight="1" x14ac:dyDescent="0.3">
      <c r="A284" s="625" t="s">
        <v>9391</v>
      </c>
      <c r="B284" s="626" t="s">
        <v>8999</v>
      </c>
      <c r="C284" s="626" t="s">
        <v>6916</v>
      </c>
      <c r="D284" s="626" t="s">
        <v>9461</v>
      </c>
      <c r="E284" s="626" t="s">
        <v>9462</v>
      </c>
      <c r="F284" s="629">
        <v>14</v>
      </c>
      <c r="G284" s="629">
        <v>40572</v>
      </c>
      <c r="H284" s="629">
        <v>1</v>
      </c>
      <c r="I284" s="629">
        <v>2898</v>
      </c>
      <c r="J284" s="629">
        <v>9</v>
      </c>
      <c r="K284" s="629">
        <v>26398.140000000003</v>
      </c>
      <c r="L284" s="629">
        <v>0.65064921620822247</v>
      </c>
      <c r="M284" s="629">
        <v>2933.126666666667</v>
      </c>
      <c r="N284" s="629">
        <v>12</v>
      </c>
      <c r="O284" s="629">
        <v>36040.559999999998</v>
      </c>
      <c r="P284" s="642">
        <v>0.88831115054717535</v>
      </c>
      <c r="Q284" s="630">
        <v>3003.3799999999997</v>
      </c>
    </row>
    <row r="285" spans="1:17" ht="14.4" customHeight="1" x14ac:dyDescent="0.3">
      <c r="A285" s="625" t="s">
        <v>9391</v>
      </c>
      <c r="B285" s="626" t="s">
        <v>8999</v>
      </c>
      <c r="C285" s="626" t="s">
        <v>6916</v>
      </c>
      <c r="D285" s="626" t="s">
        <v>9463</v>
      </c>
      <c r="E285" s="626" t="s">
        <v>9464</v>
      </c>
      <c r="F285" s="629">
        <v>1</v>
      </c>
      <c r="G285" s="629">
        <v>2236.5</v>
      </c>
      <c r="H285" s="629">
        <v>1</v>
      </c>
      <c r="I285" s="629">
        <v>2236.5</v>
      </c>
      <c r="J285" s="629">
        <v>2</v>
      </c>
      <c r="K285" s="629">
        <v>4473</v>
      </c>
      <c r="L285" s="629">
        <v>2</v>
      </c>
      <c r="M285" s="629">
        <v>2236.5</v>
      </c>
      <c r="N285" s="629">
        <v>1</v>
      </c>
      <c r="O285" s="629">
        <v>2236.5</v>
      </c>
      <c r="P285" s="642">
        <v>1</v>
      </c>
      <c r="Q285" s="630">
        <v>2236.5</v>
      </c>
    </row>
    <row r="286" spans="1:17" ht="14.4" customHeight="1" x14ac:dyDescent="0.3">
      <c r="A286" s="625" t="s">
        <v>9391</v>
      </c>
      <c r="B286" s="626" t="s">
        <v>8999</v>
      </c>
      <c r="C286" s="626" t="s">
        <v>6916</v>
      </c>
      <c r="D286" s="626" t="s">
        <v>9465</v>
      </c>
      <c r="E286" s="626" t="s">
        <v>9466</v>
      </c>
      <c r="F286" s="629">
        <v>3</v>
      </c>
      <c r="G286" s="629">
        <v>37125</v>
      </c>
      <c r="H286" s="629">
        <v>1</v>
      </c>
      <c r="I286" s="629">
        <v>12375</v>
      </c>
      <c r="J286" s="629">
        <v>1</v>
      </c>
      <c r="K286" s="629">
        <v>13465.47</v>
      </c>
      <c r="L286" s="629">
        <v>0.3627062626262626</v>
      </c>
      <c r="M286" s="629">
        <v>13465.47</v>
      </c>
      <c r="N286" s="629">
        <v>4</v>
      </c>
      <c r="O286" s="629">
        <v>53861.88</v>
      </c>
      <c r="P286" s="642">
        <v>1.4508250505050504</v>
      </c>
      <c r="Q286" s="630">
        <v>13465.47</v>
      </c>
    </row>
    <row r="287" spans="1:17" ht="14.4" customHeight="1" x14ac:dyDescent="0.3">
      <c r="A287" s="625" t="s">
        <v>9391</v>
      </c>
      <c r="B287" s="626" t="s">
        <v>8999</v>
      </c>
      <c r="C287" s="626" t="s">
        <v>6916</v>
      </c>
      <c r="D287" s="626" t="s">
        <v>9467</v>
      </c>
      <c r="E287" s="626" t="s">
        <v>9468</v>
      </c>
      <c r="F287" s="629">
        <v>5</v>
      </c>
      <c r="G287" s="629">
        <v>133119.5</v>
      </c>
      <c r="H287" s="629">
        <v>1</v>
      </c>
      <c r="I287" s="629">
        <v>26623.9</v>
      </c>
      <c r="J287" s="629">
        <v>3</v>
      </c>
      <c r="K287" s="629">
        <v>82776.12</v>
      </c>
      <c r="L287" s="629">
        <v>0.6218181408433775</v>
      </c>
      <c r="M287" s="629">
        <v>27592.039999999997</v>
      </c>
      <c r="N287" s="629"/>
      <c r="O287" s="629"/>
      <c r="P287" s="642"/>
      <c r="Q287" s="630"/>
    </row>
    <row r="288" spans="1:17" ht="14.4" customHeight="1" x14ac:dyDescent="0.3">
      <c r="A288" s="625" t="s">
        <v>9391</v>
      </c>
      <c r="B288" s="626" t="s">
        <v>8999</v>
      </c>
      <c r="C288" s="626" t="s">
        <v>6916</v>
      </c>
      <c r="D288" s="626" t="s">
        <v>9469</v>
      </c>
      <c r="E288" s="626" t="s">
        <v>9470</v>
      </c>
      <c r="F288" s="629"/>
      <c r="G288" s="629"/>
      <c r="H288" s="629"/>
      <c r="I288" s="629"/>
      <c r="J288" s="629"/>
      <c r="K288" s="629"/>
      <c r="L288" s="629"/>
      <c r="M288" s="629"/>
      <c r="N288" s="629">
        <v>1</v>
      </c>
      <c r="O288" s="629">
        <v>3991.04</v>
      </c>
      <c r="P288" s="642"/>
      <c r="Q288" s="630">
        <v>3991.04</v>
      </c>
    </row>
    <row r="289" spans="1:17" ht="14.4" customHeight="1" x14ac:dyDescent="0.3">
      <c r="A289" s="625" t="s">
        <v>9391</v>
      </c>
      <c r="B289" s="626" t="s">
        <v>8999</v>
      </c>
      <c r="C289" s="626" t="s">
        <v>6916</v>
      </c>
      <c r="D289" s="626" t="s">
        <v>9471</v>
      </c>
      <c r="E289" s="626" t="s">
        <v>9472</v>
      </c>
      <c r="F289" s="629">
        <v>10</v>
      </c>
      <c r="G289" s="629">
        <v>66490</v>
      </c>
      <c r="H289" s="629">
        <v>1</v>
      </c>
      <c r="I289" s="629">
        <v>6649</v>
      </c>
      <c r="J289" s="629">
        <v>13</v>
      </c>
      <c r="K289" s="629">
        <v>89338.36</v>
      </c>
      <c r="L289" s="629">
        <v>1.3436360354940593</v>
      </c>
      <c r="M289" s="629">
        <v>6872.1815384615384</v>
      </c>
      <c r="N289" s="629">
        <v>14</v>
      </c>
      <c r="O289" s="629">
        <v>96470.92</v>
      </c>
      <c r="P289" s="642">
        <v>1.4509087080764025</v>
      </c>
      <c r="Q289" s="630">
        <v>6890.78</v>
      </c>
    </row>
    <row r="290" spans="1:17" ht="14.4" customHeight="1" x14ac:dyDescent="0.3">
      <c r="A290" s="625" t="s">
        <v>9391</v>
      </c>
      <c r="B290" s="626" t="s">
        <v>8999</v>
      </c>
      <c r="C290" s="626" t="s">
        <v>6916</v>
      </c>
      <c r="D290" s="626" t="s">
        <v>9473</v>
      </c>
      <c r="E290" s="626" t="s">
        <v>9474</v>
      </c>
      <c r="F290" s="629"/>
      <c r="G290" s="629"/>
      <c r="H290" s="629"/>
      <c r="I290" s="629"/>
      <c r="J290" s="629">
        <v>1</v>
      </c>
      <c r="K290" s="629">
        <v>2218.3000000000002</v>
      </c>
      <c r="L290" s="629"/>
      <c r="M290" s="629">
        <v>2218.3000000000002</v>
      </c>
      <c r="N290" s="629">
        <v>2</v>
      </c>
      <c r="O290" s="629">
        <v>4597.9399999999996</v>
      </c>
      <c r="P290" s="642"/>
      <c r="Q290" s="630">
        <v>2298.9699999999998</v>
      </c>
    </row>
    <row r="291" spans="1:17" ht="14.4" customHeight="1" x14ac:dyDescent="0.3">
      <c r="A291" s="625" t="s">
        <v>9391</v>
      </c>
      <c r="B291" s="626" t="s">
        <v>8999</v>
      </c>
      <c r="C291" s="626" t="s">
        <v>6916</v>
      </c>
      <c r="D291" s="626" t="s">
        <v>9475</v>
      </c>
      <c r="E291" s="626" t="s">
        <v>9476</v>
      </c>
      <c r="F291" s="629">
        <v>22</v>
      </c>
      <c r="G291" s="629">
        <v>87839.4</v>
      </c>
      <c r="H291" s="629">
        <v>1</v>
      </c>
      <c r="I291" s="629">
        <v>3992.7</v>
      </c>
      <c r="J291" s="629">
        <v>32</v>
      </c>
      <c r="K291" s="629">
        <v>131686.53</v>
      </c>
      <c r="L291" s="629">
        <v>1.4991738331545981</v>
      </c>
      <c r="M291" s="629">
        <v>4115.2040625</v>
      </c>
      <c r="N291" s="629">
        <v>13</v>
      </c>
      <c r="O291" s="629">
        <v>53792.57</v>
      </c>
      <c r="P291" s="642">
        <v>0.61239682875793777</v>
      </c>
      <c r="Q291" s="630">
        <v>4137.8900000000003</v>
      </c>
    </row>
    <row r="292" spans="1:17" ht="14.4" customHeight="1" x14ac:dyDescent="0.3">
      <c r="A292" s="625" t="s">
        <v>9391</v>
      </c>
      <c r="B292" s="626" t="s">
        <v>8999</v>
      </c>
      <c r="C292" s="626" t="s">
        <v>6916</v>
      </c>
      <c r="D292" s="626" t="s">
        <v>9477</v>
      </c>
      <c r="E292" s="626" t="s">
        <v>9478</v>
      </c>
      <c r="F292" s="629">
        <v>2</v>
      </c>
      <c r="G292" s="629">
        <v>2168.6</v>
      </c>
      <c r="H292" s="629">
        <v>1</v>
      </c>
      <c r="I292" s="629">
        <v>1084.3</v>
      </c>
      <c r="J292" s="629">
        <v>2</v>
      </c>
      <c r="K292" s="629">
        <v>2208.0299999999997</v>
      </c>
      <c r="L292" s="629">
        <v>1.0181822373881766</v>
      </c>
      <c r="M292" s="629">
        <v>1104.0149999999999</v>
      </c>
      <c r="N292" s="629">
        <v>2</v>
      </c>
      <c r="O292" s="629">
        <v>2247.46</v>
      </c>
      <c r="P292" s="642">
        <v>1.0363644747763534</v>
      </c>
      <c r="Q292" s="630">
        <v>1123.73</v>
      </c>
    </row>
    <row r="293" spans="1:17" ht="14.4" customHeight="1" x14ac:dyDescent="0.3">
      <c r="A293" s="625" t="s">
        <v>9391</v>
      </c>
      <c r="B293" s="626" t="s">
        <v>8999</v>
      </c>
      <c r="C293" s="626" t="s">
        <v>6916</v>
      </c>
      <c r="D293" s="626" t="s">
        <v>9479</v>
      </c>
      <c r="E293" s="626" t="s">
        <v>9480</v>
      </c>
      <c r="F293" s="629">
        <v>51</v>
      </c>
      <c r="G293" s="629">
        <v>840174</v>
      </c>
      <c r="H293" s="629">
        <v>1</v>
      </c>
      <c r="I293" s="629">
        <v>16474</v>
      </c>
      <c r="J293" s="629">
        <v>46</v>
      </c>
      <c r="K293" s="629">
        <v>776374.55</v>
      </c>
      <c r="L293" s="629">
        <v>0.92406400340881778</v>
      </c>
      <c r="M293" s="629">
        <v>16877.707608695655</v>
      </c>
      <c r="N293" s="629">
        <v>37</v>
      </c>
      <c r="O293" s="629">
        <v>631702.85</v>
      </c>
      <c r="P293" s="642">
        <v>0.75187145757902529</v>
      </c>
      <c r="Q293" s="630">
        <v>17073.05</v>
      </c>
    </row>
    <row r="294" spans="1:17" ht="14.4" customHeight="1" x14ac:dyDescent="0.3">
      <c r="A294" s="625" t="s">
        <v>9391</v>
      </c>
      <c r="B294" s="626" t="s">
        <v>8999</v>
      </c>
      <c r="C294" s="626" t="s">
        <v>6916</v>
      </c>
      <c r="D294" s="626" t="s">
        <v>9481</v>
      </c>
      <c r="E294" s="626" t="s">
        <v>9482</v>
      </c>
      <c r="F294" s="629">
        <v>36</v>
      </c>
      <c r="G294" s="629">
        <v>36100.799999999996</v>
      </c>
      <c r="H294" s="629">
        <v>1</v>
      </c>
      <c r="I294" s="629">
        <v>1002.7999999999998</v>
      </c>
      <c r="J294" s="629">
        <v>53</v>
      </c>
      <c r="K294" s="629">
        <v>53148.4</v>
      </c>
      <c r="L294" s="629">
        <v>1.4722222222222225</v>
      </c>
      <c r="M294" s="629">
        <v>1002.8000000000001</v>
      </c>
      <c r="N294" s="629">
        <v>32</v>
      </c>
      <c r="O294" s="629">
        <v>32089.599999999995</v>
      </c>
      <c r="P294" s="642">
        <v>0.88888888888888884</v>
      </c>
      <c r="Q294" s="630">
        <v>1002.7999999999998</v>
      </c>
    </row>
    <row r="295" spans="1:17" ht="14.4" customHeight="1" x14ac:dyDescent="0.3">
      <c r="A295" s="625" t="s">
        <v>9391</v>
      </c>
      <c r="B295" s="626" t="s">
        <v>8999</v>
      </c>
      <c r="C295" s="626" t="s">
        <v>6916</v>
      </c>
      <c r="D295" s="626" t="s">
        <v>9483</v>
      </c>
      <c r="E295" s="626" t="s">
        <v>9484</v>
      </c>
      <c r="F295" s="629">
        <v>4</v>
      </c>
      <c r="G295" s="629">
        <v>30600</v>
      </c>
      <c r="H295" s="629">
        <v>1</v>
      </c>
      <c r="I295" s="629">
        <v>7650</v>
      </c>
      <c r="J295" s="629">
        <v>2</v>
      </c>
      <c r="K295" s="629">
        <v>15300</v>
      </c>
      <c r="L295" s="629">
        <v>0.5</v>
      </c>
      <c r="M295" s="629">
        <v>7650</v>
      </c>
      <c r="N295" s="629">
        <v>1</v>
      </c>
      <c r="O295" s="629">
        <v>7650</v>
      </c>
      <c r="P295" s="642">
        <v>0.25</v>
      </c>
      <c r="Q295" s="630">
        <v>7650</v>
      </c>
    </row>
    <row r="296" spans="1:17" ht="14.4" customHeight="1" x14ac:dyDescent="0.3">
      <c r="A296" s="625" t="s">
        <v>9391</v>
      </c>
      <c r="B296" s="626" t="s">
        <v>8999</v>
      </c>
      <c r="C296" s="626" t="s">
        <v>6916</v>
      </c>
      <c r="D296" s="626" t="s">
        <v>9485</v>
      </c>
      <c r="E296" s="626" t="s">
        <v>9486</v>
      </c>
      <c r="F296" s="629">
        <v>2</v>
      </c>
      <c r="G296" s="629">
        <v>18083.2</v>
      </c>
      <c r="H296" s="629">
        <v>1</v>
      </c>
      <c r="I296" s="629">
        <v>9041.6</v>
      </c>
      <c r="J296" s="629">
        <v>3</v>
      </c>
      <c r="K296" s="629">
        <v>28111.17</v>
      </c>
      <c r="L296" s="629">
        <v>1.5545462086356396</v>
      </c>
      <c r="M296" s="629">
        <v>9370.39</v>
      </c>
      <c r="N296" s="629"/>
      <c r="O296" s="629"/>
      <c r="P296" s="642"/>
      <c r="Q296" s="630"/>
    </row>
    <row r="297" spans="1:17" ht="14.4" customHeight="1" x14ac:dyDescent="0.3">
      <c r="A297" s="625" t="s">
        <v>9391</v>
      </c>
      <c r="B297" s="626" t="s">
        <v>8999</v>
      </c>
      <c r="C297" s="626" t="s">
        <v>6916</v>
      </c>
      <c r="D297" s="626" t="s">
        <v>9487</v>
      </c>
      <c r="E297" s="626" t="s">
        <v>9488</v>
      </c>
      <c r="F297" s="629"/>
      <c r="G297" s="629"/>
      <c r="H297" s="629"/>
      <c r="I297" s="629"/>
      <c r="J297" s="629">
        <v>2</v>
      </c>
      <c r="K297" s="629">
        <v>26569.040000000001</v>
      </c>
      <c r="L297" s="629"/>
      <c r="M297" s="629">
        <v>13284.52</v>
      </c>
      <c r="N297" s="629">
        <v>1</v>
      </c>
      <c r="O297" s="629">
        <v>13284.52</v>
      </c>
      <c r="P297" s="642"/>
      <c r="Q297" s="630">
        <v>13284.52</v>
      </c>
    </row>
    <row r="298" spans="1:17" ht="14.4" customHeight="1" x14ac:dyDescent="0.3">
      <c r="A298" s="625" t="s">
        <v>9391</v>
      </c>
      <c r="B298" s="626" t="s">
        <v>8999</v>
      </c>
      <c r="C298" s="626" t="s">
        <v>6916</v>
      </c>
      <c r="D298" s="626" t="s">
        <v>9489</v>
      </c>
      <c r="E298" s="626" t="s">
        <v>9490</v>
      </c>
      <c r="F298" s="629"/>
      <c r="G298" s="629"/>
      <c r="H298" s="629"/>
      <c r="I298" s="629"/>
      <c r="J298" s="629">
        <v>9</v>
      </c>
      <c r="K298" s="629">
        <v>31415.22</v>
      </c>
      <c r="L298" s="629"/>
      <c r="M298" s="629">
        <v>3490.58</v>
      </c>
      <c r="N298" s="629"/>
      <c r="O298" s="629"/>
      <c r="P298" s="642"/>
      <c r="Q298" s="630"/>
    </row>
    <row r="299" spans="1:17" ht="14.4" customHeight="1" x14ac:dyDescent="0.3">
      <c r="A299" s="625" t="s">
        <v>9391</v>
      </c>
      <c r="B299" s="626" t="s">
        <v>8999</v>
      </c>
      <c r="C299" s="626" t="s">
        <v>6916</v>
      </c>
      <c r="D299" s="626" t="s">
        <v>9491</v>
      </c>
      <c r="E299" s="626" t="s">
        <v>9492</v>
      </c>
      <c r="F299" s="629">
        <v>14</v>
      </c>
      <c r="G299" s="629">
        <v>29327.200000000004</v>
      </c>
      <c r="H299" s="629">
        <v>1</v>
      </c>
      <c r="I299" s="629">
        <v>2094.8000000000002</v>
      </c>
      <c r="J299" s="629">
        <v>6</v>
      </c>
      <c r="K299" s="629">
        <v>12644.970000000001</v>
      </c>
      <c r="L299" s="629">
        <v>0.43116867617774624</v>
      </c>
      <c r="M299" s="629">
        <v>2107.4950000000003</v>
      </c>
      <c r="N299" s="629">
        <v>11</v>
      </c>
      <c r="O299" s="629">
        <v>23880.67</v>
      </c>
      <c r="P299" s="642">
        <v>0.81428400938378009</v>
      </c>
      <c r="Q299" s="630">
        <v>2170.9699999999998</v>
      </c>
    </row>
    <row r="300" spans="1:17" ht="14.4" customHeight="1" x14ac:dyDescent="0.3">
      <c r="A300" s="625" t="s">
        <v>9391</v>
      </c>
      <c r="B300" s="626" t="s">
        <v>8999</v>
      </c>
      <c r="C300" s="626" t="s">
        <v>6916</v>
      </c>
      <c r="D300" s="626" t="s">
        <v>9493</v>
      </c>
      <c r="E300" s="626" t="s">
        <v>9494</v>
      </c>
      <c r="F300" s="629"/>
      <c r="G300" s="629"/>
      <c r="H300" s="629"/>
      <c r="I300" s="629"/>
      <c r="J300" s="629">
        <v>9</v>
      </c>
      <c r="K300" s="629">
        <v>7173</v>
      </c>
      <c r="L300" s="629"/>
      <c r="M300" s="629">
        <v>797</v>
      </c>
      <c r="N300" s="629">
        <v>4</v>
      </c>
      <c r="O300" s="629">
        <v>3188</v>
      </c>
      <c r="P300" s="642"/>
      <c r="Q300" s="630">
        <v>797</v>
      </c>
    </row>
    <row r="301" spans="1:17" ht="14.4" customHeight="1" x14ac:dyDescent="0.3">
      <c r="A301" s="625" t="s">
        <v>9391</v>
      </c>
      <c r="B301" s="626" t="s">
        <v>8999</v>
      </c>
      <c r="C301" s="626" t="s">
        <v>6916</v>
      </c>
      <c r="D301" s="626" t="s">
        <v>9495</v>
      </c>
      <c r="E301" s="626" t="s">
        <v>9496</v>
      </c>
      <c r="F301" s="629">
        <v>3</v>
      </c>
      <c r="G301" s="629">
        <v>74939.100000000006</v>
      </c>
      <c r="H301" s="629">
        <v>1</v>
      </c>
      <c r="I301" s="629">
        <v>24979.7</v>
      </c>
      <c r="J301" s="629"/>
      <c r="K301" s="629"/>
      <c r="L301" s="629"/>
      <c r="M301" s="629"/>
      <c r="N301" s="629"/>
      <c r="O301" s="629"/>
      <c r="P301" s="642"/>
      <c r="Q301" s="630"/>
    </row>
    <row r="302" spans="1:17" ht="14.4" customHeight="1" x14ac:dyDescent="0.3">
      <c r="A302" s="625" t="s">
        <v>9391</v>
      </c>
      <c r="B302" s="626" t="s">
        <v>8999</v>
      </c>
      <c r="C302" s="626" t="s">
        <v>6916</v>
      </c>
      <c r="D302" s="626" t="s">
        <v>9497</v>
      </c>
      <c r="E302" s="626" t="s">
        <v>9498</v>
      </c>
      <c r="F302" s="629">
        <v>1</v>
      </c>
      <c r="G302" s="629">
        <v>129.19999999999999</v>
      </c>
      <c r="H302" s="629">
        <v>1</v>
      </c>
      <c r="I302" s="629">
        <v>129.19999999999999</v>
      </c>
      <c r="J302" s="629"/>
      <c r="K302" s="629"/>
      <c r="L302" s="629"/>
      <c r="M302" s="629"/>
      <c r="N302" s="629"/>
      <c r="O302" s="629"/>
      <c r="P302" s="642"/>
      <c r="Q302" s="630"/>
    </row>
    <row r="303" spans="1:17" ht="14.4" customHeight="1" x14ac:dyDescent="0.3">
      <c r="A303" s="625" t="s">
        <v>9391</v>
      </c>
      <c r="B303" s="626" t="s">
        <v>8999</v>
      </c>
      <c r="C303" s="626" t="s">
        <v>6916</v>
      </c>
      <c r="D303" s="626" t="s">
        <v>9499</v>
      </c>
      <c r="E303" s="626" t="s">
        <v>9500</v>
      </c>
      <c r="F303" s="629">
        <v>1</v>
      </c>
      <c r="G303" s="629">
        <v>131</v>
      </c>
      <c r="H303" s="629">
        <v>1</v>
      </c>
      <c r="I303" s="629">
        <v>131</v>
      </c>
      <c r="J303" s="629"/>
      <c r="K303" s="629"/>
      <c r="L303" s="629"/>
      <c r="M303" s="629"/>
      <c r="N303" s="629"/>
      <c r="O303" s="629"/>
      <c r="P303" s="642"/>
      <c r="Q303" s="630"/>
    </row>
    <row r="304" spans="1:17" ht="14.4" customHeight="1" x14ac:dyDescent="0.3">
      <c r="A304" s="625" t="s">
        <v>9391</v>
      </c>
      <c r="B304" s="626" t="s">
        <v>8999</v>
      </c>
      <c r="C304" s="626" t="s">
        <v>6916</v>
      </c>
      <c r="D304" s="626" t="s">
        <v>9501</v>
      </c>
      <c r="E304" s="626" t="s">
        <v>9502</v>
      </c>
      <c r="F304" s="629">
        <v>1</v>
      </c>
      <c r="G304" s="629">
        <v>136.69999999999999</v>
      </c>
      <c r="H304" s="629">
        <v>1</v>
      </c>
      <c r="I304" s="629">
        <v>136.69999999999999</v>
      </c>
      <c r="J304" s="629"/>
      <c r="K304" s="629"/>
      <c r="L304" s="629"/>
      <c r="M304" s="629"/>
      <c r="N304" s="629"/>
      <c r="O304" s="629"/>
      <c r="P304" s="642"/>
      <c r="Q304" s="630"/>
    </row>
    <row r="305" spans="1:17" ht="14.4" customHeight="1" x14ac:dyDescent="0.3">
      <c r="A305" s="625" t="s">
        <v>9391</v>
      </c>
      <c r="B305" s="626" t="s">
        <v>8999</v>
      </c>
      <c r="C305" s="626" t="s">
        <v>6916</v>
      </c>
      <c r="D305" s="626" t="s">
        <v>9503</v>
      </c>
      <c r="E305" s="626" t="s">
        <v>9504</v>
      </c>
      <c r="F305" s="629">
        <v>3</v>
      </c>
      <c r="G305" s="629">
        <v>10080</v>
      </c>
      <c r="H305" s="629">
        <v>1</v>
      </c>
      <c r="I305" s="629">
        <v>3360</v>
      </c>
      <c r="J305" s="629"/>
      <c r="K305" s="629"/>
      <c r="L305" s="629"/>
      <c r="M305" s="629"/>
      <c r="N305" s="629"/>
      <c r="O305" s="629"/>
      <c r="P305" s="642"/>
      <c r="Q305" s="630"/>
    </row>
    <row r="306" spans="1:17" ht="14.4" customHeight="1" x14ac:dyDescent="0.3">
      <c r="A306" s="625" t="s">
        <v>9391</v>
      </c>
      <c r="B306" s="626" t="s">
        <v>8999</v>
      </c>
      <c r="C306" s="626" t="s">
        <v>6916</v>
      </c>
      <c r="D306" s="626" t="s">
        <v>9505</v>
      </c>
      <c r="E306" s="626" t="s">
        <v>9506</v>
      </c>
      <c r="F306" s="629">
        <v>1</v>
      </c>
      <c r="G306" s="629">
        <v>3360</v>
      </c>
      <c r="H306" s="629">
        <v>1</v>
      </c>
      <c r="I306" s="629">
        <v>3360</v>
      </c>
      <c r="J306" s="629"/>
      <c r="K306" s="629"/>
      <c r="L306" s="629"/>
      <c r="M306" s="629"/>
      <c r="N306" s="629"/>
      <c r="O306" s="629"/>
      <c r="P306" s="642"/>
      <c r="Q306" s="630"/>
    </row>
    <row r="307" spans="1:17" ht="14.4" customHeight="1" x14ac:dyDescent="0.3">
      <c r="A307" s="625" t="s">
        <v>9391</v>
      </c>
      <c r="B307" s="626" t="s">
        <v>8999</v>
      </c>
      <c r="C307" s="626" t="s">
        <v>6916</v>
      </c>
      <c r="D307" s="626" t="s">
        <v>9507</v>
      </c>
      <c r="E307" s="626" t="s">
        <v>9508</v>
      </c>
      <c r="F307" s="629">
        <v>1</v>
      </c>
      <c r="G307" s="629">
        <v>5074.7</v>
      </c>
      <c r="H307" s="629">
        <v>1</v>
      </c>
      <c r="I307" s="629">
        <v>5074.7</v>
      </c>
      <c r="J307" s="629">
        <v>4</v>
      </c>
      <c r="K307" s="629">
        <v>20852.39</v>
      </c>
      <c r="L307" s="629">
        <v>4.1090882219638596</v>
      </c>
      <c r="M307" s="629">
        <v>5213.0974999999999</v>
      </c>
      <c r="N307" s="629">
        <v>5</v>
      </c>
      <c r="O307" s="629">
        <v>26296.149999999998</v>
      </c>
      <c r="P307" s="642">
        <v>5.1818137032730993</v>
      </c>
      <c r="Q307" s="630">
        <v>5259.23</v>
      </c>
    </row>
    <row r="308" spans="1:17" ht="14.4" customHeight="1" x14ac:dyDescent="0.3">
      <c r="A308" s="625" t="s">
        <v>9391</v>
      </c>
      <c r="B308" s="626" t="s">
        <v>8999</v>
      </c>
      <c r="C308" s="626" t="s">
        <v>6916</v>
      </c>
      <c r="D308" s="626" t="s">
        <v>9509</v>
      </c>
      <c r="E308" s="626" t="s">
        <v>9510</v>
      </c>
      <c r="F308" s="629">
        <v>13</v>
      </c>
      <c r="G308" s="629">
        <v>7597.2</v>
      </c>
      <c r="H308" s="629">
        <v>1</v>
      </c>
      <c r="I308" s="629">
        <v>584.4</v>
      </c>
      <c r="J308" s="629">
        <v>19</v>
      </c>
      <c r="K308" s="629">
        <v>11379.85</v>
      </c>
      <c r="L308" s="629">
        <v>1.4979005423050598</v>
      </c>
      <c r="M308" s="629">
        <v>598.9394736842105</v>
      </c>
      <c r="N308" s="629">
        <v>8</v>
      </c>
      <c r="O308" s="629">
        <v>4845.2</v>
      </c>
      <c r="P308" s="642">
        <v>0.63776128047175273</v>
      </c>
      <c r="Q308" s="630">
        <v>605.65</v>
      </c>
    </row>
    <row r="309" spans="1:17" ht="14.4" customHeight="1" x14ac:dyDescent="0.3">
      <c r="A309" s="625" t="s">
        <v>9391</v>
      </c>
      <c r="B309" s="626" t="s">
        <v>8999</v>
      </c>
      <c r="C309" s="626" t="s">
        <v>6916</v>
      </c>
      <c r="D309" s="626" t="s">
        <v>9511</v>
      </c>
      <c r="E309" s="626" t="s">
        <v>9512</v>
      </c>
      <c r="F309" s="629">
        <v>1</v>
      </c>
      <c r="G309" s="629">
        <v>8292.1</v>
      </c>
      <c r="H309" s="629">
        <v>1</v>
      </c>
      <c r="I309" s="629">
        <v>8292.1</v>
      </c>
      <c r="J309" s="629"/>
      <c r="K309" s="629"/>
      <c r="L309" s="629"/>
      <c r="M309" s="629"/>
      <c r="N309" s="629"/>
      <c r="O309" s="629"/>
      <c r="P309" s="642"/>
      <c r="Q309" s="630"/>
    </row>
    <row r="310" spans="1:17" ht="14.4" customHeight="1" x14ac:dyDescent="0.3">
      <c r="A310" s="625" t="s">
        <v>9391</v>
      </c>
      <c r="B310" s="626" t="s">
        <v>8999</v>
      </c>
      <c r="C310" s="626" t="s">
        <v>6916</v>
      </c>
      <c r="D310" s="626" t="s">
        <v>9513</v>
      </c>
      <c r="E310" s="626" t="s">
        <v>9514</v>
      </c>
      <c r="F310" s="629">
        <v>2</v>
      </c>
      <c r="G310" s="629">
        <v>1604</v>
      </c>
      <c r="H310" s="629">
        <v>1</v>
      </c>
      <c r="I310" s="629">
        <v>802</v>
      </c>
      <c r="J310" s="629">
        <v>1</v>
      </c>
      <c r="K310" s="629">
        <v>831.16</v>
      </c>
      <c r="L310" s="629">
        <v>0.51817955112219449</v>
      </c>
      <c r="M310" s="629">
        <v>831.16</v>
      </c>
      <c r="N310" s="629">
        <v>6</v>
      </c>
      <c r="O310" s="629">
        <v>4986.96</v>
      </c>
      <c r="P310" s="642">
        <v>3.109077306733167</v>
      </c>
      <c r="Q310" s="630">
        <v>831.16</v>
      </c>
    </row>
    <row r="311" spans="1:17" ht="14.4" customHeight="1" x14ac:dyDescent="0.3">
      <c r="A311" s="625" t="s">
        <v>9391</v>
      </c>
      <c r="B311" s="626" t="s">
        <v>8999</v>
      </c>
      <c r="C311" s="626" t="s">
        <v>6916</v>
      </c>
      <c r="D311" s="626" t="s">
        <v>9515</v>
      </c>
      <c r="E311" s="626" t="s">
        <v>9514</v>
      </c>
      <c r="F311" s="629">
        <v>31</v>
      </c>
      <c r="G311" s="629">
        <v>26563.900000000005</v>
      </c>
      <c r="H311" s="629">
        <v>1</v>
      </c>
      <c r="I311" s="629">
        <v>856.9000000000002</v>
      </c>
      <c r="J311" s="629">
        <v>13</v>
      </c>
      <c r="K311" s="629">
        <v>11482.46</v>
      </c>
      <c r="L311" s="629">
        <v>0.43225806451612891</v>
      </c>
      <c r="M311" s="629">
        <v>883.26615384615377</v>
      </c>
      <c r="N311" s="629">
        <v>10</v>
      </c>
      <c r="O311" s="629">
        <v>8880.5999999999985</v>
      </c>
      <c r="P311" s="642">
        <v>0.33431085043988257</v>
      </c>
      <c r="Q311" s="630">
        <v>888.05999999999983</v>
      </c>
    </row>
    <row r="312" spans="1:17" ht="14.4" customHeight="1" x14ac:dyDescent="0.3">
      <c r="A312" s="625" t="s">
        <v>9391</v>
      </c>
      <c r="B312" s="626" t="s">
        <v>8999</v>
      </c>
      <c r="C312" s="626" t="s">
        <v>6916</v>
      </c>
      <c r="D312" s="626" t="s">
        <v>9516</v>
      </c>
      <c r="E312" s="626" t="s">
        <v>9517</v>
      </c>
      <c r="F312" s="629">
        <v>5</v>
      </c>
      <c r="G312" s="629">
        <v>4284.5</v>
      </c>
      <c r="H312" s="629">
        <v>1</v>
      </c>
      <c r="I312" s="629">
        <v>856.9</v>
      </c>
      <c r="J312" s="629">
        <v>6</v>
      </c>
      <c r="K312" s="629">
        <v>5297.2</v>
      </c>
      <c r="L312" s="629">
        <v>1.2363636363636363</v>
      </c>
      <c r="M312" s="629">
        <v>882.86666666666667</v>
      </c>
      <c r="N312" s="629">
        <v>2</v>
      </c>
      <c r="O312" s="629">
        <v>1776.12</v>
      </c>
      <c r="P312" s="642">
        <v>0.41454545454545449</v>
      </c>
      <c r="Q312" s="630">
        <v>888.06</v>
      </c>
    </row>
    <row r="313" spans="1:17" ht="14.4" customHeight="1" x14ac:dyDescent="0.3">
      <c r="A313" s="625" t="s">
        <v>9391</v>
      </c>
      <c r="B313" s="626" t="s">
        <v>8999</v>
      </c>
      <c r="C313" s="626" t="s">
        <v>6916</v>
      </c>
      <c r="D313" s="626" t="s">
        <v>9518</v>
      </c>
      <c r="E313" s="626" t="s">
        <v>9519</v>
      </c>
      <c r="F313" s="629">
        <v>11</v>
      </c>
      <c r="G313" s="629">
        <v>8822</v>
      </c>
      <c r="H313" s="629">
        <v>1</v>
      </c>
      <c r="I313" s="629">
        <v>802</v>
      </c>
      <c r="J313" s="629">
        <v>6</v>
      </c>
      <c r="K313" s="629">
        <v>4986.96</v>
      </c>
      <c r="L313" s="629">
        <v>0.56528678304239399</v>
      </c>
      <c r="M313" s="629">
        <v>831.16</v>
      </c>
      <c r="N313" s="629">
        <v>1</v>
      </c>
      <c r="O313" s="629">
        <v>831.16</v>
      </c>
      <c r="P313" s="642">
        <v>9.4214463840398999E-2</v>
      </c>
      <c r="Q313" s="630">
        <v>831.16</v>
      </c>
    </row>
    <row r="314" spans="1:17" ht="14.4" customHeight="1" x14ac:dyDescent="0.3">
      <c r="A314" s="625" t="s">
        <v>9391</v>
      </c>
      <c r="B314" s="626" t="s">
        <v>8999</v>
      </c>
      <c r="C314" s="626" t="s">
        <v>6916</v>
      </c>
      <c r="D314" s="626" t="s">
        <v>9520</v>
      </c>
      <c r="E314" s="626" t="s">
        <v>9521</v>
      </c>
      <c r="F314" s="629"/>
      <c r="G314" s="629"/>
      <c r="H314" s="629"/>
      <c r="I314" s="629"/>
      <c r="J314" s="629">
        <v>15</v>
      </c>
      <c r="K314" s="629">
        <v>58482</v>
      </c>
      <c r="L314" s="629"/>
      <c r="M314" s="629">
        <v>3898.8</v>
      </c>
      <c r="N314" s="629">
        <v>1</v>
      </c>
      <c r="O314" s="629">
        <v>3898.8</v>
      </c>
      <c r="P314" s="642"/>
      <c r="Q314" s="630">
        <v>3898.8</v>
      </c>
    </row>
    <row r="315" spans="1:17" ht="14.4" customHeight="1" x14ac:dyDescent="0.3">
      <c r="A315" s="625" t="s">
        <v>9391</v>
      </c>
      <c r="B315" s="626" t="s">
        <v>8999</v>
      </c>
      <c r="C315" s="626" t="s">
        <v>6916</v>
      </c>
      <c r="D315" s="626" t="s">
        <v>9522</v>
      </c>
      <c r="E315" s="626" t="s">
        <v>9523</v>
      </c>
      <c r="F315" s="629"/>
      <c r="G315" s="629"/>
      <c r="H315" s="629"/>
      <c r="I315" s="629"/>
      <c r="J315" s="629">
        <v>1</v>
      </c>
      <c r="K315" s="629">
        <v>2205</v>
      </c>
      <c r="L315" s="629"/>
      <c r="M315" s="629">
        <v>2205</v>
      </c>
      <c r="N315" s="629">
        <v>2</v>
      </c>
      <c r="O315" s="629">
        <v>4410</v>
      </c>
      <c r="P315" s="642"/>
      <c r="Q315" s="630">
        <v>2205</v>
      </c>
    </row>
    <row r="316" spans="1:17" ht="14.4" customHeight="1" x14ac:dyDescent="0.3">
      <c r="A316" s="625" t="s">
        <v>9391</v>
      </c>
      <c r="B316" s="626" t="s">
        <v>8999</v>
      </c>
      <c r="C316" s="626" t="s">
        <v>6916</v>
      </c>
      <c r="D316" s="626" t="s">
        <v>9524</v>
      </c>
      <c r="E316" s="626" t="s">
        <v>9525</v>
      </c>
      <c r="F316" s="629">
        <v>53</v>
      </c>
      <c r="G316" s="629">
        <v>75323.600000000006</v>
      </c>
      <c r="H316" s="629">
        <v>1</v>
      </c>
      <c r="I316" s="629">
        <v>1421.2</v>
      </c>
      <c r="J316" s="629">
        <v>51</v>
      </c>
      <c r="K316" s="629">
        <v>74238.320000000007</v>
      </c>
      <c r="L316" s="629">
        <v>0.98559176672384219</v>
      </c>
      <c r="M316" s="629">
        <v>1455.6533333333334</v>
      </c>
      <c r="N316" s="629">
        <v>37</v>
      </c>
      <c r="O316" s="629">
        <v>54496.560000000005</v>
      </c>
      <c r="P316" s="642">
        <v>0.72349914236706692</v>
      </c>
      <c r="Q316" s="630">
        <v>1472.88</v>
      </c>
    </row>
    <row r="317" spans="1:17" ht="14.4" customHeight="1" x14ac:dyDescent="0.3">
      <c r="A317" s="625" t="s">
        <v>9391</v>
      </c>
      <c r="B317" s="626" t="s">
        <v>8999</v>
      </c>
      <c r="C317" s="626" t="s">
        <v>6916</v>
      </c>
      <c r="D317" s="626" t="s">
        <v>9526</v>
      </c>
      <c r="E317" s="626" t="s">
        <v>9527</v>
      </c>
      <c r="F317" s="629"/>
      <c r="G317" s="629"/>
      <c r="H317" s="629"/>
      <c r="I317" s="629"/>
      <c r="J317" s="629">
        <v>1</v>
      </c>
      <c r="K317" s="629">
        <v>1312.14</v>
      </c>
      <c r="L317" s="629"/>
      <c r="M317" s="629">
        <v>1312.14</v>
      </c>
      <c r="N317" s="629"/>
      <c r="O317" s="629"/>
      <c r="P317" s="642"/>
      <c r="Q317" s="630"/>
    </row>
    <row r="318" spans="1:17" ht="14.4" customHeight="1" x14ac:dyDescent="0.3">
      <c r="A318" s="625" t="s">
        <v>9391</v>
      </c>
      <c r="B318" s="626" t="s">
        <v>8999</v>
      </c>
      <c r="C318" s="626" t="s">
        <v>6916</v>
      </c>
      <c r="D318" s="626" t="s">
        <v>9528</v>
      </c>
      <c r="E318" s="626" t="s">
        <v>9529</v>
      </c>
      <c r="F318" s="629"/>
      <c r="G318" s="629"/>
      <c r="H318" s="629"/>
      <c r="I318" s="629"/>
      <c r="J318" s="629"/>
      <c r="K318" s="629"/>
      <c r="L318" s="629"/>
      <c r="M318" s="629"/>
      <c r="N318" s="629">
        <v>15</v>
      </c>
      <c r="O318" s="629">
        <v>54668.700000000004</v>
      </c>
      <c r="P318" s="642"/>
      <c r="Q318" s="630">
        <v>3644.5800000000004</v>
      </c>
    </row>
    <row r="319" spans="1:17" ht="14.4" customHeight="1" x14ac:dyDescent="0.3">
      <c r="A319" s="625" t="s">
        <v>9391</v>
      </c>
      <c r="B319" s="626" t="s">
        <v>8999</v>
      </c>
      <c r="C319" s="626" t="s">
        <v>6916</v>
      </c>
      <c r="D319" s="626" t="s">
        <v>9530</v>
      </c>
      <c r="E319" s="626" t="s">
        <v>9531</v>
      </c>
      <c r="F319" s="629">
        <v>3</v>
      </c>
      <c r="G319" s="629">
        <v>26921.399999999998</v>
      </c>
      <c r="H319" s="629">
        <v>1</v>
      </c>
      <c r="I319" s="629">
        <v>8973.7999999999993</v>
      </c>
      <c r="J319" s="629">
        <v>1</v>
      </c>
      <c r="K319" s="629">
        <v>9300.1200000000008</v>
      </c>
      <c r="L319" s="629">
        <v>0.34545454545454551</v>
      </c>
      <c r="M319" s="629">
        <v>9300.1200000000008</v>
      </c>
      <c r="N319" s="629"/>
      <c r="O319" s="629"/>
      <c r="P319" s="642"/>
      <c r="Q319" s="630"/>
    </row>
    <row r="320" spans="1:17" ht="14.4" customHeight="1" x14ac:dyDescent="0.3">
      <c r="A320" s="625" t="s">
        <v>9391</v>
      </c>
      <c r="B320" s="626" t="s">
        <v>8999</v>
      </c>
      <c r="C320" s="626" t="s">
        <v>6916</v>
      </c>
      <c r="D320" s="626" t="s">
        <v>9532</v>
      </c>
      <c r="E320" s="626" t="s">
        <v>9533</v>
      </c>
      <c r="F320" s="629">
        <v>61</v>
      </c>
      <c r="G320" s="629">
        <v>76860</v>
      </c>
      <c r="H320" s="629">
        <v>1</v>
      </c>
      <c r="I320" s="629">
        <v>1260</v>
      </c>
      <c r="J320" s="629">
        <v>57</v>
      </c>
      <c r="K320" s="629">
        <v>74431.740000000005</v>
      </c>
      <c r="L320" s="629">
        <v>0.96840671350507423</v>
      </c>
      <c r="M320" s="629">
        <v>1305.8200000000002</v>
      </c>
      <c r="N320" s="629">
        <v>45</v>
      </c>
      <c r="O320" s="629">
        <v>58761.899999999994</v>
      </c>
      <c r="P320" s="642">
        <v>0.76453161592505847</v>
      </c>
      <c r="Q320" s="630">
        <v>1305.82</v>
      </c>
    </row>
    <row r="321" spans="1:17" ht="14.4" customHeight="1" x14ac:dyDescent="0.3">
      <c r="A321" s="625" t="s">
        <v>9391</v>
      </c>
      <c r="B321" s="626" t="s">
        <v>8999</v>
      </c>
      <c r="C321" s="626" t="s">
        <v>6916</v>
      </c>
      <c r="D321" s="626" t="s">
        <v>9534</v>
      </c>
      <c r="E321" s="626" t="s">
        <v>9535</v>
      </c>
      <c r="F321" s="629"/>
      <c r="G321" s="629"/>
      <c r="H321" s="629"/>
      <c r="I321" s="629"/>
      <c r="J321" s="629">
        <v>1</v>
      </c>
      <c r="K321" s="629">
        <v>30200</v>
      </c>
      <c r="L321" s="629"/>
      <c r="M321" s="629">
        <v>30200</v>
      </c>
      <c r="N321" s="629"/>
      <c r="O321" s="629"/>
      <c r="P321" s="642"/>
      <c r="Q321" s="630"/>
    </row>
    <row r="322" spans="1:17" ht="14.4" customHeight="1" x14ac:dyDescent="0.3">
      <c r="A322" s="625" t="s">
        <v>9391</v>
      </c>
      <c r="B322" s="626" t="s">
        <v>8999</v>
      </c>
      <c r="C322" s="626" t="s">
        <v>6916</v>
      </c>
      <c r="D322" s="626" t="s">
        <v>9536</v>
      </c>
      <c r="E322" s="626" t="s">
        <v>9537</v>
      </c>
      <c r="F322" s="629"/>
      <c r="G322" s="629"/>
      <c r="H322" s="629"/>
      <c r="I322" s="629"/>
      <c r="J322" s="629"/>
      <c r="K322" s="629"/>
      <c r="L322" s="629"/>
      <c r="M322" s="629"/>
      <c r="N322" s="629">
        <v>1</v>
      </c>
      <c r="O322" s="629">
        <v>80000</v>
      </c>
      <c r="P322" s="642"/>
      <c r="Q322" s="630">
        <v>80000</v>
      </c>
    </row>
    <row r="323" spans="1:17" ht="14.4" customHeight="1" x14ac:dyDescent="0.3">
      <c r="A323" s="625" t="s">
        <v>9391</v>
      </c>
      <c r="B323" s="626" t="s">
        <v>8999</v>
      </c>
      <c r="C323" s="626" t="s">
        <v>6916</v>
      </c>
      <c r="D323" s="626" t="s">
        <v>9538</v>
      </c>
      <c r="E323" s="626" t="s">
        <v>9539</v>
      </c>
      <c r="F323" s="629">
        <v>6</v>
      </c>
      <c r="G323" s="629">
        <v>2079</v>
      </c>
      <c r="H323" s="629">
        <v>1</v>
      </c>
      <c r="I323" s="629">
        <v>346.5</v>
      </c>
      <c r="J323" s="629">
        <v>7</v>
      </c>
      <c r="K323" s="629">
        <v>2513.7000000000003</v>
      </c>
      <c r="L323" s="629">
        <v>1.2090909090909092</v>
      </c>
      <c r="M323" s="629">
        <v>359.1</v>
      </c>
      <c r="N323" s="629">
        <v>9</v>
      </c>
      <c r="O323" s="629">
        <v>3231.9</v>
      </c>
      <c r="P323" s="642">
        <v>1.5545454545454547</v>
      </c>
      <c r="Q323" s="630">
        <v>359.1</v>
      </c>
    </row>
    <row r="324" spans="1:17" ht="14.4" customHeight="1" x14ac:dyDescent="0.3">
      <c r="A324" s="625" t="s">
        <v>9391</v>
      </c>
      <c r="B324" s="626" t="s">
        <v>8999</v>
      </c>
      <c r="C324" s="626" t="s">
        <v>6916</v>
      </c>
      <c r="D324" s="626" t="s">
        <v>9540</v>
      </c>
      <c r="E324" s="626" t="s">
        <v>9541</v>
      </c>
      <c r="F324" s="629"/>
      <c r="G324" s="629"/>
      <c r="H324" s="629"/>
      <c r="I324" s="629"/>
      <c r="J324" s="629">
        <v>1</v>
      </c>
      <c r="K324" s="629">
        <v>13078</v>
      </c>
      <c r="L324" s="629"/>
      <c r="M324" s="629">
        <v>13078</v>
      </c>
      <c r="N324" s="629">
        <v>1</v>
      </c>
      <c r="O324" s="629">
        <v>13078</v>
      </c>
      <c r="P324" s="642"/>
      <c r="Q324" s="630">
        <v>13078</v>
      </c>
    </row>
    <row r="325" spans="1:17" ht="14.4" customHeight="1" x14ac:dyDescent="0.3">
      <c r="A325" s="625" t="s">
        <v>9391</v>
      </c>
      <c r="B325" s="626" t="s">
        <v>8999</v>
      </c>
      <c r="C325" s="626" t="s">
        <v>6916</v>
      </c>
      <c r="D325" s="626" t="s">
        <v>9542</v>
      </c>
      <c r="E325" s="626" t="s">
        <v>9543</v>
      </c>
      <c r="F325" s="629">
        <v>4</v>
      </c>
      <c r="G325" s="629">
        <v>3575.6</v>
      </c>
      <c r="H325" s="629">
        <v>1</v>
      </c>
      <c r="I325" s="629">
        <v>893.9</v>
      </c>
      <c r="J325" s="629">
        <v>8</v>
      </c>
      <c r="K325" s="629">
        <v>7151.2</v>
      </c>
      <c r="L325" s="629">
        <v>2</v>
      </c>
      <c r="M325" s="629">
        <v>893.9</v>
      </c>
      <c r="N325" s="629">
        <v>10</v>
      </c>
      <c r="O325" s="629">
        <v>8939</v>
      </c>
      <c r="P325" s="642">
        <v>2.5</v>
      </c>
      <c r="Q325" s="630">
        <v>893.9</v>
      </c>
    </row>
    <row r="326" spans="1:17" ht="14.4" customHeight="1" x14ac:dyDescent="0.3">
      <c r="A326" s="625" t="s">
        <v>9391</v>
      </c>
      <c r="B326" s="626" t="s">
        <v>8999</v>
      </c>
      <c r="C326" s="626" t="s">
        <v>6916</v>
      </c>
      <c r="D326" s="626" t="s">
        <v>9544</v>
      </c>
      <c r="E326" s="626" t="s">
        <v>9545</v>
      </c>
      <c r="F326" s="629"/>
      <c r="G326" s="629"/>
      <c r="H326" s="629"/>
      <c r="I326" s="629"/>
      <c r="J326" s="629">
        <v>1</v>
      </c>
      <c r="K326" s="629">
        <v>893.9</v>
      </c>
      <c r="L326" s="629"/>
      <c r="M326" s="629">
        <v>893.9</v>
      </c>
      <c r="N326" s="629">
        <v>1</v>
      </c>
      <c r="O326" s="629">
        <v>893.9</v>
      </c>
      <c r="P326" s="642"/>
      <c r="Q326" s="630">
        <v>893.9</v>
      </c>
    </row>
    <row r="327" spans="1:17" ht="14.4" customHeight="1" x14ac:dyDescent="0.3">
      <c r="A327" s="625" t="s">
        <v>9391</v>
      </c>
      <c r="B327" s="626" t="s">
        <v>8999</v>
      </c>
      <c r="C327" s="626" t="s">
        <v>6916</v>
      </c>
      <c r="D327" s="626" t="s">
        <v>9546</v>
      </c>
      <c r="E327" s="626" t="s">
        <v>9547</v>
      </c>
      <c r="F327" s="629">
        <v>2</v>
      </c>
      <c r="G327" s="629">
        <v>1787.8</v>
      </c>
      <c r="H327" s="629">
        <v>1</v>
      </c>
      <c r="I327" s="629">
        <v>893.9</v>
      </c>
      <c r="J327" s="629"/>
      <c r="K327" s="629"/>
      <c r="L327" s="629"/>
      <c r="M327" s="629"/>
      <c r="N327" s="629"/>
      <c r="O327" s="629"/>
      <c r="P327" s="642"/>
      <c r="Q327" s="630"/>
    </row>
    <row r="328" spans="1:17" ht="14.4" customHeight="1" x14ac:dyDescent="0.3">
      <c r="A328" s="625" t="s">
        <v>9391</v>
      </c>
      <c r="B328" s="626" t="s">
        <v>8999</v>
      </c>
      <c r="C328" s="626" t="s">
        <v>6916</v>
      </c>
      <c r="D328" s="626" t="s">
        <v>9548</v>
      </c>
      <c r="E328" s="626" t="s">
        <v>9549</v>
      </c>
      <c r="F328" s="629"/>
      <c r="G328" s="629"/>
      <c r="H328" s="629"/>
      <c r="I328" s="629"/>
      <c r="J328" s="629"/>
      <c r="K328" s="629"/>
      <c r="L328" s="629"/>
      <c r="M328" s="629"/>
      <c r="N328" s="629">
        <v>1</v>
      </c>
      <c r="O328" s="629">
        <v>251.32</v>
      </c>
      <c r="P328" s="642"/>
      <c r="Q328" s="630">
        <v>251.32</v>
      </c>
    </row>
    <row r="329" spans="1:17" ht="14.4" customHeight="1" x14ac:dyDescent="0.3">
      <c r="A329" s="625" t="s">
        <v>9391</v>
      </c>
      <c r="B329" s="626" t="s">
        <v>8999</v>
      </c>
      <c r="C329" s="626" t="s">
        <v>6916</v>
      </c>
      <c r="D329" s="626" t="s">
        <v>9550</v>
      </c>
      <c r="E329" s="626" t="s">
        <v>9551</v>
      </c>
      <c r="F329" s="629">
        <v>2</v>
      </c>
      <c r="G329" s="629">
        <v>18774.2</v>
      </c>
      <c r="H329" s="629">
        <v>1</v>
      </c>
      <c r="I329" s="629">
        <v>9387.1</v>
      </c>
      <c r="J329" s="629"/>
      <c r="K329" s="629"/>
      <c r="L329" s="629"/>
      <c r="M329" s="629"/>
      <c r="N329" s="629"/>
      <c r="O329" s="629"/>
      <c r="P329" s="642"/>
      <c r="Q329" s="630"/>
    </row>
    <row r="330" spans="1:17" ht="14.4" customHeight="1" x14ac:dyDescent="0.3">
      <c r="A330" s="625" t="s">
        <v>9391</v>
      </c>
      <c r="B330" s="626" t="s">
        <v>8999</v>
      </c>
      <c r="C330" s="626" t="s">
        <v>6916</v>
      </c>
      <c r="D330" s="626" t="s">
        <v>9552</v>
      </c>
      <c r="E330" s="626" t="s">
        <v>9553</v>
      </c>
      <c r="F330" s="629"/>
      <c r="G330" s="629"/>
      <c r="H330" s="629"/>
      <c r="I330" s="629"/>
      <c r="J330" s="629">
        <v>5</v>
      </c>
      <c r="K330" s="629">
        <v>83567.859999999986</v>
      </c>
      <c r="L330" s="629"/>
      <c r="M330" s="629">
        <v>16713.571999999996</v>
      </c>
      <c r="N330" s="629">
        <v>4</v>
      </c>
      <c r="O330" s="629">
        <v>67326.759999999995</v>
      </c>
      <c r="P330" s="642"/>
      <c r="Q330" s="630">
        <v>16831.689999999999</v>
      </c>
    </row>
    <row r="331" spans="1:17" ht="14.4" customHeight="1" x14ac:dyDescent="0.3">
      <c r="A331" s="625" t="s">
        <v>9391</v>
      </c>
      <c r="B331" s="626" t="s">
        <v>8999</v>
      </c>
      <c r="C331" s="626" t="s">
        <v>6916</v>
      </c>
      <c r="D331" s="626" t="s">
        <v>9554</v>
      </c>
      <c r="E331" s="626" t="s">
        <v>9555</v>
      </c>
      <c r="F331" s="629"/>
      <c r="G331" s="629"/>
      <c r="H331" s="629"/>
      <c r="I331" s="629"/>
      <c r="J331" s="629"/>
      <c r="K331" s="629"/>
      <c r="L331" s="629"/>
      <c r="M331" s="629"/>
      <c r="N331" s="629">
        <v>1</v>
      </c>
      <c r="O331" s="629">
        <v>32179.09</v>
      </c>
      <c r="P331" s="642"/>
      <c r="Q331" s="630">
        <v>32179.09</v>
      </c>
    </row>
    <row r="332" spans="1:17" ht="14.4" customHeight="1" x14ac:dyDescent="0.3">
      <c r="A332" s="625" t="s">
        <v>9391</v>
      </c>
      <c r="B332" s="626" t="s">
        <v>8999</v>
      </c>
      <c r="C332" s="626" t="s">
        <v>6916</v>
      </c>
      <c r="D332" s="626" t="s">
        <v>9556</v>
      </c>
      <c r="E332" s="626" t="s">
        <v>9557</v>
      </c>
      <c r="F332" s="629"/>
      <c r="G332" s="629"/>
      <c r="H332" s="629"/>
      <c r="I332" s="629"/>
      <c r="J332" s="629">
        <v>4</v>
      </c>
      <c r="K332" s="629">
        <v>26117.39</v>
      </c>
      <c r="L332" s="629"/>
      <c r="M332" s="629">
        <v>6529.3474999999999</v>
      </c>
      <c r="N332" s="629">
        <v>1</v>
      </c>
      <c r="O332" s="629">
        <v>6587.13</v>
      </c>
      <c r="P332" s="642"/>
      <c r="Q332" s="630">
        <v>6587.13</v>
      </c>
    </row>
    <row r="333" spans="1:17" ht="14.4" customHeight="1" x14ac:dyDescent="0.3">
      <c r="A333" s="625" t="s">
        <v>9391</v>
      </c>
      <c r="B333" s="626" t="s">
        <v>8999</v>
      </c>
      <c r="C333" s="626" t="s">
        <v>6916</v>
      </c>
      <c r="D333" s="626" t="s">
        <v>9558</v>
      </c>
      <c r="E333" s="626" t="s">
        <v>9559</v>
      </c>
      <c r="F333" s="629">
        <v>21</v>
      </c>
      <c r="G333" s="629">
        <v>37317</v>
      </c>
      <c r="H333" s="629">
        <v>1</v>
      </c>
      <c r="I333" s="629">
        <v>1777</v>
      </c>
      <c r="J333" s="629">
        <v>32</v>
      </c>
      <c r="K333" s="629">
        <v>58931.839999999989</v>
      </c>
      <c r="L333" s="629">
        <v>1.5792223383444539</v>
      </c>
      <c r="M333" s="629">
        <v>1841.6199999999997</v>
      </c>
      <c r="N333" s="629">
        <v>18</v>
      </c>
      <c r="O333" s="629">
        <v>33149.159999999996</v>
      </c>
      <c r="P333" s="642">
        <v>0.88831256531875546</v>
      </c>
      <c r="Q333" s="630">
        <v>1841.62</v>
      </c>
    </row>
    <row r="334" spans="1:17" ht="14.4" customHeight="1" x14ac:dyDescent="0.3">
      <c r="A334" s="625" t="s">
        <v>9391</v>
      </c>
      <c r="B334" s="626" t="s">
        <v>8999</v>
      </c>
      <c r="C334" s="626" t="s">
        <v>6916</v>
      </c>
      <c r="D334" s="626" t="s">
        <v>9560</v>
      </c>
      <c r="E334" s="626" t="s">
        <v>9561</v>
      </c>
      <c r="F334" s="629">
        <v>2</v>
      </c>
      <c r="G334" s="629">
        <v>37142</v>
      </c>
      <c r="H334" s="629">
        <v>1</v>
      </c>
      <c r="I334" s="629">
        <v>18571</v>
      </c>
      <c r="J334" s="629">
        <v>1</v>
      </c>
      <c r="K334" s="629">
        <v>18571</v>
      </c>
      <c r="L334" s="629">
        <v>0.5</v>
      </c>
      <c r="M334" s="629">
        <v>18571</v>
      </c>
      <c r="N334" s="629">
        <v>1</v>
      </c>
      <c r="O334" s="629">
        <v>19246.310000000001</v>
      </c>
      <c r="P334" s="642">
        <v>0.51818184265790757</v>
      </c>
      <c r="Q334" s="630">
        <v>19246.310000000001</v>
      </c>
    </row>
    <row r="335" spans="1:17" ht="14.4" customHeight="1" x14ac:dyDescent="0.3">
      <c r="A335" s="625" t="s">
        <v>9391</v>
      </c>
      <c r="B335" s="626" t="s">
        <v>8999</v>
      </c>
      <c r="C335" s="626" t="s">
        <v>6916</v>
      </c>
      <c r="D335" s="626" t="s">
        <v>9562</v>
      </c>
      <c r="E335" s="626" t="s">
        <v>9563</v>
      </c>
      <c r="F335" s="629">
        <v>7</v>
      </c>
      <c r="G335" s="629">
        <v>102638.9</v>
      </c>
      <c r="H335" s="629">
        <v>1</v>
      </c>
      <c r="I335" s="629">
        <v>14662.699999999999</v>
      </c>
      <c r="J335" s="629">
        <v>10</v>
      </c>
      <c r="K335" s="629">
        <v>157868.74</v>
      </c>
      <c r="L335" s="629">
        <v>1.5380985182031375</v>
      </c>
      <c r="M335" s="629">
        <v>15786.874</v>
      </c>
      <c r="N335" s="629">
        <v>9</v>
      </c>
      <c r="O335" s="629">
        <v>143593.38</v>
      </c>
      <c r="P335" s="642">
        <v>1.3990151881986266</v>
      </c>
      <c r="Q335" s="630">
        <v>15954.82</v>
      </c>
    </row>
    <row r="336" spans="1:17" ht="14.4" customHeight="1" x14ac:dyDescent="0.3">
      <c r="A336" s="625" t="s">
        <v>9391</v>
      </c>
      <c r="B336" s="626" t="s">
        <v>8999</v>
      </c>
      <c r="C336" s="626" t="s">
        <v>6916</v>
      </c>
      <c r="D336" s="626" t="s">
        <v>9564</v>
      </c>
      <c r="E336" s="626" t="s">
        <v>9565</v>
      </c>
      <c r="F336" s="629"/>
      <c r="G336" s="629"/>
      <c r="H336" s="629"/>
      <c r="I336" s="629"/>
      <c r="J336" s="629">
        <v>3</v>
      </c>
      <c r="K336" s="629">
        <v>78569.64</v>
      </c>
      <c r="L336" s="629"/>
      <c r="M336" s="629">
        <v>26189.88</v>
      </c>
      <c r="N336" s="629">
        <v>4</v>
      </c>
      <c r="O336" s="629">
        <v>105999.28</v>
      </c>
      <c r="P336" s="642"/>
      <c r="Q336" s="630">
        <v>26499.82</v>
      </c>
    </row>
    <row r="337" spans="1:17" ht="14.4" customHeight="1" x14ac:dyDescent="0.3">
      <c r="A337" s="625" t="s">
        <v>9391</v>
      </c>
      <c r="B337" s="626" t="s">
        <v>8999</v>
      </c>
      <c r="C337" s="626" t="s">
        <v>6916</v>
      </c>
      <c r="D337" s="626" t="s">
        <v>9566</v>
      </c>
      <c r="E337" s="626" t="s">
        <v>9567</v>
      </c>
      <c r="F337" s="629">
        <v>5</v>
      </c>
      <c r="G337" s="629">
        <v>34823</v>
      </c>
      <c r="H337" s="629">
        <v>1</v>
      </c>
      <c r="I337" s="629">
        <v>6964.6</v>
      </c>
      <c r="J337" s="629"/>
      <c r="K337" s="629"/>
      <c r="L337" s="629"/>
      <c r="M337" s="629"/>
      <c r="N337" s="629"/>
      <c r="O337" s="629"/>
      <c r="P337" s="642"/>
      <c r="Q337" s="630"/>
    </row>
    <row r="338" spans="1:17" ht="14.4" customHeight="1" x14ac:dyDescent="0.3">
      <c r="A338" s="625" t="s">
        <v>9391</v>
      </c>
      <c r="B338" s="626" t="s">
        <v>8999</v>
      </c>
      <c r="C338" s="626" t="s">
        <v>6916</v>
      </c>
      <c r="D338" s="626" t="s">
        <v>9568</v>
      </c>
      <c r="E338" s="626" t="s">
        <v>9569</v>
      </c>
      <c r="F338" s="629"/>
      <c r="G338" s="629"/>
      <c r="H338" s="629"/>
      <c r="I338" s="629"/>
      <c r="J338" s="629"/>
      <c r="K338" s="629"/>
      <c r="L338" s="629"/>
      <c r="M338" s="629"/>
      <c r="N338" s="629">
        <v>1</v>
      </c>
      <c r="O338" s="629">
        <v>13065.54</v>
      </c>
      <c r="P338" s="642"/>
      <c r="Q338" s="630">
        <v>13065.54</v>
      </c>
    </row>
    <row r="339" spans="1:17" ht="14.4" customHeight="1" x14ac:dyDescent="0.3">
      <c r="A339" s="625" t="s">
        <v>9391</v>
      </c>
      <c r="B339" s="626" t="s">
        <v>8999</v>
      </c>
      <c r="C339" s="626" t="s">
        <v>6916</v>
      </c>
      <c r="D339" s="626" t="s">
        <v>9570</v>
      </c>
      <c r="E339" s="626" t="s">
        <v>9571</v>
      </c>
      <c r="F339" s="629"/>
      <c r="G339" s="629"/>
      <c r="H339" s="629"/>
      <c r="I339" s="629"/>
      <c r="J339" s="629">
        <v>4</v>
      </c>
      <c r="K339" s="629">
        <v>3757.04</v>
      </c>
      <c r="L339" s="629"/>
      <c r="M339" s="629">
        <v>939.26</v>
      </c>
      <c r="N339" s="629"/>
      <c r="O339" s="629"/>
      <c r="P339" s="642"/>
      <c r="Q339" s="630"/>
    </row>
    <row r="340" spans="1:17" ht="14.4" customHeight="1" x14ac:dyDescent="0.3">
      <c r="A340" s="625" t="s">
        <v>9391</v>
      </c>
      <c r="B340" s="626" t="s">
        <v>8999</v>
      </c>
      <c r="C340" s="626" t="s">
        <v>6916</v>
      </c>
      <c r="D340" s="626" t="s">
        <v>9572</v>
      </c>
      <c r="E340" s="626" t="s">
        <v>9573</v>
      </c>
      <c r="F340" s="629"/>
      <c r="G340" s="629"/>
      <c r="H340" s="629"/>
      <c r="I340" s="629"/>
      <c r="J340" s="629">
        <v>3</v>
      </c>
      <c r="K340" s="629">
        <v>3124.9500000000003</v>
      </c>
      <c r="L340" s="629"/>
      <c r="M340" s="629">
        <v>1041.6500000000001</v>
      </c>
      <c r="N340" s="629"/>
      <c r="O340" s="629"/>
      <c r="P340" s="642"/>
      <c r="Q340" s="630"/>
    </row>
    <row r="341" spans="1:17" ht="14.4" customHeight="1" x14ac:dyDescent="0.3">
      <c r="A341" s="625" t="s">
        <v>9391</v>
      </c>
      <c r="B341" s="626" t="s">
        <v>8999</v>
      </c>
      <c r="C341" s="626" t="s">
        <v>6916</v>
      </c>
      <c r="D341" s="626" t="s">
        <v>9574</v>
      </c>
      <c r="E341" s="626" t="s">
        <v>9575</v>
      </c>
      <c r="F341" s="629"/>
      <c r="G341" s="629"/>
      <c r="H341" s="629"/>
      <c r="I341" s="629"/>
      <c r="J341" s="629">
        <v>3</v>
      </c>
      <c r="K341" s="629">
        <v>3229.1099999999997</v>
      </c>
      <c r="L341" s="629"/>
      <c r="M341" s="629">
        <v>1076.3699999999999</v>
      </c>
      <c r="N341" s="629"/>
      <c r="O341" s="629"/>
      <c r="P341" s="642"/>
      <c r="Q341" s="630"/>
    </row>
    <row r="342" spans="1:17" ht="14.4" customHeight="1" x14ac:dyDescent="0.3">
      <c r="A342" s="625" t="s">
        <v>9391</v>
      </c>
      <c r="B342" s="626" t="s">
        <v>8999</v>
      </c>
      <c r="C342" s="626" t="s">
        <v>6916</v>
      </c>
      <c r="D342" s="626" t="s">
        <v>9576</v>
      </c>
      <c r="E342" s="626" t="s">
        <v>9577</v>
      </c>
      <c r="F342" s="629"/>
      <c r="G342" s="629"/>
      <c r="H342" s="629"/>
      <c r="I342" s="629"/>
      <c r="J342" s="629">
        <v>1</v>
      </c>
      <c r="K342" s="629">
        <v>34738.9</v>
      </c>
      <c r="L342" s="629"/>
      <c r="M342" s="629">
        <v>34738.9</v>
      </c>
      <c r="N342" s="629"/>
      <c r="O342" s="629"/>
      <c r="P342" s="642"/>
      <c r="Q342" s="630"/>
    </row>
    <row r="343" spans="1:17" ht="14.4" customHeight="1" x14ac:dyDescent="0.3">
      <c r="A343" s="625" t="s">
        <v>9391</v>
      </c>
      <c r="B343" s="626" t="s">
        <v>8999</v>
      </c>
      <c r="C343" s="626" t="s">
        <v>6929</v>
      </c>
      <c r="D343" s="626" t="s">
        <v>9578</v>
      </c>
      <c r="E343" s="626" t="s">
        <v>9579</v>
      </c>
      <c r="F343" s="629">
        <v>11</v>
      </c>
      <c r="G343" s="629">
        <v>1639</v>
      </c>
      <c r="H343" s="629">
        <v>1</v>
      </c>
      <c r="I343" s="629">
        <v>149</v>
      </c>
      <c r="J343" s="629">
        <v>12</v>
      </c>
      <c r="K343" s="629">
        <v>1788</v>
      </c>
      <c r="L343" s="629">
        <v>1.0909090909090908</v>
      </c>
      <c r="M343" s="629">
        <v>149</v>
      </c>
      <c r="N343" s="629">
        <v>32</v>
      </c>
      <c r="O343" s="629">
        <v>4800</v>
      </c>
      <c r="P343" s="642">
        <v>2.9286150091519221</v>
      </c>
      <c r="Q343" s="630">
        <v>150</v>
      </c>
    </row>
    <row r="344" spans="1:17" ht="14.4" customHeight="1" x14ac:dyDescent="0.3">
      <c r="A344" s="625" t="s">
        <v>9391</v>
      </c>
      <c r="B344" s="626" t="s">
        <v>8999</v>
      </c>
      <c r="C344" s="626" t="s">
        <v>6929</v>
      </c>
      <c r="D344" s="626" t="s">
        <v>9580</v>
      </c>
      <c r="E344" s="626" t="s">
        <v>9581</v>
      </c>
      <c r="F344" s="629">
        <v>1</v>
      </c>
      <c r="G344" s="629">
        <v>204</v>
      </c>
      <c r="H344" s="629">
        <v>1</v>
      </c>
      <c r="I344" s="629">
        <v>204</v>
      </c>
      <c r="J344" s="629">
        <v>2</v>
      </c>
      <c r="K344" s="629">
        <v>408</v>
      </c>
      <c r="L344" s="629">
        <v>2</v>
      </c>
      <c r="M344" s="629">
        <v>204</v>
      </c>
      <c r="N344" s="629">
        <v>3</v>
      </c>
      <c r="O344" s="629">
        <v>615</v>
      </c>
      <c r="P344" s="642">
        <v>3.0147058823529411</v>
      </c>
      <c r="Q344" s="630">
        <v>205</v>
      </c>
    </row>
    <row r="345" spans="1:17" ht="14.4" customHeight="1" x14ac:dyDescent="0.3">
      <c r="A345" s="625" t="s">
        <v>9391</v>
      </c>
      <c r="B345" s="626" t="s">
        <v>8999</v>
      </c>
      <c r="C345" s="626" t="s">
        <v>6929</v>
      </c>
      <c r="D345" s="626" t="s">
        <v>9582</v>
      </c>
      <c r="E345" s="626" t="s">
        <v>9583</v>
      </c>
      <c r="F345" s="629">
        <v>5</v>
      </c>
      <c r="G345" s="629">
        <v>785</v>
      </c>
      <c r="H345" s="629">
        <v>1</v>
      </c>
      <c r="I345" s="629">
        <v>157</v>
      </c>
      <c r="J345" s="629">
        <v>3</v>
      </c>
      <c r="K345" s="629">
        <v>471</v>
      </c>
      <c r="L345" s="629">
        <v>0.6</v>
      </c>
      <c r="M345" s="629">
        <v>157</v>
      </c>
      <c r="N345" s="629">
        <v>2</v>
      </c>
      <c r="O345" s="629">
        <v>316</v>
      </c>
      <c r="P345" s="642">
        <v>0.40254777070063696</v>
      </c>
      <c r="Q345" s="630">
        <v>158</v>
      </c>
    </row>
    <row r="346" spans="1:17" ht="14.4" customHeight="1" x14ac:dyDescent="0.3">
      <c r="A346" s="625" t="s">
        <v>9391</v>
      </c>
      <c r="B346" s="626" t="s">
        <v>8999</v>
      </c>
      <c r="C346" s="626" t="s">
        <v>6929</v>
      </c>
      <c r="D346" s="626" t="s">
        <v>9584</v>
      </c>
      <c r="E346" s="626" t="s">
        <v>9585</v>
      </c>
      <c r="F346" s="629">
        <v>7</v>
      </c>
      <c r="G346" s="629">
        <v>1043</v>
      </c>
      <c r="H346" s="629">
        <v>1</v>
      </c>
      <c r="I346" s="629">
        <v>149</v>
      </c>
      <c r="J346" s="629">
        <v>5</v>
      </c>
      <c r="K346" s="629">
        <v>745</v>
      </c>
      <c r="L346" s="629">
        <v>0.7142857142857143</v>
      </c>
      <c r="M346" s="629">
        <v>149</v>
      </c>
      <c r="N346" s="629">
        <v>5</v>
      </c>
      <c r="O346" s="629">
        <v>750</v>
      </c>
      <c r="P346" s="642">
        <v>0.7190795781399808</v>
      </c>
      <c r="Q346" s="630">
        <v>150</v>
      </c>
    </row>
    <row r="347" spans="1:17" ht="14.4" customHeight="1" x14ac:dyDescent="0.3">
      <c r="A347" s="625" t="s">
        <v>9391</v>
      </c>
      <c r="B347" s="626" t="s">
        <v>8999</v>
      </c>
      <c r="C347" s="626" t="s">
        <v>6929</v>
      </c>
      <c r="D347" s="626" t="s">
        <v>9586</v>
      </c>
      <c r="E347" s="626" t="s">
        <v>9587</v>
      </c>
      <c r="F347" s="629">
        <v>16</v>
      </c>
      <c r="G347" s="629">
        <v>2896</v>
      </c>
      <c r="H347" s="629">
        <v>1</v>
      </c>
      <c r="I347" s="629">
        <v>181</v>
      </c>
      <c r="J347" s="629">
        <v>10</v>
      </c>
      <c r="K347" s="629">
        <v>1810</v>
      </c>
      <c r="L347" s="629">
        <v>0.625</v>
      </c>
      <c r="M347" s="629">
        <v>181</v>
      </c>
      <c r="N347" s="629">
        <v>9</v>
      </c>
      <c r="O347" s="629">
        <v>1638</v>
      </c>
      <c r="P347" s="642">
        <v>0.56560773480662985</v>
      </c>
      <c r="Q347" s="630">
        <v>182</v>
      </c>
    </row>
    <row r="348" spans="1:17" ht="14.4" customHeight="1" x14ac:dyDescent="0.3">
      <c r="A348" s="625" t="s">
        <v>9391</v>
      </c>
      <c r="B348" s="626" t="s">
        <v>8999</v>
      </c>
      <c r="C348" s="626" t="s">
        <v>6929</v>
      </c>
      <c r="D348" s="626" t="s">
        <v>9588</v>
      </c>
      <c r="E348" s="626" t="s">
        <v>9589</v>
      </c>
      <c r="F348" s="629">
        <v>1</v>
      </c>
      <c r="G348" s="629">
        <v>157</v>
      </c>
      <c r="H348" s="629">
        <v>1</v>
      </c>
      <c r="I348" s="629">
        <v>157</v>
      </c>
      <c r="J348" s="629">
        <v>1</v>
      </c>
      <c r="K348" s="629">
        <v>157</v>
      </c>
      <c r="L348" s="629">
        <v>1</v>
      </c>
      <c r="M348" s="629">
        <v>157</v>
      </c>
      <c r="N348" s="629">
        <v>2</v>
      </c>
      <c r="O348" s="629">
        <v>316</v>
      </c>
      <c r="P348" s="642">
        <v>2.0127388535031847</v>
      </c>
      <c r="Q348" s="630">
        <v>158</v>
      </c>
    </row>
    <row r="349" spans="1:17" ht="14.4" customHeight="1" x14ac:dyDescent="0.3">
      <c r="A349" s="625" t="s">
        <v>9391</v>
      </c>
      <c r="B349" s="626" t="s">
        <v>8999</v>
      </c>
      <c r="C349" s="626" t="s">
        <v>6929</v>
      </c>
      <c r="D349" s="626" t="s">
        <v>9590</v>
      </c>
      <c r="E349" s="626" t="s">
        <v>9591</v>
      </c>
      <c r="F349" s="629">
        <v>10</v>
      </c>
      <c r="G349" s="629">
        <v>1230</v>
      </c>
      <c r="H349" s="629">
        <v>1</v>
      </c>
      <c r="I349" s="629">
        <v>123</v>
      </c>
      <c r="J349" s="629">
        <v>18</v>
      </c>
      <c r="K349" s="629">
        <v>2232</v>
      </c>
      <c r="L349" s="629">
        <v>1.8146341463414635</v>
      </c>
      <c r="M349" s="629">
        <v>124</v>
      </c>
      <c r="N349" s="629">
        <v>5</v>
      </c>
      <c r="O349" s="629">
        <v>620</v>
      </c>
      <c r="P349" s="642">
        <v>0.50406504065040647</v>
      </c>
      <c r="Q349" s="630">
        <v>124</v>
      </c>
    </row>
    <row r="350" spans="1:17" ht="14.4" customHeight="1" x14ac:dyDescent="0.3">
      <c r="A350" s="625" t="s">
        <v>9391</v>
      </c>
      <c r="B350" s="626" t="s">
        <v>8999</v>
      </c>
      <c r="C350" s="626" t="s">
        <v>6929</v>
      </c>
      <c r="D350" s="626" t="s">
        <v>9592</v>
      </c>
      <c r="E350" s="626" t="s">
        <v>9593</v>
      </c>
      <c r="F350" s="629">
        <v>8</v>
      </c>
      <c r="G350" s="629">
        <v>1536</v>
      </c>
      <c r="H350" s="629">
        <v>1</v>
      </c>
      <c r="I350" s="629">
        <v>192</v>
      </c>
      <c r="J350" s="629">
        <v>6</v>
      </c>
      <c r="K350" s="629">
        <v>1152</v>
      </c>
      <c r="L350" s="629">
        <v>0.75</v>
      </c>
      <c r="M350" s="629">
        <v>192</v>
      </c>
      <c r="N350" s="629">
        <v>3</v>
      </c>
      <c r="O350" s="629">
        <v>579</v>
      </c>
      <c r="P350" s="642">
        <v>0.376953125</v>
      </c>
      <c r="Q350" s="630">
        <v>193</v>
      </c>
    </row>
    <row r="351" spans="1:17" ht="14.4" customHeight="1" x14ac:dyDescent="0.3">
      <c r="A351" s="625" t="s">
        <v>9391</v>
      </c>
      <c r="B351" s="626" t="s">
        <v>8999</v>
      </c>
      <c r="C351" s="626" t="s">
        <v>6929</v>
      </c>
      <c r="D351" s="626" t="s">
        <v>9594</v>
      </c>
      <c r="E351" s="626" t="s">
        <v>9595</v>
      </c>
      <c r="F351" s="629">
        <v>30</v>
      </c>
      <c r="G351" s="629">
        <v>6480</v>
      </c>
      <c r="H351" s="629">
        <v>1</v>
      </c>
      <c r="I351" s="629">
        <v>216</v>
      </c>
      <c r="J351" s="629">
        <v>45</v>
      </c>
      <c r="K351" s="629">
        <v>9720</v>
      </c>
      <c r="L351" s="629">
        <v>1.5</v>
      </c>
      <c r="M351" s="629">
        <v>216</v>
      </c>
      <c r="N351" s="629">
        <v>25</v>
      </c>
      <c r="O351" s="629">
        <v>5425</v>
      </c>
      <c r="P351" s="642">
        <v>0.83719135802469136</v>
      </c>
      <c r="Q351" s="630">
        <v>217</v>
      </c>
    </row>
    <row r="352" spans="1:17" ht="14.4" customHeight="1" x14ac:dyDescent="0.3">
      <c r="A352" s="625" t="s">
        <v>9391</v>
      </c>
      <c r="B352" s="626" t="s">
        <v>8999</v>
      </c>
      <c r="C352" s="626" t="s">
        <v>6929</v>
      </c>
      <c r="D352" s="626" t="s">
        <v>9596</v>
      </c>
      <c r="E352" s="626" t="s">
        <v>9597</v>
      </c>
      <c r="F352" s="629"/>
      <c r="G352" s="629"/>
      <c r="H352" s="629"/>
      <c r="I352" s="629"/>
      <c r="J352" s="629">
        <v>2</v>
      </c>
      <c r="K352" s="629">
        <v>432</v>
      </c>
      <c r="L352" s="629"/>
      <c r="M352" s="629">
        <v>216</v>
      </c>
      <c r="N352" s="629">
        <v>1</v>
      </c>
      <c r="O352" s="629">
        <v>217</v>
      </c>
      <c r="P352" s="642"/>
      <c r="Q352" s="630">
        <v>217</v>
      </c>
    </row>
    <row r="353" spans="1:17" ht="14.4" customHeight="1" x14ac:dyDescent="0.3">
      <c r="A353" s="625" t="s">
        <v>9391</v>
      </c>
      <c r="B353" s="626" t="s">
        <v>8999</v>
      </c>
      <c r="C353" s="626" t="s">
        <v>6929</v>
      </c>
      <c r="D353" s="626" t="s">
        <v>9598</v>
      </c>
      <c r="E353" s="626" t="s">
        <v>9599</v>
      </c>
      <c r="F353" s="629">
        <v>2420</v>
      </c>
      <c r="G353" s="629">
        <v>416240</v>
      </c>
      <c r="H353" s="629">
        <v>1</v>
      </c>
      <c r="I353" s="629">
        <v>172</v>
      </c>
      <c r="J353" s="629">
        <v>2351</v>
      </c>
      <c r="K353" s="629">
        <v>404372</v>
      </c>
      <c r="L353" s="629">
        <v>0.9714876033057851</v>
      </c>
      <c r="M353" s="629">
        <v>172</v>
      </c>
      <c r="N353" s="629">
        <v>2188</v>
      </c>
      <c r="O353" s="629">
        <v>378524</v>
      </c>
      <c r="P353" s="642">
        <v>0.90938881414568518</v>
      </c>
      <c r="Q353" s="630">
        <v>173</v>
      </c>
    </row>
    <row r="354" spans="1:17" ht="14.4" customHeight="1" x14ac:dyDescent="0.3">
      <c r="A354" s="625" t="s">
        <v>9391</v>
      </c>
      <c r="B354" s="626" t="s">
        <v>8999</v>
      </c>
      <c r="C354" s="626" t="s">
        <v>6929</v>
      </c>
      <c r="D354" s="626" t="s">
        <v>9600</v>
      </c>
      <c r="E354" s="626" t="s">
        <v>9601</v>
      </c>
      <c r="F354" s="629"/>
      <c r="G354" s="629"/>
      <c r="H354" s="629"/>
      <c r="I354" s="629"/>
      <c r="J354" s="629">
        <v>1</v>
      </c>
      <c r="K354" s="629">
        <v>275</v>
      </c>
      <c r="L354" s="629"/>
      <c r="M354" s="629">
        <v>275</v>
      </c>
      <c r="N354" s="629"/>
      <c r="O354" s="629"/>
      <c r="P354" s="642"/>
      <c r="Q354" s="630"/>
    </row>
    <row r="355" spans="1:17" ht="14.4" customHeight="1" x14ac:dyDescent="0.3">
      <c r="A355" s="625" t="s">
        <v>9391</v>
      </c>
      <c r="B355" s="626" t="s">
        <v>8999</v>
      </c>
      <c r="C355" s="626" t="s">
        <v>6929</v>
      </c>
      <c r="D355" s="626" t="s">
        <v>8989</v>
      </c>
      <c r="E355" s="626" t="s">
        <v>8990</v>
      </c>
      <c r="F355" s="629">
        <v>282</v>
      </c>
      <c r="G355" s="629">
        <v>61476</v>
      </c>
      <c r="H355" s="629">
        <v>1</v>
      </c>
      <c r="I355" s="629">
        <v>218</v>
      </c>
      <c r="J355" s="629">
        <v>312</v>
      </c>
      <c r="K355" s="629">
        <v>68016</v>
      </c>
      <c r="L355" s="629">
        <v>1.1063829787234043</v>
      </c>
      <c r="M355" s="629">
        <v>218</v>
      </c>
      <c r="N355" s="629">
        <v>276</v>
      </c>
      <c r="O355" s="629">
        <v>60444</v>
      </c>
      <c r="P355" s="642">
        <v>0.98321296115557288</v>
      </c>
      <c r="Q355" s="630">
        <v>219</v>
      </c>
    </row>
    <row r="356" spans="1:17" ht="14.4" customHeight="1" x14ac:dyDescent="0.3">
      <c r="A356" s="625" t="s">
        <v>9391</v>
      </c>
      <c r="B356" s="626" t="s">
        <v>8999</v>
      </c>
      <c r="C356" s="626" t="s">
        <v>6929</v>
      </c>
      <c r="D356" s="626" t="s">
        <v>9602</v>
      </c>
      <c r="E356" s="626" t="s">
        <v>9603</v>
      </c>
      <c r="F356" s="629">
        <v>243</v>
      </c>
      <c r="G356" s="629">
        <v>100602</v>
      </c>
      <c r="H356" s="629">
        <v>1</v>
      </c>
      <c r="I356" s="629">
        <v>414</v>
      </c>
      <c r="J356" s="629">
        <v>278</v>
      </c>
      <c r="K356" s="629">
        <v>115092</v>
      </c>
      <c r="L356" s="629">
        <v>1.1440329218106995</v>
      </c>
      <c r="M356" s="629">
        <v>414</v>
      </c>
      <c r="N356" s="629">
        <v>217</v>
      </c>
      <c r="O356" s="629">
        <v>90055</v>
      </c>
      <c r="P356" s="642">
        <v>0.89516112999741559</v>
      </c>
      <c r="Q356" s="630">
        <v>415</v>
      </c>
    </row>
    <row r="357" spans="1:17" ht="14.4" customHeight="1" x14ac:dyDescent="0.3">
      <c r="A357" s="625" t="s">
        <v>9391</v>
      </c>
      <c r="B357" s="626" t="s">
        <v>8999</v>
      </c>
      <c r="C357" s="626" t="s">
        <v>6929</v>
      </c>
      <c r="D357" s="626" t="s">
        <v>9604</v>
      </c>
      <c r="E357" s="626" t="s">
        <v>9605</v>
      </c>
      <c r="F357" s="629">
        <v>147</v>
      </c>
      <c r="G357" s="629">
        <v>89082</v>
      </c>
      <c r="H357" s="629">
        <v>1</v>
      </c>
      <c r="I357" s="629">
        <v>606</v>
      </c>
      <c r="J357" s="629">
        <v>149</v>
      </c>
      <c r="K357" s="629">
        <v>90592</v>
      </c>
      <c r="L357" s="629">
        <v>1.0169506746593027</v>
      </c>
      <c r="M357" s="629">
        <v>608</v>
      </c>
      <c r="N357" s="629">
        <v>100</v>
      </c>
      <c r="O357" s="629">
        <v>60900</v>
      </c>
      <c r="P357" s="642">
        <v>0.68363979255068363</v>
      </c>
      <c r="Q357" s="630">
        <v>609</v>
      </c>
    </row>
    <row r="358" spans="1:17" ht="14.4" customHeight="1" x14ac:dyDescent="0.3">
      <c r="A358" s="625" t="s">
        <v>9391</v>
      </c>
      <c r="B358" s="626" t="s">
        <v>8999</v>
      </c>
      <c r="C358" s="626" t="s">
        <v>6929</v>
      </c>
      <c r="D358" s="626" t="s">
        <v>9606</v>
      </c>
      <c r="E358" s="626" t="s">
        <v>9607</v>
      </c>
      <c r="F358" s="629">
        <v>56</v>
      </c>
      <c r="G358" s="629">
        <v>36680</v>
      </c>
      <c r="H358" s="629">
        <v>1</v>
      </c>
      <c r="I358" s="629">
        <v>655</v>
      </c>
      <c r="J358" s="629">
        <v>76</v>
      </c>
      <c r="K358" s="629">
        <v>49932</v>
      </c>
      <c r="L358" s="629">
        <v>1.3612868047982551</v>
      </c>
      <c r="M358" s="629">
        <v>657</v>
      </c>
      <c r="N358" s="629">
        <v>56</v>
      </c>
      <c r="O358" s="629">
        <v>36848</v>
      </c>
      <c r="P358" s="642">
        <v>1.0045801526717557</v>
      </c>
      <c r="Q358" s="630">
        <v>658</v>
      </c>
    </row>
    <row r="359" spans="1:17" ht="14.4" customHeight="1" x14ac:dyDescent="0.3">
      <c r="A359" s="625" t="s">
        <v>9391</v>
      </c>
      <c r="B359" s="626" t="s">
        <v>8999</v>
      </c>
      <c r="C359" s="626" t="s">
        <v>6929</v>
      </c>
      <c r="D359" s="626" t="s">
        <v>9608</v>
      </c>
      <c r="E359" s="626" t="s">
        <v>9609</v>
      </c>
      <c r="F359" s="629">
        <v>1</v>
      </c>
      <c r="G359" s="629">
        <v>1742</v>
      </c>
      <c r="H359" s="629">
        <v>1</v>
      </c>
      <c r="I359" s="629">
        <v>1742</v>
      </c>
      <c r="J359" s="629"/>
      <c r="K359" s="629"/>
      <c r="L359" s="629"/>
      <c r="M359" s="629"/>
      <c r="N359" s="629"/>
      <c r="O359" s="629"/>
      <c r="P359" s="642"/>
      <c r="Q359" s="630"/>
    </row>
    <row r="360" spans="1:17" ht="14.4" customHeight="1" x14ac:dyDescent="0.3">
      <c r="A360" s="625" t="s">
        <v>9391</v>
      </c>
      <c r="B360" s="626" t="s">
        <v>8999</v>
      </c>
      <c r="C360" s="626" t="s">
        <v>6929</v>
      </c>
      <c r="D360" s="626" t="s">
        <v>9610</v>
      </c>
      <c r="E360" s="626" t="s">
        <v>9611</v>
      </c>
      <c r="F360" s="629">
        <v>31</v>
      </c>
      <c r="G360" s="629">
        <v>28148</v>
      </c>
      <c r="H360" s="629">
        <v>1</v>
      </c>
      <c r="I360" s="629">
        <v>908</v>
      </c>
      <c r="J360" s="629">
        <v>18</v>
      </c>
      <c r="K360" s="629">
        <v>16380</v>
      </c>
      <c r="L360" s="629">
        <v>0.58192411539008104</v>
      </c>
      <c r="M360" s="629">
        <v>910</v>
      </c>
      <c r="N360" s="629">
        <v>21</v>
      </c>
      <c r="O360" s="629">
        <v>19152</v>
      </c>
      <c r="P360" s="642">
        <v>0.68040358107147936</v>
      </c>
      <c r="Q360" s="630">
        <v>912</v>
      </c>
    </row>
    <row r="361" spans="1:17" ht="14.4" customHeight="1" x14ac:dyDescent="0.3">
      <c r="A361" s="625" t="s">
        <v>9391</v>
      </c>
      <c r="B361" s="626" t="s">
        <v>8999</v>
      </c>
      <c r="C361" s="626" t="s">
        <v>6929</v>
      </c>
      <c r="D361" s="626" t="s">
        <v>9612</v>
      </c>
      <c r="E361" s="626" t="s">
        <v>9613</v>
      </c>
      <c r="F361" s="629">
        <v>62</v>
      </c>
      <c r="G361" s="629">
        <v>26288</v>
      </c>
      <c r="H361" s="629">
        <v>1</v>
      </c>
      <c r="I361" s="629">
        <v>424</v>
      </c>
      <c r="J361" s="629">
        <v>71</v>
      </c>
      <c r="K361" s="629">
        <v>30104</v>
      </c>
      <c r="L361" s="629">
        <v>1.1451612903225807</v>
      </c>
      <c r="M361" s="629">
        <v>424</v>
      </c>
      <c r="N361" s="629">
        <v>58</v>
      </c>
      <c r="O361" s="629">
        <v>24650</v>
      </c>
      <c r="P361" s="642">
        <v>0.93769020085209986</v>
      </c>
      <c r="Q361" s="630">
        <v>425</v>
      </c>
    </row>
    <row r="362" spans="1:17" ht="14.4" customHeight="1" x14ac:dyDescent="0.3">
      <c r="A362" s="625" t="s">
        <v>9391</v>
      </c>
      <c r="B362" s="626" t="s">
        <v>8999</v>
      </c>
      <c r="C362" s="626" t="s">
        <v>6929</v>
      </c>
      <c r="D362" s="626" t="s">
        <v>9614</v>
      </c>
      <c r="E362" s="626" t="s">
        <v>9615</v>
      </c>
      <c r="F362" s="629">
        <v>233</v>
      </c>
      <c r="G362" s="629">
        <v>69201</v>
      </c>
      <c r="H362" s="629">
        <v>1</v>
      </c>
      <c r="I362" s="629">
        <v>297</v>
      </c>
      <c r="J362" s="629">
        <v>239</v>
      </c>
      <c r="K362" s="629">
        <v>74329</v>
      </c>
      <c r="L362" s="629">
        <v>1.0741029753905291</v>
      </c>
      <c r="M362" s="629">
        <v>311</v>
      </c>
      <c r="N362" s="629">
        <v>238</v>
      </c>
      <c r="O362" s="629">
        <v>74256</v>
      </c>
      <c r="P362" s="642">
        <v>1.0730480773399229</v>
      </c>
      <c r="Q362" s="630">
        <v>312</v>
      </c>
    </row>
    <row r="363" spans="1:17" ht="14.4" customHeight="1" x14ac:dyDescent="0.3">
      <c r="A363" s="625" t="s">
        <v>9391</v>
      </c>
      <c r="B363" s="626" t="s">
        <v>8999</v>
      </c>
      <c r="C363" s="626" t="s">
        <v>6929</v>
      </c>
      <c r="D363" s="626" t="s">
        <v>9616</v>
      </c>
      <c r="E363" s="626" t="s">
        <v>9617</v>
      </c>
      <c r="F363" s="629">
        <v>3</v>
      </c>
      <c r="G363" s="629">
        <v>1092</v>
      </c>
      <c r="H363" s="629">
        <v>1</v>
      </c>
      <c r="I363" s="629">
        <v>364</v>
      </c>
      <c r="J363" s="629">
        <v>6</v>
      </c>
      <c r="K363" s="629">
        <v>2184</v>
      </c>
      <c r="L363" s="629">
        <v>2</v>
      </c>
      <c r="M363" s="629">
        <v>364</v>
      </c>
      <c r="N363" s="629">
        <v>2</v>
      </c>
      <c r="O363" s="629">
        <v>730</v>
      </c>
      <c r="P363" s="642">
        <v>0.66849816849816845</v>
      </c>
      <c r="Q363" s="630">
        <v>365</v>
      </c>
    </row>
    <row r="364" spans="1:17" ht="14.4" customHeight="1" x14ac:dyDescent="0.3">
      <c r="A364" s="625" t="s">
        <v>9391</v>
      </c>
      <c r="B364" s="626" t="s">
        <v>8999</v>
      </c>
      <c r="C364" s="626" t="s">
        <v>6929</v>
      </c>
      <c r="D364" s="626" t="s">
        <v>8953</v>
      </c>
      <c r="E364" s="626" t="s">
        <v>8954</v>
      </c>
      <c r="F364" s="629"/>
      <c r="G364" s="629"/>
      <c r="H364" s="629"/>
      <c r="I364" s="629"/>
      <c r="J364" s="629">
        <v>2</v>
      </c>
      <c r="K364" s="629">
        <v>512</v>
      </c>
      <c r="L364" s="629"/>
      <c r="M364" s="629">
        <v>256</v>
      </c>
      <c r="N364" s="629"/>
      <c r="O364" s="629"/>
      <c r="P364" s="642"/>
      <c r="Q364" s="630"/>
    </row>
    <row r="365" spans="1:17" ht="14.4" customHeight="1" x14ac:dyDescent="0.3">
      <c r="A365" s="625" t="s">
        <v>9391</v>
      </c>
      <c r="B365" s="626" t="s">
        <v>8999</v>
      </c>
      <c r="C365" s="626" t="s">
        <v>6929</v>
      </c>
      <c r="D365" s="626" t="s">
        <v>9618</v>
      </c>
      <c r="E365" s="626" t="s">
        <v>9619</v>
      </c>
      <c r="F365" s="629">
        <v>16</v>
      </c>
      <c r="G365" s="629">
        <v>3152</v>
      </c>
      <c r="H365" s="629">
        <v>1</v>
      </c>
      <c r="I365" s="629">
        <v>197</v>
      </c>
      <c r="J365" s="629">
        <v>12</v>
      </c>
      <c r="K365" s="629">
        <v>2364</v>
      </c>
      <c r="L365" s="629">
        <v>0.75</v>
      </c>
      <c r="M365" s="629">
        <v>197</v>
      </c>
      <c r="N365" s="629">
        <v>34</v>
      </c>
      <c r="O365" s="629">
        <v>6732</v>
      </c>
      <c r="P365" s="642">
        <v>2.1357868020304567</v>
      </c>
      <c r="Q365" s="630">
        <v>198</v>
      </c>
    </row>
    <row r="366" spans="1:17" ht="14.4" customHeight="1" x14ac:dyDescent="0.3">
      <c r="A366" s="625" t="s">
        <v>9391</v>
      </c>
      <c r="B366" s="626" t="s">
        <v>8999</v>
      </c>
      <c r="C366" s="626" t="s">
        <v>6929</v>
      </c>
      <c r="D366" s="626" t="s">
        <v>8009</v>
      </c>
      <c r="E366" s="626" t="s">
        <v>8010</v>
      </c>
      <c r="F366" s="629"/>
      <c r="G366" s="629"/>
      <c r="H366" s="629"/>
      <c r="I366" s="629"/>
      <c r="J366" s="629">
        <v>2</v>
      </c>
      <c r="K366" s="629">
        <v>1476</v>
      </c>
      <c r="L366" s="629"/>
      <c r="M366" s="629">
        <v>738</v>
      </c>
      <c r="N366" s="629">
        <v>2</v>
      </c>
      <c r="O366" s="629">
        <v>1484</v>
      </c>
      <c r="P366" s="642"/>
      <c r="Q366" s="630">
        <v>742</v>
      </c>
    </row>
    <row r="367" spans="1:17" ht="14.4" customHeight="1" x14ac:dyDescent="0.3">
      <c r="A367" s="625" t="s">
        <v>9391</v>
      </c>
      <c r="B367" s="626" t="s">
        <v>8999</v>
      </c>
      <c r="C367" s="626" t="s">
        <v>6929</v>
      </c>
      <c r="D367" s="626" t="s">
        <v>8330</v>
      </c>
      <c r="E367" s="626" t="s">
        <v>8331</v>
      </c>
      <c r="F367" s="629">
        <v>79</v>
      </c>
      <c r="G367" s="629">
        <v>25517</v>
      </c>
      <c r="H367" s="629">
        <v>1</v>
      </c>
      <c r="I367" s="629">
        <v>323</v>
      </c>
      <c r="J367" s="629">
        <v>82</v>
      </c>
      <c r="K367" s="629">
        <v>26650</v>
      </c>
      <c r="L367" s="629">
        <v>1.0444017713681075</v>
      </c>
      <c r="M367" s="629">
        <v>325</v>
      </c>
      <c r="N367" s="629">
        <v>99</v>
      </c>
      <c r="O367" s="629">
        <v>32274</v>
      </c>
      <c r="P367" s="642">
        <v>1.2648038562526942</v>
      </c>
      <c r="Q367" s="630">
        <v>326</v>
      </c>
    </row>
    <row r="368" spans="1:17" ht="14.4" customHeight="1" x14ac:dyDescent="0.3">
      <c r="A368" s="625" t="s">
        <v>9391</v>
      </c>
      <c r="B368" s="626" t="s">
        <v>8999</v>
      </c>
      <c r="C368" s="626" t="s">
        <v>6929</v>
      </c>
      <c r="D368" s="626" t="s">
        <v>9620</v>
      </c>
      <c r="E368" s="626" t="s">
        <v>9621</v>
      </c>
      <c r="F368" s="629">
        <v>2</v>
      </c>
      <c r="G368" s="629">
        <v>8236</v>
      </c>
      <c r="H368" s="629">
        <v>1</v>
      </c>
      <c r="I368" s="629">
        <v>4118</v>
      </c>
      <c r="J368" s="629">
        <v>5</v>
      </c>
      <c r="K368" s="629">
        <v>20610</v>
      </c>
      <c r="L368" s="629">
        <v>2.5024283632831472</v>
      </c>
      <c r="M368" s="629">
        <v>4122</v>
      </c>
      <c r="N368" s="629">
        <v>8</v>
      </c>
      <c r="O368" s="629">
        <v>33016</v>
      </c>
      <c r="P368" s="642">
        <v>4.0087421078193302</v>
      </c>
      <c r="Q368" s="630">
        <v>4127</v>
      </c>
    </row>
    <row r="369" spans="1:17" ht="14.4" customHeight="1" x14ac:dyDescent="0.3">
      <c r="A369" s="625" t="s">
        <v>9391</v>
      </c>
      <c r="B369" s="626" t="s">
        <v>8999</v>
      </c>
      <c r="C369" s="626" t="s">
        <v>6929</v>
      </c>
      <c r="D369" s="626" t="s">
        <v>9622</v>
      </c>
      <c r="E369" s="626" t="s">
        <v>9623</v>
      </c>
      <c r="F369" s="629">
        <v>25</v>
      </c>
      <c r="G369" s="629">
        <v>49600</v>
      </c>
      <c r="H369" s="629">
        <v>1</v>
      </c>
      <c r="I369" s="629">
        <v>1984</v>
      </c>
      <c r="J369" s="629">
        <v>40</v>
      </c>
      <c r="K369" s="629">
        <v>79520</v>
      </c>
      <c r="L369" s="629">
        <v>1.6032258064516129</v>
      </c>
      <c r="M369" s="629">
        <v>1988</v>
      </c>
      <c r="N369" s="629">
        <v>20</v>
      </c>
      <c r="O369" s="629">
        <v>39860</v>
      </c>
      <c r="P369" s="642">
        <v>0.80362903225806448</v>
      </c>
      <c r="Q369" s="630">
        <v>1993</v>
      </c>
    </row>
    <row r="370" spans="1:17" ht="14.4" customHeight="1" x14ac:dyDescent="0.3">
      <c r="A370" s="625" t="s">
        <v>9391</v>
      </c>
      <c r="B370" s="626" t="s">
        <v>8999</v>
      </c>
      <c r="C370" s="626" t="s">
        <v>6929</v>
      </c>
      <c r="D370" s="626" t="s">
        <v>8332</v>
      </c>
      <c r="E370" s="626" t="s">
        <v>8333</v>
      </c>
      <c r="F370" s="629">
        <v>6</v>
      </c>
      <c r="G370" s="629">
        <v>1662</v>
      </c>
      <c r="H370" s="629">
        <v>1</v>
      </c>
      <c r="I370" s="629">
        <v>277</v>
      </c>
      <c r="J370" s="629">
        <v>9</v>
      </c>
      <c r="K370" s="629">
        <v>2493</v>
      </c>
      <c r="L370" s="629">
        <v>1.5</v>
      </c>
      <c r="M370" s="629">
        <v>277</v>
      </c>
      <c r="N370" s="629">
        <v>5</v>
      </c>
      <c r="O370" s="629">
        <v>1390</v>
      </c>
      <c r="P370" s="642">
        <v>0.83634175691937429</v>
      </c>
      <c r="Q370" s="630">
        <v>278</v>
      </c>
    </row>
    <row r="371" spans="1:17" ht="14.4" customHeight="1" x14ac:dyDescent="0.3">
      <c r="A371" s="625" t="s">
        <v>9391</v>
      </c>
      <c r="B371" s="626" t="s">
        <v>8999</v>
      </c>
      <c r="C371" s="626" t="s">
        <v>6929</v>
      </c>
      <c r="D371" s="626" t="s">
        <v>9624</v>
      </c>
      <c r="E371" s="626" t="s">
        <v>9625</v>
      </c>
      <c r="F371" s="629">
        <v>2</v>
      </c>
      <c r="G371" s="629">
        <v>5774</v>
      </c>
      <c r="H371" s="629">
        <v>1</v>
      </c>
      <c r="I371" s="629">
        <v>2887</v>
      </c>
      <c r="J371" s="629"/>
      <c r="K371" s="629"/>
      <c r="L371" s="629"/>
      <c r="M371" s="629"/>
      <c r="N371" s="629"/>
      <c r="O371" s="629"/>
      <c r="P371" s="642"/>
      <c r="Q371" s="630"/>
    </row>
    <row r="372" spans="1:17" ht="14.4" customHeight="1" x14ac:dyDescent="0.3">
      <c r="A372" s="625" t="s">
        <v>9391</v>
      </c>
      <c r="B372" s="626" t="s">
        <v>8999</v>
      </c>
      <c r="C372" s="626" t="s">
        <v>6929</v>
      </c>
      <c r="D372" s="626" t="s">
        <v>9626</v>
      </c>
      <c r="E372" s="626" t="s">
        <v>9627</v>
      </c>
      <c r="F372" s="629"/>
      <c r="G372" s="629"/>
      <c r="H372" s="629"/>
      <c r="I372" s="629"/>
      <c r="J372" s="629"/>
      <c r="K372" s="629"/>
      <c r="L372" s="629"/>
      <c r="M372" s="629"/>
      <c r="N372" s="629">
        <v>1</v>
      </c>
      <c r="O372" s="629">
        <v>2076</v>
      </c>
      <c r="P372" s="642"/>
      <c r="Q372" s="630">
        <v>2076</v>
      </c>
    </row>
    <row r="373" spans="1:17" ht="14.4" customHeight="1" x14ac:dyDescent="0.3">
      <c r="A373" s="625" t="s">
        <v>9391</v>
      </c>
      <c r="B373" s="626" t="s">
        <v>8999</v>
      </c>
      <c r="C373" s="626" t="s">
        <v>6929</v>
      </c>
      <c r="D373" s="626" t="s">
        <v>9628</v>
      </c>
      <c r="E373" s="626" t="s">
        <v>9629</v>
      </c>
      <c r="F373" s="629">
        <v>49</v>
      </c>
      <c r="G373" s="629">
        <v>305760</v>
      </c>
      <c r="H373" s="629">
        <v>1</v>
      </c>
      <c r="I373" s="629">
        <v>6240</v>
      </c>
      <c r="J373" s="629">
        <v>52</v>
      </c>
      <c r="K373" s="629">
        <v>324688</v>
      </c>
      <c r="L373" s="629">
        <v>1.0619047619047619</v>
      </c>
      <c r="M373" s="629">
        <v>6244</v>
      </c>
      <c r="N373" s="629">
        <v>20</v>
      </c>
      <c r="O373" s="629">
        <v>125000</v>
      </c>
      <c r="P373" s="642">
        <v>0.40881737310308741</v>
      </c>
      <c r="Q373" s="630">
        <v>6250</v>
      </c>
    </row>
    <row r="374" spans="1:17" ht="14.4" customHeight="1" x14ac:dyDescent="0.3">
      <c r="A374" s="625" t="s">
        <v>9391</v>
      </c>
      <c r="B374" s="626" t="s">
        <v>8999</v>
      </c>
      <c r="C374" s="626" t="s">
        <v>6929</v>
      </c>
      <c r="D374" s="626" t="s">
        <v>9630</v>
      </c>
      <c r="E374" s="626" t="s">
        <v>9631</v>
      </c>
      <c r="F374" s="629">
        <v>147</v>
      </c>
      <c r="G374" s="629">
        <v>22197</v>
      </c>
      <c r="H374" s="629">
        <v>1</v>
      </c>
      <c r="I374" s="629">
        <v>151</v>
      </c>
      <c r="J374" s="629">
        <v>156</v>
      </c>
      <c r="K374" s="629">
        <v>23556</v>
      </c>
      <c r="L374" s="629">
        <v>1.0612244897959184</v>
      </c>
      <c r="M374" s="629">
        <v>151</v>
      </c>
      <c r="N374" s="629">
        <v>166</v>
      </c>
      <c r="O374" s="629">
        <v>25232</v>
      </c>
      <c r="P374" s="642">
        <v>1.1367301887642474</v>
      </c>
      <c r="Q374" s="630">
        <v>152</v>
      </c>
    </row>
    <row r="375" spans="1:17" ht="14.4" customHeight="1" x14ac:dyDescent="0.3">
      <c r="A375" s="625" t="s">
        <v>9391</v>
      </c>
      <c r="B375" s="626" t="s">
        <v>8999</v>
      </c>
      <c r="C375" s="626" t="s">
        <v>6929</v>
      </c>
      <c r="D375" s="626" t="s">
        <v>9632</v>
      </c>
      <c r="E375" s="626" t="s">
        <v>9633</v>
      </c>
      <c r="F375" s="629">
        <v>64</v>
      </c>
      <c r="G375" s="629">
        <v>96384</v>
      </c>
      <c r="H375" s="629">
        <v>1</v>
      </c>
      <c r="I375" s="629">
        <v>1506</v>
      </c>
      <c r="J375" s="629">
        <v>61</v>
      </c>
      <c r="K375" s="629">
        <v>92110</v>
      </c>
      <c r="L375" s="629">
        <v>0.9556565405046481</v>
      </c>
      <c r="M375" s="629">
        <v>1510</v>
      </c>
      <c r="N375" s="629">
        <v>47</v>
      </c>
      <c r="O375" s="629">
        <v>71205</v>
      </c>
      <c r="P375" s="642">
        <v>0.73876369521912355</v>
      </c>
      <c r="Q375" s="630">
        <v>1515</v>
      </c>
    </row>
    <row r="376" spans="1:17" ht="14.4" customHeight="1" x14ac:dyDescent="0.3">
      <c r="A376" s="625" t="s">
        <v>9391</v>
      </c>
      <c r="B376" s="626" t="s">
        <v>8999</v>
      </c>
      <c r="C376" s="626" t="s">
        <v>6929</v>
      </c>
      <c r="D376" s="626" t="s">
        <v>9634</v>
      </c>
      <c r="E376" s="626" t="s">
        <v>9635</v>
      </c>
      <c r="F376" s="629">
        <v>84</v>
      </c>
      <c r="G376" s="629">
        <v>90972</v>
      </c>
      <c r="H376" s="629">
        <v>1</v>
      </c>
      <c r="I376" s="629">
        <v>1083</v>
      </c>
      <c r="J376" s="629">
        <v>94</v>
      </c>
      <c r="K376" s="629">
        <v>101990</v>
      </c>
      <c r="L376" s="629">
        <v>1.1211141889812251</v>
      </c>
      <c r="M376" s="629">
        <v>1085</v>
      </c>
      <c r="N376" s="629">
        <v>81</v>
      </c>
      <c r="O376" s="629">
        <v>88128</v>
      </c>
      <c r="P376" s="642">
        <v>0.96873763355757814</v>
      </c>
      <c r="Q376" s="630">
        <v>1088</v>
      </c>
    </row>
    <row r="377" spans="1:17" ht="14.4" customHeight="1" x14ac:dyDescent="0.3">
      <c r="A377" s="625" t="s">
        <v>9391</v>
      </c>
      <c r="B377" s="626" t="s">
        <v>8999</v>
      </c>
      <c r="C377" s="626" t="s">
        <v>6929</v>
      </c>
      <c r="D377" s="626" t="s">
        <v>9636</v>
      </c>
      <c r="E377" s="626" t="s">
        <v>9637</v>
      </c>
      <c r="F377" s="629">
        <v>9</v>
      </c>
      <c r="G377" s="629">
        <v>75366</v>
      </c>
      <c r="H377" s="629">
        <v>1</v>
      </c>
      <c r="I377" s="629">
        <v>8374</v>
      </c>
      <c r="J377" s="629">
        <v>10</v>
      </c>
      <c r="K377" s="629">
        <v>83780</v>
      </c>
      <c r="L377" s="629">
        <v>1.1116418544171112</v>
      </c>
      <c r="M377" s="629">
        <v>8378</v>
      </c>
      <c r="N377" s="629">
        <v>11</v>
      </c>
      <c r="O377" s="629">
        <v>92224</v>
      </c>
      <c r="P377" s="642">
        <v>1.2236817663137223</v>
      </c>
      <c r="Q377" s="630">
        <v>8384</v>
      </c>
    </row>
    <row r="378" spans="1:17" ht="14.4" customHeight="1" x14ac:dyDescent="0.3">
      <c r="A378" s="625" t="s">
        <v>9391</v>
      </c>
      <c r="B378" s="626" t="s">
        <v>8999</v>
      </c>
      <c r="C378" s="626" t="s">
        <v>6929</v>
      </c>
      <c r="D378" s="626" t="s">
        <v>9638</v>
      </c>
      <c r="E378" s="626" t="s">
        <v>9639</v>
      </c>
      <c r="F378" s="629">
        <v>6</v>
      </c>
      <c r="G378" s="629">
        <v>11160</v>
      </c>
      <c r="H378" s="629">
        <v>1</v>
      </c>
      <c r="I378" s="629">
        <v>1860</v>
      </c>
      <c r="J378" s="629">
        <v>14</v>
      </c>
      <c r="K378" s="629">
        <v>26068</v>
      </c>
      <c r="L378" s="629">
        <v>2.33584229390681</v>
      </c>
      <c r="M378" s="629">
        <v>1862</v>
      </c>
      <c r="N378" s="629">
        <v>22</v>
      </c>
      <c r="O378" s="629">
        <v>41008</v>
      </c>
      <c r="P378" s="642">
        <v>3.674551971326165</v>
      </c>
      <c r="Q378" s="630">
        <v>1864</v>
      </c>
    </row>
    <row r="379" spans="1:17" ht="14.4" customHeight="1" x14ac:dyDescent="0.3">
      <c r="A379" s="625" t="s">
        <v>9391</v>
      </c>
      <c r="B379" s="626" t="s">
        <v>8999</v>
      </c>
      <c r="C379" s="626" t="s">
        <v>6929</v>
      </c>
      <c r="D379" s="626" t="s">
        <v>9640</v>
      </c>
      <c r="E379" s="626" t="s">
        <v>9639</v>
      </c>
      <c r="F379" s="629">
        <v>6</v>
      </c>
      <c r="G379" s="629">
        <v>22854</v>
      </c>
      <c r="H379" s="629">
        <v>1</v>
      </c>
      <c r="I379" s="629">
        <v>3809</v>
      </c>
      <c r="J379" s="629">
        <v>14</v>
      </c>
      <c r="K379" s="629">
        <v>53354</v>
      </c>
      <c r="L379" s="629">
        <v>2.3345585017939965</v>
      </c>
      <c r="M379" s="629">
        <v>3811</v>
      </c>
      <c r="N379" s="629">
        <v>22</v>
      </c>
      <c r="O379" s="629">
        <v>83930</v>
      </c>
      <c r="P379" s="642">
        <v>3.6724424608383655</v>
      </c>
      <c r="Q379" s="630">
        <v>3815</v>
      </c>
    </row>
    <row r="380" spans="1:17" ht="14.4" customHeight="1" x14ac:dyDescent="0.3">
      <c r="A380" s="625" t="s">
        <v>9391</v>
      </c>
      <c r="B380" s="626" t="s">
        <v>8999</v>
      </c>
      <c r="C380" s="626" t="s">
        <v>6929</v>
      </c>
      <c r="D380" s="626" t="s">
        <v>9641</v>
      </c>
      <c r="E380" s="626" t="s">
        <v>9642</v>
      </c>
      <c r="F380" s="629">
        <v>2</v>
      </c>
      <c r="G380" s="629">
        <v>10282</v>
      </c>
      <c r="H380" s="629">
        <v>1</v>
      </c>
      <c r="I380" s="629">
        <v>5141</v>
      </c>
      <c r="J380" s="629">
        <v>3</v>
      </c>
      <c r="K380" s="629">
        <v>15435</v>
      </c>
      <c r="L380" s="629">
        <v>1.5011670881151526</v>
      </c>
      <c r="M380" s="629">
        <v>5145</v>
      </c>
      <c r="N380" s="629"/>
      <c r="O380" s="629"/>
      <c r="P380" s="642"/>
      <c r="Q380" s="630"/>
    </row>
    <row r="381" spans="1:17" ht="14.4" customHeight="1" x14ac:dyDescent="0.3">
      <c r="A381" s="625" t="s">
        <v>9391</v>
      </c>
      <c r="B381" s="626" t="s">
        <v>8999</v>
      </c>
      <c r="C381" s="626" t="s">
        <v>6929</v>
      </c>
      <c r="D381" s="626" t="s">
        <v>9643</v>
      </c>
      <c r="E381" s="626" t="s">
        <v>9644</v>
      </c>
      <c r="F381" s="629">
        <v>1</v>
      </c>
      <c r="G381" s="629">
        <v>556</v>
      </c>
      <c r="H381" s="629">
        <v>1</v>
      </c>
      <c r="I381" s="629">
        <v>556</v>
      </c>
      <c r="J381" s="629"/>
      <c r="K381" s="629"/>
      <c r="L381" s="629"/>
      <c r="M381" s="629"/>
      <c r="N381" s="629">
        <v>2</v>
      </c>
      <c r="O381" s="629">
        <v>1118</v>
      </c>
      <c r="P381" s="642">
        <v>2.0107913669064748</v>
      </c>
      <c r="Q381" s="630">
        <v>559</v>
      </c>
    </row>
    <row r="382" spans="1:17" ht="14.4" customHeight="1" x14ac:dyDescent="0.3">
      <c r="A382" s="625" t="s">
        <v>9391</v>
      </c>
      <c r="B382" s="626" t="s">
        <v>8999</v>
      </c>
      <c r="C382" s="626" t="s">
        <v>6929</v>
      </c>
      <c r="D382" s="626" t="s">
        <v>9645</v>
      </c>
      <c r="E382" s="626" t="s">
        <v>9646</v>
      </c>
      <c r="F382" s="629"/>
      <c r="G382" s="629"/>
      <c r="H382" s="629"/>
      <c r="I382" s="629"/>
      <c r="J382" s="629"/>
      <c r="K382" s="629"/>
      <c r="L382" s="629"/>
      <c r="M382" s="629"/>
      <c r="N382" s="629">
        <v>1</v>
      </c>
      <c r="O382" s="629">
        <v>7835</v>
      </c>
      <c r="P382" s="642"/>
      <c r="Q382" s="630">
        <v>7835</v>
      </c>
    </row>
    <row r="383" spans="1:17" ht="14.4" customHeight="1" x14ac:dyDescent="0.3">
      <c r="A383" s="625" t="s">
        <v>9391</v>
      </c>
      <c r="B383" s="626" t="s">
        <v>8999</v>
      </c>
      <c r="C383" s="626" t="s">
        <v>6929</v>
      </c>
      <c r="D383" s="626" t="s">
        <v>9647</v>
      </c>
      <c r="E383" s="626" t="s">
        <v>9648</v>
      </c>
      <c r="F383" s="629">
        <v>51</v>
      </c>
      <c r="G383" s="629">
        <v>84201</v>
      </c>
      <c r="H383" s="629">
        <v>1</v>
      </c>
      <c r="I383" s="629">
        <v>1651</v>
      </c>
      <c r="J383" s="629">
        <v>46</v>
      </c>
      <c r="K383" s="629">
        <v>76038</v>
      </c>
      <c r="L383" s="629">
        <v>0.90305340791677058</v>
      </c>
      <c r="M383" s="629">
        <v>1653</v>
      </c>
      <c r="N383" s="629">
        <v>23</v>
      </c>
      <c r="O383" s="629">
        <v>38111</v>
      </c>
      <c r="P383" s="642">
        <v>0.45261932756143036</v>
      </c>
      <c r="Q383" s="630">
        <v>1657</v>
      </c>
    </row>
    <row r="384" spans="1:17" ht="14.4" customHeight="1" x14ac:dyDescent="0.3">
      <c r="A384" s="625" t="s">
        <v>9391</v>
      </c>
      <c r="B384" s="626" t="s">
        <v>8999</v>
      </c>
      <c r="C384" s="626" t="s">
        <v>6929</v>
      </c>
      <c r="D384" s="626" t="s">
        <v>9649</v>
      </c>
      <c r="E384" s="626" t="s">
        <v>9650</v>
      </c>
      <c r="F384" s="629">
        <v>26</v>
      </c>
      <c r="G384" s="629">
        <v>54964</v>
      </c>
      <c r="H384" s="629">
        <v>1</v>
      </c>
      <c r="I384" s="629">
        <v>2114</v>
      </c>
      <c r="J384" s="629">
        <v>45</v>
      </c>
      <c r="K384" s="629">
        <v>95220</v>
      </c>
      <c r="L384" s="629">
        <v>1.7324066661815005</v>
      </c>
      <c r="M384" s="629">
        <v>2116</v>
      </c>
      <c r="N384" s="629">
        <v>47</v>
      </c>
      <c r="O384" s="629">
        <v>99546</v>
      </c>
      <c r="P384" s="642">
        <v>1.8111127283312713</v>
      </c>
      <c r="Q384" s="630">
        <v>2118</v>
      </c>
    </row>
    <row r="385" spans="1:17" ht="14.4" customHeight="1" x14ac:dyDescent="0.3">
      <c r="A385" s="625" t="s">
        <v>9391</v>
      </c>
      <c r="B385" s="626" t="s">
        <v>8999</v>
      </c>
      <c r="C385" s="626" t="s">
        <v>6929</v>
      </c>
      <c r="D385" s="626" t="s">
        <v>9651</v>
      </c>
      <c r="E385" s="626" t="s">
        <v>9652</v>
      </c>
      <c r="F385" s="629">
        <v>13</v>
      </c>
      <c r="G385" s="629">
        <v>13546</v>
      </c>
      <c r="H385" s="629">
        <v>1</v>
      </c>
      <c r="I385" s="629">
        <v>1042</v>
      </c>
      <c r="J385" s="629"/>
      <c r="K385" s="629"/>
      <c r="L385" s="629"/>
      <c r="M385" s="629"/>
      <c r="N385" s="629"/>
      <c r="O385" s="629"/>
      <c r="P385" s="642"/>
      <c r="Q385" s="630"/>
    </row>
    <row r="386" spans="1:17" ht="14.4" customHeight="1" x14ac:dyDescent="0.3">
      <c r="A386" s="625" t="s">
        <v>9391</v>
      </c>
      <c r="B386" s="626" t="s">
        <v>8999</v>
      </c>
      <c r="C386" s="626" t="s">
        <v>6929</v>
      </c>
      <c r="D386" s="626" t="s">
        <v>9653</v>
      </c>
      <c r="E386" s="626" t="s">
        <v>9654</v>
      </c>
      <c r="F386" s="629">
        <v>151</v>
      </c>
      <c r="G386" s="629">
        <v>300792</v>
      </c>
      <c r="H386" s="629">
        <v>1</v>
      </c>
      <c r="I386" s="629">
        <v>1992</v>
      </c>
      <c r="J386" s="629">
        <v>168</v>
      </c>
      <c r="K386" s="629">
        <v>334992</v>
      </c>
      <c r="L386" s="629">
        <v>1.1136998324423522</v>
      </c>
      <c r="M386" s="629">
        <v>1994</v>
      </c>
      <c r="N386" s="629">
        <v>93</v>
      </c>
      <c r="O386" s="629">
        <v>185628</v>
      </c>
      <c r="P386" s="642">
        <v>0.61713077475464773</v>
      </c>
      <c r="Q386" s="630">
        <v>1996</v>
      </c>
    </row>
    <row r="387" spans="1:17" ht="14.4" customHeight="1" x14ac:dyDescent="0.3">
      <c r="A387" s="625" t="s">
        <v>9391</v>
      </c>
      <c r="B387" s="626" t="s">
        <v>8999</v>
      </c>
      <c r="C387" s="626" t="s">
        <v>6929</v>
      </c>
      <c r="D387" s="626" t="s">
        <v>9655</v>
      </c>
      <c r="E387" s="626" t="s">
        <v>9656</v>
      </c>
      <c r="F387" s="629">
        <v>213</v>
      </c>
      <c r="G387" s="629">
        <v>271362</v>
      </c>
      <c r="H387" s="629">
        <v>1</v>
      </c>
      <c r="I387" s="629">
        <v>1274</v>
      </c>
      <c r="J387" s="629">
        <v>288</v>
      </c>
      <c r="K387" s="629">
        <v>367488</v>
      </c>
      <c r="L387" s="629">
        <v>1.3542353019214186</v>
      </c>
      <c r="M387" s="629">
        <v>1276</v>
      </c>
      <c r="N387" s="629">
        <v>224</v>
      </c>
      <c r="O387" s="629">
        <v>286048</v>
      </c>
      <c r="P387" s="642">
        <v>1.054119589330857</v>
      </c>
      <c r="Q387" s="630">
        <v>1277</v>
      </c>
    </row>
    <row r="388" spans="1:17" ht="14.4" customHeight="1" x14ac:dyDescent="0.3">
      <c r="A388" s="625" t="s">
        <v>9391</v>
      </c>
      <c r="B388" s="626" t="s">
        <v>8999</v>
      </c>
      <c r="C388" s="626" t="s">
        <v>6929</v>
      </c>
      <c r="D388" s="626" t="s">
        <v>9657</v>
      </c>
      <c r="E388" s="626" t="s">
        <v>9658</v>
      </c>
      <c r="F388" s="629">
        <v>209</v>
      </c>
      <c r="G388" s="629">
        <v>242858</v>
      </c>
      <c r="H388" s="629">
        <v>1</v>
      </c>
      <c r="I388" s="629">
        <v>1162</v>
      </c>
      <c r="J388" s="629">
        <v>271</v>
      </c>
      <c r="K388" s="629">
        <v>315173</v>
      </c>
      <c r="L388" s="629">
        <v>1.2977665961178961</v>
      </c>
      <c r="M388" s="629">
        <v>1163</v>
      </c>
      <c r="N388" s="629">
        <v>220</v>
      </c>
      <c r="O388" s="629">
        <v>256080</v>
      </c>
      <c r="P388" s="642">
        <v>1.0544433372588096</v>
      </c>
      <c r="Q388" s="630">
        <v>1164</v>
      </c>
    </row>
    <row r="389" spans="1:17" ht="14.4" customHeight="1" x14ac:dyDescent="0.3">
      <c r="A389" s="625" t="s">
        <v>9391</v>
      </c>
      <c r="B389" s="626" t="s">
        <v>8999</v>
      </c>
      <c r="C389" s="626" t="s">
        <v>6929</v>
      </c>
      <c r="D389" s="626" t="s">
        <v>9659</v>
      </c>
      <c r="E389" s="626" t="s">
        <v>9660</v>
      </c>
      <c r="F389" s="629">
        <v>6</v>
      </c>
      <c r="G389" s="629">
        <v>30378</v>
      </c>
      <c r="H389" s="629">
        <v>1</v>
      </c>
      <c r="I389" s="629">
        <v>5063</v>
      </c>
      <c r="J389" s="629">
        <v>8</v>
      </c>
      <c r="K389" s="629">
        <v>40520</v>
      </c>
      <c r="L389" s="629">
        <v>1.3338600302850747</v>
      </c>
      <c r="M389" s="629">
        <v>5065</v>
      </c>
      <c r="N389" s="629">
        <v>3</v>
      </c>
      <c r="O389" s="629">
        <v>15204</v>
      </c>
      <c r="P389" s="642">
        <v>0.5004937783922575</v>
      </c>
      <c r="Q389" s="630">
        <v>5068</v>
      </c>
    </row>
    <row r="390" spans="1:17" ht="14.4" customHeight="1" x14ac:dyDescent="0.3">
      <c r="A390" s="625" t="s">
        <v>9391</v>
      </c>
      <c r="B390" s="626" t="s">
        <v>8999</v>
      </c>
      <c r="C390" s="626" t="s">
        <v>6929</v>
      </c>
      <c r="D390" s="626" t="s">
        <v>9661</v>
      </c>
      <c r="E390" s="626" t="s">
        <v>9662</v>
      </c>
      <c r="F390" s="629">
        <v>11</v>
      </c>
      <c r="G390" s="629">
        <v>56925</v>
      </c>
      <c r="H390" s="629">
        <v>1</v>
      </c>
      <c r="I390" s="629">
        <v>5175</v>
      </c>
      <c r="J390" s="629">
        <v>13</v>
      </c>
      <c r="K390" s="629">
        <v>67301</v>
      </c>
      <c r="L390" s="629">
        <v>1.1822749231444885</v>
      </c>
      <c r="M390" s="629">
        <v>5177</v>
      </c>
      <c r="N390" s="629">
        <v>7</v>
      </c>
      <c r="O390" s="629">
        <v>36260</v>
      </c>
      <c r="P390" s="642">
        <v>0.63697848045674132</v>
      </c>
      <c r="Q390" s="630">
        <v>5180</v>
      </c>
    </row>
    <row r="391" spans="1:17" ht="14.4" customHeight="1" x14ac:dyDescent="0.3">
      <c r="A391" s="625" t="s">
        <v>9391</v>
      </c>
      <c r="B391" s="626" t="s">
        <v>8999</v>
      </c>
      <c r="C391" s="626" t="s">
        <v>6929</v>
      </c>
      <c r="D391" s="626" t="s">
        <v>9663</v>
      </c>
      <c r="E391" s="626" t="s">
        <v>9664</v>
      </c>
      <c r="F391" s="629">
        <v>1</v>
      </c>
      <c r="G391" s="629">
        <v>5503</v>
      </c>
      <c r="H391" s="629">
        <v>1</v>
      </c>
      <c r="I391" s="629">
        <v>5503</v>
      </c>
      <c r="J391" s="629"/>
      <c r="K391" s="629"/>
      <c r="L391" s="629"/>
      <c r="M391" s="629"/>
      <c r="N391" s="629">
        <v>1</v>
      </c>
      <c r="O391" s="629">
        <v>5508</v>
      </c>
      <c r="P391" s="642">
        <v>1.0009085953116481</v>
      </c>
      <c r="Q391" s="630">
        <v>5508</v>
      </c>
    </row>
    <row r="392" spans="1:17" ht="14.4" customHeight="1" x14ac:dyDescent="0.3">
      <c r="A392" s="625" t="s">
        <v>9391</v>
      </c>
      <c r="B392" s="626" t="s">
        <v>8999</v>
      </c>
      <c r="C392" s="626" t="s">
        <v>6929</v>
      </c>
      <c r="D392" s="626" t="s">
        <v>9665</v>
      </c>
      <c r="E392" s="626" t="s">
        <v>9666</v>
      </c>
      <c r="F392" s="629">
        <v>12</v>
      </c>
      <c r="G392" s="629">
        <v>32268</v>
      </c>
      <c r="H392" s="629">
        <v>1</v>
      </c>
      <c r="I392" s="629">
        <v>2689</v>
      </c>
      <c r="J392" s="629">
        <v>14</v>
      </c>
      <c r="K392" s="629">
        <v>37674</v>
      </c>
      <c r="L392" s="629">
        <v>1.1675343994049832</v>
      </c>
      <c r="M392" s="629">
        <v>2691</v>
      </c>
      <c r="N392" s="629">
        <v>7</v>
      </c>
      <c r="O392" s="629">
        <v>18844</v>
      </c>
      <c r="P392" s="642">
        <v>0.58398413288707074</v>
      </c>
      <c r="Q392" s="630">
        <v>2692</v>
      </c>
    </row>
    <row r="393" spans="1:17" ht="14.4" customHeight="1" x14ac:dyDescent="0.3">
      <c r="A393" s="625" t="s">
        <v>9667</v>
      </c>
      <c r="B393" s="626" t="s">
        <v>9668</v>
      </c>
      <c r="C393" s="626" t="s">
        <v>6929</v>
      </c>
      <c r="D393" s="626" t="s">
        <v>9669</v>
      </c>
      <c r="E393" s="626" t="s">
        <v>9670</v>
      </c>
      <c r="F393" s="629">
        <v>100</v>
      </c>
      <c r="G393" s="629">
        <v>25900</v>
      </c>
      <c r="H393" s="629">
        <v>1</v>
      </c>
      <c r="I393" s="629">
        <v>259</v>
      </c>
      <c r="J393" s="629">
        <v>139</v>
      </c>
      <c r="K393" s="629">
        <v>36279</v>
      </c>
      <c r="L393" s="629">
        <v>1.4007335907335907</v>
      </c>
      <c r="M393" s="629">
        <v>261</v>
      </c>
      <c r="N393" s="629">
        <v>157</v>
      </c>
      <c r="O393" s="629">
        <v>41134</v>
      </c>
      <c r="P393" s="642">
        <v>1.5881853281853282</v>
      </c>
      <c r="Q393" s="630">
        <v>262</v>
      </c>
    </row>
    <row r="394" spans="1:17" ht="14.4" customHeight="1" x14ac:dyDescent="0.3">
      <c r="A394" s="625" t="s">
        <v>9667</v>
      </c>
      <c r="B394" s="626" t="s">
        <v>9668</v>
      </c>
      <c r="C394" s="626" t="s">
        <v>6929</v>
      </c>
      <c r="D394" s="626" t="s">
        <v>9671</v>
      </c>
      <c r="E394" s="626" t="s">
        <v>9672</v>
      </c>
      <c r="F394" s="629">
        <v>560</v>
      </c>
      <c r="G394" s="629">
        <v>89040</v>
      </c>
      <c r="H394" s="629">
        <v>1</v>
      </c>
      <c r="I394" s="629">
        <v>159</v>
      </c>
      <c r="J394" s="629">
        <v>560</v>
      </c>
      <c r="K394" s="629">
        <v>89040</v>
      </c>
      <c r="L394" s="629">
        <v>1</v>
      </c>
      <c r="M394" s="629">
        <v>159</v>
      </c>
      <c r="N394" s="629">
        <v>546</v>
      </c>
      <c r="O394" s="629">
        <v>87360</v>
      </c>
      <c r="P394" s="642">
        <v>0.98113207547169812</v>
      </c>
      <c r="Q394" s="630">
        <v>160</v>
      </c>
    </row>
    <row r="395" spans="1:17" ht="14.4" customHeight="1" x14ac:dyDescent="0.3">
      <c r="A395" s="625" t="s">
        <v>9667</v>
      </c>
      <c r="B395" s="626" t="s">
        <v>9668</v>
      </c>
      <c r="C395" s="626" t="s">
        <v>6929</v>
      </c>
      <c r="D395" s="626" t="s">
        <v>9673</v>
      </c>
      <c r="E395" s="626" t="s">
        <v>9674</v>
      </c>
      <c r="F395" s="629">
        <v>1777</v>
      </c>
      <c r="G395" s="629">
        <v>124390</v>
      </c>
      <c r="H395" s="629">
        <v>1</v>
      </c>
      <c r="I395" s="629">
        <v>70</v>
      </c>
      <c r="J395" s="629">
        <v>1808</v>
      </c>
      <c r="K395" s="629">
        <v>126560</v>
      </c>
      <c r="L395" s="629">
        <v>1.0174451322453573</v>
      </c>
      <c r="M395" s="629">
        <v>70</v>
      </c>
      <c r="N395" s="629">
        <v>1623</v>
      </c>
      <c r="O395" s="629">
        <v>113610</v>
      </c>
      <c r="P395" s="642">
        <v>0.91333708497467647</v>
      </c>
      <c r="Q395" s="630">
        <v>70</v>
      </c>
    </row>
    <row r="396" spans="1:17" ht="14.4" customHeight="1" x14ac:dyDescent="0.3">
      <c r="A396" s="625" t="s">
        <v>9667</v>
      </c>
      <c r="B396" s="626" t="s">
        <v>9668</v>
      </c>
      <c r="C396" s="626" t="s">
        <v>6929</v>
      </c>
      <c r="D396" s="626" t="s">
        <v>9675</v>
      </c>
      <c r="E396" s="626" t="s">
        <v>9674</v>
      </c>
      <c r="F396" s="629">
        <v>1004</v>
      </c>
      <c r="G396" s="629">
        <v>202808</v>
      </c>
      <c r="H396" s="629">
        <v>1</v>
      </c>
      <c r="I396" s="629">
        <v>202</v>
      </c>
      <c r="J396" s="629">
        <v>1017</v>
      </c>
      <c r="K396" s="629">
        <v>205434</v>
      </c>
      <c r="L396" s="629">
        <v>1.0129482071713147</v>
      </c>
      <c r="M396" s="629">
        <v>202</v>
      </c>
      <c r="N396" s="629">
        <v>867</v>
      </c>
      <c r="O396" s="629">
        <v>176001</v>
      </c>
      <c r="P396" s="642">
        <v>0.86782079602382545</v>
      </c>
      <c r="Q396" s="630">
        <v>203</v>
      </c>
    </row>
    <row r="397" spans="1:17" ht="14.4" customHeight="1" x14ac:dyDescent="0.3">
      <c r="A397" s="625" t="s">
        <v>9667</v>
      </c>
      <c r="B397" s="626" t="s">
        <v>9668</v>
      </c>
      <c r="C397" s="626" t="s">
        <v>6929</v>
      </c>
      <c r="D397" s="626" t="s">
        <v>9676</v>
      </c>
      <c r="E397" s="626" t="s">
        <v>9677</v>
      </c>
      <c r="F397" s="629">
        <v>849</v>
      </c>
      <c r="G397" s="629">
        <v>247059</v>
      </c>
      <c r="H397" s="629">
        <v>1</v>
      </c>
      <c r="I397" s="629">
        <v>291</v>
      </c>
      <c r="J397" s="629">
        <v>699</v>
      </c>
      <c r="K397" s="629">
        <v>203409</v>
      </c>
      <c r="L397" s="629">
        <v>0.82332155477031799</v>
      </c>
      <c r="M397" s="629">
        <v>291</v>
      </c>
      <c r="N397" s="629">
        <v>582</v>
      </c>
      <c r="O397" s="629">
        <v>169944</v>
      </c>
      <c r="P397" s="642">
        <v>0.68786808009422851</v>
      </c>
      <c r="Q397" s="630">
        <v>292</v>
      </c>
    </row>
    <row r="398" spans="1:17" ht="14.4" customHeight="1" x14ac:dyDescent="0.3">
      <c r="A398" s="625" t="s">
        <v>9667</v>
      </c>
      <c r="B398" s="626" t="s">
        <v>9668</v>
      </c>
      <c r="C398" s="626" t="s">
        <v>6929</v>
      </c>
      <c r="D398" s="626" t="s">
        <v>9678</v>
      </c>
      <c r="E398" s="626" t="s">
        <v>9679</v>
      </c>
      <c r="F398" s="629">
        <v>2</v>
      </c>
      <c r="G398" s="629">
        <v>426</v>
      </c>
      <c r="H398" s="629">
        <v>1</v>
      </c>
      <c r="I398" s="629">
        <v>213</v>
      </c>
      <c r="J398" s="629">
        <v>1</v>
      </c>
      <c r="K398" s="629">
        <v>215</v>
      </c>
      <c r="L398" s="629">
        <v>0.50469483568075113</v>
      </c>
      <c r="M398" s="629">
        <v>215</v>
      </c>
      <c r="N398" s="629">
        <v>7</v>
      </c>
      <c r="O398" s="629">
        <v>1512</v>
      </c>
      <c r="P398" s="642">
        <v>3.5492957746478875</v>
      </c>
      <c r="Q398" s="630">
        <v>216</v>
      </c>
    </row>
    <row r="399" spans="1:17" ht="14.4" customHeight="1" x14ac:dyDescent="0.3">
      <c r="A399" s="625" t="s">
        <v>9667</v>
      </c>
      <c r="B399" s="626" t="s">
        <v>9668</v>
      </c>
      <c r="C399" s="626" t="s">
        <v>6929</v>
      </c>
      <c r="D399" s="626" t="s">
        <v>9680</v>
      </c>
      <c r="E399" s="626" t="s">
        <v>9681</v>
      </c>
      <c r="F399" s="629">
        <v>30</v>
      </c>
      <c r="G399" s="629">
        <v>3210</v>
      </c>
      <c r="H399" s="629">
        <v>1</v>
      </c>
      <c r="I399" s="629">
        <v>107</v>
      </c>
      <c r="J399" s="629">
        <v>27</v>
      </c>
      <c r="K399" s="629">
        <v>2889</v>
      </c>
      <c r="L399" s="629">
        <v>0.9</v>
      </c>
      <c r="M399" s="629">
        <v>107</v>
      </c>
      <c r="N399" s="629">
        <v>43</v>
      </c>
      <c r="O399" s="629">
        <v>4644</v>
      </c>
      <c r="P399" s="642">
        <v>1.4467289719626168</v>
      </c>
      <c r="Q399" s="630">
        <v>108</v>
      </c>
    </row>
    <row r="400" spans="1:17" ht="14.4" customHeight="1" x14ac:dyDescent="0.3">
      <c r="A400" s="625" t="s">
        <v>9667</v>
      </c>
      <c r="B400" s="626" t="s">
        <v>9668</v>
      </c>
      <c r="C400" s="626" t="s">
        <v>6929</v>
      </c>
      <c r="D400" s="626" t="s">
        <v>2679</v>
      </c>
      <c r="E400" s="626" t="s">
        <v>9682</v>
      </c>
      <c r="F400" s="629">
        <v>6</v>
      </c>
      <c r="G400" s="629">
        <v>552</v>
      </c>
      <c r="H400" s="629">
        <v>1</v>
      </c>
      <c r="I400" s="629">
        <v>92</v>
      </c>
      <c r="J400" s="629">
        <v>13</v>
      </c>
      <c r="K400" s="629">
        <v>1196</v>
      </c>
      <c r="L400" s="629">
        <v>2.1666666666666665</v>
      </c>
      <c r="M400" s="629">
        <v>92</v>
      </c>
      <c r="N400" s="629">
        <v>21</v>
      </c>
      <c r="O400" s="629">
        <v>1953</v>
      </c>
      <c r="P400" s="642">
        <v>3.5380434782608696</v>
      </c>
      <c r="Q400" s="630">
        <v>93</v>
      </c>
    </row>
    <row r="401" spans="1:17" ht="14.4" customHeight="1" x14ac:dyDescent="0.3">
      <c r="A401" s="625" t="s">
        <v>9667</v>
      </c>
      <c r="B401" s="626" t="s">
        <v>9668</v>
      </c>
      <c r="C401" s="626" t="s">
        <v>6929</v>
      </c>
      <c r="D401" s="626" t="s">
        <v>9683</v>
      </c>
      <c r="E401" s="626" t="s">
        <v>9684</v>
      </c>
      <c r="F401" s="629">
        <v>1</v>
      </c>
      <c r="G401" s="629">
        <v>217</v>
      </c>
      <c r="H401" s="629">
        <v>1</v>
      </c>
      <c r="I401" s="629">
        <v>217</v>
      </c>
      <c r="J401" s="629">
        <v>1</v>
      </c>
      <c r="K401" s="629">
        <v>219</v>
      </c>
      <c r="L401" s="629">
        <v>1.0092165898617511</v>
      </c>
      <c r="M401" s="629">
        <v>219</v>
      </c>
      <c r="N401" s="629"/>
      <c r="O401" s="629"/>
      <c r="P401" s="642"/>
      <c r="Q401" s="630"/>
    </row>
    <row r="402" spans="1:17" ht="14.4" customHeight="1" x14ac:dyDescent="0.3">
      <c r="A402" s="625" t="s">
        <v>9667</v>
      </c>
      <c r="B402" s="626" t="s">
        <v>9668</v>
      </c>
      <c r="C402" s="626" t="s">
        <v>6929</v>
      </c>
      <c r="D402" s="626" t="s">
        <v>9685</v>
      </c>
      <c r="E402" s="626" t="s">
        <v>9686</v>
      </c>
      <c r="F402" s="629">
        <v>189</v>
      </c>
      <c r="G402" s="629">
        <v>56889</v>
      </c>
      <c r="H402" s="629">
        <v>1</v>
      </c>
      <c r="I402" s="629">
        <v>301</v>
      </c>
      <c r="J402" s="629">
        <v>187</v>
      </c>
      <c r="K402" s="629">
        <v>56474</v>
      </c>
      <c r="L402" s="629">
        <v>0.99270509237286642</v>
      </c>
      <c r="M402" s="629">
        <v>302</v>
      </c>
      <c r="N402" s="629">
        <v>175</v>
      </c>
      <c r="O402" s="629">
        <v>53025</v>
      </c>
      <c r="P402" s="642">
        <v>0.93207825765965302</v>
      </c>
      <c r="Q402" s="630">
        <v>303</v>
      </c>
    </row>
    <row r="403" spans="1:17" ht="14.4" customHeight="1" x14ac:dyDescent="0.3">
      <c r="A403" s="625" t="s">
        <v>9667</v>
      </c>
      <c r="B403" s="626" t="s">
        <v>9668</v>
      </c>
      <c r="C403" s="626" t="s">
        <v>6929</v>
      </c>
      <c r="D403" s="626" t="s">
        <v>9687</v>
      </c>
      <c r="E403" s="626" t="s">
        <v>9688</v>
      </c>
      <c r="F403" s="629">
        <v>770</v>
      </c>
      <c r="G403" s="629">
        <v>102410</v>
      </c>
      <c r="H403" s="629">
        <v>1</v>
      </c>
      <c r="I403" s="629">
        <v>133</v>
      </c>
      <c r="J403" s="629">
        <v>736</v>
      </c>
      <c r="K403" s="629">
        <v>97888</v>
      </c>
      <c r="L403" s="629">
        <v>0.95584415584415583</v>
      </c>
      <c r="M403" s="629">
        <v>133</v>
      </c>
      <c r="N403" s="629">
        <v>690</v>
      </c>
      <c r="O403" s="629">
        <v>92460</v>
      </c>
      <c r="P403" s="642">
        <v>0.90284151938287271</v>
      </c>
      <c r="Q403" s="630">
        <v>134</v>
      </c>
    </row>
    <row r="404" spans="1:17" ht="14.4" customHeight="1" x14ac:dyDescent="0.3">
      <c r="A404" s="625" t="s">
        <v>9667</v>
      </c>
      <c r="B404" s="626" t="s">
        <v>9668</v>
      </c>
      <c r="C404" s="626" t="s">
        <v>6929</v>
      </c>
      <c r="D404" s="626" t="s">
        <v>9689</v>
      </c>
      <c r="E404" s="626" t="s">
        <v>9688</v>
      </c>
      <c r="F404" s="629">
        <v>1</v>
      </c>
      <c r="G404" s="629">
        <v>174</v>
      </c>
      <c r="H404" s="629">
        <v>1</v>
      </c>
      <c r="I404" s="629">
        <v>174</v>
      </c>
      <c r="J404" s="629">
        <v>1</v>
      </c>
      <c r="K404" s="629">
        <v>174</v>
      </c>
      <c r="L404" s="629">
        <v>1</v>
      </c>
      <c r="M404" s="629">
        <v>174</v>
      </c>
      <c r="N404" s="629">
        <v>3</v>
      </c>
      <c r="O404" s="629">
        <v>525</v>
      </c>
      <c r="P404" s="642">
        <v>3.0172413793103448</v>
      </c>
      <c r="Q404" s="630">
        <v>175</v>
      </c>
    </row>
    <row r="405" spans="1:17" ht="14.4" customHeight="1" x14ac:dyDescent="0.3">
      <c r="A405" s="625" t="s">
        <v>9667</v>
      </c>
      <c r="B405" s="626" t="s">
        <v>9668</v>
      </c>
      <c r="C405" s="626" t="s">
        <v>6929</v>
      </c>
      <c r="D405" s="626" t="s">
        <v>9690</v>
      </c>
      <c r="E405" s="626" t="s">
        <v>9691</v>
      </c>
      <c r="F405" s="629">
        <v>189</v>
      </c>
      <c r="G405" s="629">
        <v>26460</v>
      </c>
      <c r="H405" s="629">
        <v>1</v>
      </c>
      <c r="I405" s="629">
        <v>140</v>
      </c>
      <c r="J405" s="629">
        <v>187</v>
      </c>
      <c r="K405" s="629">
        <v>26180</v>
      </c>
      <c r="L405" s="629">
        <v>0.98941798941798942</v>
      </c>
      <c r="M405" s="629">
        <v>140</v>
      </c>
      <c r="N405" s="629">
        <v>175</v>
      </c>
      <c r="O405" s="629">
        <v>24675</v>
      </c>
      <c r="P405" s="642">
        <v>0.93253968253968256</v>
      </c>
      <c r="Q405" s="630">
        <v>141</v>
      </c>
    </row>
    <row r="406" spans="1:17" ht="14.4" customHeight="1" x14ac:dyDescent="0.3">
      <c r="A406" s="625" t="s">
        <v>9667</v>
      </c>
      <c r="B406" s="626" t="s">
        <v>9668</v>
      </c>
      <c r="C406" s="626" t="s">
        <v>6929</v>
      </c>
      <c r="D406" s="626" t="s">
        <v>9692</v>
      </c>
      <c r="E406" s="626" t="s">
        <v>9691</v>
      </c>
      <c r="F406" s="629">
        <v>770</v>
      </c>
      <c r="G406" s="629">
        <v>60060</v>
      </c>
      <c r="H406" s="629">
        <v>1</v>
      </c>
      <c r="I406" s="629">
        <v>78</v>
      </c>
      <c r="J406" s="629">
        <v>736</v>
      </c>
      <c r="K406" s="629">
        <v>57408</v>
      </c>
      <c r="L406" s="629">
        <v>0.95584415584415583</v>
      </c>
      <c r="M406" s="629">
        <v>78</v>
      </c>
      <c r="N406" s="629">
        <v>683</v>
      </c>
      <c r="O406" s="629">
        <v>53274</v>
      </c>
      <c r="P406" s="642">
        <v>0.88701298701298703</v>
      </c>
      <c r="Q406" s="630">
        <v>78</v>
      </c>
    </row>
    <row r="407" spans="1:17" ht="14.4" customHeight="1" x14ac:dyDescent="0.3">
      <c r="A407" s="625" t="s">
        <v>9667</v>
      </c>
      <c r="B407" s="626" t="s">
        <v>9668</v>
      </c>
      <c r="C407" s="626" t="s">
        <v>6929</v>
      </c>
      <c r="D407" s="626" t="s">
        <v>9693</v>
      </c>
      <c r="E407" s="626" t="s">
        <v>9694</v>
      </c>
      <c r="F407" s="629"/>
      <c r="G407" s="629"/>
      <c r="H407" s="629"/>
      <c r="I407" s="629"/>
      <c r="J407" s="629">
        <v>1</v>
      </c>
      <c r="K407" s="629">
        <v>290</v>
      </c>
      <c r="L407" s="629"/>
      <c r="M407" s="629">
        <v>290</v>
      </c>
      <c r="N407" s="629"/>
      <c r="O407" s="629"/>
      <c r="P407" s="642"/>
      <c r="Q407" s="630"/>
    </row>
    <row r="408" spans="1:17" ht="14.4" customHeight="1" x14ac:dyDescent="0.3">
      <c r="A408" s="625" t="s">
        <v>9667</v>
      </c>
      <c r="B408" s="626" t="s">
        <v>9668</v>
      </c>
      <c r="C408" s="626" t="s">
        <v>6929</v>
      </c>
      <c r="D408" s="626" t="s">
        <v>9695</v>
      </c>
      <c r="E408" s="626" t="s">
        <v>9696</v>
      </c>
      <c r="F408" s="629">
        <v>3</v>
      </c>
      <c r="G408" s="629">
        <v>1821</v>
      </c>
      <c r="H408" s="629">
        <v>1</v>
      </c>
      <c r="I408" s="629">
        <v>607</v>
      </c>
      <c r="J408" s="629">
        <v>3</v>
      </c>
      <c r="K408" s="629">
        <v>1827</v>
      </c>
      <c r="L408" s="629">
        <v>1.0032948929159802</v>
      </c>
      <c r="M408" s="629">
        <v>609</v>
      </c>
      <c r="N408" s="629">
        <v>1</v>
      </c>
      <c r="O408" s="629">
        <v>612</v>
      </c>
      <c r="P408" s="642">
        <v>0.33607907742998355</v>
      </c>
      <c r="Q408" s="630">
        <v>612</v>
      </c>
    </row>
    <row r="409" spans="1:17" ht="14.4" customHeight="1" x14ac:dyDescent="0.3">
      <c r="A409" s="625" t="s">
        <v>9667</v>
      </c>
      <c r="B409" s="626" t="s">
        <v>9668</v>
      </c>
      <c r="C409" s="626" t="s">
        <v>6929</v>
      </c>
      <c r="D409" s="626" t="s">
        <v>9697</v>
      </c>
      <c r="E409" s="626" t="s">
        <v>9698</v>
      </c>
      <c r="F409" s="629">
        <v>1</v>
      </c>
      <c r="G409" s="629">
        <v>580</v>
      </c>
      <c r="H409" s="629">
        <v>1</v>
      </c>
      <c r="I409" s="629">
        <v>580</v>
      </c>
      <c r="J409" s="629"/>
      <c r="K409" s="629"/>
      <c r="L409" s="629"/>
      <c r="M409" s="629"/>
      <c r="N409" s="629">
        <v>1</v>
      </c>
      <c r="O409" s="629">
        <v>585</v>
      </c>
      <c r="P409" s="642">
        <v>1.0086206896551724</v>
      </c>
      <c r="Q409" s="630">
        <v>585</v>
      </c>
    </row>
    <row r="410" spans="1:17" ht="14.4" customHeight="1" x14ac:dyDescent="0.3">
      <c r="A410" s="625" t="s">
        <v>9667</v>
      </c>
      <c r="B410" s="626" t="s">
        <v>9668</v>
      </c>
      <c r="C410" s="626" t="s">
        <v>6929</v>
      </c>
      <c r="D410" s="626" t="s">
        <v>9699</v>
      </c>
      <c r="E410" s="626" t="s">
        <v>9700</v>
      </c>
      <c r="F410" s="629">
        <v>1</v>
      </c>
      <c r="G410" s="629">
        <v>1011</v>
      </c>
      <c r="H410" s="629">
        <v>1</v>
      </c>
      <c r="I410" s="629">
        <v>1011</v>
      </c>
      <c r="J410" s="629"/>
      <c r="K410" s="629"/>
      <c r="L410" s="629"/>
      <c r="M410" s="629"/>
      <c r="N410" s="629"/>
      <c r="O410" s="629"/>
      <c r="P410" s="642"/>
      <c r="Q410" s="630"/>
    </row>
    <row r="411" spans="1:17" ht="14.4" customHeight="1" x14ac:dyDescent="0.3">
      <c r="A411" s="625" t="s">
        <v>9667</v>
      </c>
      <c r="B411" s="626" t="s">
        <v>9668</v>
      </c>
      <c r="C411" s="626" t="s">
        <v>6929</v>
      </c>
      <c r="D411" s="626" t="s">
        <v>9701</v>
      </c>
      <c r="E411" s="626" t="s">
        <v>9702</v>
      </c>
      <c r="F411" s="629">
        <v>27</v>
      </c>
      <c r="G411" s="629">
        <v>31968</v>
      </c>
      <c r="H411" s="629">
        <v>1</v>
      </c>
      <c r="I411" s="629">
        <v>1184</v>
      </c>
      <c r="J411" s="629">
        <v>27</v>
      </c>
      <c r="K411" s="629">
        <v>32022</v>
      </c>
      <c r="L411" s="629">
        <v>1.0016891891891893</v>
      </c>
      <c r="M411" s="629">
        <v>1186</v>
      </c>
      <c r="N411" s="629">
        <v>30</v>
      </c>
      <c r="O411" s="629">
        <v>35670</v>
      </c>
      <c r="P411" s="642">
        <v>1.1158033033033032</v>
      </c>
      <c r="Q411" s="630">
        <v>1189</v>
      </c>
    </row>
    <row r="412" spans="1:17" ht="14.4" customHeight="1" x14ac:dyDescent="0.3">
      <c r="A412" s="625" t="s">
        <v>9667</v>
      </c>
      <c r="B412" s="626" t="s">
        <v>9668</v>
      </c>
      <c r="C412" s="626" t="s">
        <v>6929</v>
      </c>
      <c r="D412" s="626" t="s">
        <v>9703</v>
      </c>
      <c r="E412" s="626" t="s">
        <v>9704</v>
      </c>
      <c r="F412" s="629">
        <v>35</v>
      </c>
      <c r="G412" s="629">
        <v>5530</v>
      </c>
      <c r="H412" s="629">
        <v>1</v>
      </c>
      <c r="I412" s="629">
        <v>158</v>
      </c>
      <c r="J412" s="629">
        <v>34</v>
      </c>
      <c r="K412" s="629">
        <v>5372</v>
      </c>
      <c r="L412" s="629">
        <v>0.97142857142857142</v>
      </c>
      <c r="M412" s="629">
        <v>158</v>
      </c>
      <c r="N412" s="629">
        <v>43</v>
      </c>
      <c r="O412" s="629">
        <v>6837</v>
      </c>
      <c r="P412" s="642">
        <v>1.2363471971066908</v>
      </c>
      <c r="Q412" s="630">
        <v>159</v>
      </c>
    </row>
    <row r="413" spans="1:17" ht="14.4" customHeight="1" x14ac:dyDescent="0.3">
      <c r="A413" s="625" t="s">
        <v>9667</v>
      </c>
      <c r="B413" s="626" t="s">
        <v>9668</v>
      </c>
      <c r="C413" s="626" t="s">
        <v>6929</v>
      </c>
      <c r="D413" s="626" t="s">
        <v>9705</v>
      </c>
      <c r="E413" s="626" t="s">
        <v>9706</v>
      </c>
      <c r="F413" s="629">
        <v>2</v>
      </c>
      <c r="G413" s="629">
        <v>632</v>
      </c>
      <c r="H413" s="629">
        <v>1</v>
      </c>
      <c r="I413" s="629">
        <v>316</v>
      </c>
      <c r="J413" s="629">
        <v>1</v>
      </c>
      <c r="K413" s="629">
        <v>318</v>
      </c>
      <c r="L413" s="629">
        <v>0.50316455696202533</v>
      </c>
      <c r="M413" s="629">
        <v>318</v>
      </c>
      <c r="N413" s="629">
        <v>3</v>
      </c>
      <c r="O413" s="629">
        <v>957</v>
      </c>
      <c r="P413" s="642">
        <v>1.514240506329114</v>
      </c>
      <c r="Q413" s="630">
        <v>319</v>
      </c>
    </row>
    <row r="414" spans="1:17" ht="14.4" customHeight="1" x14ac:dyDescent="0.3">
      <c r="A414" s="625" t="s">
        <v>9667</v>
      </c>
      <c r="B414" s="626" t="s">
        <v>9668</v>
      </c>
      <c r="C414" s="626" t="s">
        <v>6929</v>
      </c>
      <c r="D414" s="626" t="s">
        <v>9707</v>
      </c>
      <c r="E414" s="626" t="s">
        <v>9708</v>
      </c>
      <c r="F414" s="629"/>
      <c r="G414" s="629"/>
      <c r="H414" s="629"/>
      <c r="I414" s="629"/>
      <c r="J414" s="629">
        <v>1</v>
      </c>
      <c r="K414" s="629">
        <v>382</v>
      </c>
      <c r="L414" s="629"/>
      <c r="M414" s="629">
        <v>382</v>
      </c>
      <c r="N414" s="629">
        <v>1</v>
      </c>
      <c r="O414" s="629">
        <v>382</v>
      </c>
      <c r="P414" s="642"/>
      <c r="Q414" s="630">
        <v>382</v>
      </c>
    </row>
    <row r="415" spans="1:17" ht="14.4" customHeight="1" x14ac:dyDescent="0.3">
      <c r="A415" s="625" t="s">
        <v>9667</v>
      </c>
      <c r="B415" s="626" t="s">
        <v>9668</v>
      </c>
      <c r="C415" s="626" t="s">
        <v>6929</v>
      </c>
      <c r="D415" s="626" t="s">
        <v>9709</v>
      </c>
      <c r="E415" s="626" t="s">
        <v>9710</v>
      </c>
      <c r="F415" s="629"/>
      <c r="G415" s="629"/>
      <c r="H415" s="629"/>
      <c r="I415" s="629"/>
      <c r="J415" s="629"/>
      <c r="K415" s="629"/>
      <c r="L415" s="629"/>
      <c r="M415" s="629"/>
      <c r="N415" s="629">
        <v>1</v>
      </c>
      <c r="O415" s="629">
        <v>486</v>
      </c>
      <c r="P415" s="642"/>
      <c r="Q415" s="630">
        <v>486</v>
      </c>
    </row>
    <row r="416" spans="1:17" ht="14.4" customHeight="1" x14ac:dyDescent="0.3">
      <c r="A416" s="625" t="s">
        <v>9711</v>
      </c>
      <c r="B416" s="626" t="s">
        <v>9712</v>
      </c>
      <c r="C416" s="626" t="s">
        <v>6929</v>
      </c>
      <c r="D416" s="626" t="s">
        <v>9713</v>
      </c>
      <c r="E416" s="626" t="s">
        <v>9714</v>
      </c>
      <c r="F416" s="629">
        <v>75</v>
      </c>
      <c r="G416" s="629">
        <v>19800</v>
      </c>
      <c r="H416" s="629">
        <v>1</v>
      </c>
      <c r="I416" s="629">
        <v>264</v>
      </c>
      <c r="J416" s="629">
        <v>76</v>
      </c>
      <c r="K416" s="629">
        <v>20140</v>
      </c>
      <c r="L416" s="629">
        <v>1.0171717171717172</v>
      </c>
      <c r="M416" s="629">
        <v>265</v>
      </c>
      <c r="N416" s="629">
        <v>102</v>
      </c>
      <c r="O416" s="629">
        <v>27132</v>
      </c>
      <c r="P416" s="642">
        <v>1.3703030303030304</v>
      </c>
      <c r="Q416" s="630">
        <v>266</v>
      </c>
    </row>
    <row r="417" spans="1:17" ht="14.4" customHeight="1" x14ac:dyDescent="0.3">
      <c r="A417" s="625" t="s">
        <v>9711</v>
      </c>
      <c r="B417" s="626" t="s">
        <v>9712</v>
      </c>
      <c r="C417" s="626" t="s">
        <v>6929</v>
      </c>
      <c r="D417" s="626" t="s">
        <v>9715</v>
      </c>
      <c r="E417" s="626" t="s">
        <v>9716</v>
      </c>
      <c r="F417" s="629">
        <v>3828</v>
      </c>
      <c r="G417" s="629">
        <v>202884</v>
      </c>
      <c r="H417" s="629">
        <v>1</v>
      </c>
      <c r="I417" s="629">
        <v>53</v>
      </c>
      <c r="J417" s="629">
        <v>3990</v>
      </c>
      <c r="K417" s="629">
        <v>211470</v>
      </c>
      <c r="L417" s="629">
        <v>1.042319749216301</v>
      </c>
      <c r="M417" s="629">
        <v>53</v>
      </c>
      <c r="N417" s="629">
        <v>4284</v>
      </c>
      <c r="O417" s="629">
        <v>227052</v>
      </c>
      <c r="P417" s="642">
        <v>1.1191222570532915</v>
      </c>
      <c r="Q417" s="630">
        <v>53</v>
      </c>
    </row>
    <row r="418" spans="1:17" ht="14.4" customHeight="1" x14ac:dyDescent="0.3">
      <c r="A418" s="625" t="s">
        <v>9711</v>
      </c>
      <c r="B418" s="626" t="s">
        <v>9712</v>
      </c>
      <c r="C418" s="626" t="s">
        <v>6929</v>
      </c>
      <c r="D418" s="626" t="s">
        <v>9717</v>
      </c>
      <c r="E418" s="626" t="s">
        <v>9718</v>
      </c>
      <c r="F418" s="629">
        <v>382</v>
      </c>
      <c r="G418" s="629">
        <v>20246</v>
      </c>
      <c r="H418" s="629">
        <v>1</v>
      </c>
      <c r="I418" s="629">
        <v>53</v>
      </c>
      <c r="J418" s="629">
        <v>444</v>
      </c>
      <c r="K418" s="629">
        <v>23532</v>
      </c>
      <c r="L418" s="629">
        <v>1.162303664921466</v>
      </c>
      <c r="M418" s="629">
        <v>53</v>
      </c>
      <c r="N418" s="629">
        <v>333</v>
      </c>
      <c r="O418" s="629">
        <v>17649</v>
      </c>
      <c r="P418" s="642">
        <v>0.87172774869109948</v>
      </c>
      <c r="Q418" s="630">
        <v>53</v>
      </c>
    </row>
    <row r="419" spans="1:17" ht="14.4" customHeight="1" x14ac:dyDescent="0.3">
      <c r="A419" s="625" t="s">
        <v>9711</v>
      </c>
      <c r="B419" s="626" t="s">
        <v>9712</v>
      </c>
      <c r="C419" s="626" t="s">
        <v>6929</v>
      </c>
      <c r="D419" s="626" t="s">
        <v>9719</v>
      </c>
      <c r="E419" s="626" t="s">
        <v>9720</v>
      </c>
      <c r="F419" s="629">
        <v>2378</v>
      </c>
      <c r="G419" s="629">
        <v>285360</v>
      </c>
      <c r="H419" s="629">
        <v>1</v>
      </c>
      <c r="I419" s="629">
        <v>120</v>
      </c>
      <c r="J419" s="629">
        <v>2608</v>
      </c>
      <c r="K419" s="629">
        <v>312960</v>
      </c>
      <c r="L419" s="629">
        <v>1.0967199327165686</v>
      </c>
      <c r="M419" s="629">
        <v>120</v>
      </c>
      <c r="N419" s="629">
        <v>2897</v>
      </c>
      <c r="O419" s="629">
        <v>350537</v>
      </c>
      <c r="P419" s="642">
        <v>1.2284027193720213</v>
      </c>
      <c r="Q419" s="630">
        <v>121</v>
      </c>
    </row>
    <row r="420" spans="1:17" ht="14.4" customHeight="1" x14ac:dyDescent="0.3">
      <c r="A420" s="625" t="s">
        <v>9711</v>
      </c>
      <c r="B420" s="626" t="s">
        <v>9712</v>
      </c>
      <c r="C420" s="626" t="s">
        <v>6929</v>
      </c>
      <c r="D420" s="626" t="s">
        <v>9721</v>
      </c>
      <c r="E420" s="626" t="s">
        <v>9722</v>
      </c>
      <c r="F420" s="629">
        <v>82</v>
      </c>
      <c r="G420" s="629">
        <v>14186</v>
      </c>
      <c r="H420" s="629">
        <v>1</v>
      </c>
      <c r="I420" s="629">
        <v>173</v>
      </c>
      <c r="J420" s="629">
        <v>85</v>
      </c>
      <c r="K420" s="629">
        <v>14705</v>
      </c>
      <c r="L420" s="629">
        <v>1.0365853658536586</v>
      </c>
      <c r="M420" s="629">
        <v>173</v>
      </c>
      <c r="N420" s="629">
        <v>68</v>
      </c>
      <c r="O420" s="629">
        <v>11832</v>
      </c>
      <c r="P420" s="642">
        <v>0.83406175102213453</v>
      </c>
      <c r="Q420" s="630">
        <v>174</v>
      </c>
    </row>
    <row r="421" spans="1:17" ht="14.4" customHeight="1" x14ac:dyDescent="0.3">
      <c r="A421" s="625" t="s">
        <v>9711</v>
      </c>
      <c r="B421" s="626" t="s">
        <v>9712</v>
      </c>
      <c r="C421" s="626" t="s">
        <v>6929</v>
      </c>
      <c r="D421" s="626" t="s">
        <v>9723</v>
      </c>
      <c r="E421" s="626" t="s">
        <v>9724</v>
      </c>
      <c r="F421" s="629">
        <v>439</v>
      </c>
      <c r="G421" s="629">
        <v>868781</v>
      </c>
      <c r="H421" s="629">
        <v>1</v>
      </c>
      <c r="I421" s="629">
        <v>1979</v>
      </c>
      <c r="J421" s="629">
        <v>450</v>
      </c>
      <c r="K421" s="629">
        <v>893250</v>
      </c>
      <c r="L421" s="629">
        <v>1.0281647503801303</v>
      </c>
      <c r="M421" s="629">
        <v>1985</v>
      </c>
      <c r="N421" s="629">
        <v>625</v>
      </c>
      <c r="O421" s="629">
        <v>1245625</v>
      </c>
      <c r="P421" s="642">
        <v>1.4337617880685696</v>
      </c>
      <c r="Q421" s="630">
        <v>1993</v>
      </c>
    </row>
    <row r="422" spans="1:17" ht="14.4" customHeight="1" x14ac:dyDescent="0.3">
      <c r="A422" s="625" t="s">
        <v>9711</v>
      </c>
      <c r="B422" s="626" t="s">
        <v>9712</v>
      </c>
      <c r="C422" s="626" t="s">
        <v>6929</v>
      </c>
      <c r="D422" s="626" t="s">
        <v>9725</v>
      </c>
      <c r="E422" s="626" t="s">
        <v>9726</v>
      </c>
      <c r="F422" s="629"/>
      <c r="G422" s="629"/>
      <c r="H422" s="629"/>
      <c r="I422" s="629"/>
      <c r="J422" s="629">
        <v>1</v>
      </c>
      <c r="K422" s="629">
        <v>224</v>
      </c>
      <c r="L422" s="629"/>
      <c r="M422" s="629">
        <v>224</v>
      </c>
      <c r="N422" s="629">
        <v>1</v>
      </c>
      <c r="O422" s="629">
        <v>225</v>
      </c>
      <c r="P422" s="642"/>
      <c r="Q422" s="630">
        <v>225</v>
      </c>
    </row>
    <row r="423" spans="1:17" ht="14.4" customHeight="1" x14ac:dyDescent="0.3">
      <c r="A423" s="625" t="s">
        <v>9711</v>
      </c>
      <c r="B423" s="626" t="s">
        <v>9712</v>
      </c>
      <c r="C423" s="626" t="s">
        <v>6929</v>
      </c>
      <c r="D423" s="626" t="s">
        <v>9727</v>
      </c>
      <c r="E423" s="626" t="s">
        <v>9728</v>
      </c>
      <c r="F423" s="629">
        <v>888</v>
      </c>
      <c r="G423" s="629">
        <v>334776</v>
      </c>
      <c r="H423" s="629">
        <v>1</v>
      </c>
      <c r="I423" s="629">
        <v>377</v>
      </c>
      <c r="J423" s="629">
        <v>952</v>
      </c>
      <c r="K423" s="629">
        <v>360808</v>
      </c>
      <c r="L423" s="629">
        <v>1.0777594570698019</v>
      </c>
      <c r="M423" s="629">
        <v>379</v>
      </c>
      <c r="N423" s="629">
        <v>936</v>
      </c>
      <c r="O423" s="629">
        <v>355680</v>
      </c>
      <c r="P423" s="642">
        <v>1.0624417520969245</v>
      </c>
      <c r="Q423" s="630">
        <v>380</v>
      </c>
    </row>
    <row r="424" spans="1:17" ht="14.4" customHeight="1" x14ac:dyDescent="0.3">
      <c r="A424" s="625" t="s">
        <v>9711</v>
      </c>
      <c r="B424" s="626" t="s">
        <v>9712</v>
      </c>
      <c r="C424" s="626" t="s">
        <v>6929</v>
      </c>
      <c r="D424" s="626" t="s">
        <v>9729</v>
      </c>
      <c r="E424" s="626" t="s">
        <v>9730</v>
      </c>
      <c r="F424" s="629">
        <v>8530</v>
      </c>
      <c r="G424" s="629">
        <v>1381860</v>
      </c>
      <c r="H424" s="629">
        <v>1</v>
      </c>
      <c r="I424" s="629">
        <v>162</v>
      </c>
      <c r="J424" s="629">
        <v>10132</v>
      </c>
      <c r="K424" s="629">
        <v>1661648</v>
      </c>
      <c r="L424" s="629">
        <v>1.20247203045171</v>
      </c>
      <c r="M424" s="629">
        <v>164</v>
      </c>
      <c r="N424" s="629">
        <v>11802</v>
      </c>
      <c r="O424" s="629">
        <v>1947330</v>
      </c>
      <c r="P424" s="642">
        <v>1.4092093265598542</v>
      </c>
      <c r="Q424" s="630">
        <v>165</v>
      </c>
    </row>
    <row r="425" spans="1:17" ht="14.4" customHeight="1" x14ac:dyDescent="0.3">
      <c r="A425" s="625" t="s">
        <v>9711</v>
      </c>
      <c r="B425" s="626" t="s">
        <v>9712</v>
      </c>
      <c r="C425" s="626" t="s">
        <v>6929</v>
      </c>
      <c r="D425" s="626" t="s">
        <v>9731</v>
      </c>
      <c r="E425" s="626" t="s">
        <v>9732</v>
      </c>
      <c r="F425" s="629">
        <v>490</v>
      </c>
      <c r="G425" s="629">
        <v>80850</v>
      </c>
      <c r="H425" s="629">
        <v>1</v>
      </c>
      <c r="I425" s="629">
        <v>165</v>
      </c>
      <c r="J425" s="629">
        <v>654</v>
      </c>
      <c r="K425" s="629">
        <v>109218</v>
      </c>
      <c r="L425" s="629">
        <v>1.3508719851576994</v>
      </c>
      <c r="M425" s="629">
        <v>167</v>
      </c>
      <c r="N425" s="629">
        <v>702</v>
      </c>
      <c r="O425" s="629">
        <v>117936</v>
      </c>
      <c r="P425" s="642">
        <v>1.4587012987012986</v>
      </c>
      <c r="Q425" s="630">
        <v>168</v>
      </c>
    </row>
    <row r="426" spans="1:17" ht="14.4" customHeight="1" x14ac:dyDescent="0.3">
      <c r="A426" s="625" t="s">
        <v>9711</v>
      </c>
      <c r="B426" s="626" t="s">
        <v>9712</v>
      </c>
      <c r="C426" s="626" t="s">
        <v>6929</v>
      </c>
      <c r="D426" s="626" t="s">
        <v>9733</v>
      </c>
      <c r="E426" s="626" t="s">
        <v>9734</v>
      </c>
      <c r="F426" s="629">
        <v>21</v>
      </c>
      <c r="G426" s="629">
        <v>3318</v>
      </c>
      <c r="H426" s="629">
        <v>1</v>
      </c>
      <c r="I426" s="629">
        <v>158</v>
      </c>
      <c r="J426" s="629">
        <v>45</v>
      </c>
      <c r="K426" s="629">
        <v>7155</v>
      </c>
      <c r="L426" s="629">
        <v>2.1564195298372515</v>
      </c>
      <c r="M426" s="629">
        <v>159</v>
      </c>
      <c r="N426" s="629">
        <v>48</v>
      </c>
      <c r="O426" s="629">
        <v>7680</v>
      </c>
      <c r="P426" s="642">
        <v>2.3146473779385173</v>
      </c>
      <c r="Q426" s="630">
        <v>160</v>
      </c>
    </row>
    <row r="427" spans="1:17" ht="14.4" customHeight="1" x14ac:dyDescent="0.3">
      <c r="A427" s="625" t="s">
        <v>9711</v>
      </c>
      <c r="B427" s="626" t="s">
        <v>9712</v>
      </c>
      <c r="C427" s="626" t="s">
        <v>6929</v>
      </c>
      <c r="D427" s="626" t="s">
        <v>9735</v>
      </c>
      <c r="E427" s="626" t="s">
        <v>9736</v>
      </c>
      <c r="F427" s="629">
        <v>327</v>
      </c>
      <c r="G427" s="629">
        <v>101697</v>
      </c>
      <c r="H427" s="629">
        <v>1</v>
      </c>
      <c r="I427" s="629">
        <v>311</v>
      </c>
      <c r="J427" s="629">
        <v>289</v>
      </c>
      <c r="K427" s="629">
        <v>90457</v>
      </c>
      <c r="L427" s="629">
        <v>0.88947559908355212</v>
      </c>
      <c r="M427" s="629">
        <v>313</v>
      </c>
      <c r="N427" s="629">
        <v>338</v>
      </c>
      <c r="O427" s="629">
        <v>106808</v>
      </c>
      <c r="P427" s="642">
        <v>1.0502571363953705</v>
      </c>
      <c r="Q427" s="630">
        <v>316</v>
      </c>
    </row>
    <row r="428" spans="1:17" ht="14.4" customHeight="1" x14ac:dyDescent="0.3">
      <c r="A428" s="625" t="s">
        <v>9711</v>
      </c>
      <c r="B428" s="626" t="s">
        <v>9712</v>
      </c>
      <c r="C428" s="626" t="s">
        <v>6929</v>
      </c>
      <c r="D428" s="626" t="s">
        <v>4886</v>
      </c>
      <c r="E428" s="626" t="s">
        <v>9737</v>
      </c>
      <c r="F428" s="629">
        <v>101</v>
      </c>
      <c r="G428" s="629">
        <v>42723</v>
      </c>
      <c r="H428" s="629">
        <v>1</v>
      </c>
      <c r="I428" s="629">
        <v>423</v>
      </c>
      <c r="J428" s="629">
        <v>153</v>
      </c>
      <c r="K428" s="629">
        <v>65025</v>
      </c>
      <c r="L428" s="629">
        <v>1.5220139035180114</v>
      </c>
      <c r="M428" s="629">
        <v>425</v>
      </c>
      <c r="N428" s="629">
        <v>117</v>
      </c>
      <c r="O428" s="629">
        <v>50193</v>
      </c>
      <c r="P428" s="642">
        <v>1.1748472719612386</v>
      </c>
      <c r="Q428" s="630">
        <v>429</v>
      </c>
    </row>
    <row r="429" spans="1:17" ht="14.4" customHeight="1" x14ac:dyDescent="0.3">
      <c r="A429" s="625" t="s">
        <v>9711</v>
      </c>
      <c r="B429" s="626" t="s">
        <v>9712</v>
      </c>
      <c r="C429" s="626" t="s">
        <v>6929</v>
      </c>
      <c r="D429" s="626" t="s">
        <v>9738</v>
      </c>
      <c r="E429" s="626" t="s">
        <v>9739</v>
      </c>
      <c r="F429" s="629">
        <v>2</v>
      </c>
      <c r="G429" s="629">
        <v>864</v>
      </c>
      <c r="H429" s="629">
        <v>1</v>
      </c>
      <c r="I429" s="629">
        <v>432</v>
      </c>
      <c r="J429" s="629">
        <v>2</v>
      </c>
      <c r="K429" s="629">
        <v>868</v>
      </c>
      <c r="L429" s="629">
        <v>1.0046296296296295</v>
      </c>
      <c r="M429" s="629">
        <v>434</v>
      </c>
      <c r="N429" s="629">
        <v>2</v>
      </c>
      <c r="O429" s="629">
        <v>870</v>
      </c>
      <c r="P429" s="642">
        <v>1.0069444444444444</v>
      </c>
      <c r="Q429" s="630">
        <v>435</v>
      </c>
    </row>
    <row r="430" spans="1:17" ht="14.4" customHeight="1" x14ac:dyDescent="0.3">
      <c r="A430" s="625" t="s">
        <v>9711</v>
      </c>
      <c r="B430" s="626" t="s">
        <v>9712</v>
      </c>
      <c r="C430" s="626" t="s">
        <v>6929</v>
      </c>
      <c r="D430" s="626" t="s">
        <v>9740</v>
      </c>
      <c r="E430" s="626" t="s">
        <v>9741</v>
      </c>
      <c r="F430" s="629">
        <v>1761</v>
      </c>
      <c r="G430" s="629">
        <v>593457</v>
      </c>
      <c r="H430" s="629">
        <v>1</v>
      </c>
      <c r="I430" s="629">
        <v>337</v>
      </c>
      <c r="J430" s="629">
        <v>2064</v>
      </c>
      <c r="K430" s="629">
        <v>695568</v>
      </c>
      <c r="L430" s="629">
        <v>1.17206132879046</v>
      </c>
      <c r="M430" s="629">
        <v>337</v>
      </c>
      <c r="N430" s="629">
        <v>2586</v>
      </c>
      <c r="O430" s="629">
        <v>874068</v>
      </c>
      <c r="P430" s="642">
        <v>1.4728413347555087</v>
      </c>
      <c r="Q430" s="630">
        <v>338</v>
      </c>
    </row>
    <row r="431" spans="1:17" ht="14.4" customHeight="1" x14ac:dyDescent="0.3">
      <c r="A431" s="625" t="s">
        <v>9711</v>
      </c>
      <c r="B431" s="626" t="s">
        <v>9712</v>
      </c>
      <c r="C431" s="626" t="s">
        <v>6929</v>
      </c>
      <c r="D431" s="626" t="s">
        <v>9742</v>
      </c>
      <c r="E431" s="626" t="s">
        <v>9743</v>
      </c>
      <c r="F431" s="629">
        <v>22</v>
      </c>
      <c r="G431" s="629">
        <v>2244</v>
      </c>
      <c r="H431" s="629">
        <v>1</v>
      </c>
      <c r="I431" s="629">
        <v>102</v>
      </c>
      <c r="J431" s="629">
        <v>41</v>
      </c>
      <c r="K431" s="629">
        <v>4182</v>
      </c>
      <c r="L431" s="629">
        <v>1.8636363636363635</v>
      </c>
      <c r="M431" s="629">
        <v>102</v>
      </c>
      <c r="N431" s="629">
        <v>37</v>
      </c>
      <c r="O431" s="629">
        <v>3811</v>
      </c>
      <c r="P431" s="642">
        <v>1.6983065953654188</v>
      </c>
      <c r="Q431" s="630">
        <v>103</v>
      </c>
    </row>
    <row r="432" spans="1:17" ht="14.4" customHeight="1" x14ac:dyDescent="0.3">
      <c r="A432" s="625" t="s">
        <v>9711</v>
      </c>
      <c r="B432" s="626" t="s">
        <v>9712</v>
      </c>
      <c r="C432" s="626" t="s">
        <v>6929</v>
      </c>
      <c r="D432" s="626" t="s">
        <v>9744</v>
      </c>
      <c r="E432" s="626" t="s">
        <v>9745</v>
      </c>
      <c r="F432" s="629">
        <v>5</v>
      </c>
      <c r="G432" s="629">
        <v>24990</v>
      </c>
      <c r="H432" s="629">
        <v>1</v>
      </c>
      <c r="I432" s="629">
        <v>4998</v>
      </c>
      <c r="J432" s="629"/>
      <c r="K432" s="629"/>
      <c r="L432" s="629"/>
      <c r="M432" s="629"/>
      <c r="N432" s="629"/>
      <c r="O432" s="629"/>
      <c r="P432" s="642"/>
      <c r="Q432" s="630"/>
    </row>
    <row r="433" spans="1:17" ht="14.4" customHeight="1" x14ac:dyDescent="0.3">
      <c r="A433" s="625" t="s">
        <v>9711</v>
      </c>
      <c r="B433" s="626" t="s">
        <v>9712</v>
      </c>
      <c r="C433" s="626" t="s">
        <v>6929</v>
      </c>
      <c r="D433" s="626" t="s">
        <v>9746</v>
      </c>
      <c r="E433" s="626" t="s">
        <v>9747</v>
      </c>
      <c r="F433" s="629">
        <v>1</v>
      </c>
      <c r="G433" s="629">
        <v>5810</v>
      </c>
      <c r="H433" s="629">
        <v>1</v>
      </c>
      <c r="I433" s="629">
        <v>5810</v>
      </c>
      <c r="J433" s="629"/>
      <c r="K433" s="629"/>
      <c r="L433" s="629"/>
      <c r="M433" s="629"/>
      <c r="N433" s="629"/>
      <c r="O433" s="629"/>
      <c r="P433" s="642"/>
      <c r="Q433" s="630"/>
    </row>
    <row r="434" spans="1:17" ht="14.4" customHeight="1" x14ac:dyDescent="0.3">
      <c r="A434" s="625" t="s">
        <v>9711</v>
      </c>
      <c r="B434" s="626" t="s">
        <v>9712</v>
      </c>
      <c r="C434" s="626" t="s">
        <v>6929</v>
      </c>
      <c r="D434" s="626" t="s">
        <v>9748</v>
      </c>
      <c r="E434" s="626" t="s">
        <v>9749</v>
      </c>
      <c r="F434" s="629">
        <v>916</v>
      </c>
      <c r="G434" s="629">
        <v>203352</v>
      </c>
      <c r="H434" s="629">
        <v>1</v>
      </c>
      <c r="I434" s="629">
        <v>222</v>
      </c>
      <c r="J434" s="629">
        <v>922</v>
      </c>
      <c r="K434" s="629">
        <v>204684</v>
      </c>
      <c r="L434" s="629">
        <v>1.0065502183406114</v>
      </c>
      <c r="M434" s="629">
        <v>222</v>
      </c>
      <c r="N434" s="629">
        <v>895</v>
      </c>
      <c r="O434" s="629">
        <v>199585</v>
      </c>
      <c r="P434" s="642">
        <v>0.98147547110429212</v>
      </c>
      <c r="Q434" s="630">
        <v>223</v>
      </c>
    </row>
    <row r="435" spans="1:17" ht="14.4" customHeight="1" x14ac:dyDescent="0.3">
      <c r="A435" s="625" t="s">
        <v>9711</v>
      </c>
      <c r="B435" s="626" t="s">
        <v>9712</v>
      </c>
      <c r="C435" s="626" t="s">
        <v>6929</v>
      </c>
      <c r="D435" s="626" t="s">
        <v>9003</v>
      </c>
      <c r="E435" s="626" t="s">
        <v>9004</v>
      </c>
      <c r="F435" s="629">
        <v>418</v>
      </c>
      <c r="G435" s="629">
        <v>44726</v>
      </c>
      <c r="H435" s="629">
        <v>1</v>
      </c>
      <c r="I435" s="629">
        <v>107</v>
      </c>
      <c r="J435" s="629">
        <v>433</v>
      </c>
      <c r="K435" s="629">
        <v>46331</v>
      </c>
      <c r="L435" s="629">
        <v>1.0358851674641147</v>
      </c>
      <c r="M435" s="629">
        <v>107</v>
      </c>
      <c r="N435" s="629">
        <v>357</v>
      </c>
      <c r="O435" s="629">
        <v>38556</v>
      </c>
      <c r="P435" s="642">
        <v>0.86204892009122214</v>
      </c>
      <c r="Q435" s="630">
        <v>108</v>
      </c>
    </row>
    <row r="436" spans="1:17" ht="14.4" customHeight="1" x14ac:dyDescent="0.3">
      <c r="A436" s="625" t="s">
        <v>9711</v>
      </c>
      <c r="B436" s="626" t="s">
        <v>9712</v>
      </c>
      <c r="C436" s="626" t="s">
        <v>6929</v>
      </c>
      <c r="D436" s="626" t="s">
        <v>8962</v>
      </c>
      <c r="E436" s="626" t="s">
        <v>8963</v>
      </c>
      <c r="F436" s="629">
        <v>109</v>
      </c>
      <c r="G436" s="629">
        <v>17767</v>
      </c>
      <c r="H436" s="629">
        <v>1</v>
      </c>
      <c r="I436" s="629">
        <v>163</v>
      </c>
      <c r="J436" s="629">
        <v>113</v>
      </c>
      <c r="K436" s="629">
        <v>18419</v>
      </c>
      <c r="L436" s="629">
        <v>1.036697247706422</v>
      </c>
      <c r="M436" s="629">
        <v>163</v>
      </c>
      <c r="N436" s="629">
        <v>133</v>
      </c>
      <c r="O436" s="629">
        <v>21812</v>
      </c>
      <c r="P436" s="642">
        <v>1.2276692744976643</v>
      </c>
      <c r="Q436" s="630">
        <v>164</v>
      </c>
    </row>
    <row r="437" spans="1:17" ht="14.4" customHeight="1" x14ac:dyDescent="0.3">
      <c r="A437" s="625" t="s">
        <v>9711</v>
      </c>
      <c r="B437" s="626" t="s">
        <v>9712</v>
      </c>
      <c r="C437" s="626" t="s">
        <v>6929</v>
      </c>
      <c r="D437" s="626" t="s">
        <v>9750</v>
      </c>
      <c r="E437" s="626" t="s">
        <v>9751</v>
      </c>
      <c r="F437" s="629">
        <v>1</v>
      </c>
      <c r="G437" s="629">
        <v>27</v>
      </c>
      <c r="H437" s="629">
        <v>1</v>
      </c>
      <c r="I437" s="629">
        <v>27</v>
      </c>
      <c r="J437" s="629">
        <v>2</v>
      </c>
      <c r="K437" s="629">
        <v>54</v>
      </c>
      <c r="L437" s="629">
        <v>2</v>
      </c>
      <c r="M437" s="629">
        <v>27</v>
      </c>
      <c r="N437" s="629"/>
      <c r="O437" s="629"/>
      <c r="P437" s="642"/>
      <c r="Q437" s="630"/>
    </row>
    <row r="438" spans="1:17" ht="14.4" customHeight="1" x14ac:dyDescent="0.3">
      <c r="A438" s="625" t="s">
        <v>9711</v>
      </c>
      <c r="B438" s="626" t="s">
        <v>9712</v>
      </c>
      <c r="C438" s="626" t="s">
        <v>6929</v>
      </c>
      <c r="D438" s="626" t="s">
        <v>8956</v>
      </c>
      <c r="E438" s="626" t="s">
        <v>8957</v>
      </c>
      <c r="F438" s="629">
        <v>4</v>
      </c>
      <c r="G438" s="629">
        <v>180</v>
      </c>
      <c r="H438" s="629">
        <v>1</v>
      </c>
      <c r="I438" s="629">
        <v>45</v>
      </c>
      <c r="J438" s="629"/>
      <c r="K438" s="629"/>
      <c r="L438" s="629"/>
      <c r="M438" s="629"/>
      <c r="N438" s="629"/>
      <c r="O438" s="629"/>
      <c r="P438" s="642"/>
      <c r="Q438" s="630"/>
    </row>
    <row r="439" spans="1:17" ht="14.4" customHeight="1" x14ac:dyDescent="0.3">
      <c r="A439" s="625" t="s">
        <v>9711</v>
      </c>
      <c r="B439" s="626" t="s">
        <v>9712</v>
      </c>
      <c r="C439" s="626" t="s">
        <v>6929</v>
      </c>
      <c r="D439" s="626" t="s">
        <v>9752</v>
      </c>
      <c r="E439" s="626" t="s">
        <v>9753</v>
      </c>
      <c r="F439" s="629">
        <v>1</v>
      </c>
      <c r="G439" s="629">
        <v>99</v>
      </c>
      <c r="H439" s="629">
        <v>1</v>
      </c>
      <c r="I439" s="629">
        <v>99</v>
      </c>
      <c r="J439" s="629"/>
      <c r="K439" s="629"/>
      <c r="L439" s="629"/>
      <c r="M439" s="629"/>
      <c r="N439" s="629"/>
      <c r="O439" s="629"/>
      <c r="P439" s="642"/>
      <c r="Q439" s="630"/>
    </row>
    <row r="440" spans="1:17" ht="14.4" customHeight="1" x14ac:dyDescent="0.3">
      <c r="A440" s="625" t="s">
        <v>9711</v>
      </c>
      <c r="B440" s="626" t="s">
        <v>9712</v>
      </c>
      <c r="C440" s="626" t="s">
        <v>6929</v>
      </c>
      <c r="D440" s="626" t="s">
        <v>9754</v>
      </c>
      <c r="E440" s="626" t="s">
        <v>9755</v>
      </c>
      <c r="F440" s="629">
        <v>13</v>
      </c>
      <c r="G440" s="629">
        <v>4641</v>
      </c>
      <c r="H440" s="629">
        <v>1</v>
      </c>
      <c r="I440" s="629">
        <v>357</v>
      </c>
      <c r="J440" s="629">
        <v>18</v>
      </c>
      <c r="K440" s="629">
        <v>6498</v>
      </c>
      <c r="L440" s="629">
        <v>1.4001292824822236</v>
      </c>
      <c r="M440" s="629">
        <v>361</v>
      </c>
      <c r="N440" s="629">
        <v>12</v>
      </c>
      <c r="O440" s="629">
        <v>4380</v>
      </c>
      <c r="P440" s="642">
        <v>0.94376212023270845</v>
      </c>
      <c r="Q440" s="630">
        <v>365</v>
      </c>
    </row>
    <row r="441" spans="1:17" ht="14.4" customHeight="1" x14ac:dyDescent="0.3">
      <c r="A441" s="625" t="s">
        <v>9711</v>
      </c>
      <c r="B441" s="626" t="s">
        <v>9712</v>
      </c>
      <c r="C441" s="626" t="s">
        <v>6929</v>
      </c>
      <c r="D441" s="626" t="s">
        <v>9007</v>
      </c>
      <c r="E441" s="626" t="s">
        <v>9008</v>
      </c>
      <c r="F441" s="629">
        <v>323</v>
      </c>
      <c r="G441" s="629">
        <v>11628</v>
      </c>
      <c r="H441" s="629">
        <v>1</v>
      </c>
      <c r="I441" s="629">
        <v>36</v>
      </c>
      <c r="J441" s="629">
        <v>318</v>
      </c>
      <c r="K441" s="629">
        <v>11448</v>
      </c>
      <c r="L441" s="629">
        <v>0.98452012383900933</v>
      </c>
      <c r="M441" s="629">
        <v>36</v>
      </c>
      <c r="N441" s="629">
        <v>300</v>
      </c>
      <c r="O441" s="629">
        <v>11100</v>
      </c>
      <c r="P441" s="642">
        <v>0.95459236326109387</v>
      </c>
      <c r="Q441" s="630">
        <v>37</v>
      </c>
    </row>
    <row r="442" spans="1:17" ht="14.4" customHeight="1" x14ac:dyDescent="0.3">
      <c r="A442" s="625" t="s">
        <v>9711</v>
      </c>
      <c r="B442" s="626" t="s">
        <v>9712</v>
      </c>
      <c r="C442" s="626" t="s">
        <v>6929</v>
      </c>
      <c r="D442" s="626" t="s">
        <v>8964</v>
      </c>
      <c r="E442" s="626" t="s">
        <v>8965</v>
      </c>
      <c r="F442" s="629">
        <v>105</v>
      </c>
      <c r="G442" s="629">
        <v>17430</v>
      </c>
      <c r="H442" s="629">
        <v>1</v>
      </c>
      <c r="I442" s="629">
        <v>166</v>
      </c>
      <c r="J442" s="629">
        <v>109</v>
      </c>
      <c r="K442" s="629">
        <v>18094</v>
      </c>
      <c r="L442" s="629">
        <v>1.0380952380952382</v>
      </c>
      <c r="M442" s="629">
        <v>166</v>
      </c>
      <c r="N442" s="629">
        <v>138</v>
      </c>
      <c r="O442" s="629">
        <v>23046</v>
      </c>
      <c r="P442" s="642">
        <v>1.3222030981067125</v>
      </c>
      <c r="Q442" s="630">
        <v>167</v>
      </c>
    </row>
    <row r="443" spans="1:17" ht="14.4" customHeight="1" x14ac:dyDescent="0.3">
      <c r="A443" s="625" t="s">
        <v>9711</v>
      </c>
      <c r="B443" s="626" t="s">
        <v>9712</v>
      </c>
      <c r="C443" s="626" t="s">
        <v>6929</v>
      </c>
      <c r="D443" s="626" t="s">
        <v>9009</v>
      </c>
      <c r="E443" s="626" t="s">
        <v>9010</v>
      </c>
      <c r="F443" s="629">
        <v>1</v>
      </c>
      <c r="G443" s="629">
        <v>248</v>
      </c>
      <c r="H443" s="629">
        <v>1</v>
      </c>
      <c r="I443" s="629">
        <v>248</v>
      </c>
      <c r="J443" s="629"/>
      <c r="K443" s="629"/>
      <c r="L443" s="629"/>
      <c r="M443" s="629"/>
      <c r="N443" s="629">
        <v>1</v>
      </c>
      <c r="O443" s="629">
        <v>251</v>
      </c>
      <c r="P443" s="642">
        <v>1.0120967741935485</v>
      </c>
      <c r="Q443" s="630">
        <v>251</v>
      </c>
    </row>
    <row r="444" spans="1:17" ht="14.4" customHeight="1" x14ac:dyDescent="0.3">
      <c r="A444" s="625" t="s">
        <v>9711</v>
      </c>
      <c r="B444" s="626" t="s">
        <v>9712</v>
      </c>
      <c r="C444" s="626" t="s">
        <v>6929</v>
      </c>
      <c r="D444" s="626" t="s">
        <v>9756</v>
      </c>
      <c r="E444" s="626" t="s">
        <v>9757</v>
      </c>
      <c r="F444" s="629">
        <v>3</v>
      </c>
      <c r="G444" s="629">
        <v>2142</v>
      </c>
      <c r="H444" s="629">
        <v>1</v>
      </c>
      <c r="I444" s="629">
        <v>714</v>
      </c>
      <c r="J444" s="629"/>
      <c r="K444" s="629"/>
      <c r="L444" s="629"/>
      <c r="M444" s="629"/>
      <c r="N444" s="629">
        <v>1</v>
      </c>
      <c r="O444" s="629">
        <v>719</v>
      </c>
      <c r="P444" s="642">
        <v>0.3356676003734827</v>
      </c>
      <c r="Q444" s="630">
        <v>719</v>
      </c>
    </row>
    <row r="445" spans="1:17" ht="14.4" customHeight="1" x14ac:dyDescent="0.3">
      <c r="A445" s="625" t="s">
        <v>9711</v>
      </c>
      <c r="B445" s="626" t="s">
        <v>9712</v>
      </c>
      <c r="C445" s="626" t="s">
        <v>6929</v>
      </c>
      <c r="D445" s="626" t="s">
        <v>9011</v>
      </c>
      <c r="E445" s="626" t="s">
        <v>9012</v>
      </c>
      <c r="F445" s="629">
        <v>25</v>
      </c>
      <c r="G445" s="629">
        <v>16400</v>
      </c>
      <c r="H445" s="629">
        <v>1</v>
      </c>
      <c r="I445" s="629">
        <v>656</v>
      </c>
      <c r="J445" s="629">
        <v>27</v>
      </c>
      <c r="K445" s="629">
        <v>17820</v>
      </c>
      <c r="L445" s="629">
        <v>1.0865853658536586</v>
      </c>
      <c r="M445" s="629">
        <v>660</v>
      </c>
      <c r="N445" s="629">
        <v>13</v>
      </c>
      <c r="O445" s="629">
        <v>8632</v>
      </c>
      <c r="P445" s="642">
        <v>0.52634146341463417</v>
      </c>
      <c r="Q445" s="630">
        <v>664</v>
      </c>
    </row>
    <row r="446" spans="1:17" ht="14.4" customHeight="1" x14ac:dyDescent="0.3">
      <c r="A446" s="625" t="s">
        <v>9711</v>
      </c>
      <c r="B446" s="626" t="s">
        <v>9712</v>
      </c>
      <c r="C446" s="626" t="s">
        <v>6929</v>
      </c>
      <c r="D446" s="626" t="s">
        <v>9013</v>
      </c>
      <c r="E446" s="626" t="s">
        <v>9014</v>
      </c>
      <c r="F446" s="629">
        <v>67</v>
      </c>
      <c r="G446" s="629">
        <v>5226</v>
      </c>
      <c r="H446" s="629">
        <v>1</v>
      </c>
      <c r="I446" s="629">
        <v>78</v>
      </c>
      <c r="J446" s="629">
        <v>73</v>
      </c>
      <c r="K446" s="629">
        <v>5694</v>
      </c>
      <c r="L446" s="629">
        <v>1.0895522388059702</v>
      </c>
      <c r="M446" s="629">
        <v>78</v>
      </c>
      <c r="N446" s="629">
        <v>54</v>
      </c>
      <c r="O446" s="629">
        <v>4266</v>
      </c>
      <c r="P446" s="642">
        <v>0.81630309988518945</v>
      </c>
      <c r="Q446" s="630">
        <v>79</v>
      </c>
    </row>
    <row r="447" spans="1:17" ht="14.4" customHeight="1" x14ac:dyDescent="0.3">
      <c r="A447" s="625" t="s">
        <v>9711</v>
      </c>
      <c r="B447" s="626" t="s">
        <v>9712</v>
      </c>
      <c r="C447" s="626" t="s">
        <v>6929</v>
      </c>
      <c r="D447" s="626" t="s">
        <v>9758</v>
      </c>
      <c r="E447" s="626" t="s">
        <v>9759</v>
      </c>
      <c r="F447" s="629">
        <v>282</v>
      </c>
      <c r="G447" s="629">
        <v>32148</v>
      </c>
      <c r="H447" s="629">
        <v>1</v>
      </c>
      <c r="I447" s="629">
        <v>114</v>
      </c>
      <c r="J447" s="629">
        <v>194</v>
      </c>
      <c r="K447" s="629">
        <v>22310</v>
      </c>
      <c r="L447" s="629">
        <v>0.69397785243249965</v>
      </c>
      <c r="M447" s="629">
        <v>115</v>
      </c>
      <c r="N447" s="629">
        <v>154</v>
      </c>
      <c r="O447" s="629">
        <v>17710</v>
      </c>
      <c r="P447" s="642">
        <v>0.55088963543610803</v>
      </c>
      <c r="Q447" s="630">
        <v>115</v>
      </c>
    </row>
    <row r="448" spans="1:17" ht="14.4" customHeight="1" x14ac:dyDescent="0.3">
      <c r="A448" s="625" t="s">
        <v>9711</v>
      </c>
      <c r="B448" s="626" t="s">
        <v>9712</v>
      </c>
      <c r="C448" s="626" t="s">
        <v>6929</v>
      </c>
      <c r="D448" s="626" t="s">
        <v>9760</v>
      </c>
      <c r="E448" s="626" t="s">
        <v>9761</v>
      </c>
      <c r="F448" s="629"/>
      <c r="G448" s="629"/>
      <c r="H448" s="629"/>
      <c r="I448" s="629"/>
      <c r="J448" s="629">
        <v>3</v>
      </c>
      <c r="K448" s="629">
        <v>405</v>
      </c>
      <c r="L448" s="629"/>
      <c r="M448" s="629">
        <v>135</v>
      </c>
      <c r="N448" s="629">
        <v>4</v>
      </c>
      <c r="O448" s="629">
        <v>544</v>
      </c>
      <c r="P448" s="642"/>
      <c r="Q448" s="630">
        <v>136</v>
      </c>
    </row>
    <row r="449" spans="1:17" ht="14.4" customHeight="1" x14ac:dyDescent="0.3">
      <c r="A449" s="625" t="s">
        <v>9711</v>
      </c>
      <c r="B449" s="626" t="s">
        <v>9712</v>
      </c>
      <c r="C449" s="626" t="s">
        <v>6929</v>
      </c>
      <c r="D449" s="626" t="s">
        <v>9762</v>
      </c>
      <c r="E449" s="626" t="s">
        <v>9763</v>
      </c>
      <c r="F449" s="629">
        <v>1156</v>
      </c>
      <c r="G449" s="629">
        <v>321368</v>
      </c>
      <c r="H449" s="629">
        <v>1</v>
      </c>
      <c r="I449" s="629">
        <v>278</v>
      </c>
      <c r="J449" s="629">
        <v>1358</v>
      </c>
      <c r="K449" s="629">
        <v>380240</v>
      </c>
      <c r="L449" s="629">
        <v>1.1831918548206417</v>
      </c>
      <c r="M449" s="629">
        <v>280</v>
      </c>
      <c r="N449" s="629">
        <v>1528</v>
      </c>
      <c r="O449" s="629">
        <v>429368</v>
      </c>
      <c r="P449" s="642">
        <v>1.336063329267382</v>
      </c>
      <c r="Q449" s="630">
        <v>281</v>
      </c>
    </row>
    <row r="450" spans="1:17" ht="14.4" customHeight="1" x14ac:dyDescent="0.3">
      <c r="A450" s="625" t="s">
        <v>9711</v>
      </c>
      <c r="B450" s="626" t="s">
        <v>9712</v>
      </c>
      <c r="C450" s="626" t="s">
        <v>6929</v>
      </c>
      <c r="D450" s="626" t="s">
        <v>9015</v>
      </c>
      <c r="E450" s="626" t="s">
        <v>9016</v>
      </c>
      <c r="F450" s="629">
        <v>17</v>
      </c>
      <c r="G450" s="629">
        <v>4080</v>
      </c>
      <c r="H450" s="629">
        <v>1</v>
      </c>
      <c r="I450" s="629">
        <v>240</v>
      </c>
      <c r="J450" s="629">
        <v>29</v>
      </c>
      <c r="K450" s="629">
        <v>7018</v>
      </c>
      <c r="L450" s="629">
        <v>1.7200980392156864</v>
      </c>
      <c r="M450" s="629">
        <v>242</v>
      </c>
      <c r="N450" s="629">
        <v>27</v>
      </c>
      <c r="O450" s="629">
        <v>6561</v>
      </c>
      <c r="P450" s="642">
        <v>1.6080882352941177</v>
      </c>
      <c r="Q450" s="630">
        <v>243</v>
      </c>
    </row>
    <row r="451" spans="1:17" ht="14.4" customHeight="1" x14ac:dyDescent="0.3">
      <c r="A451" s="625" t="s">
        <v>9711</v>
      </c>
      <c r="B451" s="626" t="s">
        <v>9712</v>
      </c>
      <c r="C451" s="626" t="s">
        <v>6929</v>
      </c>
      <c r="D451" s="626" t="s">
        <v>9764</v>
      </c>
      <c r="E451" s="626" t="s">
        <v>9765</v>
      </c>
      <c r="F451" s="629">
        <v>1492</v>
      </c>
      <c r="G451" s="629">
        <v>672892</v>
      </c>
      <c r="H451" s="629">
        <v>1</v>
      </c>
      <c r="I451" s="629">
        <v>451</v>
      </c>
      <c r="J451" s="629">
        <v>1573</v>
      </c>
      <c r="K451" s="629">
        <v>712569</v>
      </c>
      <c r="L451" s="629">
        <v>1.0589648858955079</v>
      </c>
      <c r="M451" s="629">
        <v>453</v>
      </c>
      <c r="N451" s="629">
        <v>1599</v>
      </c>
      <c r="O451" s="629">
        <v>729144</v>
      </c>
      <c r="P451" s="642">
        <v>1.0835973677796733</v>
      </c>
      <c r="Q451" s="630">
        <v>456</v>
      </c>
    </row>
    <row r="452" spans="1:17" ht="14.4" customHeight="1" x14ac:dyDescent="0.3">
      <c r="A452" s="625" t="s">
        <v>9711</v>
      </c>
      <c r="B452" s="626" t="s">
        <v>9712</v>
      </c>
      <c r="C452" s="626" t="s">
        <v>6929</v>
      </c>
      <c r="D452" s="626" t="s">
        <v>9017</v>
      </c>
      <c r="E452" s="626" t="s">
        <v>9018</v>
      </c>
      <c r="F452" s="629">
        <v>633</v>
      </c>
      <c r="G452" s="629">
        <v>286116</v>
      </c>
      <c r="H452" s="629">
        <v>1</v>
      </c>
      <c r="I452" s="629">
        <v>452</v>
      </c>
      <c r="J452" s="629">
        <v>636</v>
      </c>
      <c r="K452" s="629">
        <v>288744</v>
      </c>
      <c r="L452" s="629">
        <v>1.0091850857694082</v>
      </c>
      <c r="M452" s="629">
        <v>454</v>
      </c>
      <c r="N452" s="629">
        <v>614</v>
      </c>
      <c r="O452" s="629">
        <v>280598</v>
      </c>
      <c r="P452" s="642">
        <v>0.98071411595297009</v>
      </c>
      <c r="Q452" s="630">
        <v>457</v>
      </c>
    </row>
    <row r="453" spans="1:17" ht="14.4" customHeight="1" x14ac:dyDescent="0.3">
      <c r="A453" s="625" t="s">
        <v>9711</v>
      </c>
      <c r="B453" s="626" t="s">
        <v>9712</v>
      </c>
      <c r="C453" s="626" t="s">
        <v>6929</v>
      </c>
      <c r="D453" s="626" t="s">
        <v>9766</v>
      </c>
      <c r="E453" s="626" t="s">
        <v>9767</v>
      </c>
      <c r="F453" s="629">
        <v>9</v>
      </c>
      <c r="G453" s="629">
        <v>3555</v>
      </c>
      <c r="H453" s="629">
        <v>1</v>
      </c>
      <c r="I453" s="629">
        <v>395</v>
      </c>
      <c r="J453" s="629">
        <v>12</v>
      </c>
      <c r="K453" s="629">
        <v>4788</v>
      </c>
      <c r="L453" s="629">
        <v>1.3468354430379748</v>
      </c>
      <c r="M453" s="629">
        <v>399</v>
      </c>
      <c r="N453" s="629">
        <v>8</v>
      </c>
      <c r="O453" s="629">
        <v>3232</v>
      </c>
      <c r="P453" s="642">
        <v>0.90914205344585086</v>
      </c>
      <c r="Q453" s="630">
        <v>404</v>
      </c>
    </row>
    <row r="454" spans="1:17" ht="14.4" customHeight="1" x14ac:dyDescent="0.3">
      <c r="A454" s="625" t="s">
        <v>9711</v>
      </c>
      <c r="B454" s="626" t="s">
        <v>9712</v>
      </c>
      <c r="C454" s="626" t="s">
        <v>6929</v>
      </c>
      <c r="D454" s="626" t="s">
        <v>9768</v>
      </c>
      <c r="E454" s="626" t="s">
        <v>9769</v>
      </c>
      <c r="F454" s="629">
        <v>2439</v>
      </c>
      <c r="G454" s="629">
        <v>836577</v>
      </c>
      <c r="H454" s="629">
        <v>1</v>
      </c>
      <c r="I454" s="629">
        <v>343</v>
      </c>
      <c r="J454" s="629">
        <v>2594</v>
      </c>
      <c r="K454" s="629">
        <v>894930</v>
      </c>
      <c r="L454" s="629">
        <v>1.0697520969378791</v>
      </c>
      <c r="M454" s="629">
        <v>345</v>
      </c>
      <c r="N454" s="629">
        <v>2798</v>
      </c>
      <c r="O454" s="629">
        <v>973704</v>
      </c>
      <c r="P454" s="642">
        <v>1.163914379668578</v>
      </c>
      <c r="Q454" s="630">
        <v>348</v>
      </c>
    </row>
    <row r="455" spans="1:17" ht="14.4" customHeight="1" x14ac:dyDescent="0.3">
      <c r="A455" s="625" t="s">
        <v>9711</v>
      </c>
      <c r="B455" s="626" t="s">
        <v>9712</v>
      </c>
      <c r="C455" s="626" t="s">
        <v>6929</v>
      </c>
      <c r="D455" s="626" t="s">
        <v>9770</v>
      </c>
      <c r="E455" s="626" t="s">
        <v>9771</v>
      </c>
      <c r="F455" s="629">
        <v>3</v>
      </c>
      <c r="G455" s="629">
        <v>8592</v>
      </c>
      <c r="H455" s="629">
        <v>1</v>
      </c>
      <c r="I455" s="629">
        <v>2864</v>
      </c>
      <c r="J455" s="629">
        <v>1</v>
      </c>
      <c r="K455" s="629">
        <v>2874</v>
      </c>
      <c r="L455" s="629">
        <v>0.33449720670391059</v>
      </c>
      <c r="M455" s="629">
        <v>2874</v>
      </c>
      <c r="N455" s="629"/>
      <c r="O455" s="629"/>
      <c r="P455" s="642"/>
      <c r="Q455" s="630"/>
    </row>
    <row r="456" spans="1:17" ht="14.4" customHeight="1" x14ac:dyDescent="0.3">
      <c r="A456" s="625" t="s">
        <v>9711</v>
      </c>
      <c r="B456" s="626" t="s">
        <v>9712</v>
      </c>
      <c r="C456" s="626" t="s">
        <v>6929</v>
      </c>
      <c r="D456" s="626" t="s">
        <v>9772</v>
      </c>
      <c r="E456" s="626" t="s">
        <v>9773</v>
      </c>
      <c r="F456" s="629">
        <v>21</v>
      </c>
      <c r="G456" s="629">
        <v>45339</v>
      </c>
      <c r="H456" s="629">
        <v>1</v>
      </c>
      <c r="I456" s="629">
        <v>2159</v>
      </c>
      <c r="J456" s="629">
        <v>19</v>
      </c>
      <c r="K456" s="629">
        <v>41059</v>
      </c>
      <c r="L456" s="629">
        <v>0.90560003528970645</v>
      </c>
      <c r="M456" s="629">
        <v>2161</v>
      </c>
      <c r="N456" s="629">
        <v>37</v>
      </c>
      <c r="O456" s="629">
        <v>80068</v>
      </c>
      <c r="P456" s="642">
        <v>1.7659851342111648</v>
      </c>
      <c r="Q456" s="630">
        <v>2164</v>
      </c>
    </row>
    <row r="457" spans="1:17" ht="14.4" customHeight="1" x14ac:dyDescent="0.3">
      <c r="A457" s="625" t="s">
        <v>9711</v>
      </c>
      <c r="B457" s="626" t="s">
        <v>9712</v>
      </c>
      <c r="C457" s="626" t="s">
        <v>6929</v>
      </c>
      <c r="D457" s="626" t="s">
        <v>8970</v>
      </c>
      <c r="E457" s="626" t="s">
        <v>8971</v>
      </c>
      <c r="F457" s="629">
        <v>16</v>
      </c>
      <c r="G457" s="629">
        <v>19648</v>
      </c>
      <c r="H457" s="629">
        <v>1</v>
      </c>
      <c r="I457" s="629">
        <v>1228</v>
      </c>
      <c r="J457" s="629">
        <v>10</v>
      </c>
      <c r="K457" s="629">
        <v>12360</v>
      </c>
      <c r="L457" s="629">
        <v>0.62907166123778502</v>
      </c>
      <c r="M457" s="629">
        <v>1236</v>
      </c>
      <c r="N457" s="629">
        <v>8</v>
      </c>
      <c r="O457" s="629">
        <v>9960</v>
      </c>
      <c r="P457" s="642">
        <v>0.50692182410423448</v>
      </c>
      <c r="Q457" s="630">
        <v>1245</v>
      </c>
    </row>
    <row r="458" spans="1:17" ht="14.4" customHeight="1" x14ac:dyDescent="0.3">
      <c r="A458" s="625" t="s">
        <v>9711</v>
      </c>
      <c r="B458" s="626" t="s">
        <v>9712</v>
      </c>
      <c r="C458" s="626" t="s">
        <v>6929</v>
      </c>
      <c r="D458" s="626" t="s">
        <v>8972</v>
      </c>
      <c r="E458" s="626" t="s">
        <v>8973</v>
      </c>
      <c r="F458" s="629">
        <v>48</v>
      </c>
      <c r="G458" s="629">
        <v>106128</v>
      </c>
      <c r="H458" s="629">
        <v>1</v>
      </c>
      <c r="I458" s="629">
        <v>2211</v>
      </c>
      <c r="J458" s="629">
        <v>25</v>
      </c>
      <c r="K458" s="629">
        <v>55525</v>
      </c>
      <c r="L458" s="629">
        <v>0.52318897934569575</v>
      </c>
      <c r="M458" s="629">
        <v>2221</v>
      </c>
      <c r="N458" s="629">
        <v>30</v>
      </c>
      <c r="O458" s="629">
        <v>66990</v>
      </c>
      <c r="P458" s="642">
        <v>0.63121890547263682</v>
      </c>
      <c r="Q458" s="630">
        <v>2233</v>
      </c>
    </row>
    <row r="459" spans="1:17" ht="14.4" customHeight="1" x14ac:dyDescent="0.3">
      <c r="A459" s="625" t="s">
        <v>9711</v>
      </c>
      <c r="B459" s="626" t="s">
        <v>9712</v>
      </c>
      <c r="C459" s="626" t="s">
        <v>6929</v>
      </c>
      <c r="D459" s="626" t="s">
        <v>8980</v>
      </c>
      <c r="E459" s="626" t="s">
        <v>8981</v>
      </c>
      <c r="F459" s="629">
        <v>47</v>
      </c>
      <c r="G459" s="629">
        <v>46906</v>
      </c>
      <c r="H459" s="629">
        <v>1</v>
      </c>
      <c r="I459" s="629">
        <v>998</v>
      </c>
      <c r="J459" s="629">
        <v>25</v>
      </c>
      <c r="K459" s="629">
        <v>25000</v>
      </c>
      <c r="L459" s="629">
        <v>0.53298085532767658</v>
      </c>
      <c r="M459" s="629">
        <v>1000</v>
      </c>
      <c r="N459" s="629">
        <v>30</v>
      </c>
      <c r="O459" s="629">
        <v>30060</v>
      </c>
      <c r="P459" s="642">
        <v>0.64085618044599835</v>
      </c>
      <c r="Q459" s="630">
        <v>1002</v>
      </c>
    </row>
    <row r="460" spans="1:17" ht="14.4" customHeight="1" x14ac:dyDescent="0.3">
      <c r="A460" s="625" t="s">
        <v>9711</v>
      </c>
      <c r="B460" s="626" t="s">
        <v>9712</v>
      </c>
      <c r="C460" s="626" t="s">
        <v>6929</v>
      </c>
      <c r="D460" s="626" t="s">
        <v>8984</v>
      </c>
      <c r="E460" s="626" t="s">
        <v>8985</v>
      </c>
      <c r="F460" s="629">
        <v>9</v>
      </c>
      <c r="G460" s="629">
        <v>114930</v>
      </c>
      <c r="H460" s="629">
        <v>1</v>
      </c>
      <c r="I460" s="629">
        <v>12770</v>
      </c>
      <c r="J460" s="629">
        <v>3</v>
      </c>
      <c r="K460" s="629">
        <v>38322</v>
      </c>
      <c r="L460" s="629">
        <v>0.33343774471417387</v>
      </c>
      <c r="M460" s="629">
        <v>12774</v>
      </c>
      <c r="N460" s="629"/>
      <c r="O460" s="629"/>
      <c r="P460" s="642"/>
      <c r="Q460" s="630"/>
    </row>
    <row r="461" spans="1:17" ht="14.4" customHeight="1" x14ac:dyDescent="0.3">
      <c r="A461" s="625" t="s">
        <v>9711</v>
      </c>
      <c r="B461" s="626" t="s">
        <v>9388</v>
      </c>
      <c r="C461" s="626" t="s">
        <v>6929</v>
      </c>
      <c r="D461" s="626" t="s">
        <v>9389</v>
      </c>
      <c r="E461" s="626" t="s">
        <v>9390</v>
      </c>
      <c r="F461" s="629"/>
      <c r="G461" s="629"/>
      <c r="H461" s="629"/>
      <c r="I461" s="629"/>
      <c r="J461" s="629">
        <v>1</v>
      </c>
      <c r="K461" s="629">
        <v>1035</v>
      </c>
      <c r="L461" s="629"/>
      <c r="M461" s="629">
        <v>1035</v>
      </c>
      <c r="N461" s="629"/>
      <c r="O461" s="629"/>
      <c r="P461" s="642"/>
      <c r="Q461" s="630"/>
    </row>
    <row r="462" spans="1:17" ht="14.4" customHeight="1" x14ac:dyDescent="0.3">
      <c r="A462" s="625" t="s">
        <v>9711</v>
      </c>
      <c r="B462" s="626" t="s">
        <v>9388</v>
      </c>
      <c r="C462" s="626" t="s">
        <v>6929</v>
      </c>
      <c r="D462" s="626" t="s">
        <v>9077</v>
      </c>
      <c r="E462" s="626" t="s">
        <v>9078</v>
      </c>
      <c r="F462" s="629"/>
      <c r="G462" s="629"/>
      <c r="H462" s="629"/>
      <c r="I462" s="629"/>
      <c r="J462" s="629">
        <v>1</v>
      </c>
      <c r="K462" s="629">
        <v>216</v>
      </c>
      <c r="L462" s="629"/>
      <c r="M462" s="629">
        <v>216</v>
      </c>
      <c r="N462" s="629"/>
      <c r="O462" s="629"/>
      <c r="P462" s="642"/>
      <c r="Q462" s="630"/>
    </row>
    <row r="463" spans="1:17" ht="14.4" customHeight="1" x14ac:dyDescent="0.3">
      <c r="A463" s="625" t="s">
        <v>9774</v>
      </c>
      <c r="B463" s="626" t="s">
        <v>1846</v>
      </c>
      <c r="C463" s="626" t="s">
        <v>6929</v>
      </c>
      <c r="D463" s="626" t="s">
        <v>9775</v>
      </c>
      <c r="E463" s="626" t="s">
        <v>9776</v>
      </c>
      <c r="F463" s="629">
        <v>2641</v>
      </c>
      <c r="G463" s="629">
        <v>417278</v>
      </c>
      <c r="H463" s="629">
        <v>1</v>
      </c>
      <c r="I463" s="629">
        <v>158</v>
      </c>
      <c r="J463" s="629">
        <v>2706</v>
      </c>
      <c r="K463" s="629">
        <v>427548</v>
      </c>
      <c r="L463" s="629">
        <v>1.0246118894358198</v>
      </c>
      <c r="M463" s="629">
        <v>158</v>
      </c>
      <c r="N463" s="629">
        <v>2708</v>
      </c>
      <c r="O463" s="629">
        <v>430572</v>
      </c>
      <c r="P463" s="642">
        <v>1.0318588566854712</v>
      </c>
      <c r="Q463" s="630">
        <v>159</v>
      </c>
    </row>
    <row r="464" spans="1:17" ht="14.4" customHeight="1" x14ac:dyDescent="0.3">
      <c r="A464" s="625" t="s">
        <v>9774</v>
      </c>
      <c r="B464" s="626" t="s">
        <v>1846</v>
      </c>
      <c r="C464" s="626" t="s">
        <v>6929</v>
      </c>
      <c r="D464" s="626" t="s">
        <v>9777</v>
      </c>
      <c r="E464" s="626" t="s">
        <v>9778</v>
      </c>
      <c r="F464" s="629">
        <v>452</v>
      </c>
      <c r="G464" s="629">
        <v>37516</v>
      </c>
      <c r="H464" s="629">
        <v>1</v>
      </c>
      <c r="I464" s="629">
        <v>83</v>
      </c>
      <c r="J464" s="629">
        <v>509</v>
      </c>
      <c r="K464" s="629">
        <v>42247</v>
      </c>
      <c r="L464" s="629">
        <v>1.1261061946902655</v>
      </c>
      <c r="M464" s="629">
        <v>83</v>
      </c>
      <c r="N464" s="629">
        <v>337</v>
      </c>
      <c r="O464" s="629">
        <v>28308</v>
      </c>
      <c r="P464" s="642">
        <v>0.7545580552297686</v>
      </c>
      <c r="Q464" s="630">
        <v>84</v>
      </c>
    </row>
    <row r="465" spans="1:17" ht="14.4" customHeight="1" x14ac:dyDescent="0.3">
      <c r="A465" s="625" t="s">
        <v>9774</v>
      </c>
      <c r="B465" s="626" t="s">
        <v>1846</v>
      </c>
      <c r="C465" s="626" t="s">
        <v>6929</v>
      </c>
      <c r="D465" s="626" t="s">
        <v>9779</v>
      </c>
      <c r="E465" s="626" t="s">
        <v>9780</v>
      </c>
      <c r="F465" s="629">
        <v>6</v>
      </c>
      <c r="G465" s="629">
        <v>564</v>
      </c>
      <c r="H465" s="629">
        <v>1</v>
      </c>
      <c r="I465" s="629">
        <v>94</v>
      </c>
      <c r="J465" s="629">
        <v>9</v>
      </c>
      <c r="K465" s="629">
        <v>855</v>
      </c>
      <c r="L465" s="629">
        <v>1.5159574468085106</v>
      </c>
      <c r="M465" s="629">
        <v>95</v>
      </c>
      <c r="N465" s="629">
        <v>7</v>
      </c>
      <c r="O465" s="629">
        <v>672</v>
      </c>
      <c r="P465" s="642">
        <v>1.1914893617021276</v>
      </c>
      <c r="Q465" s="630">
        <v>96</v>
      </c>
    </row>
    <row r="466" spans="1:17" ht="14.4" customHeight="1" x14ac:dyDescent="0.3">
      <c r="A466" s="625" t="s">
        <v>9774</v>
      </c>
      <c r="B466" s="626" t="s">
        <v>1846</v>
      </c>
      <c r="C466" s="626" t="s">
        <v>6929</v>
      </c>
      <c r="D466" s="626" t="s">
        <v>9781</v>
      </c>
      <c r="E466" s="626" t="s">
        <v>9782</v>
      </c>
      <c r="F466" s="629">
        <v>39</v>
      </c>
      <c r="G466" s="629">
        <v>45318</v>
      </c>
      <c r="H466" s="629">
        <v>1</v>
      </c>
      <c r="I466" s="629">
        <v>1162</v>
      </c>
      <c r="J466" s="629">
        <v>23</v>
      </c>
      <c r="K466" s="629">
        <v>26772</v>
      </c>
      <c r="L466" s="629">
        <v>0.59075863895141001</v>
      </c>
      <c r="M466" s="629">
        <v>1164</v>
      </c>
      <c r="N466" s="629">
        <v>1</v>
      </c>
      <c r="O466" s="629">
        <v>1165</v>
      </c>
      <c r="P466" s="642">
        <v>2.5707224502405226E-2</v>
      </c>
      <c r="Q466" s="630">
        <v>1165</v>
      </c>
    </row>
    <row r="467" spans="1:17" ht="14.4" customHeight="1" x14ac:dyDescent="0.3">
      <c r="A467" s="625" t="s">
        <v>9774</v>
      </c>
      <c r="B467" s="626" t="s">
        <v>1846</v>
      </c>
      <c r="C467" s="626" t="s">
        <v>6929</v>
      </c>
      <c r="D467" s="626" t="s">
        <v>9783</v>
      </c>
      <c r="E467" s="626" t="s">
        <v>9784</v>
      </c>
      <c r="F467" s="629">
        <v>394</v>
      </c>
      <c r="G467" s="629">
        <v>14972</v>
      </c>
      <c r="H467" s="629">
        <v>1</v>
      </c>
      <c r="I467" s="629">
        <v>38</v>
      </c>
      <c r="J467" s="629">
        <v>478</v>
      </c>
      <c r="K467" s="629">
        <v>18642</v>
      </c>
      <c r="L467" s="629">
        <v>1.2451242318995459</v>
      </c>
      <c r="M467" s="629">
        <v>39</v>
      </c>
      <c r="N467" s="629">
        <v>423</v>
      </c>
      <c r="O467" s="629">
        <v>16497</v>
      </c>
      <c r="P467" s="642">
        <v>1.1018567993588031</v>
      </c>
      <c r="Q467" s="630">
        <v>39</v>
      </c>
    </row>
    <row r="468" spans="1:17" ht="14.4" customHeight="1" x14ac:dyDescent="0.3">
      <c r="A468" s="625" t="s">
        <v>9774</v>
      </c>
      <c r="B468" s="626" t="s">
        <v>1846</v>
      </c>
      <c r="C468" s="626" t="s">
        <v>6929</v>
      </c>
      <c r="D468" s="626" t="s">
        <v>9785</v>
      </c>
      <c r="E468" s="626" t="s">
        <v>9786</v>
      </c>
      <c r="F468" s="629">
        <v>10</v>
      </c>
      <c r="G468" s="629">
        <v>4030</v>
      </c>
      <c r="H468" s="629">
        <v>1</v>
      </c>
      <c r="I468" s="629">
        <v>403</v>
      </c>
      <c r="J468" s="629">
        <v>10</v>
      </c>
      <c r="K468" s="629">
        <v>4040</v>
      </c>
      <c r="L468" s="629">
        <v>1.0024813895781637</v>
      </c>
      <c r="M468" s="629">
        <v>404</v>
      </c>
      <c r="N468" s="629">
        <v>1</v>
      </c>
      <c r="O468" s="629">
        <v>405</v>
      </c>
      <c r="P468" s="642">
        <v>0.10049627791563276</v>
      </c>
      <c r="Q468" s="630">
        <v>405</v>
      </c>
    </row>
    <row r="469" spans="1:17" ht="14.4" customHeight="1" x14ac:dyDescent="0.3">
      <c r="A469" s="625" t="s">
        <v>9774</v>
      </c>
      <c r="B469" s="626" t="s">
        <v>1846</v>
      </c>
      <c r="C469" s="626" t="s">
        <v>6929</v>
      </c>
      <c r="D469" s="626" t="s">
        <v>9787</v>
      </c>
      <c r="E469" s="626" t="s">
        <v>9788</v>
      </c>
      <c r="F469" s="629">
        <v>194</v>
      </c>
      <c r="G469" s="629">
        <v>7566</v>
      </c>
      <c r="H469" s="629">
        <v>1</v>
      </c>
      <c r="I469" s="629">
        <v>39</v>
      </c>
      <c r="J469" s="629">
        <v>299</v>
      </c>
      <c r="K469" s="629">
        <v>11960</v>
      </c>
      <c r="L469" s="629">
        <v>1.5807560137457044</v>
      </c>
      <c r="M469" s="629">
        <v>40</v>
      </c>
      <c r="N469" s="629">
        <v>234</v>
      </c>
      <c r="O469" s="629">
        <v>9360</v>
      </c>
      <c r="P469" s="642">
        <v>1.2371134020618557</v>
      </c>
      <c r="Q469" s="630">
        <v>40</v>
      </c>
    </row>
    <row r="470" spans="1:17" ht="14.4" customHeight="1" x14ac:dyDescent="0.3">
      <c r="A470" s="625" t="s">
        <v>9774</v>
      </c>
      <c r="B470" s="626" t="s">
        <v>1846</v>
      </c>
      <c r="C470" s="626" t="s">
        <v>6929</v>
      </c>
      <c r="D470" s="626" t="s">
        <v>9789</v>
      </c>
      <c r="E470" s="626" t="s">
        <v>9790</v>
      </c>
      <c r="F470" s="629">
        <v>1347</v>
      </c>
      <c r="G470" s="629">
        <v>149517</v>
      </c>
      <c r="H470" s="629">
        <v>1</v>
      </c>
      <c r="I470" s="629">
        <v>111</v>
      </c>
      <c r="J470" s="629">
        <v>1769</v>
      </c>
      <c r="K470" s="629">
        <v>198128</v>
      </c>
      <c r="L470" s="629">
        <v>1.3251202204431602</v>
      </c>
      <c r="M470" s="629">
        <v>112</v>
      </c>
      <c r="N470" s="629">
        <v>1423</v>
      </c>
      <c r="O470" s="629">
        <v>160799</v>
      </c>
      <c r="P470" s="642">
        <v>1.0754563026277948</v>
      </c>
      <c r="Q470" s="630">
        <v>113</v>
      </c>
    </row>
    <row r="471" spans="1:17" ht="14.4" customHeight="1" x14ac:dyDescent="0.3">
      <c r="A471" s="625" t="s">
        <v>9774</v>
      </c>
      <c r="B471" s="626" t="s">
        <v>1846</v>
      </c>
      <c r="C471" s="626" t="s">
        <v>6929</v>
      </c>
      <c r="D471" s="626" t="s">
        <v>9791</v>
      </c>
      <c r="E471" s="626" t="s">
        <v>9792</v>
      </c>
      <c r="F471" s="629">
        <v>194</v>
      </c>
      <c r="G471" s="629">
        <v>4074</v>
      </c>
      <c r="H471" s="629">
        <v>1</v>
      </c>
      <c r="I471" s="629">
        <v>21</v>
      </c>
      <c r="J471" s="629">
        <v>209</v>
      </c>
      <c r="K471" s="629">
        <v>4389</v>
      </c>
      <c r="L471" s="629">
        <v>1.0773195876288659</v>
      </c>
      <c r="M471" s="629">
        <v>21</v>
      </c>
      <c r="N471" s="629">
        <v>141</v>
      </c>
      <c r="O471" s="629">
        <v>2961</v>
      </c>
      <c r="P471" s="642">
        <v>0.72680412371134018</v>
      </c>
      <c r="Q471" s="630">
        <v>21</v>
      </c>
    </row>
    <row r="472" spans="1:17" ht="14.4" customHeight="1" x14ac:dyDescent="0.3">
      <c r="A472" s="625" t="s">
        <v>9774</v>
      </c>
      <c r="B472" s="626" t="s">
        <v>1846</v>
      </c>
      <c r="C472" s="626" t="s">
        <v>6929</v>
      </c>
      <c r="D472" s="626" t="s">
        <v>9707</v>
      </c>
      <c r="E472" s="626" t="s">
        <v>9708</v>
      </c>
      <c r="F472" s="629">
        <v>40</v>
      </c>
      <c r="G472" s="629">
        <v>15280</v>
      </c>
      <c r="H472" s="629">
        <v>1</v>
      </c>
      <c r="I472" s="629">
        <v>382</v>
      </c>
      <c r="J472" s="629">
        <v>7</v>
      </c>
      <c r="K472" s="629">
        <v>2674</v>
      </c>
      <c r="L472" s="629">
        <v>0.17499999999999999</v>
      </c>
      <c r="M472" s="629">
        <v>382</v>
      </c>
      <c r="N472" s="629">
        <v>7</v>
      </c>
      <c r="O472" s="629">
        <v>2674</v>
      </c>
      <c r="P472" s="642">
        <v>0.17499999999999999</v>
      </c>
      <c r="Q472" s="630">
        <v>382</v>
      </c>
    </row>
    <row r="473" spans="1:17" ht="14.4" customHeight="1" x14ac:dyDescent="0.3">
      <c r="A473" s="625" t="s">
        <v>9774</v>
      </c>
      <c r="B473" s="626" t="s">
        <v>1846</v>
      </c>
      <c r="C473" s="626" t="s">
        <v>6929</v>
      </c>
      <c r="D473" s="626" t="s">
        <v>9709</v>
      </c>
      <c r="E473" s="626" t="s">
        <v>9710</v>
      </c>
      <c r="F473" s="629">
        <v>138</v>
      </c>
      <c r="G473" s="629">
        <v>67068</v>
      </c>
      <c r="H473" s="629">
        <v>1</v>
      </c>
      <c r="I473" s="629">
        <v>486</v>
      </c>
      <c r="J473" s="629">
        <v>95</v>
      </c>
      <c r="K473" s="629">
        <v>46170</v>
      </c>
      <c r="L473" s="629">
        <v>0.68840579710144922</v>
      </c>
      <c r="M473" s="629">
        <v>486</v>
      </c>
      <c r="N473" s="629">
        <v>69</v>
      </c>
      <c r="O473" s="629">
        <v>33534</v>
      </c>
      <c r="P473" s="642">
        <v>0.5</v>
      </c>
      <c r="Q473" s="630">
        <v>486</v>
      </c>
    </row>
    <row r="474" spans="1:17" ht="14.4" customHeight="1" x14ac:dyDescent="0.3">
      <c r="A474" s="625" t="s">
        <v>9774</v>
      </c>
      <c r="B474" s="626" t="s">
        <v>1846</v>
      </c>
      <c r="C474" s="626" t="s">
        <v>6929</v>
      </c>
      <c r="D474" s="626" t="s">
        <v>9793</v>
      </c>
      <c r="E474" s="626" t="s">
        <v>9794</v>
      </c>
      <c r="F474" s="629">
        <v>6</v>
      </c>
      <c r="G474" s="629">
        <v>3606</v>
      </c>
      <c r="H474" s="629">
        <v>1</v>
      </c>
      <c r="I474" s="629">
        <v>601</v>
      </c>
      <c r="J474" s="629">
        <v>5</v>
      </c>
      <c r="K474" s="629">
        <v>3015</v>
      </c>
      <c r="L474" s="629">
        <v>0.83610648918469221</v>
      </c>
      <c r="M474" s="629">
        <v>603</v>
      </c>
      <c r="N474" s="629">
        <v>1</v>
      </c>
      <c r="O474" s="629">
        <v>604</v>
      </c>
      <c r="P474" s="642">
        <v>0.16749861342207431</v>
      </c>
      <c r="Q474" s="630">
        <v>604</v>
      </c>
    </row>
    <row r="475" spans="1:17" ht="14.4" customHeight="1" x14ac:dyDescent="0.3">
      <c r="A475" s="625" t="s">
        <v>9774</v>
      </c>
      <c r="B475" s="626" t="s">
        <v>1846</v>
      </c>
      <c r="C475" s="626" t="s">
        <v>6929</v>
      </c>
      <c r="D475" s="626" t="s">
        <v>9795</v>
      </c>
      <c r="E475" s="626" t="s">
        <v>9796</v>
      </c>
      <c r="F475" s="629">
        <v>73</v>
      </c>
      <c r="G475" s="629">
        <v>2628</v>
      </c>
      <c r="H475" s="629">
        <v>1</v>
      </c>
      <c r="I475" s="629">
        <v>36</v>
      </c>
      <c r="J475" s="629">
        <v>45</v>
      </c>
      <c r="K475" s="629">
        <v>1620</v>
      </c>
      <c r="L475" s="629">
        <v>0.61643835616438358</v>
      </c>
      <c r="M475" s="629">
        <v>36</v>
      </c>
      <c r="N475" s="629">
        <v>3</v>
      </c>
      <c r="O475" s="629">
        <v>111</v>
      </c>
      <c r="P475" s="642">
        <v>4.2237442922374427E-2</v>
      </c>
      <c r="Q475" s="630">
        <v>37</v>
      </c>
    </row>
    <row r="476" spans="1:17" ht="14.4" customHeight="1" x14ac:dyDescent="0.3">
      <c r="A476" s="625" t="s">
        <v>9774</v>
      </c>
      <c r="B476" s="626" t="s">
        <v>1846</v>
      </c>
      <c r="C476" s="626" t="s">
        <v>6929</v>
      </c>
      <c r="D476" s="626" t="s">
        <v>9797</v>
      </c>
      <c r="E476" s="626" t="s">
        <v>9798</v>
      </c>
      <c r="F476" s="629">
        <v>1</v>
      </c>
      <c r="G476" s="629">
        <v>197</v>
      </c>
      <c r="H476" s="629">
        <v>1</v>
      </c>
      <c r="I476" s="629">
        <v>197</v>
      </c>
      <c r="J476" s="629"/>
      <c r="K476" s="629"/>
      <c r="L476" s="629"/>
      <c r="M476" s="629"/>
      <c r="N476" s="629"/>
      <c r="O476" s="629"/>
      <c r="P476" s="642"/>
      <c r="Q476" s="630"/>
    </row>
    <row r="477" spans="1:17" ht="14.4" customHeight="1" x14ac:dyDescent="0.3">
      <c r="A477" s="625" t="s">
        <v>9774</v>
      </c>
      <c r="B477" s="626" t="s">
        <v>1846</v>
      </c>
      <c r="C477" s="626" t="s">
        <v>6929</v>
      </c>
      <c r="D477" s="626" t="s">
        <v>9799</v>
      </c>
      <c r="E477" s="626" t="s">
        <v>9800</v>
      </c>
      <c r="F477" s="629">
        <v>12</v>
      </c>
      <c r="G477" s="629">
        <v>5328</v>
      </c>
      <c r="H477" s="629">
        <v>1</v>
      </c>
      <c r="I477" s="629">
        <v>444</v>
      </c>
      <c r="J477" s="629"/>
      <c r="K477" s="629"/>
      <c r="L477" s="629"/>
      <c r="M477" s="629"/>
      <c r="N477" s="629">
        <v>3</v>
      </c>
      <c r="O477" s="629">
        <v>1332</v>
      </c>
      <c r="P477" s="642">
        <v>0.25</v>
      </c>
      <c r="Q477" s="630">
        <v>444</v>
      </c>
    </row>
    <row r="478" spans="1:17" ht="14.4" customHeight="1" x14ac:dyDescent="0.3">
      <c r="A478" s="625" t="s">
        <v>9774</v>
      </c>
      <c r="B478" s="626" t="s">
        <v>1846</v>
      </c>
      <c r="C478" s="626" t="s">
        <v>6929</v>
      </c>
      <c r="D478" s="626" t="s">
        <v>9801</v>
      </c>
      <c r="E478" s="626" t="s">
        <v>9802</v>
      </c>
      <c r="F478" s="629">
        <v>6</v>
      </c>
      <c r="G478" s="629">
        <v>240</v>
      </c>
      <c r="H478" s="629">
        <v>1</v>
      </c>
      <c r="I478" s="629">
        <v>40</v>
      </c>
      <c r="J478" s="629">
        <v>2</v>
      </c>
      <c r="K478" s="629">
        <v>80</v>
      </c>
      <c r="L478" s="629">
        <v>0.33333333333333331</v>
      </c>
      <c r="M478" s="629">
        <v>40</v>
      </c>
      <c r="N478" s="629">
        <v>3</v>
      </c>
      <c r="O478" s="629">
        <v>123</v>
      </c>
      <c r="P478" s="642">
        <v>0.51249999999999996</v>
      </c>
      <c r="Q478" s="630">
        <v>41</v>
      </c>
    </row>
    <row r="479" spans="1:17" ht="14.4" customHeight="1" x14ac:dyDescent="0.3">
      <c r="A479" s="625" t="s">
        <v>9774</v>
      </c>
      <c r="B479" s="626" t="s">
        <v>1846</v>
      </c>
      <c r="C479" s="626" t="s">
        <v>6929</v>
      </c>
      <c r="D479" s="626" t="s">
        <v>9803</v>
      </c>
      <c r="E479" s="626" t="s">
        <v>9804</v>
      </c>
      <c r="F479" s="629">
        <v>7</v>
      </c>
      <c r="G479" s="629">
        <v>3430</v>
      </c>
      <c r="H479" s="629">
        <v>1</v>
      </c>
      <c r="I479" s="629">
        <v>490</v>
      </c>
      <c r="J479" s="629">
        <v>2</v>
      </c>
      <c r="K479" s="629">
        <v>980</v>
      </c>
      <c r="L479" s="629">
        <v>0.2857142857142857</v>
      </c>
      <c r="M479" s="629">
        <v>490</v>
      </c>
      <c r="N479" s="629">
        <v>2</v>
      </c>
      <c r="O479" s="629">
        <v>980</v>
      </c>
      <c r="P479" s="642">
        <v>0.2857142857142857</v>
      </c>
      <c r="Q479" s="630">
        <v>490</v>
      </c>
    </row>
    <row r="480" spans="1:17" ht="14.4" customHeight="1" x14ac:dyDescent="0.3">
      <c r="A480" s="625" t="s">
        <v>9774</v>
      </c>
      <c r="B480" s="626" t="s">
        <v>1846</v>
      </c>
      <c r="C480" s="626" t="s">
        <v>6929</v>
      </c>
      <c r="D480" s="626" t="s">
        <v>9805</v>
      </c>
      <c r="E480" s="626" t="s">
        <v>9806</v>
      </c>
      <c r="F480" s="629">
        <v>36</v>
      </c>
      <c r="G480" s="629">
        <v>1116</v>
      </c>
      <c r="H480" s="629">
        <v>1</v>
      </c>
      <c r="I480" s="629">
        <v>31</v>
      </c>
      <c r="J480" s="629">
        <v>33</v>
      </c>
      <c r="K480" s="629">
        <v>1023</v>
      </c>
      <c r="L480" s="629">
        <v>0.91666666666666663</v>
      </c>
      <c r="M480" s="629">
        <v>31</v>
      </c>
      <c r="N480" s="629">
        <v>32</v>
      </c>
      <c r="O480" s="629">
        <v>992</v>
      </c>
      <c r="P480" s="642">
        <v>0.88888888888888884</v>
      </c>
      <c r="Q480" s="630">
        <v>31</v>
      </c>
    </row>
    <row r="481" spans="1:17" ht="14.4" customHeight="1" x14ac:dyDescent="0.3">
      <c r="A481" s="625" t="s">
        <v>9774</v>
      </c>
      <c r="B481" s="626" t="s">
        <v>1846</v>
      </c>
      <c r="C481" s="626" t="s">
        <v>6929</v>
      </c>
      <c r="D481" s="626" t="s">
        <v>9807</v>
      </c>
      <c r="E481" s="626" t="s">
        <v>9808</v>
      </c>
      <c r="F481" s="629"/>
      <c r="G481" s="629"/>
      <c r="H481" s="629"/>
      <c r="I481" s="629"/>
      <c r="J481" s="629">
        <v>1</v>
      </c>
      <c r="K481" s="629">
        <v>27</v>
      </c>
      <c r="L481" s="629"/>
      <c r="M481" s="629">
        <v>27</v>
      </c>
      <c r="N481" s="629">
        <v>1</v>
      </c>
      <c r="O481" s="629">
        <v>27</v>
      </c>
      <c r="P481" s="642"/>
      <c r="Q481" s="630">
        <v>27</v>
      </c>
    </row>
    <row r="482" spans="1:17" ht="14.4" customHeight="1" x14ac:dyDescent="0.3">
      <c r="A482" s="625" t="s">
        <v>9774</v>
      </c>
      <c r="B482" s="626" t="s">
        <v>1846</v>
      </c>
      <c r="C482" s="626" t="s">
        <v>6929</v>
      </c>
      <c r="D482" s="626" t="s">
        <v>9809</v>
      </c>
      <c r="E482" s="626" t="s">
        <v>9810</v>
      </c>
      <c r="F482" s="629">
        <v>7</v>
      </c>
      <c r="G482" s="629">
        <v>1421</v>
      </c>
      <c r="H482" s="629">
        <v>1</v>
      </c>
      <c r="I482" s="629">
        <v>203</v>
      </c>
      <c r="J482" s="629">
        <v>11</v>
      </c>
      <c r="K482" s="629">
        <v>2244</v>
      </c>
      <c r="L482" s="629">
        <v>1.5791695988740324</v>
      </c>
      <c r="M482" s="629">
        <v>204</v>
      </c>
      <c r="N482" s="629">
        <v>4</v>
      </c>
      <c r="O482" s="629">
        <v>820</v>
      </c>
      <c r="P482" s="642">
        <v>0.57705840957072485</v>
      </c>
      <c r="Q482" s="630">
        <v>205</v>
      </c>
    </row>
    <row r="483" spans="1:17" ht="14.4" customHeight="1" x14ac:dyDescent="0.3">
      <c r="A483" s="625" t="s">
        <v>9774</v>
      </c>
      <c r="B483" s="626" t="s">
        <v>1846</v>
      </c>
      <c r="C483" s="626" t="s">
        <v>6929</v>
      </c>
      <c r="D483" s="626" t="s">
        <v>9811</v>
      </c>
      <c r="E483" s="626" t="s">
        <v>9812</v>
      </c>
      <c r="F483" s="629">
        <v>7</v>
      </c>
      <c r="G483" s="629">
        <v>2632</v>
      </c>
      <c r="H483" s="629">
        <v>1</v>
      </c>
      <c r="I483" s="629">
        <v>376</v>
      </c>
      <c r="J483" s="629">
        <v>11</v>
      </c>
      <c r="K483" s="629">
        <v>4136</v>
      </c>
      <c r="L483" s="629">
        <v>1.5714285714285714</v>
      </c>
      <c r="M483" s="629">
        <v>376</v>
      </c>
      <c r="N483" s="629">
        <v>4</v>
      </c>
      <c r="O483" s="629">
        <v>1508</v>
      </c>
      <c r="P483" s="642">
        <v>0.57294832826747721</v>
      </c>
      <c r="Q483" s="630">
        <v>377</v>
      </c>
    </row>
    <row r="484" spans="1:17" ht="14.4" customHeight="1" x14ac:dyDescent="0.3">
      <c r="A484" s="625" t="s">
        <v>9774</v>
      </c>
      <c r="B484" s="626" t="s">
        <v>1846</v>
      </c>
      <c r="C484" s="626" t="s">
        <v>6929</v>
      </c>
      <c r="D484" s="626" t="s">
        <v>9813</v>
      </c>
      <c r="E484" s="626" t="s">
        <v>9814</v>
      </c>
      <c r="F484" s="629">
        <v>2</v>
      </c>
      <c r="G484" s="629">
        <v>458</v>
      </c>
      <c r="H484" s="629">
        <v>1</v>
      </c>
      <c r="I484" s="629">
        <v>229</v>
      </c>
      <c r="J484" s="629"/>
      <c r="K484" s="629"/>
      <c r="L484" s="629"/>
      <c r="M484" s="629"/>
      <c r="N484" s="629"/>
      <c r="O484" s="629"/>
      <c r="P484" s="642"/>
      <c r="Q484" s="630"/>
    </row>
    <row r="485" spans="1:17" ht="14.4" customHeight="1" x14ac:dyDescent="0.3">
      <c r="A485" s="625" t="s">
        <v>9774</v>
      </c>
      <c r="B485" s="626" t="s">
        <v>1846</v>
      </c>
      <c r="C485" s="626" t="s">
        <v>6929</v>
      </c>
      <c r="D485" s="626" t="s">
        <v>9815</v>
      </c>
      <c r="E485" s="626" t="s">
        <v>9816</v>
      </c>
      <c r="F485" s="629">
        <v>2</v>
      </c>
      <c r="G485" s="629">
        <v>486</v>
      </c>
      <c r="H485" s="629">
        <v>1</v>
      </c>
      <c r="I485" s="629">
        <v>243</v>
      </c>
      <c r="J485" s="629"/>
      <c r="K485" s="629"/>
      <c r="L485" s="629"/>
      <c r="M485" s="629"/>
      <c r="N485" s="629"/>
      <c r="O485" s="629"/>
      <c r="P485" s="642"/>
      <c r="Q485" s="630"/>
    </row>
    <row r="486" spans="1:17" ht="14.4" customHeight="1" x14ac:dyDescent="0.3">
      <c r="A486" s="625" t="s">
        <v>9774</v>
      </c>
      <c r="B486" s="626" t="s">
        <v>1846</v>
      </c>
      <c r="C486" s="626" t="s">
        <v>6929</v>
      </c>
      <c r="D486" s="626" t="s">
        <v>9817</v>
      </c>
      <c r="E486" s="626" t="s">
        <v>9818</v>
      </c>
      <c r="F486" s="629">
        <v>2</v>
      </c>
      <c r="G486" s="629">
        <v>3998</v>
      </c>
      <c r="H486" s="629">
        <v>1</v>
      </c>
      <c r="I486" s="629">
        <v>1999</v>
      </c>
      <c r="J486" s="629"/>
      <c r="K486" s="629"/>
      <c r="L486" s="629"/>
      <c r="M486" s="629"/>
      <c r="N486" s="629"/>
      <c r="O486" s="629"/>
      <c r="P486" s="642"/>
      <c r="Q486" s="630"/>
    </row>
    <row r="487" spans="1:17" ht="14.4" customHeight="1" x14ac:dyDescent="0.3">
      <c r="A487" s="625" t="s">
        <v>9774</v>
      </c>
      <c r="B487" s="626" t="s">
        <v>1846</v>
      </c>
      <c r="C487" s="626" t="s">
        <v>6929</v>
      </c>
      <c r="D487" s="626" t="s">
        <v>9819</v>
      </c>
      <c r="E487" s="626" t="s">
        <v>9820</v>
      </c>
      <c r="F487" s="629"/>
      <c r="G487" s="629"/>
      <c r="H487" s="629"/>
      <c r="I487" s="629"/>
      <c r="J487" s="629"/>
      <c r="K487" s="629"/>
      <c r="L487" s="629"/>
      <c r="M487" s="629"/>
      <c r="N487" s="629">
        <v>1</v>
      </c>
      <c r="O487" s="629">
        <v>761</v>
      </c>
      <c r="P487" s="642"/>
      <c r="Q487" s="630">
        <v>761</v>
      </c>
    </row>
    <row r="488" spans="1:17" ht="14.4" customHeight="1" x14ac:dyDescent="0.3">
      <c r="A488" s="625" t="s">
        <v>9821</v>
      </c>
      <c r="B488" s="626" t="s">
        <v>9388</v>
      </c>
      <c r="C488" s="626" t="s">
        <v>6929</v>
      </c>
      <c r="D488" s="626" t="s">
        <v>9822</v>
      </c>
      <c r="E488" s="626" t="s">
        <v>9823</v>
      </c>
      <c r="F488" s="629"/>
      <c r="G488" s="629"/>
      <c r="H488" s="629"/>
      <c r="I488" s="629"/>
      <c r="J488" s="629"/>
      <c r="K488" s="629"/>
      <c r="L488" s="629"/>
      <c r="M488" s="629"/>
      <c r="N488" s="629">
        <v>2</v>
      </c>
      <c r="O488" s="629">
        <v>2360</v>
      </c>
      <c r="P488" s="642"/>
      <c r="Q488" s="630">
        <v>1180</v>
      </c>
    </row>
    <row r="489" spans="1:17" ht="14.4" customHeight="1" x14ac:dyDescent="0.3">
      <c r="A489" s="625" t="s">
        <v>9821</v>
      </c>
      <c r="B489" s="626" t="s">
        <v>9388</v>
      </c>
      <c r="C489" s="626" t="s">
        <v>6929</v>
      </c>
      <c r="D489" s="626" t="s">
        <v>9824</v>
      </c>
      <c r="E489" s="626" t="s">
        <v>9825</v>
      </c>
      <c r="F489" s="629">
        <v>2</v>
      </c>
      <c r="G489" s="629">
        <v>1294</v>
      </c>
      <c r="H489" s="629">
        <v>1</v>
      </c>
      <c r="I489" s="629">
        <v>647</v>
      </c>
      <c r="J489" s="629"/>
      <c r="K489" s="629"/>
      <c r="L489" s="629"/>
      <c r="M489" s="629"/>
      <c r="N489" s="629"/>
      <c r="O489" s="629"/>
      <c r="P489" s="642"/>
      <c r="Q489" s="630"/>
    </row>
    <row r="490" spans="1:17" ht="14.4" customHeight="1" x14ac:dyDescent="0.3">
      <c r="A490" s="625" t="s">
        <v>9821</v>
      </c>
      <c r="B490" s="626" t="s">
        <v>9388</v>
      </c>
      <c r="C490" s="626" t="s">
        <v>6929</v>
      </c>
      <c r="D490" s="626" t="s">
        <v>9826</v>
      </c>
      <c r="E490" s="626" t="s">
        <v>9827</v>
      </c>
      <c r="F490" s="629">
        <v>4</v>
      </c>
      <c r="G490" s="629">
        <v>3292</v>
      </c>
      <c r="H490" s="629">
        <v>1</v>
      </c>
      <c r="I490" s="629">
        <v>823</v>
      </c>
      <c r="J490" s="629">
        <v>5</v>
      </c>
      <c r="K490" s="629">
        <v>4125</v>
      </c>
      <c r="L490" s="629">
        <v>1.253037667071689</v>
      </c>
      <c r="M490" s="629">
        <v>825</v>
      </c>
      <c r="N490" s="629">
        <v>4</v>
      </c>
      <c r="O490" s="629">
        <v>3304</v>
      </c>
      <c r="P490" s="642">
        <v>1.0036452004860268</v>
      </c>
      <c r="Q490" s="630">
        <v>826</v>
      </c>
    </row>
    <row r="491" spans="1:17" ht="14.4" customHeight="1" x14ac:dyDescent="0.3">
      <c r="A491" s="625" t="s">
        <v>9821</v>
      </c>
      <c r="B491" s="626" t="s">
        <v>9388</v>
      </c>
      <c r="C491" s="626" t="s">
        <v>6929</v>
      </c>
      <c r="D491" s="626" t="s">
        <v>9828</v>
      </c>
      <c r="E491" s="626" t="s">
        <v>9829</v>
      </c>
      <c r="F491" s="629">
        <v>1</v>
      </c>
      <c r="G491" s="629">
        <v>806</v>
      </c>
      <c r="H491" s="629">
        <v>1</v>
      </c>
      <c r="I491" s="629">
        <v>806</v>
      </c>
      <c r="J491" s="629"/>
      <c r="K491" s="629"/>
      <c r="L491" s="629"/>
      <c r="M491" s="629"/>
      <c r="N491" s="629"/>
      <c r="O491" s="629"/>
      <c r="P491" s="642"/>
      <c r="Q491" s="630"/>
    </row>
    <row r="492" spans="1:17" ht="14.4" customHeight="1" x14ac:dyDescent="0.3">
      <c r="A492" s="625" t="s">
        <v>9821</v>
      </c>
      <c r="B492" s="626" t="s">
        <v>9388</v>
      </c>
      <c r="C492" s="626" t="s">
        <v>6929</v>
      </c>
      <c r="D492" s="626" t="s">
        <v>9830</v>
      </c>
      <c r="E492" s="626" t="s">
        <v>9831</v>
      </c>
      <c r="F492" s="629">
        <v>1</v>
      </c>
      <c r="G492" s="629">
        <v>806</v>
      </c>
      <c r="H492" s="629">
        <v>1</v>
      </c>
      <c r="I492" s="629">
        <v>806</v>
      </c>
      <c r="J492" s="629"/>
      <c r="K492" s="629"/>
      <c r="L492" s="629"/>
      <c r="M492" s="629"/>
      <c r="N492" s="629"/>
      <c r="O492" s="629"/>
      <c r="P492" s="642"/>
      <c r="Q492" s="630"/>
    </row>
    <row r="493" spans="1:17" ht="14.4" customHeight="1" x14ac:dyDescent="0.3">
      <c r="A493" s="625" t="s">
        <v>9821</v>
      </c>
      <c r="B493" s="626" t="s">
        <v>9388</v>
      </c>
      <c r="C493" s="626" t="s">
        <v>6929</v>
      </c>
      <c r="D493" s="626" t="s">
        <v>9832</v>
      </c>
      <c r="E493" s="626" t="s">
        <v>9833</v>
      </c>
      <c r="F493" s="629">
        <v>1</v>
      </c>
      <c r="G493" s="629">
        <v>806</v>
      </c>
      <c r="H493" s="629">
        <v>1</v>
      </c>
      <c r="I493" s="629">
        <v>806</v>
      </c>
      <c r="J493" s="629"/>
      <c r="K493" s="629"/>
      <c r="L493" s="629"/>
      <c r="M493" s="629"/>
      <c r="N493" s="629"/>
      <c r="O493" s="629"/>
      <c r="P493" s="642"/>
      <c r="Q493" s="630"/>
    </row>
    <row r="494" spans="1:17" ht="14.4" customHeight="1" x14ac:dyDescent="0.3">
      <c r="A494" s="625" t="s">
        <v>9821</v>
      </c>
      <c r="B494" s="626" t="s">
        <v>9388</v>
      </c>
      <c r="C494" s="626" t="s">
        <v>6929</v>
      </c>
      <c r="D494" s="626" t="s">
        <v>9834</v>
      </c>
      <c r="E494" s="626" t="s">
        <v>9835</v>
      </c>
      <c r="F494" s="629">
        <v>1</v>
      </c>
      <c r="G494" s="629">
        <v>806</v>
      </c>
      <c r="H494" s="629">
        <v>1</v>
      </c>
      <c r="I494" s="629">
        <v>806</v>
      </c>
      <c r="J494" s="629"/>
      <c r="K494" s="629"/>
      <c r="L494" s="629"/>
      <c r="M494" s="629"/>
      <c r="N494" s="629"/>
      <c r="O494" s="629"/>
      <c r="P494" s="642"/>
      <c r="Q494" s="630"/>
    </row>
    <row r="495" spans="1:17" ht="14.4" customHeight="1" x14ac:dyDescent="0.3">
      <c r="A495" s="625" t="s">
        <v>9821</v>
      </c>
      <c r="B495" s="626" t="s">
        <v>9388</v>
      </c>
      <c r="C495" s="626" t="s">
        <v>6929</v>
      </c>
      <c r="D495" s="626" t="s">
        <v>9300</v>
      </c>
      <c r="E495" s="626" t="s">
        <v>9301</v>
      </c>
      <c r="F495" s="629">
        <v>4</v>
      </c>
      <c r="G495" s="629">
        <v>676</v>
      </c>
      <c r="H495" s="629">
        <v>1</v>
      </c>
      <c r="I495" s="629">
        <v>169</v>
      </c>
      <c r="J495" s="629">
        <v>7</v>
      </c>
      <c r="K495" s="629">
        <v>1183</v>
      </c>
      <c r="L495" s="629">
        <v>1.75</v>
      </c>
      <c r="M495" s="629">
        <v>169</v>
      </c>
      <c r="N495" s="629">
        <v>8</v>
      </c>
      <c r="O495" s="629">
        <v>1352</v>
      </c>
      <c r="P495" s="642">
        <v>2</v>
      </c>
      <c r="Q495" s="630">
        <v>169</v>
      </c>
    </row>
    <row r="496" spans="1:17" ht="14.4" customHeight="1" x14ac:dyDescent="0.3">
      <c r="A496" s="625" t="s">
        <v>9821</v>
      </c>
      <c r="B496" s="626" t="s">
        <v>9388</v>
      </c>
      <c r="C496" s="626" t="s">
        <v>6929</v>
      </c>
      <c r="D496" s="626" t="s">
        <v>9302</v>
      </c>
      <c r="E496" s="626" t="s">
        <v>9303</v>
      </c>
      <c r="F496" s="629">
        <v>4</v>
      </c>
      <c r="G496" s="629">
        <v>664</v>
      </c>
      <c r="H496" s="629">
        <v>1</v>
      </c>
      <c r="I496" s="629">
        <v>166</v>
      </c>
      <c r="J496" s="629">
        <v>7</v>
      </c>
      <c r="K496" s="629">
        <v>1162</v>
      </c>
      <c r="L496" s="629">
        <v>1.75</v>
      </c>
      <c r="M496" s="629">
        <v>166</v>
      </c>
      <c r="N496" s="629">
        <v>8</v>
      </c>
      <c r="O496" s="629">
        <v>1328</v>
      </c>
      <c r="P496" s="642">
        <v>2</v>
      </c>
      <c r="Q496" s="630">
        <v>166</v>
      </c>
    </row>
    <row r="497" spans="1:17" ht="14.4" customHeight="1" x14ac:dyDescent="0.3">
      <c r="A497" s="625" t="s">
        <v>9821</v>
      </c>
      <c r="B497" s="626" t="s">
        <v>9388</v>
      </c>
      <c r="C497" s="626" t="s">
        <v>6929</v>
      </c>
      <c r="D497" s="626" t="s">
        <v>9304</v>
      </c>
      <c r="E497" s="626" t="s">
        <v>9305</v>
      </c>
      <c r="F497" s="629">
        <v>4</v>
      </c>
      <c r="G497" s="629">
        <v>688</v>
      </c>
      <c r="H497" s="629">
        <v>1</v>
      </c>
      <c r="I497" s="629">
        <v>172</v>
      </c>
      <c r="J497" s="629">
        <v>7</v>
      </c>
      <c r="K497" s="629">
        <v>1204</v>
      </c>
      <c r="L497" s="629">
        <v>1.75</v>
      </c>
      <c r="M497" s="629">
        <v>172</v>
      </c>
      <c r="N497" s="629">
        <v>8</v>
      </c>
      <c r="O497" s="629">
        <v>1376</v>
      </c>
      <c r="P497" s="642">
        <v>2</v>
      </c>
      <c r="Q497" s="630">
        <v>172</v>
      </c>
    </row>
    <row r="498" spans="1:17" ht="14.4" customHeight="1" x14ac:dyDescent="0.3">
      <c r="A498" s="625" t="s">
        <v>9821</v>
      </c>
      <c r="B498" s="626" t="s">
        <v>9388</v>
      </c>
      <c r="C498" s="626" t="s">
        <v>6929</v>
      </c>
      <c r="D498" s="626" t="s">
        <v>9836</v>
      </c>
      <c r="E498" s="626" t="s">
        <v>9837</v>
      </c>
      <c r="F498" s="629">
        <v>1</v>
      </c>
      <c r="G498" s="629">
        <v>188</v>
      </c>
      <c r="H498" s="629">
        <v>1</v>
      </c>
      <c r="I498" s="629">
        <v>188</v>
      </c>
      <c r="J498" s="629"/>
      <c r="K498" s="629"/>
      <c r="L498" s="629"/>
      <c r="M498" s="629"/>
      <c r="N498" s="629">
        <v>1</v>
      </c>
      <c r="O498" s="629">
        <v>188</v>
      </c>
      <c r="P498" s="642">
        <v>1</v>
      </c>
      <c r="Q498" s="630">
        <v>188</v>
      </c>
    </row>
    <row r="499" spans="1:17" ht="14.4" customHeight="1" x14ac:dyDescent="0.3">
      <c r="A499" s="625" t="s">
        <v>9821</v>
      </c>
      <c r="B499" s="626" t="s">
        <v>9388</v>
      </c>
      <c r="C499" s="626" t="s">
        <v>6929</v>
      </c>
      <c r="D499" s="626" t="s">
        <v>9314</v>
      </c>
      <c r="E499" s="626" t="s">
        <v>9315</v>
      </c>
      <c r="F499" s="629">
        <v>2</v>
      </c>
      <c r="G499" s="629">
        <v>294</v>
      </c>
      <c r="H499" s="629">
        <v>1</v>
      </c>
      <c r="I499" s="629">
        <v>147</v>
      </c>
      <c r="J499" s="629">
        <v>1</v>
      </c>
      <c r="K499" s="629">
        <v>147</v>
      </c>
      <c r="L499" s="629">
        <v>0.5</v>
      </c>
      <c r="M499" s="629">
        <v>147</v>
      </c>
      <c r="N499" s="629">
        <v>1</v>
      </c>
      <c r="O499" s="629">
        <v>147</v>
      </c>
      <c r="P499" s="642">
        <v>0.5</v>
      </c>
      <c r="Q499" s="630">
        <v>147</v>
      </c>
    </row>
    <row r="500" spans="1:17" ht="14.4" customHeight="1" x14ac:dyDescent="0.3">
      <c r="A500" s="625" t="s">
        <v>9821</v>
      </c>
      <c r="B500" s="626" t="s">
        <v>9388</v>
      </c>
      <c r="C500" s="626" t="s">
        <v>6929</v>
      </c>
      <c r="D500" s="626" t="s">
        <v>9838</v>
      </c>
      <c r="E500" s="626" t="s">
        <v>9839</v>
      </c>
      <c r="F500" s="629">
        <v>5</v>
      </c>
      <c r="G500" s="629">
        <v>830</v>
      </c>
      <c r="H500" s="629">
        <v>1</v>
      </c>
      <c r="I500" s="629">
        <v>166</v>
      </c>
      <c r="J500" s="629">
        <v>6</v>
      </c>
      <c r="K500" s="629">
        <v>996</v>
      </c>
      <c r="L500" s="629">
        <v>1.2</v>
      </c>
      <c r="M500" s="629">
        <v>166</v>
      </c>
      <c r="N500" s="629">
        <v>9</v>
      </c>
      <c r="O500" s="629">
        <v>1494</v>
      </c>
      <c r="P500" s="642">
        <v>1.8</v>
      </c>
      <c r="Q500" s="630">
        <v>166</v>
      </c>
    </row>
    <row r="501" spans="1:17" ht="14.4" customHeight="1" x14ac:dyDescent="0.3">
      <c r="A501" s="625" t="s">
        <v>9821</v>
      </c>
      <c r="B501" s="626" t="s">
        <v>9388</v>
      </c>
      <c r="C501" s="626" t="s">
        <v>6929</v>
      </c>
      <c r="D501" s="626" t="s">
        <v>9840</v>
      </c>
      <c r="E501" s="626" t="s">
        <v>9841</v>
      </c>
      <c r="F501" s="629">
        <v>5</v>
      </c>
      <c r="G501" s="629">
        <v>860</v>
      </c>
      <c r="H501" s="629">
        <v>1</v>
      </c>
      <c r="I501" s="629">
        <v>172</v>
      </c>
      <c r="J501" s="629">
        <v>6</v>
      </c>
      <c r="K501" s="629">
        <v>1032</v>
      </c>
      <c r="L501" s="629">
        <v>1.2</v>
      </c>
      <c r="M501" s="629">
        <v>172</v>
      </c>
      <c r="N501" s="629">
        <v>9</v>
      </c>
      <c r="O501" s="629">
        <v>1548</v>
      </c>
      <c r="P501" s="642">
        <v>1.8</v>
      </c>
      <c r="Q501" s="630">
        <v>172</v>
      </c>
    </row>
    <row r="502" spans="1:17" ht="14.4" customHeight="1" x14ac:dyDescent="0.3">
      <c r="A502" s="625" t="s">
        <v>9821</v>
      </c>
      <c r="B502" s="626" t="s">
        <v>9388</v>
      </c>
      <c r="C502" s="626" t="s">
        <v>6929</v>
      </c>
      <c r="D502" s="626" t="s">
        <v>9842</v>
      </c>
      <c r="E502" s="626" t="s">
        <v>9843</v>
      </c>
      <c r="F502" s="629">
        <v>2</v>
      </c>
      <c r="G502" s="629">
        <v>696</v>
      </c>
      <c r="H502" s="629">
        <v>1</v>
      </c>
      <c r="I502" s="629">
        <v>348</v>
      </c>
      <c r="J502" s="629">
        <v>2</v>
      </c>
      <c r="K502" s="629">
        <v>698</v>
      </c>
      <c r="L502" s="629">
        <v>1.0028735632183907</v>
      </c>
      <c r="M502" s="629">
        <v>349</v>
      </c>
      <c r="N502" s="629">
        <v>2</v>
      </c>
      <c r="O502" s="629">
        <v>698</v>
      </c>
      <c r="P502" s="642">
        <v>1.0028735632183907</v>
      </c>
      <c r="Q502" s="630">
        <v>349</v>
      </c>
    </row>
    <row r="503" spans="1:17" ht="14.4" customHeight="1" x14ac:dyDescent="0.3">
      <c r="A503" s="625" t="s">
        <v>9821</v>
      </c>
      <c r="B503" s="626" t="s">
        <v>9388</v>
      </c>
      <c r="C503" s="626" t="s">
        <v>6929</v>
      </c>
      <c r="D503" s="626" t="s">
        <v>9844</v>
      </c>
      <c r="E503" s="626" t="s">
        <v>9845</v>
      </c>
      <c r="F503" s="629"/>
      <c r="G503" s="629"/>
      <c r="H503" s="629"/>
      <c r="I503" s="629"/>
      <c r="J503" s="629">
        <v>1</v>
      </c>
      <c r="K503" s="629">
        <v>324</v>
      </c>
      <c r="L503" s="629"/>
      <c r="M503" s="629">
        <v>324</v>
      </c>
      <c r="N503" s="629">
        <v>1</v>
      </c>
      <c r="O503" s="629">
        <v>324</v>
      </c>
      <c r="P503" s="642"/>
      <c r="Q503" s="630">
        <v>324</v>
      </c>
    </row>
    <row r="504" spans="1:17" ht="14.4" customHeight="1" x14ac:dyDescent="0.3">
      <c r="A504" s="625" t="s">
        <v>9821</v>
      </c>
      <c r="B504" s="626" t="s">
        <v>9388</v>
      </c>
      <c r="C504" s="626" t="s">
        <v>6929</v>
      </c>
      <c r="D504" s="626" t="s">
        <v>9846</v>
      </c>
      <c r="E504" s="626" t="s">
        <v>9847</v>
      </c>
      <c r="F504" s="629">
        <v>1</v>
      </c>
      <c r="G504" s="629">
        <v>347</v>
      </c>
      <c r="H504" s="629">
        <v>1</v>
      </c>
      <c r="I504" s="629">
        <v>347</v>
      </c>
      <c r="J504" s="629">
        <v>3</v>
      </c>
      <c r="K504" s="629">
        <v>1041</v>
      </c>
      <c r="L504" s="629">
        <v>3</v>
      </c>
      <c r="M504" s="629">
        <v>347</v>
      </c>
      <c r="N504" s="629">
        <v>6</v>
      </c>
      <c r="O504" s="629">
        <v>2082</v>
      </c>
      <c r="P504" s="642">
        <v>6</v>
      </c>
      <c r="Q504" s="630">
        <v>347</v>
      </c>
    </row>
    <row r="505" spans="1:17" ht="14.4" customHeight="1" x14ac:dyDescent="0.3">
      <c r="A505" s="625" t="s">
        <v>9821</v>
      </c>
      <c r="B505" s="626" t="s">
        <v>9388</v>
      </c>
      <c r="C505" s="626" t="s">
        <v>6929</v>
      </c>
      <c r="D505" s="626" t="s">
        <v>9848</v>
      </c>
      <c r="E505" s="626" t="s">
        <v>9849</v>
      </c>
      <c r="F505" s="629">
        <v>1</v>
      </c>
      <c r="G505" s="629">
        <v>185</v>
      </c>
      <c r="H505" s="629">
        <v>1</v>
      </c>
      <c r="I505" s="629">
        <v>185</v>
      </c>
      <c r="J505" s="629">
        <v>1</v>
      </c>
      <c r="K505" s="629">
        <v>185</v>
      </c>
      <c r="L505" s="629">
        <v>1</v>
      </c>
      <c r="M505" s="629">
        <v>185</v>
      </c>
      <c r="N505" s="629">
        <v>1</v>
      </c>
      <c r="O505" s="629">
        <v>185</v>
      </c>
      <c r="P505" s="642">
        <v>1</v>
      </c>
      <c r="Q505" s="630">
        <v>185</v>
      </c>
    </row>
    <row r="506" spans="1:17" ht="14.4" customHeight="1" x14ac:dyDescent="0.3">
      <c r="A506" s="625" t="s">
        <v>9821</v>
      </c>
      <c r="B506" s="626" t="s">
        <v>9388</v>
      </c>
      <c r="C506" s="626" t="s">
        <v>6929</v>
      </c>
      <c r="D506" s="626" t="s">
        <v>9850</v>
      </c>
      <c r="E506" s="626" t="s">
        <v>9851</v>
      </c>
      <c r="F506" s="629">
        <v>1</v>
      </c>
      <c r="G506" s="629">
        <v>188</v>
      </c>
      <c r="H506" s="629">
        <v>1</v>
      </c>
      <c r="I506" s="629">
        <v>188</v>
      </c>
      <c r="J506" s="629">
        <v>1</v>
      </c>
      <c r="K506" s="629">
        <v>188</v>
      </c>
      <c r="L506" s="629">
        <v>1</v>
      </c>
      <c r="M506" s="629">
        <v>188</v>
      </c>
      <c r="N506" s="629">
        <v>1</v>
      </c>
      <c r="O506" s="629">
        <v>188</v>
      </c>
      <c r="P506" s="642">
        <v>1</v>
      </c>
      <c r="Q506" s="630">
        <v>188</v>
      </c>
    </row>
    <row r="507" spans="1:17" ht="14.4" customHeight="1" x14ac:dyDescent="0.3">
      <c r="A507" s="625" t="s">
        <v>9821</v>
      </c>
      <c r="B507" s="626" t="s">
        <v>9388</v>
      </c>
      <c r="C507" s="626" t="s">
        <v>6929</v>
      </c>
      <c r="D507" s="626" t="s">
        <v>9852</v>
      </c>
      <c r="E507" s="626" t="s">
        <v>9853</v>
      </c>
      <c r="F507" s="629">
        <v>1</v>
      </c>
      <c r="G507" s="629">
        <v>472</v>
      </c>
      <c r="H507" s="629">
        <v>1</v>
      </c>
      <c r="I507" s="629">
        <v>472</v>
      </c>
      <c r="J507" s="629">
        <v>1</v>
      </c>
      <c r="K507" s="629">
        <v>472</v>
      </c>
      <c r="L507" s="629">
        <v>1</v>
      </c>
      <c r="M507" s="629">
        <v>472</v>
      </c>
      <c r="N507" s="629">
        <v>1</v>
      </c>
      <c r="O507" s="629">
        <v>473</v>
      </c>
      <c r="P507" s="642">
        <v>1.0021186440677967</v>
      </c>
      <c r="Q507" s="630">
        <v>473</v>
      </c>
    </row>
    <row r="508" spans="1:17" ht="14.4" customHeight="1" x14ac:dyDescent="0.3">
      <c r="A508" s="625" t="s">
        <v>9821</v>
      </c>
      <c r="B508" s="626" t="s">
        <v>9388</v>
      </c>
      <c r="C508" s="626" t="s">
        <v>6929</v>
      </c>
      <c r="D508" s="626" t="s">
        <v>9854</v>
      </c>
      <c r="E508" s="626" t="s">
        <v>9855</v>
      </c>
      <c r="F508" s="629"/>
      <c r="G508" s="629"/>
      <c r="H508" s="629"/>
      <c r="I508" s="629"/>
      <c r="J508" s="629">
        <v>1</v>
      </c>
      <c r="K508" s="629">
        <v>685</v>
      </c>
      <c r="L508" s="629"/>
      <c r="M508" s="629">
        <v>685</v>
      </c>
      <c r="N508" s="629">
        <v>1</v>
      </c>
      <c r="O508" s="629">
        <v>686</v>
      </c>
      <c r="P508" s="642"/>
      <c r="Q508" s="630">
        <v>686</v>
      </c>
    </row>
    <row r="509" spans="1:17" ht="14.4" customHeight="1" x14ac:dyDescent="0.3">
      <c r="A509" s="625" t="s">
        <v>9821</v>
      </c>
      <c r="B509" s="626" t="s">
        <v>9388</v>
      </c>
      <c r="C509" s="626" t="s">
        <v>6929</v>
      </c>
      <c r="D509" s="626" t="s">
        <v>9856</v>
      </c>
      <c r="E509" s="626" t="s">
        <v>9857</v>
      </c>
      <c r="F509" s="629">
        <v>2</v>
      </c>
      <c r="G509" s="629">
        <v>1088</v>
      </c>
      <c r="H509" s="629">
        <v>1</v>
      </c>
      <c r="I509" s="629">
        <v>544</v>
      </c>
      <c r="J509" s="629">
        <v>2</v>
      </c>
      <c r="K509" s="629">
        <v>1088</v>
      </c>
      <c r="L509" s="629">
        <v>1</v>
      </c>
      <c r="M509" s="629">
        <v>544</v>
      </c>
      <c r="N509" s="629">
        <v>2</v>
      </c>
      <c r="O509" s="629">
        <v>1090</v>
      </c>
      <c r="P509" s="642">
        <v>1.0018382352941178</v>
      </c>
      <c r="Q509" s="630">
        <v>545</v>
      </c>
    </row>
    <row r="510" spans="1:17" ht="14.4" customHeight="1" x14ac:dyDescent="0.3">
      <c r="A510" s="625" t="s">
        <v>9821</v>
      </c>
      <c r="B510" s="626" t="s">
        <v>9388</v>
      </c>
      <c r="C510" s="626" t="s">
        <v>6929</v>
      </c>
      <c r="D510" s="626" t="s">
        <v>9858</v>
      </c>
      <c r="E510" s="626" t="s">
        <v>9859</v>
      </c>
      <c r="F510" s="629"/>
      <c r="G510" s="629"/>
      <c r="H510" s="629"/>
      <c r="I510" s="629"/>
      <c r="J510" s="629">
        <v>1</v>
      </c>
      <c r="K510" s="629">
        <v>673</v>
      </c>
      <c r="L510" s="629"/>
      <c r="M510" s="629">
        <v>673</v>
      </c>
      <c r="N510" s="629"/>
      <c r="O510" s="629"/>
      <c r="P510" s="642"/>
      <c r="Q510" s="630"/>
    </row>
    <row r="511" spans="1:17" ht="14.4" customHeight="1" x14ac:dyDescent="0.3">
      <c r="A511" s="625" t="s">
        <v>9821</v>
      </c>
      <c r="B511" s="626" t="s">
        <v>9388</v>
      </c>
      <c r="C511" s="626" t="s">
        <v>6929</v>
      </c>
      <c r="D511" s="626" t="s">
        <v>9860</v>
      </c>
      <c r="E511" s="626" t="s">
        <v>9861</v>
      </c>
      <c r="F511" s="629"/>
      <c r="G511" s="629"/>
      <c r="H511" s="629"/>
      <c r="I511" s="629"/>
      <c r="J511" s="629">
        <v>1</v>
      </c>
      <c r="K511" s="629">
        <v>673</v>
      </c>
      <c r="L511" s="629"/>
      <c r="M511" s="629">
        <v>673</v>
      </c>
      <c r="N511" s="629"/>
      <c r="O511" s="629"/>
      <c r="P511" s="642"/>
      <c r="Q511" s="630"/>
    </row>
    <row r="512" spans="1:17" ht="14.4" customHeight="1" x14ac:dyDescent="0.3">
      <c r="A512" s="625" t="s">
        <v>9821</v>
      </c>
      <c r="B512" s="626" t="s">
        <v>9388</v>
      </c>
      <c r="C512" s="626" t="s">
        <v>6929</v>
      </c>
      <c r="D512" s="626" t="s">
        <v>9862</v>
      </c>
      <c r="E512" s="626" t="s">
        <v>9863</v>
      </c>
      <c r="F512" s="629">
        <v>1</v>
      </c>
      <c r="G512" s="629">
        <v>508</v>
      </c>
      <c r="H512" s="629">
        <v>1</v>
      </c>
      <c r="I512" s="629">
        <v>508</v>
      </c>
      <c r="J512" s="629"/>
      <c r="K512" s="629"/>
      <c r="L512" s="629"/>
      <c r="M512" s="629"/>
      <c r="N512" s="629">
        <v>3</v>
      </c>
      <c r="O512" s="629">
        <v>1527</v>
      </c>
      <c r="P512" s="642">
        <v>3.0059055118110236</v>
      </c>
      <c r="Q512" s="630">
        <v>509</v>
      </c>
    </row>
    <row r="513" spans="1:17" ht="14.4" customHeight="1" x14ac:dyDescent="0.3">
      <c r="A513" s="625" t="s">
        <v>9821</v>
      </c>
      <c r="B513" s="626" t="s">
        <v>9388</v>
      </c>
      <c r="C513" s="626" t="s">
        <v>6929</v>
      </c>
      <c r="D513" s="626" t="s">
        <v>9864</v>
      </c>
      <c r="E513" s="626" t="s">
        <v>9865</v>
      </c>
      <c r="F513" s="629">
        <v>1</v>
      </c>
      <c r="G513" s="629">
        <v>418</v>
      </c>
      <c r="H513" s="629">
        <v>1</v>
      </c>
      <c r="I513" s="629">
        <v>418</v>
      </c>
      <c r="J513" s="629"/>
      <c r="K513" s="629"/>
      <c r="L513" s="629"/>
      <c r="M513" s="629"/>
      <c r="N513" s="629">
        <v>3</v>
      </c>
      <c r="O513" s="629">
        <v>1257</v>
      </c>
      <c r="P513" s="642">
        <v>3.0071770334928232</v>
      </c>
      <c r="Q513" s="630">
        <v>419</v>
      </c>
    </row>
    <row r="514" spans="1:17" ht="14.4" customHeight="1" x14ac:dyDescent="0.3">
      <c r="A514" s="625" t="s">
        <v>9821</v>
      </c>
      <c r="B514" s="626" t="s">
        <v>9388</v>
      </c>
      <c r="C514" s="626" t="s">
        <v>6929</v>
      </c>
      <c r="D514" s="626" t="s">
        <v>9866</v>
      </c>
      <c r="E514" s="626" t="s">
        <v>9867</v>
      </c>
      <c r="F514" s="629">
        <v>1</v>
      </c>
      <c r="G514" s="629">
        <v>286</v>
      </c>
      <c r="H514" s="629">
        <v>1</v>
      </c>
      <c r="I514" s="629">
        <v>286</v>
      </c>
      <c r="J514" s="629"/>
      <c r="K514" s="629"/>
      <c r="L514" s="629"/>
      <c r="M514" s="629"/>
      <c r="N514" s="629">
        <v>3</v>
      </c>
      <c r="O514" s="629">
        <v>861</v>
      </c>
      <c r="P514" s="642">
        <v>3.0104895104895104</v>
      </c>
      <c r="Q514" s="630">
        <v>287</v>
      </c>
    </row>
    <row r="515" spans="1:17" ht="14.4" customHeight="1" x14ac:dyDescent="0.3">
      <c r="A515" s="625" t="s">
        <v>9821</v>
      </c>
      <c r="B515" s="626" t="s">
        <v>9388</v>
      </c>
      <c r="C515" s="626" t="s">
        <v>6929</v>
      </c>
      <c r="D515" s="626" t="s">
        <v>9868</v>
      </c>
      <c r="E515" s="626" t="s">
        <v>9869</v>
      </c>
      <c r="F515" s="629">
        <v>3</v>
      </c>
      <c r="G515" s="629">
        <v>1029</v>
      </c>
      <c r="H515" s="629">
        <v>1</v>
      </c>
      <c r="I515" s="629">
        <v>343</v>
      </c>
      <c r="J515" s="629">
        <v>1</v>
      </c>
      <c r="K515" s="629">
        <v>343</v>
      </c>
      <c r="L515" s="629">
        <v>0.33333333333333331</v>
      </c>
      <c r="M515" s="629">
        <v>343</v>
      </c>
      <c r="N515" s="629">
        <v>2</v>
      </c>
      <c r="O515" s="629">
        <v>688</v>
      </c>
      <c r="P515" s="642">
        <v>0.66861030126336252</v>
      </c>
      <c r="Q515" s="630">
        <v>344</v>
      </c>
    </row>
    <row r="516" spans="1:17" ht="14.4" customHeight="1" x14ac:dyDescent="0.3">
      <c r="A516" s="625" t="s">
        <v>9821</v>
      </c>
      <c r="B516" s="626" t="s">
        <v>9388</v>
      </c>
      <c r="C516" s="626" t="s">
        <v>6929</v>
      </c>
      <c r="D516" s="626" t="s">
        <v>9870</v>
      </c>
      <c r="E516" s="626" t="s">
        <v>9871</v>
      </c>
      <c r="F516" s="629">
        <v>2</v>
      </c>
      <c r="G516" s="629">
        <v>406</v>
      </c>
      <c r="H516" s="629">
        <v>1</v>
      </c>
      <c r="I516" s="629">
        <v>203</v>
      </c>
      <c r="J516" s="629">
        <v>2</v>
      </c>
      <c r="K516" s="629">
        <v>406</v>
      </c>
      <c r="L516" s="629">
        <v>1</v>
      </c>
      <c r="M516" s="629">
        <v>203</v>
      </c>
      <c r="N516" s="629">
        <v>3</v>
      </c>
      <c r="O516" s="629">
        <v>612</v>
      </c>
      <c r="P516" s="642">
        <v>1.5073891625615763</v>
      </c>
      <c r="Q516" s="630">
        <v>204</v>
      </c>
    </row>
    <row r="517" spans="1:17" ht="14.4" customHeight="1" x14ac:dyDescent="0.3">
      <c r="A517" s="625" t="s">
        <v>9821</v>
      </c>
      <c r="B517" s="626" t="s">
        <v>9388</v>
      </c>
      <c r="C517" s="626" t="s">
        <v>6929</v>
      </c>
      <c r="D517" s="626" t="s">
        <v>9872</v>
      </c>
      <c r="E517" s="626" t="s">
        <v>9873</v>
      </c>
      <c r="F517" s="629">
        <v>1</v>
      </c>
      <c r="G517" s="629">
        <v>38</v>
      </c>
      <c r="H517" s="629">
        <v>1</v>
      </c>
      <c r="I517" s="629">
        <v>38</v>
      </c>
      <c r="J517" s="629">
        <v>5</v>
      </c>
      <c r="K517" s="629">
        <v>190</v>
      </c>
      <c r="L517" s="629">
        <v>5</v>
      </c>
      <c r="M517" s="629">
        <v>38</v>
      </c>
      <c r="N517" s="629">
        <v>4</v>
      </c>
      <c r="O517" s="629">
        <v>152</v>
      </c>
      <c r="P517" s="642">
        <v>4</v>
      </c>
      <c r="Q517" s="630">
        <v>38</v>
      </c>
    </row>
    <row r="518" spans="1:17" ht="14.4" customHeight="1" x14ac:dyDescent="0.3">
      <c r="A518" s="625" t="s">
        <v>9821</v>
      </c>
      <c r="B518" s="626" t="s">
        <v>9388</v>
      </c>
      <c r="C518" s="626" t="s">
        <v>6929</v>
      </c>
      <c r="D518" s="626" t="s">
        <v>9077</v>
      </c>
      <c r="E518" s="626" t="s">
        <v>9078</v>
      </c>
      <c r="F518" s="629">
        <v>2</v>
      </c>
      <c r="G518" s="629">
        <v>432</v>
      </c>
      <c r="H518" s="629">
        <v>1</v>
      </c>
      <c r="I518" s="629">
        <v>216</v>
      </c>
      <c r="J518" s="629"/>
      <c r="K518" s="629"/>
      <c r="L518" s="629"/>
      <c r="M518" s="629"/>
      <c r="N518" s="629"/>
      <c r="O518" s="629"/>
      <c r="P518" s="642"/>
      <c r="Q518" s="630"/>
    </row>
    <row r="519" spans="1:17" ht="14.4" customHeight="1" x14ac:dyDescent="0.3">
      <c r="A519" s="625" t="s">
        <v>9821</v>
      </c>
      <c r="B519" s="626" t="s">
        <v>9388</v>
      </c>
      <c r="C519" s="626" t="s">
        <v>6929</v>
      </c>
      <c r="D519" s="626" t="s">
        <v>9079</v>
      </c>
      <c r="E519" s="626" t="s">
        <v>9080</v>
      </c>
      <c r="F519" s="629">
        <v>20</v>
      </c>
      <c r="G519" s="629">
        <v>6940</v>
      </c>
      <c r="H519" s="629">
        <v>1</v>
      </c>
      <c r="I519" s="629">
        <v>347</v>
      </c>
      <c r="J519" s="629">
        <v>18</v>
      </c>
      <c r="K519" s="629">
        <v>6246</v>
      </c>
      <c r="L519" s="629">
        <v>0.9</v>
      </c>
      <c r="M519" s="629">
        <v>347</v>
      </c>
      <c r="N519" s="629">
        <v>34</v>
      </c>
      <c r="O519" s="629">
        <v>11832</v>
      </c>
      <c r="P519" s="642">
        <v>1.7048991354466858</v>
      </c>
      <c r="Q519" s="630">
        <v>348</v>
      </c>
    </row>
    <row r="520" spans="1:17" ht="14.4" customHeight="1" x14ac:dyDescent="0.3">
      <c r="A520" s="625" t="s">
        <v>9821</v>
      </c>
      <c r="B520" s="626" t="s">
        <v>9388</v>
      </c>
      <c r="C520" s="626" t="s">
        <v>6929</v>
      </c>
      <c r="D520" s="626" t="s">
        <v>9874</v>
      </c>
      <c r="E520" s="626" t="s">
        <v>9875</v>
      </c>
      <c r="F520" s="629"/>
      <c r="G520" s="629"/>
      <c r="H520" s="629"/>
      <c r="I520" s="629"/>
      <c r="J520" s="629"/>
      <c r="K520" s="629"/>
      <c r="L520" s="629"/>
      <c r="M520" s="629"/>
      <c r="N520" s="629">
        <v>1</v>
      </c>
      <c r="O520" s="629">
        <v>145</v>
      </c>
      <c r="P520" s="642"/>
      <c r="Q520" s="630">
        <v>145</v>
      </c>
    </row>
    <row r="521" spans="1:17" ht="14.4" customHeight="1" x14ac:dyDescent="0.3">
      <c r="A521" s="625" t="s">
        <v>9821</v>
      </c>
      <c r="B521" s="626" t="s">
        <v>9388</v>
      </c>
      <c r="C521" s="626" t="s">
        <v>6929</v>
      </c>
      <c r="D521" s="626" t="s">
        <v>9876</v>
      </c>
      <c r="E521" s="626" t="s">
        <v>9877</v>
      </c>
      <c r="F521" s="629">
        <v>1</v>
      </c>
      <c r="G521" s="629">
        <v>237</v>
      </c>
      <c r="H521" s="629">
        <v>1</v>
      </c>
      <c r="I521" s="629">
        <v>237</v>
      </c>
      <c r="J521" s="629"/>
      <c r="K521" s="629"/>
      <c r="L521" s="629"/>
      <c r="M521" s="629"/>
      <c r="N521" s="629">
        <v>1</v>
      </c>
      <c r="O521" s="629">
        <v>237</v>
      </c>
      <c r="P521" s="642">
        <v>1</v>
      </c>
      <c r="Q521" s="630">
        <v>237</v>
      </c>
    </row>
    <row r="522" spans="1:17" ht="14.4" customHeight="1" x14ac:dyDescent="0.3">
      <c r="A522" s="625" t="s">
        <v>9821</v>
      </c>
      <c r="B522" s="626" t="s">
        <v>9388</v>
      </c>
      <c r="C522" s="626" t="s">
        <v>6929</v>
      </c>
      <c r="D522" s="626" t="s">
        <v>9878</v>
      </c>
      <c r="E522" s="626" t="s">
        <v>9879</v>
      </c>
      <c r="F522" s="629">
        <v>3</v>
      </c>
      <c r="G522" s="629">
        <v>330</v>
      </c>
      <c r="H522" s="629">
        <v>1</v>
      </c>
      <c r="I522" s="629">
        <v>110</v>
      </c>
      <c r="J522" s="629">
        <v>1</v>
      </c>
      <c r="K522" s="629">
        <v>110</v>
      </c>
      <c r="L522" s="629">
        <v>0.33333333333333331</v>
      </c>
      <c r="M522" s="629">
        <v>110</v>
      </c>
      <c r="N522" s="629">
        <v>3</v>
      </c>
      <c r="O522" s="629">
        <v>330</v>
      </c>
      <c r="P522" s="642">
        <v>1</v>
      </c>
      <c r="Q522" s="630">
        <v>110</v>
      </c>
    </row>
    <row r="523" spans="1:17" ht="14.4" customHeight="1" x14ac:dyDescent="0.3">
      <c r="A523" s="625" t="s">
        <v>9821</v>
      </c>
      <c r="B523" s="626" t="s">
        <v>9388</v>
      </c>
      <c r="C523" s="626" t="s">
        <v>6929</v>
      </c>
      <c r="D523" s="626" t="s">
        <v>9880</v>
      </c>
      <c r="E523" s="626" t="s">
        <v>9881</v>
      </c>
      <c r="F523" s="629">
        <v>1</v>
      </c>
      <c r="G523" s="629">
        <v>292</v>
      </c>
      <c r="H523" s="629">
        <v>1</v>
      </c>
      <c r="I523" s="629">
        <v>292</v>
      </c>
      <c r="J523" s="629">
        <v>1</v>
      </c>
      <c r="K523" s="629">
        <v>293</v>
      </c>
      <c r="L523" s="629">
        <v>1.0034246575342465</v>
      </c>
      <c r="M523" s="629">
        <v>293</v>
      </c>
      <c r="N523" s="629">
        <v>1</v>
      </c>
      <c r="O523" s="629">
        <v>293</v>
      </c>
      <c r="P523" s="642">
        <v>1.0034246575342465</v>
      </c>
      <c r="Q523" s="630">
        <v>293</v>
      </c>
    </row>
    <row r="524" spans="1:17" ht="14.4" customHeight="1" thickBot="1" x14ac:dyDescent="0.35">
      <c r="A524" s="631" t="s">
        <v>9821</v>
      </c>
      <c r="B524" s="632" t="s">
        <v>9388</v>
      </c>
      <c r="C524" s="632" t="s">
        <v>6929</v>
      </c>
      <c r="D524" s="632" t="s">
        <v>9882</v>
      </c>
      <c r="E524" s="632" t="s">
        <v>9883</v>
      </c>
      <c r="F524" s="635"/>
      <c r="G524" s="635"/>
      <c r="H524" s="635"/>
      <c r="I524" s="635"/>
      <c r="J524" s="635">
        <v>1</v>
      </c>
      <c r="K524" s="635">
        <v>310</v>
      </c>
      <c r="L524" s="635"/>
      <c r="M524" s="635">
        <v>310</v>
      </c>
      <c r="N524" s="635">
        <v>3</v>
      </c>
      <c r="O524" s="635">
        <v>930</v>
      </c>
      <c r="P524" s="643"/>
      <c r="Q524" s="636">
        <v>310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9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315" bestFit="1" customWidth="1"/>
    <col min="2" max="2" width="15.6640625" style="315" bestFit="1" customWidth="1"/>
    <col min="3" max="5" width="8.33203125" style="325" customWidth="1"/>
    <col min="6" max="6" width="6.109375" style="326" customWidth="1"/>
    <col min="7" max="9" width="8.33203125" style="327" customWidth="1"/>
    <col min="10" max="10" width="6.109375" style="326" customWidth="1"/>
    <col min="11" max="13" width="8.33203125" style="327" customWidth="1"/>
    <col min="14" max="14" width="8.33203125" style="325" customWidth="1"/>
    <col min="15" max="16384" width="8.88671875" style="315"/>
  </cols>
  <sheetData>
    <row r="1" spans="1:14" ht="18.600000000000001" customHeight="1" thickBot="1" x14ac:dyDescent="0.4">
      <c r="A1" s="572" t="s">
        <v>275</v>
      </c>
      <c r="B1" s="573"/>
      <c r="C1" s="573"/>
      <c r="D1" s="573"/>
      <c r="E1" s="573"/>
      <c r="F1" s="573"/>
      <c r="G1" s="573"/>
      <c r="H1" s="573"/>
      <c r="I1" s="573"/>
      <c r="J1" s="573"/>
      <c r="K1" s="573"/>
      <c r="L1" s="573"/>
      <c r="M1" s="573"/>
      <c r="N1" s="573"/>
    </row>
    <row r="2" spans="1:14" ht="14.4" customHeight="1" thickBot="1" x14ac:dyDescent="0.35">
      <c r="A2" s="580" t="s">
        <v>297</v>
      </c>
      <c r="B2" s="316"/>
      <c r="C2" s="316"/>
      <c r="D2" s="316"/>
      <c r="E2" s="316"/>
      <c r="F2" s="316"/>
      <c r="G2" s="316"/>
      <c r="H2" s="316"/>
      <c r="I2" s="316"/>
      <c r="J2" s="316"/>
      <c r="K2" s="316"/>
      <c r="L2" s="316"/>
      <c r="M2" s="316"/>
      <c r="N2" s="316"/>
    </row>
    <row r="3" spans="1:14" ht="14.4" customHeight="1" thickBot="1" x14ac:dyDescent="0.35">
      <c r="A3" s="317"/>
      <c r="B3" s="318" t="s">
        <v>255</v>
      </c>
      <c r="C3" s="319">
        <f>SUBTOTAL(9,C6:C1048576)</f>
        <v>18126</v>
      </c>
      <c r="D3" s="320">
        <f>SUBTOTAL(9,D6:D1048576)</f>
        <v>18892</v>
      </c>
      <c r="E3" s="320">
        <f>SUBTOTAL(9,E6:E1048576)</f>
        <v>16135</v>
      </c>
      <c r="F3" s="321">
        <f>IF(OR(E3=0,C3=0),"",E3/C3)</f>
        <v>0.89015778439810223</v>
      </c>
      <c r="G3" s="322">
        <f>SUBTOTAL(9,G6:G1048576)</f>
        <v>33013372</v>
      </c>
      <c r="H3" s="323">
        <f>SUBTOTAL(9,H6:H1048576)</f>
        <v>33940606</v>
      </c>
      <c r="I3" s="323">
        <f>SUBTOTAL(9,I6:I1048576)</f>
        <v>30933532</v>
      </c>
      <c r="J3" s="321">
        <f>IF(OR(I3=0,G3=0),"",I3/G3)</f>
        <v>0.93700007378828187</v>
      </c>
      <c r="K3" s="322">
        <f>SUBTOTAL(9,K6:K1048576)</f>
        <v>5192080</v>
      </c>
      <c r="L3" s="323">
        <f>SUBTOTAL(9,L6:L1048576)</f>
        <v>5247130</v>
      </c>
      <c r="M3" s="323">
        <f>SUBTOTAL(9,M6:M1048576)</f>
        <v>4716340</v>
      </c>
      <c r="N3" s="324">
        <f>IF(OR(M3=0,E3=0),"",M3/E3)</f>
        <v>292.30492717694455</v>
      </c>
    </row>
    <row r="4" spans="1:14" ht="14.4" customHeight="1" x14ac:dyDescent="0.3">
      <c r="A4" s="574" t="s">
        <v>175</v>
      </c>
      <c r="B4" s="575" t="s">
        <v>14</v>
      </c>
      <c r="C4" s="576" t="s">
        <v>176</v>
      </c>
      <c r="D4" s="576"/>
      <c r="E4" s="576"/>
      <c r="F4" s="577"/>
      <c r="G4" s="578" t="s">
        <v>17</v>
      </c>
      <c r="H4" s="576"/>
      <c r="I4" s="576"/>
      <c r="J4" s="577"/>
      <c r="K4" s="578" t="s">
        <v>177</v>
      </c>
      <c r="L4" s="576"/>
      <c r="M4" s="576"/>
      <c r="N4" s="579"/>
    </row>
    <row r="5" spans="1:14" ht="14.4" customHeight="1" thickBot="1" x14ac:dyDescent="0.35">
      <c r="A5" s="875"/>
      <c r="B5" s="876"/>
      <c r="C5" s="883">
        <v>2011</v>
      </c>
      <c r="D5" s="883">
        <v>2012</v>
      </c>
      <c r="E5" s="883">
        <v>2013</v>
      </c>
      <c r="F5" s="884" t="s">
        <v>5</v>
      </c>
      <c r="G5" s="894">
        <v>2011</v>
      </c>
      <c r="H5" s="883">
        <v>2012</v>
      </c>
      <c r="I5" s="883">
        <v>2013</v>
      </c>
      <c r="J5" s="884" t="s">
        <v>5</v>
      </c>
      <c r="K5" s="894">
        <v>2011</v>
      </c>
      <c r="L5" s="883">
        <v>2012</v>
      </c>
      <c r="M5" s="883">
        <v>2013</v>
      </c>
      <c r="N5" s="901" t="s">
        <v>178</v>
      </c>
    </row>
    <row r="6" spans="1:14" ht="14.4" customHeight="1" x14ac:dyDescent="0.3">
      <c r="A6" s="877" t="s">
        <v>7544</v>
      </c>
      <c r="B6" s="880" t="s">
        <v>9884</v>
      </c>
      <c r="C6" s="885">
        <v>15984</v>
      </c>
      <c r="D6" s="886">
        <v>16701</v>
      </c>
      <c r="E6" s="886">
        <v>14247</v>
      </c>
      <c r="F6" s="891">
        <v>0.8913288288288288</v>
      </c>
      <c r="G6" s="895">
        <v>14695586</v>
      </c>
      <c r="H6" s="896">
        <v>15478129</v>
      </c>
      <c r="I6" s="896">
        <v>13607548</v>
      </c>
      <c r="J6" s="891">
        <v>0.92596157785065525</v>
      </c>
      <c r="K6" s="895">
        <v>1918080</v>
      </c>
      <c r="L6" s="896">
        <v>1962630</v>
      </c>
      <c r="M6" s="896">
        <v>1577340</v>
      </c>
      <c r="N6" s="902">
        <v>110.71383449147189</v>
      </c>
    </row>
    <row r="7" spans="1:14" ht="14.4" customHeight="1" x14ac:dyDescent="0.3">
      <c r="A7" s="878" t="s">
        <v>8127</v>
      </c>
      <c r="B7" s="881" t="s">
        <v>9885</v>
      </c>
      <c r="C7" s="887">
        <v>1190</v>
      </c>
      <c r="D7" s="888">
        <v>1156</v>
      </c>
      <c r="E7" s="888">
        <v>1292</v>
      </c>
      <c r="F7" s="892">
        <v>1.0857142857142856</v>
      </c>
      <c r="G7" s="897">
        <v>12731571</v>
      </c>
      <c r="H7" s="898">
        <v>12378750</v>
      </c>
      <c r="I7" s="898">
        <v>13833635</v>
      </c>
      <c r="J7" s="892">
        <v>1.0865615091806031</v>
      </c>
      <c r="K7" s="897">
        <v>2380000</v>
      </c>
      <c r="L7" s="898">
        <v>2312000</v>
      </c>
      <c r="M7" s="898">
        <v>2584000</v>
      </c>
      <c r="N7" s="903">
        <v>2000</v>
      </c>
    </row>
    <row r="8" spans="1:14" ht="14.4" customHeight="1" x14ac:dyDescent="0.3">
      <c r="A8" s="878" t="s">
        <v>8129</v>
      </c>
      <c r="B8" s="881" t="s">
        <v>9885</v>
      </c>
      <c r="C8" s="887">
        <v>836</v>
      </c>
      <c r="D8" s="888">
        <v>910</v>
      </c>
      <c r="E8" s="888">
        <v>514</v>
      </c>
      <c r="F8" s="892">
        <v>0.61483253588516751</v>
      </c>
      <c r="G8" s="897">
        <v>5015565</v>
      </c>
      <c r="H8" s="898">
        <v>5468205</v>
      </c>
      <c r="I8" s="898">
        <v>3088224</v>
      </c>
      <c r="J8" s="892">
        <v>0.61572803861578906</v>
      </c>
      <c r="K8" s="897">
        <v>836000</v>
      </c>
      <c r="L8" s="898">
        <v>910000</v>
      </c>
      <c r="M8" s="898">
        <v>514000</v>
      </c>
      <c r="N8" s="903">
        <v>1000</v>
      </c>
    </row>
    <row r="9" spans="1:14" ht="14.4" customHeight="1" thickBot="1" x14ac:dyDescent="0.35">
      <c r="A9" s="879" t="s">
        <v>8131</v>
      </c>
      <c r="B9" s="882" t="s">
        <v>9885</v>
      </c>
      <c r="C9" s="889">
        <v>116</v>
      </c>
      <c r="D9" s="890">
        <v>125</v>
      </c>
      <c r="E9" s="890">
        <v>82</v>
      </c>
      <c r="F9" s="893">
        <v>0.7068965517241379</v>
      </c>
      <c r="G9" s="899">
        <v>570650</v>
      </c>
      <c r="H9" s="900">
        <v>615522</v>
      </c>
      <c r="I9" s="900">
        <v>404125</v>
      </c>
      <c r="J9" s="893">
        <v>0.70818365022342944</v>
      </c>
      <c r="K9" s="899">
        <v>58000</v>
      </c>
      <c r="L9" s="900">
        <v>62500</v>
      </c>
      <c r="M9" s="900">
        <v>41000</v>
      </c>
      <c r="N9" s="904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G17"/>
  <sheetViews>
    <sheetView showGridLines="0" showRowColHeaders="0" zoomScaleNormal="100" workbookViewId="0">
      <selection sqref="A1:G1"/>
    </sheetView>
  </sheetViews>
  <sheetFormatPr defaultRowHeight="14.4" customHeight="1" x14ac:dyDescent="0.3"/>
  <cols>
    <col min="1" max="1" width="34.21875" style="69" bestFit="1" customWidth="1"/>
    <col min="2" max="4" width="8.88671875" style="69" customWidth="1"/>
    <col min="5" max="5" width="2.44140625" style="69" customWidth="1"/>
    <col min="6" max="6" width="8.88671875" style="69" customWidth="1"/>
    <col min="7" max="7" width="9.44140625" style="69" bestFit="1" customWidth="1"/>
    <col min="8" max="16384" width="8.88671875" style="69"/>
  </cols>
  <sheetData>
    <row r="1" spans="1:7" ht="18.600000000000001" customHeight="1" thickBot="1" x14ac:dyDescent="0.4">
      <c r="A1" s="439" t="s">
        <v>266</v>
      </c>
      <c r="B1" s="439"/>
      <c r="C1" s="439"/>
      <c r="D1" s="439"/>
      <c r="E1" s="439"/>
      <c r="F1" s="439"/>
      <c r="G1" s="439"/>
    </row>
    <row r="2" spans="1:7" ht="14.4" customHeight="1" thickBot="1" x14ac:dyDescent="0.35">
      <c r="A2" s="580" t="s">
        <v>297</v>
      </c>
      <c r="B2" s="70"/>
      <c r="C2" s="70"/>
      <c r="D2" s="70"/>
      <c r="E2" s="70"/>
      <c r="F2" s="70"/>
      <c r="G2" s="70"/>
    </row>
    <row r="3" spans="1:7" ht="14.4" customHeight="1" x14ac:dyDescent="0.3">
      <c r="A3" s="442"/>
      <c r="B3" s="444" t="s">
        <v>179</v>
      </c>
      <c r="C3" s="445"/>
      <c r="D3" s="446"/>
      <c r="E3" s="14"/>
      <c r="F3" s="52" t="s">
        <v>180</v>
      </c>
      <c r="G3" s="53" t="s">
        <v>181</v>
      </c>
    </row>
    <row r="4" spans="1:7" ht="14.4" customHeight="1" thickBot="1" x14ac:dyDescent="0.35">
      <c r="A4" s="443"/>
      <c r="B4" s="59">
        <v>2011</v>
      </c>
      <c r="C4" s="50">
        <v>2012</v>
      </c>
      <c r="D4" s="51">
        <v>2013</v>
      </c>
      <c r="E4" s="14"/>
      <c r="F4" s="447">
        <v>2013</v>
      </c>
      <c r="G4" s="448"/>
    </row>
    <row r="5" spans="1:7" ht="14.4" customHeight="1" x14ac:dyDescent="0.3">
      <c r="A5" s="411" t="str">
        <f>HYPERLINK("#'Léky Žádanky'!A1","Léky (Kč)")</f>
        <v>Léky (Kč)</v>
      </c>
      <c r="B5" s="37">
        <v>8126.91768713703</v>
      </c>
      <c r="C5" s="38">
        <v>8986.4484900000007</v>
      </c>
      <c r="D5" s="39">
        <v>6447.20831</v>
      </c>
      <c r="E5" s="15"/>
      <c r="F5" s="16">
        <v>7749</v>
      </c>
      <c r="G5" s="17">
        <f>IF(F5&lt;0.00000001,"",D5/F5)</f>
        <v>0.83200520196154337</v>
      </c>
    </row>
    <row r="6" spans="1:7" ht="14.4" customHeight="1" x14ac:dyDescent="0.3">
      <c r="A6" s="411" t="str">
        <f>HYPERLINK("#'Materiál Žádanky'!A1","Materiál - SZM (Kč)")</f>
        <v>Materiál - SZM (Kč)</v>
      </c>
      <c r="B6" s="18">
        <v>13297.9288889705</v>
      </c>
      <c r="C6" s="40">
        <v>10556.072389999999</v>
      </c>
      <c r="D6" s="41">
        <v>12670.374169999999</v>
      </c>
      <c r="E6" s="15"/>
      <c r="F6" s="18">
        <v>13106</v>
      </c>
      <c r="G6" s="19">
        <f>IF(F6&lt;0.00000001,"",D6/F6)</f>
        <v>0.96676134365939259</v>
      </c>
    </row>
    <row r="7" spans="1:7" ht="14.4" customHeight="1" x14ac:dyDescent="0.3">
      <c r="A7" s="411" t="str">
        <f>HYPERLINK("#'Osobní náklady'!A1","Osobní náklady (Kč)")</f>
        <v>Osobní náklady (Kč)</v>
      </c>
      <c r="B7" s="18">
        <v>54484.808758830703</v>
      </c>
      <c r="C7" s="40">
        <v>57087.01</v>
      </c>
      <c r="D7" s="41">
        <v>55238.648450000001</v>
      </c>
      <c r="E7" s="15"/>
      <c r="F7" s="18">
        <v>51112</v>
      </c>
      <c r="G7" s="19">
        <f>IF(F7&lt;0.00000001,"",D7/F7)</f>
        <v>1.0807373698935672</v>
      </c>
    </row>
    <row r="8" spans="1:7" ht="14.4" customHeight="1" thickBot="1" x14ac:dyDescent="0.35">
      <c r="A8" s="1" t="s">
        <v>182</v>
      </c>
      <c r="B8" s="20">
        <v>12370.025285558</v>
      </c>
      <c r="C8" s="42">
        <v>13086.23395</v>
      </c>
      <c r="D8" s="43">
        <v>10806.80956</v>
      </c>
      <c r="E8" s="15"/>
      <c r="F8" s="20">
        <v>11089</v>
      </c>
      <c r="G8" s="21">
        <f>IF(F8&lt;0.00000001,"",D8/F8)</f>
        <v>0.97455221931643965</v>
      </c>
    </row>
    <row r="9" spans="1:7" ht="14.4" customHeight="1" thickBot="1" x14ac:dyDescent="0.35">
      <c r="A9" s="2" t="s">
        <v>183</v>
      </c>
      <c r="B9" s="3">
        <v>88279.680620496205</v>
      </c>
      <c r="C9" s="44">
        <v>89715.76483</v>
      </c>
      <c r="D9" s="45">
        <v>85163.040489999999</v>
      </c>
      <c r="E9" s="15"/>
      <c r="F9" s="3">
        <v>83056</v>
      </c>
      <c r="G9" s="4">
        <f>IF(F9&lt;0.00000001,"",D9/F9)</f>
        <v>1.0253689136245425</v>
      </c>
    </row>
    <row r="10" spans="1:7" ht="14.4" customHeight="1" thickBot="1" x14ac:dyDescent="0.35">
      <c r="A10" s="22"/>
      <c r="B10" s="22"/>
      <c r="C10" s="22"/>
      <c r="D10" s="22"/>
      <c r="E10" s="15"/>
      <c r="F10" s="22"/>
      <c r="G10" s="23"/>
    </row>
    <row r="11" spans="1:7" ht="14.4" customHeight="1" x14ac:dyDescent="0.3">
      <c r="A11" s="413" t="str">
        <f>HYPERLINK("#'ZV Vykáz.-A'!A1","Ambulance (body)")</f>
        <v>Ambulance (body)</v>
      </c>
      <c r="B11" s="16">
        <f>IF(ISERROR(VLOOKUP("Celkem:",'ZV Vykáz.-A'!A:F,2,0)),0,VLOOKUP("Celkem:",'ZV Vykáz.-A'!A:F,2,0)/1000)</f>
        <v>3342.3330000000001</v>
      </c>
      <c r="C11" s="38">
        <f>IF(ISERROR(VLOOKUP("Celkem:",'ZV Vykáz.-A'!A:F,4,0)),0,VLOOKUP("Celkem:",'ZV Vykáz.-A'!A:F,4,0)/1000)</f>
        <v>3390.8960000000002</v>
      </c>
      <c r="D11" s="39">
        <f>IF(ISERROR(VLOOKUP("Celkem:",'ZV Vykáz.-A'!A:F,6,0)),0,VLOOKUP("Celkem:",'ZV Vykáz.-A'!A:F,6,0)/1000)</f>
        <v>3088.665</v>
      </c>
      <c r="E11" s="15"/>
      <c r="F11" s="16">
        <f>B11*0.98</f>
        <v>3275.4863399999999</v>
      </c>
      <c r="G11" s="17">
        <f>IF(F11=0,"",D11/F11)</f>
        <v>0.94296378595185959</v>
      </c>
    </row>
    <row r="12" spans="1:7" ht="14.4" customHeight="1" thickBot="1" x14ac:dyDescent="0.35">
      <c r="A12" s="414" t="str">
        <f>HYPERLINK("#CaseMix!A1","Hospitalizace (casemix * 29500)")</f>
        <v>Hospitalizace (casemix * 29500)</v>
      </c>
      <c r="B12" s="20">
        <f>IF(ISERROR(VLOOKUP("Celkem",CaseMix!A:D,2,0)),0,VLOOKUP("Celkem",CaseMix!A:D,2,0)*29.5)</f>
        <v>118157.5595</v>
      </c>
      <c r="C12" s="42">
        <f>IF(ISERROR(VLOOKUP("Celkem",CaseMix!A:D,3,0)),0,VLOOKUP("Celkem",CaseMix!A:D,3,0)*29.5)</f>
        <v>129531.52050000001</v>
      </c>
      <c r="D12" s="43">
        <f>IF(ISERROR(VLOOKUP("Celkem",CaseMix!A:D,4,0)),0,VLOOKUP("Celkem",CaseMix!A:D,4,0)*29.5)</f>
        <v>123018.83500000001</v>
      </c>
      <c r="E12" s="15"/>
      <c r="F12" s="20">
        <f>B12*0.95</f>
        <v>112249.68152499999</v>
      </c>
      <c r="G12" s="21">
        <f>IF(F12=0,"",D12/F12)</f>
        <v>1.0959392786571205</v>
      </c>
    </row>
    <row r="13" spans="1:7" ht="14.4" customHeight="1" thickBot="1" x14ac:dyDescent="0.35">
      <c r="A13" s="5" t="s">
        <v>186</v>
      </c>
      <c r="B13" s="10">
        <f>SUM(B11:B12)</f>
        <v>121499.8925</v>
      </c>
      <c r="C13" s="46">
        <f>SUM(C11:C12)</f>
        <v>132922.41650000002</v>
      </c>
      <c r="D13" s="47">
        <f>SUM(D11:D12)</f>
        <v>126107.5</v>
      </c>
      <c r="E13" s="15"/>
      <c r="F13" s="10">
        <f>SUM(F11:F12)</f>
        <v>115525.167865</v>
      </c>
      <c r="G13" s="11">
        <f>IF(F13=0,"",D13/F13)</f>
        <v>1.0916019628499156</v>
      </c>
    </row>
    <row r="14" spans="1:7" ht="14.4" customHeight="1" thickBot="1" x14ac:dyDescent="0.35">
      <c r="A14" s="22"/>
      <c r="B14" s="22"/>
      <c r="C14" s="22"/>
      <c r="D14" s="22"/>
      <c r="E14" s="15"/>
      <c r="F14" s="22"/>
      <c r="G14" s="23"/>
    </row>
    <row r="15" spans="1:7" ht="14.4" customHeight="1" thickBot="1" x14ac:dyDescent="0.35">
      <c r="A15" s="423" t="str">
        <f>HYPERLINK("#'HI Graf'!A1","Hospodářský index (Výnosy / Náklady)")</f>
        <v>Hospodářský index (Výnosy / Náklady)</v>
      </c>
      <c r="B15" s="12">
        <f>IF(B9=0,"",B13/B9)</f>
        <v>1.376306434799119</v>
      </c>
      <c r="C15" s="48">
        <f>IF(C9=0,"",C13/C9)</f>
        <v>1.4815948652042497</v>
      </c>
      <c r="D15" s="49">
        <f>IF(D9=0,"",D13/D9)</f>
        <v>1.4807773333880414</v>
      </c>
      <c r="E15" s="15"/>
      <c r="F15" s="12">
        <f>IF(F9=0,"",F13/F9)</f>
        <v>1.3909310328573492</v>
      </c>
      <c r="G15" s="13">
        <f>IF(OR(F15=0,F15=""),"",D15/F15)</f>
        <v>1.0645943604738788</v>
      </c>
    </row>
    <row r="17" spans="1:1" ht="14.4" customHeight="1" x14ac:dyDescent="0.3">
      <c r="A17" s="412"/>
    </row>
  </sheetData>
  <mergeCells count="4">
    <mergeCell ref="A1:G1"/>
    <mergeCell ref="A3:A4"/>
    <mergeCell ref="B3:D3"/>
    <mergeCell ref="F4:G4"/>
  </mergeCells>
  <conditionalFormatting sqref="F11:F12">
    <cfRule type="dataBar" priority="1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G5:G9">
    <cfRule type="iconSet" priority="4">
      <iconSet iconSet="3Symbols2" reverse="1">
        <cfvo type="percent" val="0"/>
        <cfvo type="num" val="1"/>
        <cfvo type="num" val="1"/>
      </iconSet>
    </cfRule>
    <cfRule type="cellIs" dxfId="76" priority="6" operator="greaterThan">
      <formula>1</formula>
    </cfRule>
  </conditionalFormatting>
  <conditionalFormatting sqref="G11:G15">
    <cfRule type="cellIs" dxfId="75" priority="5" operator="lessThan">
      <formula>1</formula>
    </cfRule>
  </conditionalFormatting>
  <conditionalFormatting sqref="G11:G13 G15">
    <cfRule type="iconSet" priority="3">
      <iconSet iconSet="3Symbols2">
        <cfvo type="percent" val="0"/>
        <cfvo type="num" val="1"/>
        <cfvo type="num" val="1"/>
      </iconSet>
    </cfRule>
  </conditionalFormatting>
  <conditionalFormatting sqref="F5:F8">
    <cfRule type="dataBar" priority="2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173"/>
    <col min="2" max="13" width="8.88671875" style="173" customWidth="1"/>
    <col min="14" max="16384" width="8.88671875" style="173"/>
  </cols>
  <sheetData>
    <row r="1" spans="1:13" ht="18.600000000000001" customHeight="1" thickBot="1" x14ac:dyDescent="0.4">
      <c r="A1" s="439" t="s">
        <v>218</v>
      </c>
      <c r="B1" s="439"/>
      <c r="C1" s="439"/>
      <c r="D1" s="439"/>
      <c r="E1" s="439"/>
      <c r="F1" s="439"/>
      <c r="G1" s="439"/>
      <c r="H1" s="449"/>
      <c r="I1" s="449"/>
      <c r="J1" s="449"/>
      <c r="K1" s="449"/>
      <c r="L1" s="449"/>
      <c r="M1" s="449"/>
    </row>
    <row r="2" spans="1:13" ht="14.4" customHeight="1" x14ac:dyDescent="0.3">
      <c r="A2" s="580" t="s">
        <v>297</v>
      </c>
      <c r="B2" s="345"/>
      <c r="C2" s="345"/>
      <c r="D2" s="345"/>
      <c r="E2" s="345"/>
      <c r="F2" s="345"/>
      <c r="G2" s="345"/>
      <c r="H2" s="345"/>
      <c r="I2" s="345"/>
      <c r="J2" s="345"/>
      <c r="K2" s="345"/>
      <c r="L2" s="345"/>
      <c r="M2" s="345"/>
    </row>
    <row r="3" spans="1:13" ht="14.4" customHeight="1" x14ac:dyDescent="0.3">
      <c r="A3" s="346"/>
      <c r="B3" s="347" t="s">
        <v>188</v>
      </c>
      <c r="C3" s="348" t="s">
        <v>189</v>
      </c>
      <c r="D3" s="348" t="s">
        <v>190</v>
      </c>
      <c r="E3" s="347" t="s">
        <v>191</v>
      </c>
      <c r="F3" s="348" t="s">
        <v>192</v>
      </c>
      <c r="G3" s="348" t="s">
        <v>193</v>
      </c>
      <c r="H3" s="348" t="s">
        <v>194</v>
      </c>
      <c r="I3" s="348" t="s">
        <v>195</v>
      </c>
      <c r="J3" s="348" t="s">
        <v>196</v>
      </c>
      <c r="K3" s="348" t="s">
        <v>197</v>
      </c>
      <c r="L3" s="348" t="s">
        <v>198</v>
      </c>
      <c r="M3" s="348" t="s">
        <v>199</v>
      </c>
    </row>
    <row r="4" spans="1:13" ht="14.4" customHeight="1" x14ac:dyDescent="0.3">
      <c r="A4" s="346" t="s">
        <v>187</v>
      </c>
      <c r="B4" s="349">
        <f>(B10+B8)/B6</f>
        <v>1.4960436965437494</v>
      </c>
      <c r="C4" s="349">
        <f t="shared" ref="C4:M4" si="0">(C10+C8)/C6</f>
        <v>1.4681159950821157</v>
      </c>
      <c r="D4" s="349">
        <f t="shared" si="0"/>
        <v>1.4561145441895713</v>
      </c>
      <c r="E4" s="349">
        <f t="shared" si="0"/>
        <v>1.3330212988674086</v>
      </c>
      <c r="F4" s="349">
        <f t="shared" si="0"/>
        <v>1.4424949273921037</v>
      </c>
      <c r="G4" s="349">
        <f t="shared" si="0"/>
        <v>1.5081692164514489</v>
      </c>
      <c r="H4" s="349">
        <f t="shared" si="0"/>
        <v>1.4496848781258991</v>
      </c>
      <c r="I4" s="349">
        <f t="shared" si="0"/>
        <v>1.4674709867664388</v>
      </c>
      <c r="J4" s="349">
        <f t="shared" si="0"/>
        <v>1.4422904300944237</v>
      </c>
      <c r="K4" s="349">
        <f t="shared" si="0"/>
        <v>1.489215500882594</v>
      </c>
      <c r="L4" s="349">
        <f t="shared" si="0"/>
        <v>3.6267669428297088E-2</v>
      </c>
      <c r="M4" s="349">
        <f t="shared" si="0"/>
        <v>3.6267669428297088E-2</v>
      </c>
    </row>
    <row r="5" spans="1:13" ht="14.4" customHeight="1" x14ac:dyDescent="0.3">
      <c r="A5" s="350" t="s">
        <v>69</v>
      </c>
      <c r="B5" s="349">
        <f>IF(ISERROR(VLOOKUP($A5,'Man Tab'!$A:$Q,COLUMN()+2,0)),0,VLOOKUP($A5,'Man Tab'!$A:$Q,COLUMN()+2,0))</f>
        <v>7755.1103800000001</v>
      </c>
      <c r="C5" s="349">
        <f>IF(ISERROR(VLOOKUP($A5,'Man Tab'!$A:$Q,COLUMN()+2,0)),0,VLOOKUP($A5,'Man Tab'!$A:$Q,COLUMN()+2,0))</f>
        <v>7821.5634499999996</v>
      </c>
      <c r="D5" s="349">
        <f>IF(ISERROR(VLOOKUP($A5,'Man Tab'!$A:$Q,COLUMN()+2,0)),0,VLOOKUP($A5,'Man Tab'!$A:$Q,COLUMN()+2,0))</f>
        <v>8354.9781399999993</v>
      </c>
      <c r="E5" s="349">
        <f>IF(ISERROR(VLOOKUP($A5,'Man Tab'!$A:$Q,COLUMN()+2,0)),0,VLOOKUP($A5,'Man Tab'!$A:$Q,COLUMN()+2,0))</f>
        <v>8780.6531799999902</v>
      </c>
      <c r="F5" s="349">
        <f>IF(ISERROR(VLOOKUP($A5,'Man Tab'!$A:$Q,COLUMN()+2,0)),0,VLOOKUP($A5,'Man Tab'!$A:$Q,COLUMN()+2,0))</f>
        <v>8064.1020200000003</v>
      </c>
      <c r="G5" s="349">
        <f>IF(ISERROR(VLOOKUP($A5,'Man Tab'!$A:$Q,COLUMN()+2,0)),0,VLOOKUP($A5,'Man Tab'!$A:$Q,COLUMN()+2,0))</f>
        <v>8513.7790299999997</v>
      </c>
      <c r="H5" s="349">
        <f>IF(ISERROR(VLOOKUP($A5,'Man Tab'!$A:$Q,COLUMN()+2,0)),0,VLOOKUP($A5,'Man Tab'!$A:$Q,COLUMN()+2,0))</f>
        <v>10192.85684</v>
      </c>
      <c r="I5" s="349">
        <f>IF(ISERROR(VLOOKUP($A5,'Man Tab'!$A:$Q,COLUMN()+2,0)),0,VLOOKUP($A5,'Man Tab'!$A:$Q,COLUMN()+2,0))</f>
        <v>7943.0194799999999</v>
      </c>
      <c r="J5" s="349">
        <f>IF(ISERROR(VLOOKUP($A5,'Man Tab'!$A:$Q,COLUMN()+2,0)),0,VLOOKUP($A5,'Man Tab'!$A:$Q,COLUMN()+2,0))</f>
        <v>9098.0738099999999</v>
      </c>
      <c r="K5" s="349">
        <f>IF(ISERROR(VLOOKUP($A5,'Man Tab'!$A:$Q,COLUMN()+2,0)),0,VLOOKUP($A5,'Man Tab'!$A:$Q,COLUMN()+2,0))</f>
        <v>8638.90416</v>
      </c>
      <c r="L5" s="349">
        <f>IF(ISERROR(VLOOKUP($A5,'Man Tab'!$A:$Q,COLUMN()+2,0)),0,VLOOKUP($A5,'Man Tab'!$A:$Q,COLUMN()+2,0))</f>
        <v>4.9406564584124654E-324</v>
      </c>
      <c r="M5" s="349">
        <f>IF(ISERROR(VLOOKUP($A5,'Man Tab'!$A:$Q,COLUMN()+2,0)),0,VLOOKUP($A5,'Man Tab'!$A:$Q,COLUMN()+2,0))</f>
        <v>4.9406564584124654E-324</v>
      </c>
    </row>
    <row r="6" spans="1:13" ht="14.4" customHeight="1" x14ac:dyDescent="0.3">
      <c r="A6" s="350" t="s">
        <v>183</v>
      </c>
      <c r="B6" s="351">
        <f>B5</f>
        <v>7755.1103800000001</v>
      </c>
      <c r="C6" s="351">
        <f t="shared" ref="C6:M6" si="1">C5+B6</f>
        <v>15576.67383</v>
      </c>
      <c r="D6" s="351">
        <f t="shared" si="1"/>
        <v>23931.651969999999</v>
      </c>
      <c r="E6" s="351">
        <f t="shared" si="1"/>
        <v>32712.305149999989</v>
      </c>
      <c r="F6" s="351">
        <f t="shared" si="1"/>
        <v>40776.407169999991</v>
      </c>
      <c r="G6" s="351">
        <f t="shared" si="1"/>
        <v>49290.186199999989</v>
      </c>
      <c r="H6" s="351">
        <f t="shared" si="1"/>
        <v>59483.04303999999</v>
      </c>
      <c r="I6" s="351">
        <f t="shared" si="1"/>
        <v>67426.062519999992</v>
      </c>
      <c r="J6" s="351">
        <f t="shared" si="1"/>
        <v>76524.136329999994</v>
      </c>
      <c r="K6" s="351">
        <f t="shared" si="1"/>
        <v>85163.040489999999</v>
      </c>
      <c r="L6" s="351">
        <f t="shared" si="1"/>
        <v>85163.040489999999</v>
      </c>
      <c r="M6" s="351">
        <f t="shared" si="1"/>
        <v>85163.040489999999</v>
      </c>
    </row>
    <row r="7" spans="1:13" ht="14.4" customHeight="1" x14ac:dyDescent="0.3">
      <c r="A7" s="350" t="s">
        <v>215</v>
      </c>
      <c r="B7" s="350">
        <v>382.32799999999997</v>
      </c>
      <c r="C7" s="350">
        <v>754.49599999999998</v>
      </c>
      <c r="D7" s="350">
        <v>1150.443</v>
      </c>
      <c r="E7" s="350">
        <v>1434.9590000000001</v>
      </c>
      <c r="F7" s="350">
        <v>1937.335</v>
      </c>
      <c r="G7" s="350">
        <v>2451.1990000000001</v>
      </c>
      <c r="H7" s="350">
        <v>2848.87</v>
      </c>
      <c r="I7" s="350">
        <v>3274.415</v>
      </c>
      <c r="J7" s="350">
        <v>3648.6489999999999</v>
      </c>
      <c r="K7" s="350">
        <v>4194.49</v>
      </c>
      <c r="L7" s="350"/>
      <c r="M7" s="350"/>
    </row>
    <row r="8" spans="1:13" ht="14.4" customHeight="1" x14ac:dyDescent="0.3">
      <c r="A8" s="350" t="s">
        <v>184</v>
      </c>
      <c r="B8" s="351">
        <f>B7*29.5</f>
        <v>11278.675999999999</v>
      </c>
      <c r="C8" s="351">
        <f t="shared" ref="C8:M8" si="2">C7*29.5</f>
        <v>22257.631999999998</v>
      </c>
      <c r="D8" s="351">
        <f t="shared" si="2"/>
        <v>33938.068500000001</v>
      </c>
      <c r="E8" s="351">
        <f t="shared" si="2"/>
        <v>42331.290500000003</v>
      </c>
      <c r="F8" s="351">
        <f t="shared" si="2"/>
        <v>57151.3825</v>
      </c>
      <c r="G8" s="351">
        <f t="shared" si="2"/>
        <v>72310.370500000005</v>
      </c>
      <c r="H8" s="351">
        <f t="shared" si="2"/>
        <v>84041.664999999994</v>
      </c>
      <c r="I8" s="351">
        <f t="shared" si="2"/>
        <v>96595.242499999993</v>
      </c>
      <c r="J8" s="351">
        <f t="shared" si="2"/>
        <v>107635.1455</v>
      </c>
      <c r="K8" s="351">
        <f t="shared" si="2"/>
        <v>123737.45499999999</v>
      </c>
      <c r="L8" s="351">
        <f t="shared" si="2"/>
        <v>0</v>
      </c>
      <c r="M8" s="351">
        <f t="shared" si="2"/>
        <v>0</v>
      </c>
    </row>
    <row r="9" spans="1:13" ht="14.4" customHeight="1" x14ac:dyDescent="0.3">
      <c r="A9" s="350" t="s">
        <v>216</v>
      </c>
      <c r="B9" s="350">
        <v>323308</v>
      </c>
      <c r="C9" s="350">
        <v>287424</v>
      </c>
      <c r="D9" s="350">
        <v>298426</v>
      </c>
      <c r="E9" s="350">
        <v>365751</v>
      </c>
      <c r="F9" s="350">
        <v>393469</v>
      </c>
      <c r="G9" s="350">
        <v>359193</v>
      </c>
      <c r="H9" s="350">
        <v>162432</v>
      </c>
      <c r="I9" s="350">
        <v>160545</v>
      </c>
      <c r="J9" s="350">
        <v>384336</v>
      </c>
      <c r="K9" s="350">
        <v>353781</v>
      </c>
      <c r="L9" s="350">
        <v>0</v>
      </c>
      <c r="M9" s="350">
        <v>0</v>
      </c>
    </row>
    <row r="10" spans="1:13" ht="14.4" customHeight="1" x14ac:dyDescent="0.3">
      <c r="A10" s="350" t="s">
        <v>185</v>
      </c>
      <c r="B10" s="351">
        <f>B9/1000</f>
        <v>323.30799999999999</v>
      </c>
      <c r="C10" s="351">
        <f t="shared" ref="C10:M10" si="3">C9/1000+B10</f>
        <v>610.73199999999997</v>
      </c>
      <c r="D10" s="351">
        <f t="shared" si="3"/>
        <v>909.1579999999999</v>
      </c>
      <c r="E10" s="351">
        <f t="shared" si="3"/>
        <v>1274.9089999999999</v>
      </c>
      <c r="F10" s="351">
        <f t="shared" si="3"/>
        <v>1668.3779999999999</v>
      </c>
      <c r="G10" s="351">
        <f t="shared" si="3"/>
        <v>2027.5709999999999</v>
      </c>
      <c r="H10" s="351">
        <f t="shared" si="3"/>
        <v>2190.0029999999997</v>
      </c>
      <c r="I10" s="351">
        <f t="shared" si="3"/>
        <v>2350.5479999999998</v>
      </c>
      <c r="J10" s="351">
        <f t="shared" si="3"/>
        <v>2734.884</v>
      </c>
      <c r="K10" s="351">
        <f t="shared" si="3"/>
        <v>3088.665</v>
      </c>
      <c r="L10" s="351">
        <f t="shared" si="3"/>
        <v>3088.665</v>
      </c>
      <c r="M10" s="351">
        <f t="shared" si="3"/>
        <v>3088.665</v>
      </c>
    </row>
    <row r="11" spans="1:13" ht="14.4" customHeight="1" x14ac:dyDescent="0.3">
      <c r="A11" s="346"/>
      <c r="B11" s="346" t="s">
        <v>201</v>
      </c>
      <c r="C11" s="346">
        <f>COUNTIF(B7:M7,"&lt;&gt;")</f>
        <v>10</v>
      </c>
      <c r="D11" s="346"/>
      <c r="E11" s="346"/>
      <c r="F11" s="346"/>
      <c r="G11" s="346"/>
      <c r="H11" s="346"/>
      <c r="I11" s="346"/>
      <c r="J11" s="346"/>
      <c r="K11" s="346"/>
      <c r="L11" s="346"/>
      <c r="M11" s="346"/>
    </row>
    <row r="12" spans="1:13" ht="14.4" customHeight="1" x14ac:dyDescent="0.3">
      <c r="A12" s="346">
        <v>0</v>
      </c>
      <c r="B12" s="349">
        <f>IF(ISERROR(HI!F15),#REF!,HI!F15)</f>
        <v>1.3909310328573492</v>
      </c>
      <c r="C12" s="346"/>
      <c r="D12" s="346"/>
      <c r="E12" s="346"/>
      <c r="F12" s="346"/>
      <c r="G12" s="346"/>
      <c r="H12" s="346"/>
      <c r="I12" s="346"/>
      <c r="J12" s="346"/>
      <c r="K12" s="346"/>
      <c r="L12" s="346"/>
      <c r="M12" s="346"/>
    </row>
    <row r="13" spans="1:13" ht="14.4" customHeight="1" x14ac:dyDescent="0.3">
      <c r="A13" s="346">
        <v>1</v>
      </c>
      <c r="B13" s="349">
        <f>IF(ISERROR(HI!F15),#REF!,HI!F15)</f>
        <v>1.3909310328573492</v>
      </c>
      <c r="C13" s="346"/>
      <c r="D13" s="346"/>
      <c r="E13" s="346"/>
      <c r="F13" s="346"/>
      <c r="G13" s="346"/>
      <c r="H13" s="346"/>
      <c r="I13" s="346"/>
      <c r="J13" s="346"/>
      <c r="K13" s="346"/>
      <c r="L13" s="346"/>
      <c r="M13" s="346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6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69" bestFit="1" customWidth="1"/>
    <col min="2" max="2" width="12.77734375" style="69" bestFit="1" customWidth="1"/>
    <col min="3" max="3" width="13.6640625" style="69" bestFit="1" customWidth="1"/>
    <col min="4" max="15" width="7.77734375" style="69" bestFit="1" customWidth="1"/>
    <col min="16" max="16" width="8.88671875" style="69" customWidth="1"/>
    <col min="17" max="17" width="6.6640625" style="69" bestFit="1" customWidth="1"/>
    <col min="18" max="16384" width="8.88671875" style="69"/>
  </cols>
  <sheetData>
    <row r="1" spans="1:17" s="71" customFormat="1" ht="18.600000000000001" customHeight="1" thickBot="1" x14ac:dyDescent="0.4">
      <c r="A1" s="451" t="s">
        <v>299</v>
      </c>
      <c r="B1" s="451"/>
      <c r="C1" s="451"/>
      <c r="D1" s="451"/>
      <c r="E1" s="451"/>
      <c r="F1" s="451"/>
      <c r="G1" s="451"/>
      <c r="H1" s="440"/>
      <c r="I1" s="440"/>
      <c r="J1" s="440"/>
      <c r="K1" s="440"/>
      <c r="L1" s="440"/>
      <c r="M1" s="440"/>
      <c r="N1" s="440"/>
      <c r="O1" s="440"/>
      <c r="P1" s="440"/>
      <c r="Q1" s="440"/>
    </row>
    <row r="2" spans="1:17" s="71" customFormat="1" ht="14.4" customHeight="1" thickBot="1" x14ac:dyDescent="0.35">
      <c r="A2" s="580" t="s">
        <v>297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</row>
    <row r="3" spans="1:17" ht="14.4" customHeight="1" x14ac:dyDescent="0.3">
      <c r="A3" s="176"/>
      <c r="B3" s="452" t="s">
        <v>32</v>
      </c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60"/>
      <c r="Q3" s="62"/>
    </row>
    <row r="4" spans="1:17" ht="14.4" customHeight="1" x14ac:dyDescent="0.3">
      <c r="A4" s="177"/>
      <c r="B4" s="30" t="s">
        <v>33</v>
      </c>
      <c r="C4" s="61" t="s">
        <v>34</v>
      </c>
      <c r="D4" s="61" t="s">
        <v>35</v>
      </c>
      <c r="E4" s="61" t="s">
        <v>36</v>
      </c>
      <c r="F4" s="61" t="s">
        <v>37</v>
      </c>
      <c r="G4" s="61" t="s">
        <v>38</v>
      </c>
      <c r="H4" s="61" t="s">
        <v>39</v>
      </c>
      <c r="I4" s="61" t="s">
        <v>40</v>
      </c>
      <c r="J4" s="61" t="s">
        <v>41</v>
      </c>
      <c r="K4" s="61" t="s">
        <v>42</v>
      </c>
      <c r="L4" s="61" t="s">
        <v>43</v>
      </c>
      <c r="M4" s="61" t="s">
        <v>44</v>
      </c>
      <c r="N4" s="61" t="s">
        <v>45</v>
      </c>
      <c r="O4" s="61" t="s">
        <v>46</v>
      </c>
      <c r="P4" s="454" t="s">
        <v>6</v>
      </c>
      <c r="Q4" s="455"/>
    </row>
    <row r="5" spans="1:17" ht="14.4" customHeight="1" thickBot="1" x14ac:dyDescent="0.35">
      <c r="A5" s="178"/>
      <c r="B5" s="31" t="s">
        <v>47</v>
      </c>
      <c r="C5" s="32" t="s">
        <v>47</v>
      </c>
      <c r="D5" s="32" t="s">
        <v>48</v>
      </c>
      <c r="E5" s="32" t="s">
        <v>48</v>
      </c>
      <c r="F5" s="32" t="s">
        <v>48</v>
      </c>
      <c r="G5" s="32" t="s">
        <v>48</v>
      </c>
      <c r="H5" s="32" t="s">
        <v>48</v>
      </c>
      <c r="I5" s="32" t="s">
        <v>48</v>
      </c>
      <c r="J5" s="32" t="s">
        <v>48</v>
      </c>
      <c r="K5" s="32" t="s">
        <v>48</v>
      </c>
      <c r="L5" s="32" t="s">
        <v>48</v>
      </c>
      <c r="M5" s="32" t="s">
        <v>48</v>
      </c>
      <c r="N5" s="32" t="s">
        <v>48</v>
      </c>
      <c r="O5" s="32" t="s">
        <v>48</v>
      </c>
      <c r="P5" s="32" t="s">
        <v>48</v>
      </c>
      <c r="Q5" s="33" t="s">
        <v>49</v>
      </c>
    </row>
    <row r="6" spans="1:17" ht="14.4" customHeight="1" x14ac:dyDescent="0.3">
      <c r="A6" s="24" t="s">
        <v>50</v>
      </c>
      <c r="B6" s="73">
        <v>4.9406564584124654E-324</v>
      </c>
      <c r="C6" s="74">
        <v>0</v>
      </c>
      <c r="D6" s="74">
        <v>43.706000000000003</v>
      </c>
      <c r="E6" s="74">
        <v>4.9406564584124654E-324</v>
      </c>
      <c r="F6" s="74">
        <v>4.9406564584124654E-324</v>
      </c>
      <c r="G6" s="74">
        <v>4.9406564584124654E-324</v>
      </c>
      <c r="H6" s="74">
        <v>4.9406564584124654E-324</v>
      </c>
      <c r="I6" s="74">
        <v>4.9406564584124654E-324</v>
      </c>
      <c r="J6" s="74">
        <v>4.9406564584124654E-324</v>
      </c>
      <c r="K6" s="74">
        <v>4.9406564584124654E-324</v>
      </c>
      <c r="L6" s="74">
        <v>4.9406564584124654E-324</v>
      </c>
      <c r="M6" s="74">
        <v>4.9406564584124654E-324</v>
      </c>
      <c r="N6" s="74">
        <v>4.9406564584124654E-324</v>
      </c>
      <c r="O6" s="74">
        <v>4.9406564584124654E-324</v>
      </c>
      <c r="P6" s="75">
        <v>43.706000000000003</v>
      </c>
      <c r="Q6" s="310" t="s">
        <v>298</v>
      </c>
    </row>
    <row r="7" spans="1:17" ht="14.4" customHeight="1" x14ac:dyDescent="0.3">
      <c r="A7" s="25" t="s">
        <v>51</v>
      </c>
      <c r="B7" s="76">
        <v>9285.2134002645998</v>
      </c>
      <c r="C7" s="77">
        <v>773.76778335538302</v>
      </c>
      <c r="D7" s="77">
        <v>670.04708000000005</v>
      </c>
      <c r="E7" s="77">
        <v>559.90169000000003</v>
      </c>
      <c r="F7" s="77">
        <v>510.78753999999998</v>
      </c>
      <c r="G7" s="77">
        <v>627.49946999999895</v>
      </c>
      <c r="H7" s="77">
        <v>621.84523000000002</v>
      </c>
      <c r="I7" s="77">
        <v>795.81732</v>
      </c>
      <c r="J7" s="77">
        <v>695.04750999999999</v>
      </c>
      <c r="K7" s="77">
        <v>622.42516999999998</v>
      </c>
      <c r="L7" s="77">
        <v>561.84933000000001</v>
      </c>
      <c r="M7" s="77">
        <v>781.98797000000002</v>
      </c>
      <c r="N7" s="77">
        <v>4.9406564584124654E-324</v>
      </c>
      <c r="O7" s="77">
        <v>4.9406564584124654E-324</v>
      </c>
      <c r="P7" s="78">
        <v>6447.20831</v>
      </c>
      <c r="Q7" s="311">
        <v>0.83322263457900003</v>
      </c>
    </row>
    <row r="8" spans="1:17" ht="14.4" customHeight="1" x14ac:dyDescent="0.3">
      <c r="A8" s="25" t="s">
        <v>52</v>
      </c>
      <c r="B8" s="76">
        <v>2415.04337829829</v>
      </c>
      <c r="C8" s="77">
        <v>201.25361485819101</v>
      </c>
      <c r="D8" s="77">
        <v>196.239</v>
      </c>
      <c r="E8" s="77">
        <v>115.054</v>
      </c>
      <c r="F8" s="77">
        <v>122.262</v>
      </c>
      <c r="G8" s="77">
        <v>179.191</v>
      </c>
      <c r="H8" s="77">
        <v>132.637</v>
      </c>
      <c r="I8" s="77">
        <v>221.994</v>
      </c>
      <c r="J8" s="77">
        <v>126.955</v>
      </c>
      <c r="K8" s="77">
        <v>132.434</v>
      </c>
      <c r="L8" s="77">
        <v>154.14500000000001</v>
      </c>
      <c r="M8" s="77">
        <v>158.1</v>
      </c>
      <c r="N8" s="77">
        <v>4.9406564584124654E-324</v>
      </c>
      <c r="O8" s="77">
        <v>4.9406564584124654E-324</v>
      </c>
      <c r="P8" s="78">
        <v>1539.011</v>
      </c>
      <c r="Q8" s="311">
        <v>0.76471222694999996</v>
      </c>
    </row>
    <row r="9" spans="1:17" ht="14.4" customHeight="1" x14ac:dyDescent="0.3">
      <c r="A9" s="25" t="s">
        <v>53</v>
      </c>
      <c r="B9" s="76">
        <v>15803.4304594109</v>
      </c>
      <c r="C9" s="77">
        <v>1316.9525382842401</v>
      </c>
      <c r="D9" s="77">
        <v>819.32182999999998</v>
      </c>
      <c r="E9" s="77">
        <v>1198.08934</v>
      </c>
      <c r="F9" s="77">
        <v>1577.2358200000001</v>
      </c>
      <c r="G9" s="77">
        <v>1135.77728</v>
      </c>
      <c r="H9" s="77">
        <v>1109.72091</v>
      </c>
      <c r="I9" s="77">
        <v>1312.84096</v>
      </c>
      <c r="J9" s="77">
        <v>1271.8135600000001</v>
      </c>
      <c r="K9" s="77">
        <v>1123.2710199999999</v>
      </c>
      <c r="L9" s="77">
        <v>1609.6762100000001</v>
      </c>
      <c r="M9" s="77">
        <v>1512.62724</v>
      </c>
      <c r="N9" s="77">
        <v>4.9406564584124654E-324</v>
      </c>
      <c r="O9" s="77">
        <v>4.9406564584124654E-324</v>
      </c>
      <c r="P9" s="78">
        <v>12670.374169999999</v>
      </c>
      <c r="Q9" s="311">
        <v>0.96209801049499999</v>
      </c>
    </row>
    <row r="10" spans="1:17" ht="14.4" customHeight="1" x14ac:dyDescent="0.3">
      <c r="A10" s="25" t="s">
        <v>54</v>
      </c>
      <c r="B10" s="76">
        <v>1630.0887229679099</v>
      </c>
      <c r="C10" s="77">
        <v>135.840726913992</v>
      </c>
      <c r="D10" s="77">
        <v>100.87479</v>
      </c>
      <c r="E10" s="77">
        <v>91.295550000000006</v>
      </c>
      <c r="F10" s="77">
        <v>101.40976000000001</v>
      </c>
      <c r="G10" s="77">
        <v>91.253029999999001</v>
      </c>
      <c r="H10" s="77">
        <v>104.64265</v>
      </c>
      <c r="I10" s="77">
        <v>124.84372</v>
      </c>
      <c r="J10" s="77">
        <v>101.52930000000001</v>
      </c>
      <c r="K10" s="77">
        <v>82.034270000000006</v>
      </c>
      <c r="L10" s="77">
        <v>99.075490000000002</v>
      </c>
      <c r="M10" s="77">
        <v>106.97553000000001</v>
      </c>
      <c r="N10" s="77">
        <v>4.9406564584124654E-324</v>
      </c>
      <c r="O10" s="77">
        <v>4.9406564584124654E-324</v>
      </c>
      <c r="P10" s="78">
        <v>1003.93409</v>
      </c>
      <c r="Q10" s="311">
        <v>0.73905235403699998</v>
      </c>
    </row>
    <row r="11" spans="1:17" ht="14.4" customHeight="1" x14ac:dyDescent="0.3">
      <c r="A11" s="25" t="s">
        <v>55</v>
      </c>
      <c r="B11" s="76">
        <v>879.97903199047801</v>
      </c>
      <c r="C11" s="77">
        <v>73.331585999205998</v>
      </c>
      <c r="D11" s="77">
        <v>67.705500000000001</v>
      </c>
      <c r="E11" s="77">
        <v>77.975300000000004</v>
      </c>
      <c r="F11" s="77">
        <v>58.99136</v>
      </c>
      <c r="G11" s="77">
        <v>69.678459999999006</v>
      </c>
      <c r="H11" s="77">
        <v>70.334959999999995</v>
      </c>
      <c r="I11" s="77">
        <v>82.968289999999996</v>
      </c>
      <c r="J11" s="77">
        <v>69.880529999999993</v>
      </c>
      <c r="K11" s="77">
        <v>71.637379999999993</v>
      </c>
      <c r="L11" s="77">
        <v>69.954790000000003</v>
      </c>
      <c r="M11" s="77">
        <v>85.885900000000007</v>
      </c>
      <c r="N11" s="77">
        <v>4.9406564584124654E-324</v>
      </c>
      <c r="O11" s="77">
        <v>4.9406564584124654E-324</v>
      </c>
      <c r="P11" s="78">
        <v>725.01247000000001</v>
      </c>
      <c r="Q11" s="311">
        <v>0.98867692566700005</v>
      </c>
    </row>
    <row r="12" spans="1:17" ht="14.4" customHeight="1" x14ac:dyDescent="0.3">
      <c r="A12" s="25" t="s">
        <v>56</v>
      </c>
      <c r="B12" s="76">
        <v>81.543771267658997</v>
      </c>
      <c r="C12" s="77">
        <v>6.7953142723040001</v>
      </c>
      <c r="D12" s="77">
        <v>0.26612999999999998</v>
      </c>
      <c r="E12" s="77">
        <v>0.60214999999999996</v>
      </c>
      <c r="F12" s="77">
        <v>5.7131600000000002</v>
      </c>
      <c r="G12" s="77">
        <v>9.0195599999990002</v>
      </c>
      <c r="H12" s="77">
        <v>23.079460000000001</v>
      </c>
      <c r="I12" s="77">
        <v>8.6759000000000004</v>
      </c>
      <c r="J12" s="77">
        <v>9.6707300000000007</v>
      </c>
      <c r="K12" s="77">
        <v>16.37593</v>
      </c>
      <c r="L12" s="77">
        <v>17.66066</v>
      </c>
      <c r="M12" s="77">
        <v>2.5873200000000001</v>
      </c>
      <c r="N12" s="77">
        <v>4.9406564584124654E-324</v>
      </c>
      <c r="O12" s="77">
        <v>4.9406564584124654E-324</v>
      </c>
      <c r="P12" s="78">
        <v>93.650999999999996</v>
      </c>
      <c r="Q12" s="311">
        <v>1.378170254489</v>
      </c>
    </row>
    <row r="13" spans="1:17" ht="14.4" customHeight="1" x14ac:dyDescent="0.3">
      <c r="A13" s="25" t="s">
        <v>57</v>
      </c>
      <c r="B13" s="76">
        <v>232.19069335196701</v>
      </c>
      <c r="C13" s="77">
        <v>19.349224445996999</v>
      </c>
      <c r="D13" s="77">
        <v>14.061170000000001</v>
      </c>
      <c r="E13" s="77">
        <v>13.820119999999999</v>
      </c>
      <c r="F13" s="77">
        <v>24.734220000000001</v>
      </c>
      <c r="G13" s="77">
        <v>16.237870000000001</v>
      </c>
      <c r="H13" s="77">
        <v>15.360290000000001</v>
      </c>
      <c r="I13" s="77">
        <v>26.62565</v>
      </c>
      <c r="J13" s="77">
        <v>4.0482300000000002</v>
      </c>
      <c r="K13" s="77">
        <v>22.959289999999999</v>
      </c>
      <c r="L13" s="77">
        <v>16.577290000000001</v>
      </c>
      <c r="M13" s="77">
        <v>18.416429999999998</v>
      </c>
      <c r="N13" s="77">
        <v>4.9406564584124654E-324</v>
      </c>
      <c r="O13" s="77">
        <v>4.9406564584124654E-324</v>
      </c>
      <c r="P13" s="78">
        <v>172.84056000000001</v>
      </c>
      <c r="Q13" s="311">
        <v>0.893268670702</v>
      </c>
    </row>
    <row r="14" spans="1:17" ht="14.4" customHeight="1" x14ac:dyDescent="0.3">
      <c r="A14" s="25" t="s">
        <v>58</v>
      </c>
      <c r="B14" s="76">
        <v>2385.5561588482401</v>
      </c>
      <c r="C14" s="77">
        <v>198.79634657068701</v>
      </c>
      <c r="D14" s="77">
        <v>269.17500000000001</v>
      </c>
      <c r="E14" s="77">
        <v>227.86099999999999</v>
      </c>
      <c r="F14" s="77">
        <v>239.33799999999999</v>
      </c>
      <c r="G14" s="77">
        <v>182.946</v>
      </c>
      <c r="H14" s="77">
        <v>156.40199999999999</v>
      </c>
      <c r="I14" s="77">
        <v>166.339</v>
      </c>
      <c r="J14" s="77">
        <v>166.00899999999999</v>
      </c>
      <c r="K14" s="77">
        <v>156.989</v>
      </c>
      <c r="L14" s="77">
        <v>163.30000000000001</v>
      </c>
      <c r="M14" s="77">
        <v>196.054</v>
      </c>
      <c r="N14" s="77">
        <v>4.9406564584124654E-324</v>
      </c>
      <c r="O14" s="77">
        <v>4.9406564584124654E-324</v>
      </c>
      <c r="P14" s="78">
        <v>1924.413</v>
      </c>
      <c r="Q14" s="311">
        <v>0.96803237745399995</v>
      </c>
    </row>
    <row r="15" spans="1:17" ht="14.4" customHeight="1" x14ac:dyDescent="0.3">
      <c r="A15" s="25" t="s">
        <v>59</v>
      </c>
      <c r="B15" s="76">
        <v>4.9406564584124654E-324</v>
      </c>
      <c r="C15" s="77">
        <v>0</v>
      </c>
      <c r="D15" s="77">
        <v>4.9406564584124654E-324</v>
      </c>
      <c r="E15" s="77">
        <v>4.9406564584124654E-324</v>
      </c>
      <c r="F15" s="77">
        <v>4.9406564584124654E-324</v>
      </c>
      <c r="G15" s="77">
        <v>4.9406564584124654E-324</v>
      </c>
      <c r="H15" s="77">
        <v>4.9406564584124654E-324</v>
      </c>
      <c r="I15" s="77">
        <v>4.9406564584124654E-324</v>
      </c>
      <c r="J15" s="77">
        <v>4.9406564584124654E-324</v>
      </c>
      <c r="K15" s="77">
        <v>4.9406564584124654E-324</v>
      </c>
      <c r="L15" s="77">
        <v>4.9406564584124654E-324</v>
      </c>
      <c r="M15" s="77">
        <v>4.9406564584124654E-324</v>
      </c>
      <c r="N15" s="77">
        <v>4.9406564584124654E-324</v>
      </c>
      <c r="O15" s="77">
        <v>4.9406564584124654E-324</v>
      </c>
      <c r="P15" s="78">
        <v>4.9406564584124654E-323</v>
      </c>
      <c r="Q15" s="311" t="s">
        <v>298</v>
      </c>
    </row>
    <row r="16" spans="1:17" ht="14.4" customHeight="1" x14ac:dyDescent="0.3">
      <c r="A16" s="25" t="s">
        <v>60</v>
      </c>
      <c r="B16" s="76">
        <v>0</v>
      </c>
      <c r="C16" s="77">
        <v>0</v>
      </c>
      <c r="D16" s="77">
        <v>4.9406564584124654E-324</v>
      </c>
      <c r="E16" s="77">
        <v>4.9406564584124654E-324</v>
      </c>
      <c r="F16" s="77">
        <v>4.9406564584124654E-324</v>
      </c>
      <c r="G16" s="77">
        <v>4.9406564584124654E-324</v>
      </c>
      <c r="H16" s="77">
        <v>4.9406564584124654E-324</v>
      </c>
      <c r="I16" s="77">
        <v>4.9406564584124654E-324</v>
      </c>
      <c r="J16" s="77">
        <v>4.9406564584124654E-324</v>
      </c>
      <c r="K16" s="77">
        <v>4.9406564584124654E-324</v>
      </c>
      <c r="L16" s="77">
        <v>4.9406564584124654E-324</v>
      </c>
      <c r="M16" s="77">
        <v>4.9406564584124654E-324</v>
      </c>
      <c r="N16" s="77">
        <v>4.9406564584124654E-324</v>
      </c>
      <c r="O16" s="77">
        <v>4.9406564584124654E-324</v>
      </c>
      <c r="P16" s="78">
        <v>4.9406564584124654E-323</v>
      </c>
      <c r="Q16" s="311" t="s">
        <v>298</v>
      </c>
    </row>
    <row r="17" spans="1:17" ht="14.4" customHeight="1" x14ac:dyDescent="0.3">
      <c r="A17" s="25" t="s">
        <v>61</v>
      </c>
      <c r="B17" s="76">
        <v>470.693002246552</v>
      </c>
      <c r="C17" s="77">
        <v>39.224416853878999</v>
      </c>
      <c r="D17" s="77">
        <v>26.43092</v>
      </c>
      <c r="E17" s="77">
        <v>32.47963</v>
      </c>
      <c r="F17" s="77">
        <v>8.0459999999999994</v>
      </c>
      <c r="G17" s="77">
        <v>27.408159999999999</v>
      </c>
      <c r="H17" s="77">
        <v>28.246860000000002</v>
      </c>
      <c r="I17" s="77">
        <v>58.791139999999999</v>
      </c>
      <c r="J17" s="77">
        <v>13.073040000000001</v>
      </c>
      <c r="K17" s="77">
        <v>33.791350000000001</v>
      </c>
      <c r="L17" s="77">
        <v>15.74165</v>
      </c>
      <c r="M17" s="77">
        <v>40.211410000000001</v>
      </c>
      <c r="N17" s="77">
        <v>4.9406564584124654E-324</v>
      </c>
      <c r="O17" s="77">
        <v>4.9406564584124654E-324</v>
      </c>
      <c r="P17" s="78">
        <v>284.22016000000002</v>
      </c>
      <c r="Q17" s="311">
        <v>0.72460009044499996</v>
      </c>
    </row>
    <row r="18" spans="1:17" ht="14.4" customHeight="1" x14ac:dyDescent="0.3">
      <c r="A18" s="25" t="s">
        <v>62</v>
      </c>
      <c r="B18" s="76">
        <v>0</v>
      </c>
      <c r="C18" s="77">
        <v>0</v>
      </c>
      <c r="D18" s="77">
        <v>4.8029999999999999</v>
      </c>
      <c r="E18" s="77">
        <v>1.121</v>
      </c>
      <c r="F18" s="77">
        <v>6.71</v>
      </c>
      <c r="G18" s="77">
        <v>31.573</v>
      </c>
      <c r="H18" s="77">
        <v>6.8460000000000001</v>
      </c>
      <c r="I18" s="77">
        <v>10.803000000000001</v>
      </c>
      <c r="J18" s="77">
        <v>9.93</v>
      </c>
      <c r="K18" s="77">
        <v>3.4209999999999998</v>
      </c>
      <c r="L18" s="77">
        <v>54.127000000000002</v>
      </c>
      <c r="M18" s="77">
        <v>8.3409999999999993</v>
      </c>
      <c r="N18" s="77">
        <v>4.9406564584124654E-324</v>
      </c>
      <c r="O18" s="77">
        <v>4.9406564584124654E-324</v>
      </c>
      <c r="P18" s="78">
        <v>137.67500000000001</v>
      </c>
      <c r="Q18" s="311" t="s">
        <v>298</v>
      </c>
    </row>
    <row r="19" spans="1:17" ht="14.4" customHeight="1" x14ac:dyDescent="0.3">
      <c r="A19" s="25" t="s">
        <v>63</v>
      </c>
      <c r="B19" s="76">
        <v>2187.2851540940401</v>
      </c>
      <c r="C19" s="77">
        <v>182.27376284117</v>
      </c>
      <c r="D19" s="77">
        <v>168.47256999999999</v>
      </c>
      <c r="E19" s="77">
        <v>150.17491000000001</v>
      </c>
      <c r="F19" s="77">
        <v>202.96824000000001</v>
      </c>
      <c r="G19" s="77">
        <v>178.46136999999999</v>
      </c>
      <c r="H19" s="77">
        <v>213.14268999999999</v>
      </c>
      <c r="I19" s="77">
        <v>186.17468</v>
      </c>
      <c r="J19" s="77">
        <v>183.17674</v>
      </c>
      <c r="K19" s="77">
        <v>131.11924999999999</v>
      </c>
      <c r="L19" s="77">
        <v>179.94342</v>
      </c>
      <c r="M19" s="77">
        <v>213.26849999999999</v>
      </c>
      <c r="N19" s="77">
        <v>4.9406564584124654E-324</v>
      </c>
      <c r="O19" s="77">
        <v>4.9406564584124654E-324</v>
      </c>
      <c r="P19" s="78">
        <v>1806.90237</v>
      </c>
      <c r="Q19" s="311">
        <v>0.99131237641299996</v>
      </c>
    </row>
    <row r="20" spans="1:17" ht="14.4" customHeight="1" x14ac:dyDescent="0.3">
      <c r="A20" s="25" t="s">
        <v>64</v>
      </c>
      <c r="B20" s="76">
        <v>61353.983445809397</v>
      </c>
      <c r="C20" s="77">
        <v>5112.8319538174501</v>
      </c>
      <c r="D20" s="77">
        <v>5142.8283899999997</v>
      </c>
      <c r="E20" s="77">
        <v>5123.5157600000002</v>
      </c>
      <c r="F20" s="77">
        <v>5257.5560400000004</v>
      </c>
      <c r="G20" s="77">
        <v>5950.7782699999898</v>
      </c>
      <c r="H20" s="77">
        <v>5345.5870299999997</v>
      </c>
      <c r="I20" s="77">
        <v>5262.9665699999996</v>
      </c>
      <c r="J20" s="77">
        <v>7277.3215799999998</v>
      </c>
      <c r="K20" s="77">
        <v>5291.12626</v>
      </c>
      <c r="L20" s="77">
        <v>5344.8701000000001</v>
      </c>
      <c r="M20" s="77">
        <v>5242.0984500000004</v>
      </c>
      <c r="N20" s="77">
        <v>4.9406564584124654E-324</v>
      </c>
      <c r="O20" s="77">
        <v>4.9406564584124654E-324</v>
      </c>
      <c r="P20" s="78">
        <v>55238.648450000001</v>
      </c>
      <c r="Q20" s="311">
        <v>1.0803924116600001</v>
      </c>
    </row>
    <row r="21" spans="1:17" ht="14.4" customHeight="1" x14ac:dyDescent="0.3">
      <c r="A21" s="26" t="s">
        <v>65</v>
      </c>
      <c r="B21" s="76">
        <v>3122.9999999998299</v>
      </c>
      <c r="C21" s="77">
        <v>260.24999999998602</v>
      </c>
      <c r="D21" s="77">
        <v>225.863</v>
      </c>
      <c r="E21" s="77">
        <v>225.86199999999999</v>
      </c>
      <c r="F21" s="77">
        <v>223.084</v>
      </c>
      <c r="G21" s="77">
        <v>237.44900000000001</v>
      </c>
      <c r="H21" s="77">
        <v>237.381</v>
      </c>
      <c r="I21" s="77">
        <v>237.37899999999999</v>
      </c>
      <c r="J21" s="77">
        <v>262.13099999999997</v>
      </c>
      <c r="K21" s="77">
        <v>253.35599999999999</v>
      </c>
      <c r="L21" s="77">
        <v>464.37</v>
      </c>
      <c r="M21" s="77">
        <v>254.50899999999999</v>
      </c>
      <c r="N21" s="77">
        <v>1.4821969375237396E-323</v>
      </c>
      <c r="O21" s="77">
        <v>1.4821969375237396E-323</v>
      </c>
      <c r="P21" s="78">
        <v>2621.384</v>
      </c>
      <c r="Q21" s="311">
        <v>1.007256099903</v>
      </c>
    </row>
    <row r="22" spans="1:17" ht="14.4" customHeight="1" x14ac:dyDescent="0.3">
      <c r="A22" s="25" t="s">
        <v>66</v>
      </c>
      <c r="B22" s="76">
        <v>0</v>
      </c>
      <c r="C22" s="77">
        <v>0</v>
      </c>
      <c r="D22" s="77">
        <v>4.9406564584124654E-324</v>
      </c>
      <c r="E22" s="77">
        <v>4.9406564584124654E-324</v>
      </c>
      <c r="F22" s="77">
        <v>4.9406564584124654E-324</v>
      </c>
      <c r="G22" s="77">
        <v>5.3949999999990004</v>
      </c>
      <c r="H22" s="77">
        <v>4.9406564584124654E-324</v>
      </c>
      <c r="I22" s="77">
        <v>12.559799999999999</v>
      </c>
      <c r="J22" s="77">
        <v>4.9406564584124654E-324</v>
      </c>
      <c r="K22" s="77">
        <v>4.9406564584124654E-324</v>
      </c>
      <c r="L22" s="77">
        <v>4.9406564584124654E-324</v>
      </c>
      <c r="M22" s="77">
        <v>3.5089999999999999</v>
      </c>
      <c r="N22" s="77">
        <v>4.9406564584124654E-324</v>
      </c>
      <c r="O22" s="77">
        <v>4.9406564584124654E-324</v>
      </c>
      <c r="P22" s="78">
        <v>21.463799999999999</v>
      </c>
      <c r="Q22" s="311" t="s">
        <v>298</v>
      </c>
    </row>
    <row r="23" spans="1:17" ht="14.4" customHeight="1" x14ac:dyDescent="0.3">
      <c r="A23" s="26" t="s">
        <v>67</v>
      </c>
      <c r="B23" s="76">
        <v>1.9762625833649862E-323</v>
      </c>
      <c r="C23" s="77">
        <v>0</v>
      </c>
      <c r="D23" s="77">
        <v>1.9762625833649862E-323</v>
      </c>
      <c r="E23" s="77">
        <v>1.9762625833649862E-323</v>
      </c>
      <c r="F23" s="77">
        <v>1.9762625833649862E-323</v>
      </c>
      <c r="G23" s="77">
        <v>1.9762625833649862E-323</v>
      </c>
      <c r="H23" s="77">
        <v>1.9762625833649862E-323</v>
      </c>
      <c r="I23" s="77">
        <v>1.9762625833649862E-323</v>
      </c>
      <c r="J23" s="77">
        <v>1.9762625833649862E-323</v>
      </c>
      <c r="K23" s="77">
        <v>1.9762625833649862E-323</v>
      </c>
      <c r="L23" s="77">
        <v>1.9762625833649862E-323</v>
      </c>
      <c r="M23" s="77">
        <v>1.9762625833649862E-323</v>
      </c>
      <c r="N23" s="77">
        <v>1.9762625833649862E-323</v>
      </c>
      <c r="O23" s="77">
        <v>1.9762625833649862E-323</v>
      </c>
      <c r="P23" s="78">
        <v>1.9762625833649862E-322</v>
      </c>
      <c r="Q23" s="311" t="s">
        <v>298</v>
      </c>
    </row>
    <row r="24" spans="1:17" ht="14.4" customHeight="1" x14ac:dyDescent="0.3">
      <c r="A24" s="26" t="s">
        <v>68</v>
      </c>
      <c r="B24" s="76">
        <v>1.45519152283669E-11</v>
      </c>
      <c r="C24" s="77">
        <v>0</v>
      </c>
      <c r="D24" s="77">
        <v>5.3159999999999998</v>
      </c>
      <c r="E24" s="77">
        <v>3.8109999999980002</v>
      </c>
      <c r="F24" s="77">
        <v>16.141999999999001</v>
      </c>
      <c r="G24" s="77">
        <v>37.985709999999003</v>
      </c>
      <c r="H24" s="77">
        <v>-1.1240600000009999</v>
      </c>
      <c r="I24" s="77">
        <v>4.9999999999979998</v>
      </c>
      <c r="J24" s="77">
        <v>2.2706200000010002</v>
      </c>
      <c r="K24" s="77">
        <v>2.0795600000009999</v>
      </c>
      <c r="L24" s="77">
        <v>346.78286999999898</v>
      </c>
      <c r="M24" s="77">
        <v>14.332409999998999</v>
      </c>
      <c r="N24" s="77">
        <v>-1.0869444208507424E-322</v>
      </c>
      <c r="O24" s="77">
        <v>-1.0869444208507424E-322</v>
      </c>
      <c r="P24" s="78">
        <v>432.596109999997</v>
      </c>
      <c r="Q24" s="311"/>
    </row>
    <row r="25" spans="1:17" ht="14.4" customHeight="1" x14ac:dyDescent="0.3">
      <c r="A25" s="27" t="s">
        <v>69</v>
      </c>
      <c r="B25" s="79">
        <v>99848.007218549901</v>
      </c>
      <c r="C25" s="80">
        <v>8320.6672682124899</v>
      </c>
      <c r="D25" s="80">
        <v>7755.1103800000001</v>
      </c>
      <c r="E25" s="80">
        <v>7821.5634499999996</v>
      </c>
      <c r="F25" s="80">
        <v>8354.9781399999993</v>
      </c>
      <c r="G25" s="80">
        <v>8780.6531799999902</v>
      </c>
      <c r="H25" s="80">
        <v>8064.1020200000003</v>
      </c>
      <c r="I25" s="80">
        <v>8513.7790299999997</v>
      </c>
      <c r="J25" s="80">
        <v>10192.85684</v>
      </c>
      <c r="K25" s="80">
        <v>7943.0194799999999</v>
      </c>
      <c r="L25" s="80">
        <v>9098.0738099999999</v>
      </c>
      <c r="M25" s="80">
        <v>8638.90416</v>
      </c>
      <c r="N25" s="80">
        <v>4.9406564584124654E-324</v>
      </c>
      <c r="O25" s="80">
        <v>4.9406564584124654E-324</v>
      </c>
      <c r="P25" s="81">
        <v>85163.040489999999</v>
      </c>
      <c r="Q25" s="312">
        <v>1.023512150465</v>
      </c>
    </row>
    <row r="26" spans="1:17" ht="14.4" customHeight="1" x14ac:dyDescent="0.3">
      <c r="A26" s="25" t="s">
        <v>70</v>
      </c>
      <c r="B26" s="76">
        <v>11755.0277620746</v>
      </c>
      <c r="C26" s="77">
        <v>979.58564683955206</v>
      </c>
      <c r="D26" s="77">
        <v>938.64748999999995</v>
      </c>
      <c r="E26" s="77">
        <v>884.45474000000002</v>
      </c>
      <c r="F26" s="77">
        <v>917.98724000000004</v>
      </c>
      <c r="G26" s="77">
        <v>1005.21047</v>
      </c>
      <c r="H26" s="77">
        <v>938.12156000000004</v>
      </c>
      <c r="I26" s="77">
        <v>1220.41743</v>
      </c>
      <c r="J26" s="77">
        <v>1225.43767</v>
      </c>
      <c r="K26" s="77">
        <v>822.95102999999995</v>
      </c>
      <c r="L26" s="77">
        <v>934.14174000000003</v>
      </c>
      <c r="M26" s="77">
        <v>1054.8869299999999</v>
      </c>
      <c r="N26" s="77">
        <v>4.9406564584124654E-324</v>
      </c>
      <c r="O26" s="77">
        <v>4.9406564584124654E-324</v>
      </c>
      <c r="P26" s="78">
        <v>9942.2562999999991</v>
      </c>
      <c r="Q26" s="311">
        <v>1.0149450772449999</v>
      </c>
    </row>
    <row r="27" spans="1:17" ht="14.4" customHeight="1" x14ac:dyDescent="0.3">
      <c r="A27" s="28" t="s">
        <v>71</v>
      </c>
      <c r="B27" s="79">
        <v>111603.034980624</v>
      </c>
      <c r="C27" s="80">
        <v>9300.2529150520404</v>
      </c>
      <c r="D27" s="80">
        <v>8693.7578699999995</v>
      </c>
      <c r="E27" s="80">
        <v>8706.0181900000007</v>
      </c>
      <c r="F27" s="80">
        <v>9272.9653799999996</v>
      </c>
      <c r="G27" s="80">
        <v>9785.8636499999902</v>
      </c>
      <c r="H27" s="80">
        <v>9002.2235799999999</v>
      </c>
      <c r="I27" s="80">
        <v>9734.1964599999992</v>
      </c>
      <c r="J27" s="80">
        <v>11418.29451</v>
      </c>
      <c r="K27" s="80">
        <v>8765.9705099999992</v>
      </c>
      <c r="L27" s="80">
        <v>10032.215550000001</v>
      </c>
      <c r="M27" s="80">
        <v>9693.7910900000006</v>
      </c>
      <c r="N27" s="80">
        <v>9.8813129168249309E-324</v>
      </c>
      <c r="O27" s="80">
        <v>9.8813129168249309E-324</v>
      </c>
      <c r="P27" s="81">
        <v>95105.296789999993</v>
      </c>
      <c r="Q27" s="312">
        <v>1.022609789848</v>
      </c>
    </row>
    <row r="28" spans="1:17" ht="14.4" customHeight="1" x14ac:dyDescent="0.3">
      <c r="A28" s="26" t="s">
        <v>72</v>
      </c>
      <c r="B28" s="76">
        <v>206.35887429697701</v>
      </c>
      <c r="C28" s="77">
        <v>17.196572858081002</v>
      </c>
      <c r="D28" s="77">
        <v>18.204840000000001</v>
      </c>
      <c r="E28" s="77">
        <v>5.4806499999999998</v>
      </c>
      <c r="F28" s="77">
        <v>10.628310000000001</v>
      </c>
      <c r="G28" s="77">
        <v>16.918220000000002</v>
      </c>
      <c r="H28" s="77">
        <v>16.45673</v>
      </c>
      <c r="I28" s="77">
        <v>10.0451</v>
      </c>
      <c r="J28" s="77">
        <v>6.9913800000000004</v>
      </c>
      <c r="K28" s="77">
        <v>4.1934699999999996</v>
      </c>
      <c r="L28" s="77">
        <v>6.19963</v>
      </c>
      <c r="M28" s="77">
        <v>7.0329899999999999</v>
      </c>
      <c r="N28" s="77">
        <v>1.2351641146031164E-322</v>
      </c>
      <c r="O28" s="77">
        <v>1.2351641146031164E-322</v>
      </c>
      <c r="P28" s="78">
        <v>102.15132</v>
      </c>
      <c r="Q28" s="311">
        <v>0.59402138346400002</v>
      </c>
    </row>
    <row r="29" spans="1:17" ht="14.4" customHeight="1" x14ac:dyDescent="0.3">
      <c r="A29" s="26" t="s">
        <v>73</v>
      </c>
      <c r="B29" s="76">
        <v>9.8813129168249309E-324</v>
      </c>
      <c r="C29" s="77">
        <v>0</v>
      </c>
      <c r="D29" s="77">
        <v>9.8813129168249309E-324</v>
      </c>
      <c r="E29" s="77">
        <v>9.8813129168249309E-324</v>
      </c>
      <c r="F29" s="77">
        <v>9.8813129168249309E-324</v>
      </c>
      <c r="G29" s="77">
        <v>9.8813129168249309E-324</v>
      </c>
      <c r="H29" s="77">
        <v>9.8813129168249309E-324</v>
      </c>
      <c r="I29" s="77">
        <v>9.8813129168249309E-324</v>
      </c>
      <c r="J29" s="77">
        <v>9.8813129168249309E-324</v>
      </c>
      <c r="K29" s="77">
        <v>9.8813129168249309E-324</v>
      </c>
      <c r="L29" s="77">
        <v>9.8813129168249309E-324</v>
      </c>
      <c r="M29" s="77">
        <v>9.8813129168249309E-324</v>
      </c>
      <c r="N29" s="77">
        <v>9.8813129168249309E-324</v>
      </c>
      <c r="O29" s="77">
        <v>9.8813129168249309E-324</v>
      </c>
      <c r="P29" s="78">
        <v>9.8813129168249309E-323</v>
      </c>
      <c r="Q29" s="311" t="s">
        <v>298</v>
      </c>
    </row>
    <row r="30" spans="1:17" ht="14.4" customHeight="1" x14ac:dyDescent="0.3">
      <c r="A30" s="26" t="s">
        <v>74</v>
      </c>
      <c r="B30" s="76">
        <v>4.9406564584124654E-323</v>
      </c>
      <c r="C30" s="77">
        <v>0</v>
      </c>
      <c r="D30" s="77">
        <v>4.9406564584124654E-323</v>
      </c>
      <c r="E30" s="77">
        <v>4.9406564584124654E-323</v>
      </c>
      <c r="F30" s="77">
        <v>4.9406564584124654E-323</v>
      </c>
      <c r="G30" s="77">
        <v>4.9406564584124654E-323</v>
      </c>
      <c r="H30" s="77">
        <v>4.9406564584124654E-323</v>
      </c>
      <c r="I30" s="77">
        <v>4.9406564584124654E-323</v>
      </c>
      <c r="J30" s="77">
        <v>4.9406564584124654E-323</v>
      </c>
      <c r="K30" s="77">
        <v>4.9406564584124654E-323</v>
      </c>
      <c r="L30" s="77">
        <v>4.9406564584124654E-323</v>
      </c>
      <c r="M30" s="77">
        <v>4.9406564584124654E-323</v>
      </c>
      <c r="N30" s="77">
        <v>4.9406564584124654E-323</v>
      </c>
      <c r="O30" s="77">
        <v>4.9406564584124654E-323</v>
      </c>
      <c r="P30" s="78">
        <v>4.9406564584124654E-322</v>
      </c>
      <c r="Q30" s="311">
        <v>0</v>
      </c>
    </row>
    <row r="31" spans="1:17" ht="14.4" customHeight="1" thickBot="1" x14ac:dyDescent="0.35">
      <c r="A31" s="29" t="s">
        <v>75</v>
      </c>
      <c r="B31" s="82">
        <v>1.9762625833649862E-323</v>
      </c>
      <c r="C31" s="83">
        <v>0</v>
      </c>
      <c r="D31" s="83">
        <v>2.4703282292062327E-323</v>
      </c>
      <c r="E31" s="83">
        <v>2.4703282292062327E-323</v>
      </c>
      <c r="F31" s="83">
        <v>2.4703282292062327E-323</v>
      </c>
      <c r="G31" s="83">
        <v>2.4703282292062327E-323</v>
      </c>
      <c r="H31" s="83">
        <v>2.4703282292062327E-323</v>
      </c>
      <c r="I31" s="83">
        <v>2.4703282292062327E-323</v>
      </c>
      <c r="J31" s="83">
        <v>2.4703282292062327E-323</v>
      </c>
      <c r="K31" s="83">
        <v>2.4703282292062327E-323</v>
      </c>
      <c r="L31" s="83">
        <v>2.4703282292062327E-323</v>
      </c>
      <c r="M31" s="83">
        <v>6.5221799999999996</v>
      </c>
      <c r="N31" s="83">
        <v>2.4703282292062327E-323</v>
      </c>
      <c r="O31" s="83">
        <v>2.4703282292062327E-323</v>
      </c>
      <c r="P31" s="84">
        <v>6.5221799999999996</v>
      </c>
      <c r="Q31" s="313" t="s">
        <v>298</v>
      </c>
    </row>
    <row r="32" spans="1:17" ht="14.4" customHeight="1" x14ac:dyDescent="0.3">
      <c r="A32" s="456" t="s">
        <v>76</v>
      </c>
      <c r="B32" s="450"/>
      <c r="C32" s="450"/>
      <c r="D32" s="450"/>
      <c r="E32" s="450"/>
      <c r="F32" s="450"/>
      <c r="G32" s="450"/>
      <c r="H32" s="450"/>
      <c r="I32" s="450"/>
      <c r="J32" s="450"/>
      <c r="K32" s="450"/>
      <c r="L32" s="450"/>
      <c r="M32" s="450"/>
      <c r="N32" s="450"/>
      <c r="O32" s="450"/>
      <c r="P32" s="450"/>
      <c r="Q32" s="450"/>
    </row>
    <row r="33" spans="1:17" ht="14.4" customHeight="1" x14ac:dyDescent="0.3">
      <c r="A33" s="450"/>
      <c r="B33" s="450"/>
      <c r="C33" s="450"/>
      <c r="D33" s="450"/>
      <c r="E33" s="450"/>
      <c r="F33" s="450"/>
      <c r="G33" s="450"/>
      <c r="H33" s="450"/>
      <c r="I33" s="450"/>
      <c r="J33" s="450"/>
      <c r="K33" s="450"/>
      <c r="L33" s="450"/>
      <c r="M33" s="450"/>
      <c r="N33" s="450"/>
      <c r="O33" s="450"/>
      <c r="P33" s="450"/>
      <c r="Q33" s="450"/>
    </row>
    <row r="34" spans="1:17" ht="14.4" customHeight="1" x14ac:dyDescent="0.3">
      <c r="A34" s="456" t="s">
        <v>77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</row>
    <row r="35" spans="1:17" ht="14.4" customHeight="1" x14ac:dyDescent="0.3">
      <c r="A35" s="450"/>
      <c r="B35" s="450"/>
      <c r="C35" s="450"/>
      <c r="D35" s="450"/>
      <c r="E35" s="450"/>
      <c r="F35" s="450"/>
      <c r="G35" s="450"/>
      <c r="H35" s="450"/>
      <c r="I35" s="450"/>
      <c r="J35" s="450"/>
      <c r="K35" s="450"/>
      <c r="L35" s="450"/>
      <c r="M35" s="450"/>
      <c r="N35" s="450"/>
      <c r="O35" s="450"/>
      <c r="P35" s="450"/>
      <c r="Q35" s="450"/>
    </row>
    <row r="36" spans="1:17" ht="14.4" customHeight="1" x14ac:dyDescent="0.3">
      <c r="A36" s="65"/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450"/>
      <c r="Q36" s="450"/>
    </row>
  </sheetData>
  <autoFilter ref="A5:A31"/>
  <mergeCells count="6">
    <mergeCell ref="P36:Q36"/>
    <mergeCell ref="A1:Q1"/>
    <mergeCell ref="B3:O3"/>
    <mergeCell ref="P4:Q4"/>
    <mergeCell ref="A32:Q33"/>
    <mergeCell ref="A34:Q35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61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69" customWidth="1"/>
    <col min="2" max="11" width="10" style="69" customWidth="1"/>
    <col min="12" max="16384" width="8.88671875" style="69"/>
  </cols>
  <sheetData>
    <row r="1" spans="1:11" s="85" customFormat="1" ht="18.600000000000001" customHeight="1" thickBot="1" x14ac:dyDescent="0.4">
      <c r="A1" s="451" t="s">
        <v>78</v>
      </c>
      <c r="B1" s="451"/>
      <c r="C1" s="451"/>
      <c r="D1" s="451"/>
      <c r="E1" s="451"/>
      <c r="F1" s="451"/>
      <c r="G1" s="451"/>
      <c r="H1" s="457"/>
      <c r="I1" s="457"/>
      <c r="J1" s="457"/>
      <c r="K1" s="457"/>
    </row>
    <row r="2" spans="1:11" s="85" customFormat="1" ht="14.4" customHeight="1" thickBot="1" x14ac:dyDescent="0.35">
      <c r="A2" s="580" t="s">
        <v>297</v>
      </c>
      <c r="B2" s="86"/>
      <c r="C2" s="86"/>
      <c r="D2" s="86"/>
      <c r="E2" s="86"/>
      <c r="F2" s="86"/>
      <c r="G2" s="86"/>
      <c r="H2" s="86"/>
      <c r="I2" s="86"/>
      <c r="J2" s="86"/>
      <c r="K2" s="86"/>
    </row>
    <row r="3" spans="1:11" ht="14.4" customHeight="1" x14ac:dyDescent="0.3">
      <c r="A3" s="176"/>
      <c r="B3" s="452" t="s">
        <v>79</v>
      </c>
      <c r="C3" s="453"/>
      <c r="D3" s="453"/>
      <c r="E3" s="453"/>
      <c r="F3" s="460" t="s">
        <v>80</v>
      </c>
      <c r="G3" s="453"/>
      <c r="H3" s="453"/>
      <c r="I3" s="453"/>
      <c r="J3" s="453"/>
      <c r="K3" s="461"/>
    </row>
    <row r="4" spans="1:11" ht="14.4" customHeight="1" x14ac:dyDescent="0.3">
      <c r="A4" s="177"/>
      <c r="B4" s="458"/>
      <c r="C4" s="459"/>
      <c r="D4" s="459"/>
      <c r="E4" s="459"/>
      <c r="F4" s="462" t="s">
        <v>213</v>
      </c>
      <c r="G4" s="464" t="s">
        <v>81</v>
      </c>
      <c r="H4" s="63" t="s">
        <v>277</v>
      </c>
      <c r="I4" s="462" t="s">
        <v>82</v>
      </c>
      <c r="J4" s="464" t="s">
        <v>83</v>
      </c>
      <c r="K4" s="465" t="s">
        <v>84</v>
      </c>
    </row>
    <row r="5" spans="1:11" ht="42" thickBot="1" x14ac:dyDescent="0.35">
      <c r="A5" s="178"/>
      <c r="B5" s="34" t="s">
        <v>214</v>
      </c>
      <c r="C5" s="35" t="s">
        <v>85</v>
      </c>
      <c r="D5" s="36" t="s">
        <v>86</v>
      </c>
      <c r="E5" s="36" t="s">
        <v>87</v>
      </c>
      <c r="F5" s="463"/>
      <c r="G5" s="463"/>
      <c r="H5" s="35" t="s">
        <v>88</v>
      </c>
      <c r="I5" s="463"/>
      <c r="J5" s="463"/>
      <c r="K5" s="466"/>
    </row>
    <row r="6" spans="1:11" ht="14.4" customHeight="1" thickBot="1" x14ac:dyDescent="0.35">
      <c r="A6" s="599" t="s">
        <v>300</v>
      </c>
      <c r="B6" s="581">
        <v>108589.408591706</v>
      </c>
      <c r="C6" s="581">
        <v>109852.37063</v>
      </c>
      <c r="D6" s="582">
        <v>1262.9620382943799</v>
      </c>
      <c r="E6" s="583">
        <v>1.011630618995</v>
      </c>
      <c r="F6" s="581">
        <v>99848.007218549901</v>
      </c>
      <c r="G6" s="582">
        <v>83206.672682124903</v>
      </c>
      <c r="H6" s="584">
        <v>8638.90416</v>
      </c>
      <c r="I6" s="581">
        <v>85163.040489999999</v>
      </c>
      <c r="J6" s="582">
        <v>1956.3678078751</v>
      </c>
      <c r="K6" s="585">
        <v>0.85292679205400002</v>
      </c>
    </row>
    <row r="7" spans="1:11" ht="14.4" customHeight="1" thickBot="1" x14ac:dyDescent="0.35">
      <c r="A7" s="600" t="s">
        <v>301</v>
      </c>
      <c r="B7" s="581">
        <v>35115.176455674497</v>
      </c>
      <c r="C7" s="581">
        <v>33425.071620000002</v>
      </c>
      <c r="D7" s="582">
        <v>-1690.10483567446</v>
      </c>
      <c r="E7" s="583">
        <v>0.95186967555699997</v>
      </c>
      <c r="F7" s="581">
        <v>32713.045616400101</v>
      </c>
      <c r="G7" s="582">
        <v>27260.871347</v>
      </c>
      <c r="H7" s="584">
        <v>2862.6345200000001</v>
      </c>
      <c r="I7" s="581">
        <v>24620.15263</v>
      </c>
      <c r="J7" s="582">
        <v>-2640.7187170000502</v>
      </c>
      <c r="K7" s="585">
        <v>0.75260961387299996</v>
      </c>
    </row>
    <row r="8" spans="1:11" ht="14.4" customHeight="1" thickBot="1" x14ac:dyDescent="0.35">
      <c r="A8" s="601" t="s">
        <v>302</v>
      </c>
      <c r="B8" s="581">
        <v>32808.524954560598</v>
      </c>
      <c r="C8" s="581">
        <v>31057.785619999999</v>
      </c>
      <c r="D8" s="582">
        <v>-1750.7393345606299</v>
      </c>
      <c r="E8" s="583">
        <v>0.94663767002599997</v>
      </c>
      <c r="F8" s="581">
        <v>30327.489457551801</v>
      </c>
      <c r="G8" s="582">
        <v>25272.907881293198</v>
      </c>
      <c r="H8" s="584">
        <v>2666.58052</v>
      </c>
      <c r="I8" s="581">
        <v>22695.73963</v>
      </c>
      <c r="J8" s="582">
        <v>-2577.1682512931802</v>
      </c>
      <c r="K8" s="585">
        <v>0.74835537118100004</v>
      </c>
    </row>
    <row r="9" spans="1:11" ht="14.4" customHeight="1" thickBot="1" x14ac:dyDescent="0.35">
      <c r="A9" s="602" t="s">
        <v>303</v>
      </c>
      <c r="B9" s="586">
        <v>4.9406564584124654E-324</v>
      </c>
      <c r="C9" s="586">
        <v>4.9406564584124654E-324</v>
      </c>
      <c r="D9" s="587">
        <v>0</v>
      </c>
      <c r="E9" s="588">
        <v>1</v>
      </c>
      <c r="F9" s="586">
        <v>4.9406564584124654E-324</v>
      </c>
      <c r="G9" s="587">
        <v>0</v>
      </c>
      <c r="H9" s="589">
        <v>1.2999999999999999E-4</v>
      </c>
      <c r="I9" s="586">
        <v>2.0300000000000001E-3</v>
      </c>
      <c r="J9" s="587">
        <v>2.0300000000000001E-3</v>
      </c>
      <c r="K9" s="590" t="s">
        <v>304</v>
      </c>
    </row>
    <row r="10" spans="1:11" ht="14.4" customHeight="1" thickBot="1" x14ac:dyDescent="0.35">
      <c r="A10" s="603" t="s">
        <v>305</v>
      </c>
      <c r="B10" s="581">
        <v>4.9406564584124654E-324</v>
      </c>
      <c r="C10" s="581">
        <v>4.9406564584124654E-324</v>
      </c>
      <c r="D10" s="582">
        <v>0</v>
      </c>
      <c r="E10" s="583">
        <v>1</v>
      </c>
      <c r="F10" s="581">
        <v>4.9406564584124654E-324</v>
      </c>
      <c r="G10" s="582">
        <v>0</v>
      </c>
      <c r="H10" s="584">
        <v>1.2999999999999999E-4</v>
      </c>
      <c r="I10" s="581">
        <v>2.0300000000000001E-3</v>
      </c>
      <c r="J10" s="582">
        <v>2.0300000000000001E-3</v>
      </c>
      <c r="K10" s="591" t="s">
        <v>304</v>
      </c>
    </row>
    <row r="11" spans="1:11" ht="14.4" customHeight="1" thickBot="1" x14ac:dyDescent="0.35">
      <c r="A11" s="602" t="s">
        <v>306</v>
      </c>
      <c r="B11" s="586">
        <v>4.9406564584124654E-324</v>
      </c>
      <c r="C11" s="586">
        <v>4.9406564584124654E-324</v>
      </c>
      <c r="D11" s="587">
        <v>0</v>
      </c>
      <c r="E11" s="588">
        <v>1</v>
      </c>
      <c r="F11" s="586">
        <v>4.9406564584124654E-324</v>
      </c>
      <c r="G11" s="587">
        <v>0</v>
      </c>
      <c r="H11" s="589">
        <v>4.9406564584124654E-324</v>
      </c>
      <c r="I11" s="586">
        <v>43.706000000000003</v>
      </c>
      <c r="J11" s="587">
        <v>43.706000000000003</v>
      </c>
      <c r="K11" s="590" t="s">
        <v>304</v>
      </c>
    </row>
    <row r="12" spans="1:11" ht="14.4" customHeight="1" thickBot="1" x14ac:dyDescent="0.35">
      <c r="A12" s="603" t="s">
        <v>307</v>
      </c>
      <c r="B12" s="581">
        <v>4.9406564584124654E-324</v>
      </c>
      <c r="C12" s="581">
        <v>4.9406564584124654E-324</v>
      </c>
      <c r="D12" s="582">
        <v>0</v>
      </c>
      <c r="E12" s="583">
        <v>1</v>
      </c>
      <c r="F12" s="581">
        <v>4.9406564584124654E-324</v>
      </c>
      <c r="G12" s="582">
        <v>0</v>
      </c>
      <c r="H12" s="584">
        <v>4.9406564584124654E-324</v>
      </c>
      <c r="I12" s="581">
        <v>43.706000000000003</v>
      </c>
      <c r="J12" s="582">
        <v>43.706000000000003</v>
      </c>
      <c r="K12" s="591" t="s">
        <v>304</v>
      </c>
    </row>
    <row r="13" spans="1:11" ht="14.4" customHeight="1" thickBot="1" x14ac:dyDescent="0.35">
      <c r="A13" s="602" t="s">
        <v>308</v>
      </c>
      <c r="B13" s="586">
        <v>9801.7845098231792</v>
      </c>
      <c r="C13" s="586">
        <v>10487.71307</v>
      </c>
      <c r="D13" s="587">
        <v>685.92856017682595</v>
      </c>
      <c r="E13" s="588">
        <v>1.069979967371</v>
      </c>
      <c r="F13" s="586">
        <v>9285.2134002645998</v>
      </c>
      <c r="G13" s="587">
        <v>7737.6778335538302</v>
      </c>
      <c r="H13" s="589">
        <v>781.98797000000002</v>
      </c>
      <c r="I13" s="586">
        <v>6447.20831</v>
      </c>
      <c r="J13" s="587">
        <v>-1290.46952355383</v>
      </c>
      <c r="K13" s="592">
        <v>0.694352195482</v>
      </c>
    </row>
    <row r="14" spans="1:11" ht="14.4" customHeight="1" thickBot="1" x14ac:dyDescent="0.35">
      <c r="A14" s="603" t="s">
        <v>309</v>
      </c>
      <c r="B14" s="581">
        <v>4938.6876726358896</v>
      </c>
      <c r="C14" s="581">
        <v>4840.9698799999996</v>
      </c>
      <c r="D14" s="582">
        <v>-97.717792635883001</v>
      </c>
      <c r="E14" s="583">
        <v>0.98021381404999997</v>
      </c>
      <c r="F14" s="581">
        <v>4681.9910635891902</v>
      </c>
      <c r="G14" s="582">
        <v>3901.6592196576498</v>
      </c>
      <c r="H14" s="584">
        <v>373.04383000000001</v>
      </c>
      <c r="I14" s="581">
        <v>3360.8568399999999</v>
      </c>
      <c r="J14" s="582">
        <v>-540.80237965765502</v>
      </c>
      <c r="K14" s="585">
        <v>0.71782641067700004</v>
      </c>
    </row>
    <row r="15" spans="1:11" ht="14.4" customHeight="1" thickBot="1" x14ac:dyDescent="0.35">
      <c r="A15" s="603" t="s">
        <v>310</v>
      </c>
      <c r="B15" s="581">
        <v>1566.29479569157</v>
      </c>
      <c r="C15" s="581">
        <v>1628.2610400000001</v>
      </c>
      <c r="D15" s="582">
        <v>61.966244308425999</v>
      </c>
      <c r="E15" s="583">
        <v>1.039562312585</v>
      </c>
      <c r="F15" s="581">
        <v>1489.04095983975</v>
      </c>
      <c r="G15" s="582">
        <v>1240.86746653313</v>
      </c>
      <c r="H15" s="584">
        <v>143.93403000000001</v>
      </c>
      <c r="I15" s="581">
        <v>1095.2383600000001</v>
      </c>
      <c r="J15" s="582">
        <v>-145.629106533129</v>
      </c>
      <c r="K15" s="585">
        <v>0.735532728473</v>
      </c>
    </row>
    <row r="16" spans="1:11" ht="14.4" customHeight="1" thickBot="1" x14ac:dyDescent="0.35">
      <c r="A16" s="603" t="s">
        <v>311</v>
      </c>
      <c r="B16" s="581">
        <v>53.749956763652001</v>
      </c>
      <c r="C16" s="581">
        <v>342.43349999999998</v>
      </c>
      <c r="D16" s="582">
        <v>288.68354323634702</v>
      </c>
      <c r="E16" s="583">
        <v>6.3708609386550004</v>
      </c>
      <c r="F16" s="581">
        <v>63.998034378577998</v>
      </c>
      <c r="G16" s="582">
        <v>53.331695315480999</v>
      </c>
      <c r="H16" s="584">
        <v>16.509899999999998</v>
      </c>
      <c r="I16" s="581">
        <v>82.373999999999995</v>
      </c>
      <c r="J16" s="582">
        <v>29.042304684518001</v>
      </c>
      <c r="K16" s="585">
        <v>1.2871332815109999</v>
      </c>
    </row>
    <row r="17" spans="1:11" ht="14.4" customHeight="1" thickBot="1" x14ac:dyDescent="0.35">
      <c r="A17" s="603" t="s">
        <v>312</v>
      </c>
      <c r="B17" s="581">
        <v>54.999956688387996</v>
      </c>
      <c r="C17" s="581">
        <v>162.108</v>
      </c>
      <c r="D17" s="582">
        <v>107.108043311611</v>
      </c>
      <c r="E17" s="583">
        <v>2.9474205028639999</v>
      </c>
      <c r="F17" s="581">
        <v>51.999459064779003</v>
      </c>
      <c r="G17" s="582">
        <v>43.332882553982003</v>
      </c>
      <c r="H17" s="584">
        <v>4.9406564584124654E-324</v>
      </c>
      <c r="I17" s="581">
        <v>40.013910000000003</v>
      </c>
      <c r="J17" s="582">
        <v>-3.3189725539819999</v>
      </c>
      <c r="K17" s="585">
        <v>0.76950627409700001</v>
      </c>
    </row>
    <row r="18" spans="1:11" ht="14.4" customHeight="1" thickBot="1" x14ac:dyDescent="0.35">
      <c r="A18" s="603" t="s">
        <v>313</v>
      </c>
      <c r="B18" s="581">
        <v>2749.2332144654802</v>
      </c>
      <c r="C18" s="581">
        <v>2749.34465</v>
      </c>
      <c r="D18" s="582">
        <v>0.111435534522</v>
      </c>
      <c r="E18" s="583">
        <v>1.0000405333139999</v>
      </c>
      <c r="F18" s="581">
        <v>2611.0412873481901</v>
      </c>
      <c r="G18" s="582">
        <v>2175.8677394568299</v>
      </c>
      <c r="H18" s="584">
        <v>195.21994000000001</v>
      </c>
      <c r="I18" s="581">
        <v>1520.2188599999999</v>
      </c>
      <c r="J18" s="582">
        <v>-655.64887945682597</v>
      </c>
      <c r="K18" s="585">
        <v>0.58222704763999999</v>
      </c>
    </row>
    <row r="19" spans="1:11" ht="14.4" customHeight="1" thickBot="1" x14ac:dyDescent="0.35">
      <c r="A19" s="603" t="s">
        <v>314</v>
      </c>
      <c r="B19" s="581">
        <v>41.166657521307002</v>
      </c>
      <c r="C19" s="581">
        <v>439.88801000000001</v>
      </c>
      <c r="D19" s="582">
        <v>398.72135247869198</v>
      </c>
      <c r="E19" s="583">
        <v>10.685541078293999</v>
      </c>
      <c r="F19" s="581">
        <v>48.989405254476999</v>
      </c>
      <c r="G19" s="582">
        <v>40.824504378731</v>
      </c>
      <c r="H19" s="584">
        <v>37.095820000000003</v>
      </c>
      <c r="I19" s="581">
        <v>92.978309999999993</v>
      </c>
      <c r="J19" s="582">
        <v>52.153805621267999</v>
      </c>
      <c r="K19" s="585">
        <v>1.89792689903</v>
      </c>
    </row>
    <row r="20" spans="1:11" ht="14.4" customHeight="1" thickBot="1" x14ac:dyDescent="0.35">
      <c r="A20" s="603" t="s">
        <v>315</v>
      </c>
      <c r="B20" s="581">
        <v>384.00009687890901</v>
      </c>
      <c r="C20" s="581">
        <v>324.70799</v>
      </c>
      <c r="D20" s="582">
        <v>-59.292106878908001</v>
      </c>
      <c r="E20" s="583">
        <v>0.84559351062400001</v>
      </c>
      <c r="F20" s="581">
        <v>338.15319078963302</v>
      </c>
      <c r="G20" s="582">
        <v>281.79432565802699</v>
      </c>
      <c r="H20" s="584">
        <v>16.184449999999998</v>
      </c>
      <c r="I20" s="581">
        <v>255.52803</v>
      </c>
      <c r="J20" s="582">
        <v>-26.266295658027001</v>
      </c>
      <c r="K20" s="585">
        <v>0.75565760418600003</v>
      </c>
    </row>
    <row r="21" spans="1:11" ht="14.4" customHeight="1" thickBot="1" x14ac:dyDescent="0.35">
      <c r="A21" s="602" t="s">
        <v>316</v>
      </c>
      <c r="B21" s="586">
        <v>2478.99981073655</v>
      </c>
      <c r="C21" s="586">
        <v>2462.877</v>
      </c>
      <c r="D21" s="587">
        <v>-16.122810736544999</v>
      </c>
      <c r="E21" s="588">
        <v>0.99349624365900002</v>
      </c>
      <c r="F21" s="586">
        <v>2415.04337829829</v>
      </c>
      <c r="G21" s="587">
        <v>2012.5361485819101</v>
      </c>
      <c r="H21" s="589">
        <v>158.1</v>
      </c>
      <c r="I21" s="586">
        <v>1539.011</v>
      </c>
      <c r="J21" s="587">
        <v>-473.52514858190801</v>
      </c>
      <c r="K21" s="592">
        <v>0.63726018912500004</v>
      </c>
    </row>
    <row r="22" spans="1:11" ht="14.4" customHeight="1" thickBot="1" x14ac:dyDescent="0.35">
      <c r="A22" s="603" t="s">
        <v>317</v>
      </c>
      <c r="B22" s="581">
        <v>2037.99983728967</v>
      </c>
      <c r="C22" s="581">
        <v>1833.4829999999999</v>
      </c>
      <c r="D22" s="582">
        <v>-204.51683728966501</v>
      </c>
      <c r="E22" s="583">
        <v>0.89964825632000001</v>
      </c>
      <c r="F22" s="581">
        <v>1815.0326010813201</v>
      </c>
      <c r="G22" s="582">
        <v>1512.52716756777</v>
      </c>
      <c r="H22" s="584">
        <v>123.04</v>
      </c>
      <c r="I22" s="581">
        <v>1157.0350000000001</v>
      </c>
      <c r="J22" s="582">
        <v>-355.492167567769</v>
      </c>
      <c r="K22" s="585">
        <v>0.63747339816899995</v>
      </c>
    </row>
    <row r="23" spans="1:11" ht="14.4" customHeight="1" thickBot="1" x14ac:dyDescent="0.35">
      <c r="A23" s="603" t="s">
        <v>318</v>
      </c>
      <c r="B23" s="581">
        <v>440.99997344688001</v>
      </c>
      <c r="C23" s="581">
        <v>629.39400000000001</v>
      </c>
      <c r="D23" s="582">
        <v>188.39402655312</v>
      </c>
      <c r="E23" s="583">
        <v>1.4271973648439999</v>
      </c>
      <c r="F23" s="581">
        <v>600.01077721696697</v>
      </c>
      <c r="G23" s="582">
        <v>500.00898101413901</v>
      </c>
      <c r="H23" s="584">
        <v>35.06</v>
      </c>
      <c r="I23" s="581">
        <v>381.976</v>
      </c>
      <c r="J23" s="582">
        <v>-118.032981014139</v>
      </c>
      <c r="K23" s="585">
        <v>0.63661523176500001</v>
      </c>
    </row>
    <row r="24" spans="1:11" ht="14.4" customHeight="1" thickBot="1" x14ac:dyDescent="0.35">
      <c r="A24" s="602" t="s">
        <v>319</v>
      </c>
      <c r="B24" s="586">
        <v>17184.178615320699</v>
      </c>
      <c r="C24" s="586">
        <v>15107.352870000001</v>
      </c>
      <c r="D24" s="587">
        <v>-2076.8257453206802</v>
      </c>
      <c r="E24" s="588">
        <v>0.879143147204</v>
      </c>
      <c r="F24" s="586">
        <v>15803.4304594109</v>
      </c>
      <c r="G24" s="587">
        <v>13169.525382842399</v>
      </c>
      <c r="H24" s="589">
        <v>1512.62724</v>
      </c>
      <c r="I24" s="586">
        <v>12670.374169999999</v>
      </c>
      <c r="J24" s="587">
        <v>-499.151212842429</v>
      </c>
      <c r="K24" s="592">
        <v>0.80174834207900003</v>
      </c>
    </row>
    <row r="25" spans="1:11" ht="14.4" customHeight="1" thickBot="1" x14ac:dyDescent="0.35">
      <c r="A25" s="603" t="s">
        <v>320</v>
      </c>
      <c r="B25" s="581">
        <v>112.519313225082</v>
      </c>
      <c r="C25" s="581">
        <v>91.929929999999999</v>
      </c>
      <c r="D25" s="582">
        <v>-20.589383225081001</v>
      </c>
      <c r="E25" s="583">
        <v>0.81701467388100002</v>
      </c>
      <c r="F25" s="581">
        <v>251.893877584893</v>
      </c>
      <c r="G25" s="582">
        <v>209.91156465407701</v>
      </c>
      <c r="H25" s="584">
        <v>47.369219999999999</v>
      </c>
      <c r="I25" s="581">
        <v>286.14141000000001</v>
      </c>
      <c r="J25" s="582">
        <v>76.229845345922001</v>
      </c>
      <c r="K25" s="585">
        <v>1.1359601620469999</v>
      </c>
    </row>
    <row r="26" spans="1:11" ht="14.4" customHeight="1" thickBot="1" x14ac:dyDescent="0.35">
      <c r="A26" s="603" t="s">
        <v>321</v>
      </c>
      <c r="B26" s="581">
        <v>80.548165150100999</v>
      </c>
      <c r="C26" s="581">
        <v>102.05893</v>
      </c>
      <c r="D26" s="582">
        <v>21.510764849897999</v>
      </c>
      <c r="E26" s="583">
        <v>1.267054684731</v>
      </c>
      <c r="F26" s="581">
        <v>76.520753978805004</v>
      </c>
      <c r="G26" s="582">
        <v>63.767294982336999</v>
      </c>
      <c r="H26" s="584">
        <v>8.6289099999999994</v>
      </c>
      <c r="I26" s="581">
        <v>59.35342</v>
      </c>
      <c r="J26" s="582">
        <v>-4.413874982337</v>
      </c>
      <c r="K26" s="585">
        <v>0.77565126993400002</v>
      </c>
    </row>
    <row r="27" spans="1:11" ht="14.4" customHeight="1" thickBot="1" x14ac:dyDescent="0.35">
      <c r="A27" s="603" t="s">
        <v>322</v>
      </c>
      <c r="B27" s="581">
        <v>5.9999996387329997</v>
      </c>
      <c r="C27" s="581">
        <v>8.0877999999999997</v>
      </c>
      <c r="D27" s="582">
        <v>2.0878003612659999</v>
      </c>
      <c r="E27" s="583">
        <v>1.3479667478290001</v>
      </c>
      <c r="F27" s="581">
        <v>5.6996845876729996</v>
      </c>
      <c r="G27" s="582">
        <v>4.7497371563939996</v>
      </c>
      <c r="H27" s="584">
        <v>0.15337999999999999</v>
      </c>
      <c r="I27" s="581">
        <v>3.11483</v>
      </c>
      <c r="J27" s="582">
        <v>-1.6349071563940001</v>
      </c>
      <c r="K27" s="585">
        <v>0.54649164389399996</v>
      </c>
    </row>
    <row r="28" spans="1:11" ht="14.4" customHeight="1" thickBot="1" x14ac:dyDescent="0.35">
      <c r="A28" s="603" t="s">
        <v>323</v>
      </c>
      <c r="B28" s="581">
        <v>796.26985205566803</v>
      </c>
      <c r="C28" s="581">
        <v>791.47166000000004</v>
      </c>
      <c r="D28" s="582">
        <v>-4.7981920556680002</v>
      </c>
      <c r="E28" s="583">
        <v>0.99397416335199995</v>
      </c>
      <c r="F28" s="581">
        <v>815.47051613614201</v>
      </c>
      <c r="G28" s="582">
        <v>679.55876344678495</v>
      </c>
      <c r="H28" s="584">
        <v>46.689799999999998</v>
      </c>
      <c r="I28" s="581">
        <v>554.80205999999998</v>
      </c>
      <c r="J28" s="582">
        <v>-124.756703446785</v>
      </c>
      <c r="K28" s="585">
        <v>0.68034594632400003</v>
      </c>
    </row>
    <row r="29" spans="1:11" ht="14.4" customHeight="1" thickBot="1" x14ac:dyDescent="0.35">
      <c r="A29" s="603" t="s">
        <v>324</v>
      </c>
      <c r="B29" s="581">
        <v>3927.1665335407502</v>
      </c>
      <c r="C29" s="581">
        <v>3231.1667499999999</v>
      </c>
      <c r="D29" s="582">
        <v>-695.99978354074801</v>
      </c>
      <c r="E29" s="583">
        <v>0.82277304066500001</v>
      </c>
      <c r="F29" s="581">
        <v>3903.7587477927</v>
      </c>
      <c r="G29" s="582">
        <v>3253.1322898272501</v>
      </c>
      <c r="H29" s="584">
        <v>346.36381</v>
      </c>
      <c r="I29" s="581">
        <v>3109.1567500000001</v>
      </c>
      <c r="J29" s="582">
        <v>-143.97553982725</v>
      </c>
      <c r="K29" s="585">
        <v>0.79645207372399995</v>
      </c>
    </row>
    <row r="30" spans="1:11" ht="14.4" customHeight="1" thickBot="1" x14ac:dyDescent="0.35">
      <c r="A30" s="603" t="s">
        <v>325</v>
      </c>
      <c r="B30" s="581">
        <v>1149.8665707652001</v>
      </c>
      <c r="C30" s="581">
        <v>621.11879999999996</v>
      </c>
      <c r="D30" s="582">
        <v>-528.74777076519899</v>
      </c>
      <c r="E30" s="583">
        <v>0.54016597733299998</v>
      </c>
      <c r="F30" s="581">
        <v>31.997999999985002</v>
      </c>
      <c r="G30" s="582">
        <v>26.664999999987</v>
      </c>
      <c r="H30" s="584">
        <v>4.9406564584124654E-324</v>
      </c>
      <c r="I30" s="581">
        <v>44.388849999999998</v>
      </c>
      <c r="J30" s="582">
        <v>17.723850000012</v>
      </c>
      <c r="K30" s="585">
        <v>1.3872382648920001</v>
      </c>
    </row>
    <row r="31" spans="1:11" ht="14.4" customHeight="1" thickBot="1" x14ac:dyDescent="0.35">
      <c r="A31" s="603" t="s">
        <v>326</v>
      </c>
      <c r="B31" s="581">
        <v>183.333398961283</v>
      </c>
      <c r="C31" s="581">
        <v>150.54664</v>
      </c>
      <c r="D31" s="582">
        <v>-32.786758961282999</v>
      </c>
      <c r="E31" s="583">
        <v>0.82116319695600004</v>
      </c>
      <c r="F31" s="581">
        <v>161.168582578105</v>
      </c>
      <c r="G31" s="582">
        <v>134.30715214842101</v>
      </c>
      <c r="H31" s="584">
        <v>10.4085</v>
      </c>
      <c r="I31" s="581">
        <v>102.3308</v>
      </c>
      <c r="J31" s="582">
        <v>-31.976352148421</v>
      </c>
      <c r="K31" s="585">
        <v>0.63493019770400005</v>
      </c>
    </row>
    <row r="32" spans="1:11" ht="14.4" customHeight="1" thickBot="1" x14ac:dyDescent="0.35">
      <c r="A32" s="603" t="s">
        <v>327</v>
      </c>
      <c r="B32" s="581">
        <v>161.99999024579299</v>
      </c>
      <c r="C32" s="581">
        <v>154.94792000000001</v>
      </c>
      <c r="D32" s="582">
        <v>-7.0520702457919997</v>
      </c>
      <c r="E32" s="583">
        <v>0.95646869956500002</v>
      </c>
      <c r="F32" s="581">
        <v>144.00354308845399</v>
      </c>
      <c r="G32" s="582">
        <v>120.00295257371199</v>
      </c>
      <c r="H32" s="584">
        <v>5.6889099999999999</v>
      </c>
      <c r="I32" s="581">
        <v>63.0154</v>
      </c>
      <c r="J32" s="582">
        <v>-56.987552573711</v>
      </c>
      <c r="K32" s="585">
        <v>0.43759617748599999</v>
      </c>
    </row>
    <row r="33" spans="1:11" ht="14.4" customHeight="1" thickBot="1" x14ac:dyDescent="0.35">
      <c r="A33" s="603" t="s">
        <v>328</v>
      </c>
      <c r="B33" s="581">
        <v>49.583527014517998</v>
      </c>
      <c r="C33" s="581">
        <v>27.689299999999999</v>
      </c>
      <c r="D33" s="582">
        <v>-21.894227014517998</v>
      </c>
      <c r="E33" s="583">
        <v>0.55843748251000003</v>
      </c>
      <c r="F33" s="581">
        <v>52.111139397746001</v>
      </c>
      <c r="G33" s="582">
        <v>43.425949498122002</v>
      </c>
      <c r="H33" s="584">
        <v>2.2490000000000001</v>
      </c>
      <c r="I33" s="581">
        <v>19.942589999999999</v>
      </c>
      <c r="J33" s="582">
        <v>-23.483359498121999</v>
      </c>
      <c r="K33" s="585">
        <v>0.38269341700199999</v>
      </c>
    </row>
    <row r="34" spans="1:11" ht="14.4" customHeight="1" thickBot="1" x14ac:dyDescent="0.35">
      <c r="A34" s="603" t="s">
        <v>329</v>
      </c>
      <c r="B34" s="581">
        <v>2.9999998193659998</v>
      </c>
      <c r="C34" s="581">
        <v>4.22065</v>
      </c>
      <c r="D34" s="582">
        <v>1.2206501806329999</v>
      </c>
      <c r="E34" s="583">
        <v>1.4068834180430001</v>
      </c>
      <c r="F34" s="581">
        <v>4.0311810563800003</v>
      </c>
      <c r="G34" s="582">
        <v>3.3593175469840002</v>
      </c>
      <c r="H34" s="584">
        <v>4.9406564584124654E-324</v>
      </c>
      <c r="I34" s="581">
        <v>4.9406564584124654E-323</v>
      </c>
      <c r="J34" s="582">
        <v>-3.3593175469840002</v>
      </c>
      <c r="K34" s="585">
        <v>9.8813129168249309E-324</v>
      </c>
    </row>
    <row r="35" spans="1:11" ht="14.4" customHeight="1" thickBot="1" x14ac:dyDescent="0.35">
      <c r="A35" s="603" t="s">
        <v>330</v>
      </c>
      <c r="B35" s="581">
        <v>264.583364069129</v>
      </c>
      <c r="C35" s="581">
        <v>240.68194</v>
      </c>
      <c r="D35" s="582">
        <v>-23.901424069128002</v>
      </c>
      <c r="E35" s="583">
        <v>0.90966391952400005</v>
      </c>
      <c r="F35" s="581">
        <v>251.360905174214</v>
      </c>
      <c r="G35" s="582">
        <v>209.467420978512</v>
      </c>
      <c r="H35" s="584">
        <v>18.564109999999999</v>
      </c>
      <c r="I35" s="581">
        <v>151.30511000000001</v>
      </c>
      <c r="J35" s="582">
        <v>-58.162310978511002</v>
      </c>
      <c r="K35" s="585">
        <v>0.60194368688699995</v>
      </c>
    </row>
    <row r="36" spans="1:11" ht="14.4" customHeight="1" thickBot="1" x14ac:dyDescent="0.35">
      <c r="A36" s="603" t="s">
        <v>331</v>
      </c>
      <c r="B36" s="581">
        <v>148.79532104086101</v>
      </c>
      <c r="C36" s="581">
        <v>146.28281999999999</v>
      </c>
      <c r="D36" s="582">
        <v>-2.5125010408609998</v>
      </c>
      <c r="E36" s="583">
        <v>0.98311438139700003</v>
      </c>
      <c r="F36" s="581">
        <v>249.99950898008501</v>
      </c>
      <c r="G36" s="582">
        <v>208.33292415007</v>
      </c>
      <c r="H36" s="584">
        <v>40.68815</v>
      </c>
      <c r="I36" s="581">
        <v>198.84165999999999</v>
      </c>
      <c r="J36" s="582">
        <v>-9.4912641500700001</v>
      </c>
      <c r="K36" s="585">
        <v>0.79536820216600002</v>
      </c>
    </row>
    <row r="37" spans="1:11" ht="14.4" customHeight="1" thickBot="1" x14ac:dyDescent="0.35">
      <c r="A37" s="603" t="s">
        <v>332</v>
      </c>
      <c r="B37" s="581">
        <v>10300.5125797942</v>
      </c>
      <c r="C37" s="581">
        <v>9537.1497299999992</v>
      </c>
      <c r="D37" s="582">
        <v>-763.36284979418599</v>
      </c>
      <c r="E37" s="583">
        <v>0.92589079000800001</v>
      </c>
      <c r="F37" s="581">
        <v>9855.41401905573</v>
      </c>
      <c r="G37" s="582">
        <v>8212.8450158797696</v>
      </c>
      <c r="H37" s="584">
        <v>985.82344999999998</v>
      </c>
      <c r="I37" s="581">
        <v>8077.9812899999997</v>
      </c>
      <c r="J37" s="582">
        <v>-134.86372587977499</v>
      </c>
      <c r="K37" s="585">
        <v>0.81964910600200003</v>
      </c>
    </row>
    <row r="38" spans="1:11" ht="14.4" customHeight="1" thickBot="1" x14ac:dyDescent="0.35">
      <c r="A38" s="602" t="s">
        <v>333</v>
      </c>
      <c r="B38" s="586">
        <v>1950.50012255812</v>
      </c>
      <c r="C38" s="586">
        <v>1585.3759700000001</v>
      </c>
      <c r="D38" s="587">
        <v>-365.12415255812499</v>
      </c>
      <c r="E38" s="588">
        <v>0.81280485536199998</v>
      </c>
      <c r="F38" s="586">
        <v>1630.0887229679099</v>
      </c>
      <c r="G38" s="587">
        <v>1358.4072691399199</v>
      </c>
      <c r="H38" s="589">
        <v>106.97553000000001</v>
      </c>
      <c r="I38" s="586">
        <v>1003.93409</v>
      </c>
      <c r="J38" s="587">
        <v>-354.47317913992401</v>
      </c>
      <c r="K38" s="592">
        <v>0.61587696169799999</v>
      </c>
    </row>
    <row r="39" spans="1:11" ht="14.4" customHeight="1" thickBot="1" x14ac:dyDescent="0.35">
      <c r="A39" s="603" t="s">
        <v>334</v>
      </c>
      <c r="B39" s="581">
        <v>1718.4999965271199</v>
      </c>
      <c r="C39" s="581">
        <v>1434.53316</v>
      </c>
      <c r="D39" s="582">
        <v>-283.96683652712102</v>
      </c>
      <c r="E39" s="583">
        <v>0.83475889607099996</v>
      </c>
      <c r="F39" s="581">
        <v>1421.0959544335699</v>
      </c>
      <c r="G39" s="582">
        <v>1184.2466286946501</v>
      </c>
      <c r="H39" s="584">
        <v>93.36036</v>
      </c>
      <c r="I39" s="581">
        <v>875.85154</v>
      </c>
      <c r="J39" s="582">
        <v>-308.39508869464498</v>
      </c>
      <c r="K39" s="585">
        <v>0.61632118314499995</v>
      </c>
    </row>
    <row r="40" spans="1:11" ht="14.4" customHeight="1" thickBot="1" x14ac:dyDescent="0.35">
      <c r="A40" s="603" t="s">
        <v>335</v>
      </c>
      <c r="B40" s="581">
        <v>232.00012603100299</v>
      </c>
      <c r="C40" s="581">
        <v>147.97060999999999</v>
      </c>
      <c r="D40" s="582">
        <v>-84.029516031002998</v>
      </c>
      <c r="E40" s="583">
        <v>0.63780400696899997</v>
      </c>
      <c r="F40" s="581">
        <v>208.992768534334</v>
      </c>
      <c r="G40" s="582">
        <v>174.16064044527801</v>
      </c>
      <c r="H40" s="584">
        <v>13.615170000000001</v>
      </c>
      <c r="I40" s="581">
        <v>121.38254999999999</v>
      </c>
      <c r="J40" s="582">
        <v>-52.778090445278004</v>
      </c>
      <c r="K40" s="585">
        <v>0.58079784698400005</v>
      </c>
    </row>
    <row r="41" spans="1:11" ht="14.4" customHeight="1" thickBot="1" x14ac:dyDescent="0.35">
      <c r="A41" s="603" t="s">
        <v>336</v>
      </c>
      <c r="B41" s="581">
        <v>4.9406564584124654E-324</v>
      </c>
      <c r="C41" s="581">
        <v>2.8721999999999999</v>
      </c>
      <c r="D41" s="582">
        <v>2.8721999999999999</v>
      </c>
      <c r="E41" s="593" t="s">
        <v>304</v>
      </c>
      <c r="F41" s="581">
        <v>0</v>
      </c>
      <c r="G41" s="582">
        <v>0</v>
      </c>
      <c r="H41" s="584">
        <v>4.9406564584124654E-324</v>
      </c>
      <c r="I41" s="581">
        <v>6.7</v>
      </c>
      <c r="J41" s="582">
        <v>6.7</v>
      </c>
      <c r="K41" s="591" t="s">
        <v>298</v>
      </c>
    </row>
    <row r="42" spans="1:11" ht="14.4" customHeight="1" thickBot="1" x14ac:dyDescent="0.35">
      <c r="A42" s="602" t="s">
        <v>337</v>
      </c>
      <c r="B42" s="586">
        <v>1059.17135622606</v>
      </c>
      <c r="C42" s="586">
        <v>1135.2940900000001</v>
      </c>
      <c r="D42" s="587">
        <v>76.122733773934002</v>
      </c>
      <c r="E42" s="588">
        <v>1.0718700834629999</v>
      </c>
      <c r="F42" s="586">
        <v>879.97903199047801</v>
      </c>
      <c r="G42" s="587">
        <v>733.31585999206504</v>
      </c>
      <c r="H42" s="589">
        <v>85.885900000000007</v>
      </c>
      <c r="I42" s="586">
        <v>725.01247000000001</v>
      </c>
      <c r="J42" s="587">
        <v>-8.303389992064</v>
      </c>
      <c r="K42" s="592">
        <v>0.82389743805600002</v>
      </c>
    </row>
    <row r="43" spans="1:11" ht="14.4" customHeight="1" thickBot="1" x14ac:dyDescent="0.35">
      <c r="A43" s="603" t="s">
        <v>338</v>
      </c>
      <c r="B43" s="581">
        <v>162.000010245791</v>
      </c>
      <c r="C43" s="581">
        <v>169.07158000000001</v>
      </c>
      <c r="D43" s="582">
        <v>7.0715697542080003</v>
      </c>
      <c r="E43" s="583">
        <v>1.0436516623879999</v>
      </c>
      <c r="F43" s="581">
        <v>157.99172530061301</v>
      </c>
      <c r="G43" s="582">
        <v>131.65977108384399</v>
      </c>
      <c r="H43" s="584">
        <v>0</v>
      </c>
      <c r="I43" s="581">
        <v>1.40838</v>
      </c>
      <c r="J43" s="582">
        <v>-130.251391083844</v>
      </c>
      <c r="K43" s="585">
        <v>8.9142643210000008E-3</v>
      </c>
    </row>
    <row r="44" spans="1:11" ht="14.4" customHeight="1" thickBot="1" x14ac:dyDescent="0.35">
      <c r="A44" s="603" t="s">
        <v>339</v>
      </c>
      <c r="B44" s="581">
        <v>39.999997591552997</v>
      </c>
      <c r="C44" s="581">
        <v>35.988639999999997</v>
      </c>
      <c r="D44" s="582">
        <v>-4.0113575915529998</v>
      </c>
      <c r="E44" s="583">
        <v>0.89971605417199996</v>
      </c>
      <c r="F44" s="581">
        <v>33.794871235589</v>
      </c>
      <c r="G44" s="582">
        <v>28.162392696324002</v>
      </c>
      <c r="H44" s="584">
        <v>3.0362499999999999</v>
      </c>
      <c r="I44" s="581">
        <v>31.088760000000001</v>
      </c>
      <c r="J44" s="582">
        <v>2.9263673036750002</v>
      </c>
      <c r="K44" s="585">
        <v>0.91992538699899995</v>
      </c>
    </row>
    <row r="45" spans="1:11" ht="14.4" customHeight="1" thickBot="1" x14ac:dyDescent="0.35">
      <c r="A45" s="603" t="s">
        <v>340</v>
      </c>
      <c r="B45" s="581">
        <v>627.00006224759898</v>
      </c>
      <c r="C45" s="581">
        <v>685.90323000000001</v>
      </c>
      <c r="D45" s="582">
        <v>58.903167752400002</v>
      </c>
      <c r="E45" s="583">
        <v>1.0939444368489999</v>
      </c>
      <c r="F45" s="581">
        <v>457.88914141405598</v>
      </c>
      <c r="G45" s="582">
        <v>381.57428451171302</v>
      </c>
      <c r="H45" s="584">
        <v>52.588360000000002</v>
      </c>
      <c r="I45" s="581">
        <v>426.95519999999999</v>
      </c>
      <c r="J45" s="582">
        <v>45.380915488286</v>
      </c>
      <c r="K45" s="585">
        <v>0.93244229090300002</v>
      </c>
    </row>
    <row r="46" spans="1:11" ht="14.4" customHeight="1" thickBot="1" x14ac:dyDescent="0.35">
      <c r="A46" s="603" t="s">
        <v>341</v>
      </c>
      <c r="B46" s="581">
        <v>170.40406973977301</v>
      </c>
      <c r="C46" s="581">
        <v>163.29574</v>
      </c>
      <c r="D46" s="582">
        <v>-7.1083297397729996</v>
      </c>
      <c r="E46" s="583">
        <v>0.95828544617099998</v>
      </c>
      <c r="F46" s="581">
        <v>163.06122295628899</v>
      </c>
      <c r="G46" s="582">
        <v>135.884352463574</v>
      </c>
      <c r="H46" s="584">
        <v>15.034190000000001</v>
      </c>
      <c r="I46" s="581">
        <v>102.37684</v>
      </c>
      <c r="J46" s="582">
        <v>-33.507512463574002</v>
      </c>
      <c r="K46" s="585">
        <v>0.62784295458999995</v>
      </c>
    </row>
    <row r="47" spans="1:11" ht="14.4" customHeight="1" thickBot="1" x14ac:dyDescent="0.35">
      <c r="A47" s="603" t="s">
        <v>342</v>
      </c>
      <c r="B47" s="581">
        <v>5.5553996655019997</v>
      </c>
      <c r="C47" s="581">
        <v>17.414719999999999</v>
      </c>
      <c r="D47" s="582">
        <v>11.859320334496999</v>
      </c>
      <c r="E47" s="583">
        <v>3.1347375613919999</v>
      </c>
      <c r="F47" s="581">
        <v>16.983077015004</v>
      </c>
      <c r="G47" s="582">
        <v>14.15256417917</v>
      </c>
      <c r="H47" s="584">
        <v>4.9406564584124654E-324</v>
      </c>
      <c r="I47" s="581">
        <v>4.7203799999999996</v>
      </c>
      <c r="J47" s="582">
        <v>-9.4321841791699992</v>
      </c>
      <c r="K47" s="585">
        <v>0.27794609868499998</v>
      </c>
    </row>
    <row r="48" spans="1:11" ht="14.4" customHeight="1" thickBot="1" x14ac:dyDescent="0.35">
      <c r="A48" s="603" t="s">
        <v>343</v>
      </c>
      <c r="B48" s="581">
        <v>15.328399077059</v>
      </c>
      <c r="C48" s="581">
        <v>20.832699999999999</v>
      </c>
      <c r="D48" s="582">
        <v>5.5043009229399997</v>
      </c>
      <c r="E48" s="583">
        <v>1.3590917026139999</v>
      </c>
      <c r="F48" s="581">
        <v>12.243224191504</v>
      </c>
      <c r="G48" s="582">
        <v>10.202686826253</v>
      </c>
      <c r="H48" s="584">
        <v>0.67954000000000003</v>
      </c>
      <c r="I48" s="581">
        <v>22.783200000000001</v>
      </c>
      <c r="J48" s="582">
        <v>12.580513173746001</v>
      </c>
      <c r="K48" s="585">
        <v>1.860882365922</v>
      </c>
    </row>
    <row r="49" spans="1:11" ht="14.4" customHeight="1" thickBot="1" x14ac:dyDescent="0.35">
      <c r="A49" s="603" t="s">
        <v>344</v>
      </c>
      <c r="B49" s="581">
        <v>38.883417658783998</v>
      </c>
      <c r="C49" s="581">
        <v>42.787480000000002</v>
      </c>
      <c r="D49" s="582">
        <v>3.904062341215</v>
      </c>
      <c r="E49" s="583">
        <v>1.100404300246</v>
      </c>
      <c r="F49" s="581">
        <v>38.015769877421</v>
      </c>
      <c r="G49" s="582">
        <v>31.679808231184001</v>
      </c>
      <c r="H49" s="584">
        <v>3.7930000000000001</v>
      </c>
      <c r="I49" s="581">
        <v>27.620380000000001</v>
      </c>
      <c r="J49" s="582">
        <v>-4.0594282311840004</v>
      </c>
      <c r="K49" s="585">
        <v>0.72655058911199999</v>
      </c>
    </row>
    <row r="50" spans="1:11" ht="14.4" customHeight="1" thickBot="1" x14ac:dyDescent="0.35">
      <c r="A50" s="603" t="s">
        <v>345</v>
      </c>
      <c r="B50" s="581">
        <v>4.9406564584124654E-324</v>
      </c>
      <c r="C50" s="581">
        <v>4.9406564584124654E-324</v>
      </c>
      <c r="D50" s="582">
        <v>0</v>
      </c>
      <c r="E50" s="583">
        <v>1</v>
      </c>
      <c r="F50" s="581">
        <v>4.9406564584124654E-324</v>
      </c>
      <c r="G50" s="582">
        <v>0</v>
      </c>
      <c r="H50" s="584">
        <v>4.9406564584124654E-324</v>
      </c>
      <c r="I50" s="581">
        <v>0.69</v>
      </c>
      <c r="J50" s="582">
        <v>0.69</v>
      </c>
      <c r="K50" s="591" t="s">
        <v>304</v>
      </c>
    </row>
    <row r="51" spans="1:11" ht="14.4" customHeight="1" thickBot="1" x14ac:dyDescent="0.35">
      <c r="A51" s="603" t="s">
        <v>346</v>
      </c>
      <c r="B51" s="581">
        <v>4.9406564584124654E-324</v>
      </c>
      <c r="C51" s="581">
        <v>4.9406564584124654E-324</v>
      </c>
      <c r="D51" s="582">
        <v>0</v>
      </c>
      <c r="E51" s="583">
        <v>1</v>
      </c>
      <c r="F51" s="581">
        <v>4.9406564584124654E-324</v>
      </c>
      <c r="G51" s="582">
        <v>0</v>
      </c>
      <c r="H51" s="584">
        <v>4.9406564584124654E-324</v>
      </c>
      <c r="I51" s="581">
        <v>3.4794499999999999</v>
      </c>
      <c r="J51" s="582">
        <v>3.4794499999999999</v>
      </c>
      <c r="K51" s="591" t="s">
        <v>304</v>
      </c>
    </row>
    <row r="52" spans="1:11" ht="14.4" customHeight="1" thickBot="1" x14ac:dyDescent="0.35">
      <c r="A52" s="603" t="s">
        <v>347</v>
      </c>
      <c r="B52" s="581">
        <v>4.9406564584124654E-324</v>
      </c>
      <c r="C52" s="581">
        <v>4.9406564584124654E-324</v>
      </c>
      <c r="D52" s="582">
        <v>0</v>
      </c>
      <c r="E52" s="583">
        <v>1</v>
      </c>
      <c r="F52" s="581">
        <v>4.9406564584124654E-324</v>
      </c>
      <c r="G52" s="582">
        <v>0</v>
      </c>
      <c r="H52" s="584">
        <v>2.7006999999999999</v>
      </c>
      <c r="I52" s="581">
        <v>6.8085300000000002</v>
      </c>
      <c r="J52" s="582">
        <v>6.8085300000000002</v>
      </c>
      <c r="K52" s="591" t="s">
        <v>304</v>
      </c>
    </row>
    <row r="53" spans="1:11" ht="14.4" customHeight="1" thickBot="1" x14ac:dyDescent="0.35">
      <c r="A53" s="603" t="s">
        <v>348</v>
      </c>
      <c r="B53" s="581">
        <v>4.9406564584124654E-324</v>
      </c>
      <c r="C53" s="581">
        <v>4.9406564584124654E-324</v>
      </c>
      <c r="D53" s="582">
        <v>0</v>
      </c>
      <c r="E53" s="583">
        <v>1</v>
      </c>
      <c r="F53" s="581">
        <v>4.9406564584124654E-324</v>
      </c>
      <c r="G53" s="582">
        <v>0</v>
      </c>
      <c r="H53" s="584">
        <v>8.0538600000000002</v>
      </c>
      <c r="I53" s="581">
        <v>96.855350000000001</v>
      </c>
      <c r="J53" s="582">
        <v>96.855350000000001</v>
      </c>
      <c r="K53" s="591" t="s">
        <v>304</v>
      </c>
    </row>
    <row r="54" spans="1:11" ht="14.4" customHeight="1" thickBot="1" x14ac:dyDescent="0.35">
      <c r="A54" s="603" t="s">
        <v>349</v>
      </c>
      <c r="B54" s="581">
        <v>4.9406564584124654E-324</v>
      </c>
      <c r="C54" s="581">
        <v>4.9406564584124654E-324</v>
      </c>
      <c r="D54" s="582">
        <v>0</v>
      </c>
      <c r="E54" s="583">
        <v>1</v>
      </c>
      <c r="F54" s="581">
        <v>4.9406564584124654E-324</v>
      </c>
      <c r="G54" s="582">
        <v>0</v>
      </c>
      <c r="H54" s="584">
        <v>4.9406564584124654E-324</v>
      </c>
      <c r="I54" s="581">
        <v>0.22600000000000001</v>
      </c>
      <c r="J54" s="582">
        <v>0.22600000000000001</v>
      </c>
      <c r="K54" s="591" t="s">
        <v>304</v>
      </c>
    </row>
    <row r="55" spans="1:11" ht="14.4" customHeight="1" thickBot="1" x14ac:dyDescent="0.35">
      <c r="A55" s="602" t="s">
        <v>350</v>
      </c>
      <c r="B55" s="586">
        <v>104.203353725795</v>
      </c>
      <c r="C55" s="586">
        <v>83.381979999999999</v>
      </c>
      <c r="D55" s="587">
        <v>-20.821373725794999</v>
      </c>
      <c r="E55" s="588">
        <v>0.80018518616400003</v>
      </c>
      <c r="F55" s="586">
        <v>81.543771267658997</v>
      </c>
      <c r="G55" s="587">
        <v>67.953142723048998</v>
      </c>
      <c r="H55" s="589">
        <v>2.5873200000000001</v>
      </c>
      <c r="I55" s="586">
        <v>93.650999999999996</v>
      </c>
      <c r="J55" s="587">
        <v>25.69785727695</v>
      </c>
      <c r="K55" s="592">
        <v>1.1484752120740001</v>
      </c>
    </row>
    <row r="56" spans="1:11" ht="14.4" customHeight="1" thickBot="1" x14ac:dyDescent="0.35">
      <c r="A56" s="603" t="s">
        <v>351</v>
      </c>
      <c r="B56" s="581">
        <v>2.9999998193659998</v>
      </c>
      <c r="C56" s="581">
        <v>2.7324000000000002</v>
      </c>
      <c r="D56" s="582">
        <v>-0.26759981936600002</v>
      </c>
      <c r="E56" s="583">
        <v>0.91080005484000004</v>
      </c>
      <c r="F56" s="581">
        <v>1.925826817898</v>
      </c>
      <c r="G56" s="582">
        <v>1.6048556815820001</v>
      </c>
      <c r="H56" s="584">
        <v>0.25</v>
      </c>
      <c r="I56" s="581">
        <v>0.25</v>
      </c>
      <c r="J56" s="582">
        <v>-1.3548556815820001</v>
      </c>
      <c r="K56" s="585">
        <v>0.12981437254700001</v>
      </c>
    </row>
    <row r="57" spans="1:11" ht="14.4" customHeight="1" thickBot="1" x14ac:dyDescent="0.35">
      <c r="A57" s="603" t="s">
        <v>352</v>
      </c>
      <c r="B57" s="581">
        <v>2.449079852538</v>
      </c>
      <c r="C57" s="581">
        <v>2.4809000000000001</v>
      </c>
      <c r="D57" s="582">
        <v>3.1820147461000002E-2</v>
      </c>
      <c r="E57" s="583">
        <v>1.0129926949620001</v>
      </c>
      <c r="F57" s="581">
        <v>2.576877185926</v>
      </c>
      <c r="G57" s="582">
        <v>2.1473976549380001</v>
      </c>
      <c r="H57" s="584">
        <v>4.9406564584124654E-324</v>
      </c>
      <c r="I57" s="581">
        <v>1.6005100000000001</v>
      </c>
      <c r="J57" s="582">
        <v>-0.54688765493799996</v>
      </c>
      <c r="K57" s="585">
        <v>0.62110449374099996</v>
      </c>
    </row>
    <row r="58" spans="1:11" ht="14.4" customHeight="1" thickBot="1" x14ac:dyDescent="0.35">
      <c r="A58" s="603" t="s">
        <v>353</v>
      </c>
      <c r="B58" s="581">
        <v>12.999959217257</v>
      </c>
      <c r="C58" s="581">
        <v>7.5419999999999998</v>
      </c>
      <c r="D58" s="582">
        <v>-5.4579592172569997</v>
      </c>
      <c r="E58" s="583">
        <v>0.58015566617900005</v>
      </c>
      <c r="F58" s="581">
        <v>7.4120426434839999</v>
      </c>
      <c r="G58" s="582">
        <v>6.1767022029029999</v>
      </c>
      <c r="H58" s="584">
        <v>4.9406564584124654E-324</v>
      </c>
      <c r="I58" s="581">
        <v>11.778</v>
      </c>
      <c r="J58" s="582">
        <v>5.6012977970959996</v>
      </c>
      <c r="K58" s="585">
        <v>1.5890356500239999</v>
      </c>
    </row>
    <row r="59" spans="1:11" ht="14.4" customHeight="1" thickBot="1" x14ac:dyDescent="0.35">
      <c r="A59" s="603" t="s">
        <v>354</v>
      </c>
      <c r="B59" s="581">
        <v>79.46151521553</v>
      </c>
      <c r="C59" s="581">
        <v>56.793979999999998</v>
      </c>
      <c r="D59" s="582">
        <v>-22.667535215529998</v>
      </c>
      <c r="E59" s="583">
        <v>0.71473567859800002</v>
      </c>
      <c r="F59" s="581">
        <v>57.937113150384</v>
      </c>
      <c r="G59" s="582">
        <v>48.280927625319997</v>
      </c>
      <c r="H59" s="584">
        <v>8.7499999999999994E-2</v>
      </c>
      <c r="I59" s="581">
        <v>68.739140000000006</v>
      </c>
      <c r="J59" s="582">
        <v>20.458212374679</v>
      </c>
      <c r="K59" s="585">
        <v>1.1864439952600001</v>
      </c>
    </row>
    <row r="60" spans="1:11" ht="14.4" customHeight="1" thickBot="1" x14ac:dyDescent="0.35">
      <c r="A60" s="603" t="s">
        <v>355</v>
      </c>
      <c r="B60" s="581">
        <v>4.9406564584124654E-324</v>
      </c>
      <c r="C60" s="581">
        <v>2.64</v>
      </c>
      <c r="D60" s="582">
        <v>2.64</v>
      </c>
      <c r="E60" s="593" t="s">
        <v>304</v>
      </c>
      <c r="F60" s="581">
        <v>0</v>
      </c>
      <c r="G60" s="582">
        <v>0</v>
      </c>
      <c r="H60" s="584">
        <v>0.78649999999999998</v>
      </c>
      <c r="I60" s="581">
        <v>0.87060000000000004</v>
      </c>
      <c r="J60" s="582">
        <v>0.87060000000000004</v>
      </c>
      <c r="K60" s="591" t="s">
        <v>298</v>
      </c>
    </row>
    <row r="61" spans="1:11" ht="14.4" customHeight="1" thickBot="1" x14ac:dyDescent="0.35">
      <c r="A61" s="603" t="s">
        <v>356</v>
      </c>
      <c r="B61" s="581">
        <v>6.2927996211029997</v>
      </c>
      <c r="C61" s="581">
        <v>11.1927</v>
      </c>
      <c r="D61" s="582">
        <v>4.8999003788959996</v>
      </c>
      <c r="E61" s="583">
        <v>1.7786518996189999</v>
      </c>
      <c r="F61" s="581">
        <v>11.691911469965</v>
      </c>
      <c r="G61" s="582">
        <v>9.7432595583040005</v>
      </c>
      <c r="H61" s="584">
        <v>1.46332</v>
      </c>
      <c r="I61" s="581">
        <v>10.412750000000001</v>
      </c>
      <c r="J61" s="582">
        <v>0.66949044169500005</v>
      </c>
      <c r="K61" s="585">
        <v>0.89059432469599997</v>
      </c>
    </row>
    <row r="62" spans="1:11" ht="14.4" customHeight="1" thickBot="1" x14ac:dyDescent="0.35">
      <c r="A62" s="602" t="s">
        <v>357</v>
      </c>
      <c r="B62" s="586">
        <v>229.68718617026801</v>
      </c>
      <c r="C62" s="586">
        <v>195.79064</v>
      </c>
      <c r="D62" s="587">
        <v>-33.896546170268003</v>
      </c>
      <c r="E62" s="588">
        <v>0.852422998707</v>
      </c>
      <c r="F62" s="586">
        <v>232.19069335196701</v>
      </c>
      <c r="G62" s="587">
        <v>193.49224445997299</v>
      </c>
      <c r="H62" s="589">
        <v>18.416429999999998</v>
      </c>
      <c r="I62" s="586">
        <v>172.84056000000001</v>
      </c>
      <c r="J62" s="587">
        <v>-20.651684459972</v>
      </c>
      <c r="K62" s="592">
        <v>0.74439055891799999</v>
      </c>
    </row>
    <row r="63" spans="1:11" ht="14.4" customHeight="1" thickBot="1" x14ac:dyDescent="0.35">
      <c r="A63" s="603" t="s">
        <v>358</v>
      </c>
      <c r="B63" s="581">
        <v>53.61563677174</v>
      </c>
      <c r="C63" s="581">
        <v>40.378579999999999</v>
      </c>
      <c r="D63" s="582">
        <v>-13.237056771740001</v>
      </c>
      <c r="E63" s="583">
        <v>0.75311201043599996</v>
      </c>
      <c r="F63" s="581">
        <v>37.891654294247999</v>
      </c>
      <c r="G63" s="582">
        <v>31.576378578540002</v>
      </c>
      <c r="H63" s="584">
        <v>3.2335699999999998</v>
      </c>
      <c r="I63" s="581">
        <v>34.997979999999998</v>
      </c>
      <c r="J63" s="582">
        <v>3.421601421459</v>
      </c>
      <c r="K63" s="585">
        <v>0.92363293848799999</v>
      </c>
    </row>
    <row r="64" spans="1:11" ht="14.4" customHeight="1" thickBot="1" x14ac:dyDescent="0.35">
      <c r="A64" s="603" t="s">
        <v>359</v>
      </c>
      <c r="B64" s="581">
        <v>5.9999996387329997</v>
      </c>
      <c r="C64" s="581">
        <v>1.8720000000000001</v>
      </c>
      <c r="D64" s="582">
        <v>-4.1279996387329998</v>
      </c>
      <c r="E64" s="583">
        <v>0.312000018785</v>
      </c>
      <c r="F64" s="581">
        <v>1.8690469409029999</v>
      </c>
      <c r="G64" s="582">
        <v>1.5575391174190001</v>
      </c>
      <c r="H64" s="584">
        <v>0.48279</v>
      </c>
      <c r="I64" s="581">
        <v>4.2997500000000004</v>
      </c>
      <c r="J64" s="582">
        <v>2.7422108825799998</v>
      </c>
      <c r="K64" s="585">
        <v>2.3005040194020001</v>
      </c>
    </row>
    <row r="65" spans="1:11" ht="14.4" customHeight="1" thickBot="1" x14ac:dyDescent="0.35">
      <c r="A65" s="603" t="s">
        <v>360</v>
      </c>
      <c r="B65" s="581">
        <v>10.07153939358</v>
      </c>
      <c r="C65" s="581">
        <v>6.2538999999999998</v>
      </c>
      <c r="D65" s="582">
        <v>-3.8176393935799999</v>
      </c>
      <c r="E65" s="583">
        <v>0.62094777725600003</v>
      </c>
      <c r="F65" s="581">
        <v>6.3423159788529997</v>
      </c>
      <c r="G65" s="582">
        <v>5.2852633157110001</v>
      </c>
      <c r="H65" s="584">
        <v>0.6109</v>
      </c>
      <c r="I65" s="581">
        <v>6.0423200000000001</v>
      </c>
      <c r="J65" s="582">
        <v>0.75705668428799999</v>
      </c>
      <c r="K65" s="585">
        <v>0.952699301035</v>
      </c>
    </row>
    <row r="66" spans="1:11" ht="14.4" customHeight="1" thickBot="1" x14ac:dyDescent="0.35">
      <c r="A66" s="603" t="s">
        <v>361</v>
      </c>
      <c r="B66" s="581">
        <v>160.00001036621401</v>
      </c>
      <c r="C66" s="581">
        <v>147.28616</v>
      </c>
      <c r="D66" s="582">
        <v>-12.713850366213</v>
      </c>
      <c r="E66" s="583">
        <v>0.92053844035900001</v>
      </c>
      <c r="F66" s="581">
        <v>186.08767613796101</v>
      </c>
      <c r="G66" s="582">
        <v>155.07306344830101</v>
      </c>
      <c r="H66" s="584">
        <v>14.089169999999999</v>
      </c>
      <c r="I66" s="581">
        <v>127.50051000000001</v>
      </c>
      <c r="J66" s="582">
        <v>-27.572553448301001</v>
      </c>
      <c r="K66" s="585">
        <v>0.68516364246200001</v>
      </c>
    </row>
    <row r="67" spans="1:11" ht="14.4" customHeight="1" thickBot="1" x14ac:dyDescent="0.35">
      <c r="A67" s="601" t="s">
        <v>58</v>
      </c>
      <c r="B67" s="581">
        <v>2306.6515011138399</v>
      </c>
      <c r="C67" s="581">
        <v>2367.2860000000001</v>
      </c>
      <c r="D67" s="582">
        <v>60.634498886163001</v>
      </c>
      <c r="E67" s="583">
        <v>1.0262868052909999</v>
      </c>
      <c r="F67" s="581">
        <v>2385.5561588482401</v>
      </c>
      <c r="G67" s="582">
        <v>1987.96346570687</v>
      </c>
      <c r="H67" s="584">
        <v>196.054</v>
      </c>
      <c r="I67" s="581">
        <v>1924.413</v>
      </c>
      <c r="J67" s="582">
        <v>-63.550465706864998</v>
      </c>
      <c r="K67" s="585">
        <v>0.80669364787800002</v>
      </c>
    </row>
    <row r="68" spans="1:11" ht="14.4" customHeight="1" thickBot="1" x14ac:dyDescent="0.35">
      <c r="A68" s="602" t="s">
        <v>362</v>
      </c>
      <c r="B68" s="586">
        <v>2306.6515011138399</v>
      </c>
      <c r="C68" s="586">
        <v>2367.2860000000001</v>
      </c>
      <c r="D68" s="587">
        <v>60.634498886163001</v>
      </c>
      <c r="E68" s="588">
        <v>1.0262868052909999</v>
      </c>
      <c r="F68" s="586">
        <v>2385.5561588482401</v>
      </c>
      <c r="G68" s="587">
        <v>1987.96346570687</v>
      </c>
      <c r="H68" s="589">
        <v>196.054</v>
      </c>
      <c r="I68" s="586">
        <v>1924.413</v>
      </c>
      <c r="J68" s="587">
        <v>-63.550465706864998</v>
      </c>
      <c r="K68" s="592">
        <v>0.80669364787800002</v>
      </c>
    </row>
    <row r="69" spans="1:11" ht="14.4" customHeight="1" thickBot="1" x14ac:dyDescent="0.35">
      <c r="A69" s="603" t="s">
        <v>363</v>
      </c>
      <c r="B69" s="581">
        <v>933.454623795614</v>
      </c>
      <c r="C69" s="581">
        <v>1011.95</v>
      </c>
      <c r="D69" s="582">
        <v>78.495376204384996</v>
      </c>
      <c r="E69" s="583">
        <v>1.0840912607890001</v>
      </c>
      <c r="F69" s="581">
        <v>994.463140953736</v>
      </c>
      <c r="G69" s="582">
        <v>828.71928412811303</v>
      </c>
      <c r="H69" s="584">
        <v>83.564999999999998</v>
      </c>
      <c r="I69" s="581">
        <v>843.67700000000002</v>
      </c>
      <c r="J69" s="582">
        <v>14.957715871886</v>
      </c>
      <c r="K69" s="585">
        <v>0.84837432907800003</v>
      </c>
    </row>
    <row r="70" spans="1:11" ht="14.4" customHeight="1" thickBot="1" x14ac:dyDescent="0.35">
      <c r="A70" s="603" t="s">
        <v>364</v>
      </c>
      <c r="B70" s="581">
        <v>399.99993591553999</v>
      </c>
      <c r="C70" s="581">
        <v>420.42</v>
      </c>
      <c r="D70" s="582">
        <v>20.420064084460002</v>
      </c>
      <c r="E70" s="583">
        <v>1.0510501683889999</v>
      </c>
      <c r="F70" s="581">
        <v>400.017191977994</v>
      </c>
      <c r="G70" s="582">
        <v>333.34765998166199</v>
      </c>
      <c r="H70" s="584">
        <v>36.908000000000001</v>
      </c>
      <c r="I70" s="581">
        <v>370.15600000000001</v>
      </c>
      <c r="J70" s="582">
        <v>36.808340018338001</v>
      </c>
      <c r="K70" s="585">
        <v>0.92535022849799997</v>
      </c>
    </row>
    <row r="71" spans="1:11" ht="14.4" customHeight="1" thickBot="1" x14ac:dyDescent="0.35">
      <c r="A71" s="603" t="s">
        <v>365</v>
      </c>
      <c r="B71" s="581">
        <v>973.19694140268302</v>
      </c>
      <c r="C71" s="581">
        <v>934.91600000000005</v>
      </c>
      <c r="D71" s="582">
        <v>-38.280941402682998</v>
      </c>
      <c r="E71" s="583">
        <v>0.96066475368500004</v>
      </c>
      <c r="F71" s="581">
        <v>991.07582591650805</v>
      </c>
      <c r="G71" s="582">
        <v>825.89652159708999</v>
      </c>
      <c r="H71" s="584">
        <v>75.581000000000003</v>
      </c>
      <c r="I71" s="581">
        <v>710.58</v>
      </c>
      <c r="J71" s="582">
        <v>-115.31652159709</v>
      </c>
      <c r="K71" s="585">
        <v>0.71697844041600001</v>
      </c>
    </row>
    <row r="72" spans="1:11" ht="14.4" customHeight="1" thickBot="1" x14ac:dyDescent="0.35">
      <c r="A72" s="604" t="s">
        <v>366</v>
      </c>
      <c r="B72" s="586">
        <v>2848.23626850439</v>
      </c>
      <c r="C72" s="586">
        <v>3143.8643099999999</v>
      </c>
      <c r="D72" s="587">
        <v>295.62804149561401</v>
      </c>
      <c r="E72" s="588">
        <v>1.1037933702210001</v>
      </c>
      <c r="F72" s="586">
        <v>2657.9781563406</v>
      </c>
      <c r="G72" s="587">
        <v>2214.9817969505002</v>
      </c>
      <c r="H72" s="589">
        <v>261.82091000000003</v>
      </c>
      <c r="I72" s="586">
        <v>2228.7975299999998</v>
      </c>
      <c r="J72" s="587">
        <v>13.815733049504001</v>
      </c>
      <c r="K72" s="592">
        <v>0.83853116876900002</v>
      </c>
    </row>
    <row r="73" spans="1:11" ht="14.4" customHeight="1" thickBot="1" x14ac:dyDescent="0.35">
      <c r="A73" s="601" t="s">
        <v>61</v>
      </c>
      <c r="B73" s="581">
        <v>669.76476967268604</v>
      </c>
      <c r="C73" s="581">
        <v>748.44695000000002</v>
      </c>
      <c r="D73" s="582">
        <v>78.682180327314001</v>
      </c>
      <c r="E73" s="583">
        <v>1.1174773351630001</v>
      </c>
      <c r="F73" s="581">
        <v>470.693002246552</v>
      </c>
      <c r="G73" s="582">
        <v>392.24416853879399</v>
      </c>
      <c r="H73" s="584">
        <v>40.211410000000001</v>
      </c>
      <c r="I73" s="581">
        <v>284.22016000000002</v>
      </c>
      <c r="J73" s="582">
        <v>-108.02400853879401</v>
      </c>
      <c r="K73" s="585">
        <v>0.60383340870400004</v>
      </c>
    </row>
    <row r="74" spans="1:11" ht="14.4" customHeight="1" thickBot="1" x14ac:dyDescent="0.35">
      <c r="A74" s="602" t="s">
        <v>367</v>
      </c>
      <c r="B74" s="586">
        <v>0.25909998439900001</v>
      </c>
      <c r="C74" s="586">
        <v>1.6890000000000001</v>
      </c>
      <c r="D74" s="587">
        <v>1.4299000155999999</v>
      </c>
      <c r="E74" s="588">
        <v>6.5187190339500001</v>
      </c>
      <c r="F74" s="586">
        <v>0</v>
      </c>
      <c r="G74" s="587">
        <v>0</v>
      </c>
      <c r="H74" s="589">
        <v>4.9406564584124654E-324</v>
      </c>
      <c r="I74" s="586">
        <v>4.9406564584124654E-323</v>
      </c>
      <c r="J74" s="587">
        <v>4.9406564584124654E-323</v>
      </c>
      <c r="K74" s="590" t="s">
        <v>298</v>
      </c>
    </row>
    <row r="75" spans="1:11" ht="14.4" customHeight="1" thickBot="1" x14ac:dyDescent="0.35">
      <c r="A75" s="603" t="s">
        <v>368</v>
      </c>
      <c r="B75" s="581">
        <v>4.9406564584124654E-324</v>
      </c>
      <c r="C75" s="581">
        <v>1.6890000000000001</v>
      </c>
      <c r="D75" s="582">
        <v>1.6890000000000001</v>
      </c>
      <c r="E75" s="593" t="s">
        <v>304</v>
      </c>
      <c r="F75" s="581">
        <v>0</v>
      </c>
      <c r="G75" s="582">
        <v>0</v>
      </c>
      <c r="H75" s="584">
        <v>4.9406564584124654E-324</v>
      </c>
      <c r="I75" s="581">
        <v>4.9406564584124654E-323</v>
      </c>
      <c r="J75" s="582">
        <v>4.9406564584124654E-323</v>
      </c>
      <c r="K75" s="591" t="s">
        <v>298</v>
      </c>
    </row>
    <row r="76" spans="1:11" ht="14.4" customHeight="1" thickBot="1" x14ac:dyDescent="0.35">
      <c r="A76" s="602" t="s">
        <v>369</v>
      </c>
      <c r="B76" s="586">
        <v>669.50566968828696</v>
      </c>
      <c r="C76" s="586">
        <v>746.75795000000005</v>
      </c>
      <c r="D76" s="587">
        <v>77.252280311712994</v>
      </c>
      <c r="E76" s="588">
        <v>1.1153870442160001</v>
      </c>
      <c r="F76" s="586">
        <v>470.693002246552</v>
      </c>
      <c r="G76" s="587">
        <v>392.24416853879399</v>
      </c>
      <c r="H76" s="589">
        <v>40.211410000000001</v>
      </c>
      <c r="I76" s="586">
        <v>284.22016000000002</v>
      </c>
      <c r="J76" s="587">
        <v>-108.02400853879401</v>
      </c>
      <c r="K76" s="592">
        <v>0.60383340870400004</v>
      </c>
    </row>
    <row r="77" spans="1:11" ht="14.4" customHeight="1" thickBot="1" x14ac:dyDescent="0.35">
      <c r="A77" s="603" t="s">
        <v>370</v>
      </c>
      <c r="B77" s="581">
        <v>220.70152671130501</v>
      </c>
      <c r="C77" s="581">
        <v>283.99113999999997</v>
      </c>
      <c r="D77" s="582">
        <v>63.289613288695001</v>
      </c>
      <c r="E77" s="583">
        <v>1.2867656342560001</v>
      </c>
      <c r="F77" s="581">
        <v>244.10444973795501</v>
      </c>
      <c r="G77" s="582">
        <v>203.42037478162899</v>
      </c>
      <c r="H77" s="584">
        <v>20.65343</v>
      </c>
      <c r="I77" s="581">
        <v>132.87717000000001</v>
      </c>
      <c r="J77" s="582">
        <v>-70.543204781629001</v>
      </c>
      <c r="K77" s="585">
        <v>0.54434554610800001</v>
      </c>
    </row>
    <row r="78" spans="1:11" ht="14.4" customHeight="1" thickBot="1" x14ac:dyDescent="0.35">
      <c r="A78" s="603" t="s">
        <v>371</v>
      </c>
      <c r="B78" s="581">
        <v>8.9189994629E-2</v>
      </c>
      <c r="C78" s="581">
        <v>10.727</v>
      </c>
      <c r="D78" s="582">
        <v>10.63781000537</v>
      </c>
      <c r="E78" s="583">
        <v>120.271338108365</v>
      </c>
      <c r="F78" s="581">
        <v>0</v>
      </c>
      <c r="G78" s="582">
        <v>0</v>
      </c>
      <c r="H78" s="584">
        <v>4.9406564584124654E-324</v>
      </c>
      <c r="I78" s="581">
        <v>4.9406564584124654E-323</v>
      </c>
      <c r="J78" s="582">
        <v>4.9406564584124654E-323</v>
      </c>
      <c r="K78" s="591" t="s">
        <v>298</v>
      </c>
    </row>
    <row r="79" spans="1:11" ht="14.4" customHeight="1" thickBot="1" x14ac:dyDescent="0.35">
      <c r="A79" s="603" t="s">
        <v>372</v>
      </c>
      <c r="B79" s="581">
        <v>53.480436779880002</v>
      </c>
      <c r="C79" s="581">
        <v>67.754000000000005</v>
      </c>
      <c r="D79" s="582">
        <v>14.273563220119</v>
      </c>
      <c r="E79" s="583">
        <v>1.2668931684089999</v>
      </c>
      <c r="F79" s="581">
        <v>57.497589235504002</v>
      </c>
      <c r="G79" s="582">
        <v>47.914657696253002</v>
      </c>
      <c r="H79" s="584">
        <v>4.3103699999999998</v>
      </c>
      <c r="I79" s="581">
        <v>5.4119700000000002</v>
      </c>
      <c r="J79" s="582">
        <v>-42.502687696252998</v>
      </c>
      <c r="K79" s="585">
        <v>9.4125163713999996E-2</v>
      </c>
    </row>
    <row r="80" spans="1:11" ht="14.4" customHeight="1" thickBot="1" x14ac:dyDescent="0.35">
      <c r="A80" s="603" t="s">
        <v>373</v>
      </c>
      <c r="B80" s="581">
        <v>318.00010085284498</v>
      </c>
      <c r="C80" s="581">
        <v>271.06716</v>
      </c>
      <c r="D80" s="582">
        <v>-46.932940852845</v>
      </c>
      <c r="E80" s="583">
        <v>0.85241218248899997</v>
      </c>
      <c r="F80" s="581">
        <v>86.992984238993003</v>
      </c>
      <c r="G80" s="582">
        <v>72.494153532493996</v>
      </c>
      <c r="H80" s="584">
        <v>1.1121000000000001</v>
      </c>
      <c r="I80" s="581">
        <v>66.874610000000004</v>
      </c>
      <c r="J80" s="582">
        <v>-5.6195435324940002</v>
      </c>
      <c r="K80" s="585">
        <v>0.76873566972100005</v>
      </c>
    </row>
    <row r="81" spans="1:11" ht="14.4" customHeight="1" thickBot="1" x14ac:dyDescent="0.35">
      <c r="A81" s="603" t="s">
        <v>374</v>
      </c>
      <c r="B81" s="581">
        <v>77.000275363724</v>
      </c>
      <c r="C81" s="581">
        <v>106.43865</v>
      </c>
      <c r="D81" s="582">
        <v>29.438374636275</v>
      </c>
      <c r="E81" s="583">
        <v>1.3823151865000001</v>
      </c>
      <c r="F81" s="581">
        <v>76.994320511880005</v>
      </c>
      <c r="G81" s="582">
        <v>64.161933759899995</v>
      </c>
      <c r="H81" s="584">
        <v>14.13551</v>
      </c>
      <c r="I81" s="581">
        <v>79.05641</v>
      </c>
      <c r="J81" s="582">
        <v>14.894476240098999</v>
      </c>
      <c r="K81" s="585">
        <v>1.026782358418</v>
      </c>
    </row>
    <row r="82" spans="1:11" ht="14.4" customHeight="1" thickBot="1" x14ac:dyDescent="0.35">
      <c r="A82" s="603" t="s">
        <v>375</v>
      </c>
      <c r="B82" s="581">
        <v>4.9406564584124654E-324</v>
      </c>
      <c r="C82" s="581">
        <v>6.78</v>
      </c>
      <c r="D82" s="582">
        <v>6.78</v>
      </c>
      <c r="E82" s="593" t="s">
        <v>304</v>
      </c>
      <c r="F82" s="581">
        <v>5.1036585222189998</v>
      </c>
      <c r="G82" s="582">
        <v>4.2530487685149998</v>
      </c>
      <c r="H82" s="584">
        <v>4.9406564584124654E-324</v>
      </c>
      <c r="I82" s="581">
        <v>4.9406564584124654E-323</v>
      </c>
      <c r="J82" s="582">
        <v>-4.2530487685149998</v>
      </c>
      <c r="K82" s="585">
        <v>9.8813129168249309E-324</v>
      </c>
    </row>
    <row r="83" spans="1:11" ht="14.4" customHeight="1" thickBot="1" x14ac:dyDescent="0.35">
      <c r="A83" s="605" t="s">
        <v>62</v>
      </c>
      <c r="B83" s="586">
        <v>164.99999006515901</v>
      </c>
      <c r="C83" s="586">
        <v>46.774999999999999</v>
      </c>
      <c r="D83" s="587">
        <v>-118.22499006515901</v>
      </c>
      <c r="E83" s="588">
        <v>0.28348486555300001</v>
      </c>
      <c r="F83" s="586">
        <v>0</v>
      </c>
      <c r="G83" s="587">
        <v>0</v>
      </c>
      <c r="H83" s="589">
        <v>8.3409999999999993</v>
      </c>
      <c r="I83" s="586">
        <v>137.67500000000001</v>
      </c>
      <c r="J83" s="587">
        <v>137.67500000000001</v>
      </c>
      <c r="K83" s="590" t="s">
        <v>298</v>
      </c>
    </row>
    <row r="84" spans="1:11" ht="14.4" customHeight="1" thickBot="1" x14ac:dyDescent="0.35">
      <c r="A84" s="602" t="s">
        <v>376</v>
      </c>
      <c r="B84" s="586">
        <v>164.99999006515901</v>
      </c>
      <c r="C84" s="586">
        <v>40.795999999999999</v>
      </c>
      <c r="D84" s="587">
        <v>-124.203990065159</v>
      </c>
      <c r="E84" s="588">
        <v>0.24724849973499999</v>
      </c>
      <c r="F84" s="586">
        <v>0</v>
      </c>
      <c r="G84" s="587">
        <v>0</v>
      </c>
      <c r="H84" s="589">
        <v>8.3409999999999993</v>
      </c>
      <c r="I84" s="586">
        <v>104.99299999999999</v>
      </c>
      <c r="J84" s="587">
        <v>104.99299999999999</v>
      </c>
      <c r="K84" s="590" t="s">
        <v>298</v>
      </c>
    </row>
    <row r="85" spans="1:11" ht="14.4" customHeight="1" thickBot="1" x14ac:dyDescent="0.35">
      <c r="A85" s="603" t="s">
        <v>377</v>
      </c>
      <c r="B85" s="581">
        <v>164.99999006515901</v>
      </c>
      <c r="C85" s="581">
        <v>10.846</v>
      </c>
      <c r="D85" s="582">
        <v>-154.15399006515901</v>
      </c>
      <c r="E85" s="583">
        <v>6.5733337291000005E-2</v>
      </c>
      <c r="F85" s="581">
        <v>0</v>
      </c>
      <c r="G85" s="582">
        <v>0</v>
      </c>
      <c r="H85" s="584">
        <v>4.1059999999999999</v>
      </c>
      <c r="I85" s="581">
        <v>89.078000000000003</v>
      </c>
      <c r="J85" s="582">
        <v>89.078000000000003</v>
      </c>
      <c r="K85" s="591" t="s">
        <v>298</v>
      </c>
    </row>
    <row r="86" spans="1:11" ht="14.4" customHeight="1" thickBot="1" x14ac:dyDescent="0.35">
      <c r="A86" s="603" t="s">
        <v>378</v>
      </c>
      <c r="B86" s="581">
        <v>4.9406564584124654E-324</v>
      </c>
      <c r="C86" s="581">
        <v>29.95</v>
      </c>
      <c r="D86" s="582">
        <v>29.95</v>
      </c>
      <c r="E86" s="593" t="s">
        <v>304</v>
      </c>
      <c r="F86" s="581">
        <v>0</v>
      </c>
      <c r="G86" s="582">
        <v>0</v>
      </c>
      <c r="H86" s="584">
        <v>4.2350000000000003</v>
      </c>
      <c r="I86" s="581">
        <v>15.914999999999999</v>
      </c>
      <c r="J86" s="582">
        <v>15.914999999999999</v>
      </c>
      <c r="K86" s="591" t="s">
        <v>298</v>
      </c>
    </row>
    <row r="87" spans="1:11" ht="14.4" customHeight="1" thickBot="1" x14ac:dyDescent="0.35">
      <c r="A87" s="602" t="s">
        <v>379</v>
      </c>
      <c r="B87" s="586">
        <v>4.9406564584124654E-324</v>
      </c>
      <c r="C87" s="586">
        <v>5.9790000000000001</v>
      </c>
      <c r="D87" s="587">
        <v>5.9790000000000001</v>
      </c>
      <c r="E87" s="594" t="s">
        <v>304</v>
      </c>
      <c r="F87" s="586">
        <v>0</v>
      </c>
      <c r="G87" s="587">
        <v>0</v>
      </c>
      <c r="H87" s="589">
        <v>4.9406564584124654E-324</v>
      </c>
      <c r="I87" s="586">
        <v>32.682000000000002</v>
      </c>
      <c r="J87" s="587">
        <v>32.682000000000002</v>
      </c>
      <c r="K87" s="590" t="s">
        <v>298</v>
      </c>
    </row>
    <row r="88" spans="1:11" ht="14.4" customHeight="1" thickBot="1" x14ac:dyDescent="0.35">
      <c r="A88" s="603" t="s">
        <v>380</v>
      </c>
      <c r="B88" s="581">
        <v>4.9406564584124654E-324</v>
      </c>
      <c r="C88" s="581">
        <v>5.9790000000000001</v>
      </c>
      <c r="D88" s="582">
        <v>5.9790000000000001</v>
      </c>
      <c r="E88" s="593" t="s">
        <v>304</v>
      </c>
      <c r="F88" s="581">
        <v>0</v>
      </c>
      <c r="G88" s="582">
        <v>0</v>
      </c>
      <c r="H88" s="584">
        <v>4.9406564584124654E-324</v>
      </c>
      <c r="I88" s="581">
        <v>32.682000000000002</v>
      </c>
      <c r="J88" s="582">
        <v>32.682000000000002</v>
      </c>
      <c r="K88" s="591" t="s">
        <v>298</v>
      </c>
    </row>
    <row r="89" spans="1:11" ht="14.4" customHeight="1" thickBot="1" x14ac:dyDescent="0.35">
      <c r="A89" s="601" t="s">
        <v>63</v>
      </c>
      <c r="B89" s="581">
        <v>2013.47150876654</v>
      </c>
      <c r="C89" s="581">
        <v>2348.6423599999998</v>
      </c>
      <c r="D89" s="582">
        <v>335.170851233458</v>
      </c>
      <c r="E89" s="583">
        <v>1.166464163895</v>
      </c>
      <c r="F89" s="581">
        <v>2187.2851540940401</v>
      </c>
      <c r="G89" s="582">
        <v>1822.7376284116999</v>
      </c>
      <c r="H89" s="584">
        <v>213.26849999999999</v>
      </c>
      <c r="I89" s="581">
        <v>1806.90237</v>
      </c>
      <c r="J89" s="582">
        <v>-15.835258411702</v>
      </c>
      <c r="K89" s="585">
        <v>0.82609364701099997</v>
      </c>
    </row>
    <row r="90" spans="1:11" ht="14.4" customHeight="1" thickBot="1" x14ac:dyDescent="0.35">
      <c r="A90" s="602" t="s">
        <v>381</v>
      </c>
      <c r="B90" s="586">
        <v>8.6071494817529999</v>
      </c>
      <c r="C90" s="586">
        <v>3.7468499999999998</v>
      </c>
      <c r="D90" s="587">
        <v>-4.8602994817529996</v>
      </c>
      <c r="E90" s="588">
        <v>0.43531833715000001</v>
      </c>
      <c r="F90" s="586">
        <v>3.5941790022409998</v>
      </c>
      <c r="G90" s="587">
        <v>2.9951491685340002</v>
      </c>
      <c r="H90" s="589">
        <v>0.10285</v>
      </c>
      <c r="I90" s="586">
        <v>1.1335500000000001</v>
      </c>
      <c r="J90" s="587">
        <v>-1.8615991685340001</v>
      </c>
      <c r="K90" s="592">
        <v>0.31538495976199998</v>
      </c>
    </row>
    <row r="91" spans="1:11" ht="14.4" customHeight="1" thickBot="1" x14ac:dyDescent="0.35">
      <c r="A91" s="603" t="s">
        <v>382</v>
      </c>
      <c r="B91" s="581">
        <v>8.6071494817529999</v>
      </c>
      <c r="C91" s="581">
        <v>3.7468499999999998</v>
      </c>
      <c r="D91" s="582">
        <v>-4.8602994817529996</v>
      </c>
      <c r="E91" s="583">
        <v>0.43531833715000001</v>
      </c>
      <c r="F91" s="581">
        <v>3.5941790022409998</v>
      </c>
      <c r="G91" s="582">
        <v>2.9951491685340002</v>
      </c>
      <c r="H91" s="584">
        <v>0.10285</v>
      </c>
      <c r="I91" s="581">
        <v>1.1335500000000001</v>
      </c>
      <c r="J91" s="582">
        <v>-1.8615991685340001</v>
      </c>
      <c r="K91" s="585">
        <v>0.31538495976199998</v>
      </c>
    </row>
    <row r="92" spans="1:11" ht="14.4" customHeight="1" thickBot="1" x14ac:dyDescent="0.35">
      <c r="A92" s="602" t="s">
        <v>383</v>
      </c>
      <c r="B92" s="586">
        <v>60.867236335112999</v>
      </c>
      <c r="C92" s="586">
        <v>60.223640000000003</v>
      </c>
      <c r="D92" s="587">
        <v>-0.64359633511299996</v>
      </c>
      <c r="E92" s="588">
        <v>0.98942622708200001</v>
      </c>
      <c r="F92" s="586">
        <v>55.788697076703002</v>
      </c>
      <c r="G92" s="587">
        <v>46.490580897252002</v>
      </c>
      <c r="H92" s="589">
        <v>5.19231</v>
      </c>
      <c r="I92" s="586">
        <v>46.06315</v>
      </c>
      <c r="J92" s="587">
        <v>-0.42743089725200001</v>
      </c>
      <c r="K92" s="592">
        <v>0.82567172946599998</v>
      </c>
    </row>
    <row r="93" spans="1:11" ht="14.4" customHeight="1" thickBot="1" x14ac:dyDescent="0.35">
      <c r="A93" s="603" t="s">
        <v>384</v>
      </c>
      <c r="B93" s="581">
        <v>25.867198442506002</v>
      </c>
      <c r="C93" s="581">
        <v>21.312000000000001</v>
      </c>
      <c r="D93" s="582">
        <v>-4.5551984425049996</v>
      </c>
      <c r="E93" s="583">
        <v>0.82390058774099995</v>
      </c>
      <c r="F93" s="581">
        <v>24.608704440636</v>
      </c>
      <c r="G93" s="582">
        <v>20.507253700530001</v>
      </c>
      <c r="H93" s="584">
        <v>1.6073999999999999</v>
      </c>
      <c r="I93" s="581">
        <v>19.867999999999999</v>
      </c>
      <c r="J93" s="582">
        <v>-0.63925370052999997</v>
      </c>
      <c r="K93" s="585">
        <v>0.80735660212899996</v>
      </c>
    </row>
    <row r="94" spans="1:11" ht="14.4" customHeight="1" thickBot="1" x14ac:dyDescent="0.35">
      <c r="A94" s="603" t="s">
        <v>385</v>
      </c>
      <c r="B94" s="581">
        <v>35.000037892606997</v>
      </c>
      <c r="C94" s="581">
        <v>38.911639999999998</v>
      </c>
      <c r="D94" s="582">
        <v>3.911602107392</v>
      </c>
      <c r="E94" s="583">
        <v>1.1117599392140001</v>
      </c>
      <c r="F94" s="581">
        <v>31.179992636066999</v>
      </c>
      <c r="G94" s="582">
        <v>25.983327196722001</v>
      </c>
      <c r="H94" s="584">
        <v>3.5849099999999998</v>
      </c>
      <c r="I94" s="581">
        <v>26.195150000000002</v>
      </c>
      <c r="J94" s="582">
        <v>0.21182280327700001</v>
      </c>
      <c r="K94" s="585">
        <v>0.84012688218800002</v>
      </c>
    </row>
    <row r="95" spans="1:11" ht="14.4" customHeight="1" thickBot="1" x14ac:dyDescent="0.35">
      <c r="A95" s="602" t="s">
        <v>386</v>
      </c>
      <c r="B95" s="586">
        <v>97.654914120084001</v>
      </c>
      <c r="C95" s="586">
        <v>102.6318</v>
      </c>
      <c r="D95" s="587">
        <v>4.9768858799149998</v>
      </c>
      <c r="E95" s="588">
        <v>1.050964008567</v>
      </c>
      <c r="F95" s="586">
        <v>101.488370589233</v>
      </c>
      <c r="G95" s="587">
        <v>84.573642157693996</v>
      </c>
      <c r="H95" s="589">
        <v>23.262640000000001</v>
      </c>
      <c r="I95" s="586">
        <v>108.288</v>
      </c>
      <c r="J95" s="587">
        <v>23.714357842304999</v>
      </c>
      <c r="K95" s="592">
        <v>1.0669990992189999</v>
      </c>
    </row>
    <row r="96" spans="1:11" ht="14.4" customHeight="1" thickBot="1" x14ac:dyDescent="0.35">
      <c r="A96" s="603" t="s">
        <v>387</v>
      </c>
      <c r="B96" s="581">
        <v>77.654995324302007</v>
      </c>
      <c r="C96" s="581">
        <v>77.355000000000004</v>
      </c>
      <c r="D96" s="582">
        <v>-0.29999532430199999</v>
      </c>
      <c r="E96" s="583">
        <v>0.99613681871899995</v>
      </c>
      <c r="F96" s="581">
        <v>76.932673293882999</v>
      </c>
      <c r="G96" s="582">
        <v>64.110561078236003</v>
      </c>
      <c r="H96" s="584">
        <v>19.440000000000001</v>
      </c>
      <c r="I96" s="581">
        <v>77.760000000000005</v>
      </c>
      <c r="J96" s="582">
        <v>13.649438921763</v>
      </c>
      <c r="K96" s="585">
        <v>1.010753905599</v>
      </c>
    </row>
    <row r="97" spans="1:11" ht="14.4" customHeight="1" thickBot="1" x14ac:dyDescent="0.35">
      <c r="A97" s="603" t="s">
        <v>388</v>
      </c>
      <c r="B97" s="581">
        <v>19.999918795780999</v>
      </c>
      <c r="C97" s="581">
        <v>25.276800000000001</v>
      </c>
      <c r="D97" s="582">
        <v>5.2768812042180002</v>
      </c>
      <c r="E97" s="583">
        <v>1.2638451314770001</v>
      </c>
      <c r="F97" s="581">
        <v>24.555697295348999</v>
      </c>
      <c r="G97" s="582">
        <v>20.463081079457002</v>
      </c>
      <c r="H97" s="584">
        <v>3.8226399999999998</v>
      </c>
      <c r="I97" s="581">
        <v>30.527999999999999</v>
      </c>
      <c r="J97" s="582">
        <v>10.064918920542</v>
      </c>
      <c r="K97" s="585">
        <v>1.243214543363</v>
      </c>
    </row>
    <row r="98" spans="1:11" ht="14.4" customHeight="1" thickBot="1" x14ac:dyDescent="0.35">
      <c r="A98" s="602" t="s">
        <v>389</v>
      </c>
      <c r="B98" s="586">
        <v>4.9406564584124654E-324</v>
      </c>
      <c r="C98" s="586">
        <v>4.9406564584124654E-324</v>
      </c>
      <c r="D98" s="587">
        <v>0</v>
      </c>
      <c r="E98" s="588">
        <v>1</v>
      </c>
      <c r="F98" s="586">
        <v>4.9406564584124654E-324</v>
      </c>
      <c r="G98" s="587">
        <v>0</v>
      </c>
      <c r="H98" s="589">
        <v>4.9406564584124654E-324</v>
      </c>
      <c r="I98" s="586">
        <v>2.2000000000000002</v>
      </c>
      <c r="J98" s="587">
        <v>2.2000000000000002</v>
      </c>
      <c r="K98" s="590" t="s">
        <v>304</v>
      </c>
    </row>
    <row r="99" spans="1:11" ht="14.4" customHeight="1" thickBot="1" x14ac:dyDescent="0.35">
      <c r="A99" s="603" t="s">
        <v>390</v>
      </c>
      <c r="B99" s="581">
        <v>4.9406564584124654E-324</v>
      </c>
      <c r="C99" s="581">
        <v>4.9406564584124654E-324</v>
      </c>
      <c r="D99" s="582">
        <v>0</v>
      </c>
      <c r="E99" s="583">
        <v>1</v>
      </c>
      <c r="F99" s="581">
        <v>4.9406564584124654E-324</v>
      </c>
      <c r="G99" s="582">
        <v>0</v>
      </c>
      <c r="H99" s="584">
        <v>4.9406564584124654E-324</v>
      </c>
      <c r="I99" s="581">
        <v>2.2000000000000002</v>
      </c>
      <c r="J99" s="582">
        <v>2.2000000000000002</v>
      </c>
      <c r="K99" s="591" t="s">
        <v>304</v>
      </c>
    </row>
    <row r="100" spans="1:11" ht="14.4" customHeight="1" thickBot="1" x14ac:dyDescent="0.35">
      <c r="A100" s="602" t="s">
        <v>391</v>
      </c>
      <c r="B100" s="586">
        <v>1393.06467612196</v>
      </c>
      <c r="C100" s="586">
        <v>1535.94183</v>
      </c>
      <c r="D100" s="587">
        <v>142.87715387803999</v>
      </c>
      <c r="E100" s="588">
        <v>1.102563187716</v>
      </c>
      <c r="F100" s="586">
        <v>1464.4782029929199</v>
      </c>
      <c r="G100" s="587">
        <v>1220.3985024941001</v>
      </c>
      <c r="H100" s="589">
        <v>123.06295</v>
      </c>
      <c r="I100" s="586">
        <v>1190.7049199999999</v>
      </c>
      <c r="J100" s="587">
        <v>-29.693582494097001</v>
      </c>
      <c r="K100" s="592">
        <v>0.81305745457</v>
      </c>
    </row>
    <row r="101" spans="1:11" ht="14.4" customHeight="1" thickBot="1" x14ac:dyDescent="0.35">
      <c r="A101" s="603" t="s">
        <v>392</v>
      </c>
      <c r="B101" s="581">
        <v>1049.9998167782901</v>
      </c>
      <c r="C101" s="581">
        <v>1215.5424700000001</v>
      </c>
      <c r="D101" s="582">
        <v>165.54265322170701</v>
      </c>
      <c r="E101" s="583">
        <v>1.157659697246</v>
      </c>
      <c r="F101" s="581">
        <v>1144.0011616402401</v>
      </c>
      <c r="G101" s="582">
        <v>953.33430136687105</v>
      </c>
      <c r="H101" s="584">
        <v>96.934489999999997</v>
      </c>
      <c r="I101" s="581">
        <v>917.33942000000002</v>
      </c>
      <c r="J101" s="582">
        <v>-35.994881366869997</v>
      </c>
      <c r="K101" s="585">
        <v>0.80186930814299995</v>
      </c>
    </row>
    <row r="102" spans="1:11" ht="14.4" customHeight="1" thickBot="1" x14ac:dyDescent="0.35">
      <c r="A102" s="603" t="s">
        <v>393</v>
      </c>
      <c r="B102" s="581">
        <v>341.57637943329001</v>
      </c>
      <c r="C102" s="581">
        <v>320.39936</v>
      </c>
      <c r="D102" s="582">
        <v>-21.177019433289001</v>
      </c>
      <c r="E102" s="583">
        <v>0.93800209643099997</v>
      </c>
      <c r="F102" s="581">
        <v>320.47704135267298</v>
      </c>
      <c r="G102" s="582">
        <v>267.06420112722702</v>
      </c>
      <c r="H102" s="584">
        <v>26.12846</v>
      </c>
      <c r="I102" s="581">
        <v>273.3655</v>
      </c>
      <c r="J102" s="582">
        <v>6.3012988727719996</v>
      </c>
      <c r="K102" s="585">
        <v>0.85299558073199999</v>
      </c>
    </row>
    <row r="103" spans="1:11" ht="14.4" customHeight="1" thickBot="1" x14ac:dyDescent="0.35">
      <c r="A103" s="602" t="s">
        <v>394</v>
      </c>
      <c r="B103" s="586">
        <v>453.27753270763401</v>
      </c>
      <c r="C103" s="586">
        <v>636.72221000000002</v>
      </c>
      <c r="D103" s="587">
        <v>183.44467729236601</v>
      </c>
      <c r="E103" s="588">
        <v>1.404707191632</v>
      </c>
      <c r="F103" s="586">
        <v>555.81759841278097</v>
      </c>
      <c r="G103" s="587">
        <v>463.18133201065098</v>
      </c>
      <c r="H103" s="589">
        <v>61.426349999999999</v>
      </c>
      <c r="I103" s="586">
        <v>445.62535000000003</v>
      </c>
      <c r="J103" s="587">
        <v>-17.555982010651</v>
      </c>
      <c r="K103" s="592">
        <v>0.80174746404599995</v>
      </c>
    </row>
    <row r="104" spans="1:11" ht="14.4" customHeight="1" thickBot="1" x14ac:dyDescent="0.35">
      <c r="A104" s="603" t="s">
        <v>395</v>
      </c>
      <c r="B104" s="581">
        <v>12.999959217257</v>
      </c>
      <c r="C104" s="581">
        <v>53.250999999999998</v>
      </c>
      <c r="D104" s="582">
        <v>40.251040782742002</v>
      </c>
      <c r="E104" s="583">
        <v>4.0962436196959997</v>
      </c>
      <c r="F104" s="581">
        <v>2.0026135587880001</v>
      </c>
      <c r="G104" s="582">
        <v>1.668844632323</v>
      </c>
      <c r="H104" s="584">
        <v>4.9406564584124654E-324</v>
      </c>
      <c r="I104" s="581">
        <v>20.318999999999999</v>
      </c>
      <c r="J104" s="582">
        <v>18.650155367676</v>
      </c>
      <c r="K104" s="585">
        <v>10.146241101199999</v>
      </c>
    </row>
    <row r="105" spans="1:11" ht="14.4" customHeight="1" thickBot="1" x14ac:dyDescent="0.35">
      <c r="A105" s="603" t="s">
        <v>396</v>
      </c>
      <c r="B105" s="581">
        <v>341.45145944081202</v>
      </c>
      <c r="C105" s="581">
        <v>375.87243000000001</v>
      </c>
      <c r="D105" s="582">
        <v>34.420970559188</v>
      </c>
      <c r="E105" s="583">
        <v>1.1008078003690001</v>
      </c>
      <c r="F105" s="581">
        <v>346.50879109886</v>
      </c>
      <c r="G105" s="582">
        <v>288.75732591571699</v>
      </c>
      <c r="H105" s="584">
        <v>38.184179999999998</v>
      </c>
      <c r="I105" s="581">
        <v>290.42932999999999</v>
      </c>
      <c r="J105" s="582">
        <v>1.672004084283</v>
      </c>
      <c r="K105" s="585">
        <v>0.83815861952199999</v>
      </c>
    </row>
    <row r="106" spans="1:11" ht="14.4" customHeight="1" thickBot="1" x14ac:dyDescent="0.35">
      <c r="A106" s="603" t="s">
        <v>397</v>
      </c>
      <c r="B106" s="581">
        <v>30.999958133456001</v>
      </c>
      <c r="C106" s="581">
        <v>31.341180000000001</v>
      </c>
      <c r="D106" s="582">
        <v>0.34122186654300002</v>
      </c>
      <c r="E106" s="583">
        <v>1.01100717185</v>
      </c>
      <c r="F106" s="581">
        <v>29.984533709773</v>
      </c>
      <c r="G106" s="582">
        <v>24.987111424811001</v>
      </c>
      <c r="H106" s="584">
        <v>9.5760000000000005</v>
      </c>
      <c r="I106" s="581">
        <v>31.805730000000001</v>
      </c>
      <c r="J106" s="582">
        <v>6.8186185751880002</v>
      </c>
      <c r="K106" s="585">
        <v>1.0607378559839999</v>
      </c>
    </row>
    <row r="107" spans="1:11" ht="14.4" customHeight="1" thickBot="1" x14ac:dyDescent="0.35">
      <c r="A107" s="603" t="s">
        <v>398</v>
      </c>
      <c r="B107" s="581">
        <v>4.9406564584124654E-324</v>
      </c>
      <c r="C107" s="581">
        <v>4.9406564584124654E-324</v>
      </c>
      <c r="D107" s="582">
        <v>0</v>
      </c>
      <c r="E107" s="583">
        <v>1</v>
      </c>
      <c r="F107" s="581">
        <v>4.9406564584124654E-324</v>
      </c>
      <c r="G107" s="582">
        <v>0</v>
      </c>
      <c r="H107" s="584">
        <v>1.5487500000000001</v>
      </c>
      <c r="I107" s="581">
        <v>7.03247</v>
      </c>
      <c r="J107" s="582">
        <v>7.03247</v>
      </c>
      <c r="K107" s="591" t="s">
        <v>304</v>
      </c>
    </row>
    <row r="108" spans="1:11" ht="14.4" customHeight="1" thickBot="1" x14ac:dyDescent="0.35">
      <c r="A108" s="603" t="s">
        <v>399</v>
      </c>
      <c r="B108" s="581">
        <v>67.826155916107993</v>
      </c>
      <c r="C108" s="581">
        <v>176.2576</v>
      </c>
      <c r="D108" s="582">
        <v>108.431444083892</v>
      </c>
      <c r="E108" s="583">
        <v>2.5986671014940002</v>
      </c>
      <c r="F108" s="581">
        <v>177.32166004536001</v>
      </c>
      <c r="G108" s="582">
        <v>147.76805003780001</v>
      </c>
      <c r="H108" s="584">
        <v>12.117419999999999</v>
      </c>
      <c r="I108" s="581">
        <v>96.038820000000001</v>
      </c>
      <c r="J108" s="582">
        <v>-51.729230037798999</v>
      </c>
      <c r="K108" s="585">
        <v>0.54160794555699998</v>
      </c>
    </row>
    <row r="109" spans="1:11" ht="14.4" customHeight="1" thickBot="1" x14ac:dyDescent="0.35">
      <c r="A109" s="602" t="s">
        <v>400</v>
      </c>
      <c r="B109" s="586">
        <v>4.9406564584124654E-324</v>
      </c>
      <c r="C109" s="586">
        <v>8.8141999999999996</v>
      </c>
      <c r="D109" s="587">
        <v>8.8141999999999996</v>
      </c>
      <c r="E109" s="594" t="s">
        <v>304</v>
      </c>
      <c r="F109" s="586">
        <v>6.1181060201659996</v>
      </c>
      <c r="G109" s="587">
        <v>5.0984216834709999</v>
      </c>
      <c r="H109" s="589">
        <v>4.9406564584124654E-324</v>
      </c>
      <c r="I109" s="586">
        <v>12.666</v>
      </c>
      <c r="J109" s="587">
        <v>7.5675783165280004</v>
      </c>
      <c r="K109" s="592">
        <v>2.070248530877</v>
      </c>
    </row>
    <row r="110" spans="1:11" ht="14.4" customHeight="1" thickBot="1" x14ac:dyDescent="0.35">
      <c r="A110" s="603" t="s">
        <v>401</v>
      </c>
      <c r="B110" s="581">
        <v>4.9406564584124654E-324</v>
      </c>
      <c r="C110" s="581">
        <v>6.0911999999999997</v>
      </c>
      <c r="D110" s="582">
        <v>6.0911999999999997</v>
      </c>
      <c r="E110" s="593" t="s">
        <v>304</v>
      </c>
      <c r="F110" s="581">
        <v>6.1181060201659996</v>
      </c>
      <c r="G110" s="582">
        <v>5.0984216834709999</v>
      </c>
      <c r="H110" s="584">
        <v>4.9406564584124654E-324</v>
      </c>
      <c r="I110" s="581">
        <v>4.9406564584124654E-323</v>
      </c>
      <c r="J110" s="582">
        <v>-5.0984216834709999</v>
      </c>
      <c r="K110" s="585">
        <v>9.8813129168249309E-324</v>
      </c>
    </row>
    <row r="111" spans="1:11" ht="14.4" customHeight="1" thickBot="1" x14ac:dyDescent="0.35">
      <c r="A111" s="603" t="s">
        <v>402</v>
      </c>
      <c r="B111" s="581">
        <v>4.9406564584124654E-324</v>
      </c>
      <c r="C111" s="581">
        <v>4.9406564584124654E-324</v>
      </c>
      <c r="D111" s="582">
        <v>0</v>
      </c>
      <c r="E111" s="583">
        <v>1</v>
      </c>
      <c r="F111" s="581">
        <v>4.9406564584124654E-324</v>
      </c>
      <c r="G111" s="582">
        <v>0</v>
      </c>
      <c r="H111" s="584">
        <v>4.9406564584124654E-324</v>
      </c>
      <c r="I111" s="581">
        <v>10.215</v>
      </c>
      <c r="J111" s="582">
        <v>10.215</v>
      </c>
      <c r="K111" s="591" t="s">
        <v>304</v>
      </c>
    </row>
    <row r="112" spans="1:11" ht="14.4" customHeight="1" thickBot="1" x14ac:dyDescent="0.35">
      <c r="A112" s="603" t="s">
        <v>403</v>
      </c>
      <c r="B112" s="581">
        <v>4.9406564584124654E-324</v>
      </c>
      <c r="C112" s="581">
        <v>2.7229999999999999</v>
      </c>
      <c r="D112" s="582">
        <v>2.7229999999999999</v>
      </c>
      <c r="E112" s="593" t="s">
        <v>304</v>
      </c>
      <c r="F112" s="581">
        <v>0</v>
      </c>
      <c r="G112" s="582">
        <v>0</v>
      </c>
      <c r="H112" s="584">
        <v>4.9406564584124654E-324</v>
      </c>
      <c r="I112" s="581">
        <v>2.4510000000000001</v>
      </c>
      <c r="J112" s="582">
        <v>2.4510000000000001</v>
      </c>
      <c r="K112" s="591" t="s">
        <v>298</v>
      </c>
    </row>
    <row r="113" spans="1:11" ht="14.4" customHeight="1" thickBot="1" x14ac:dyDescent="0.35">
      <c r="A113" s="602" t="s">
        <v>404</v>
      </c>
      <c r="B113" s="586">
        <v>4.9406564584124654E-324</v>
      </c>
      <c r="C113" s="586">
        <v>0.56183000000000005</v>
      </c>
      <c r="D113" s="587">
        <v>0.56183000000000005</v>
      </c>
      <c r="E113" s="594" t="s">
        <v>304</v>
      </c>
      <c r="F113" s="586">
        <v>0</v>
      </c>
      <c r="G113" s="587">
        <v>0</v>
      </c>
      <c r="H113" s="589">
        <v>0.22140000000000001</v>
      </c>
      <c r="I113" s="586">
        <v>0.22140000000000001</v>
      </c>
      <c r="J113" s="587">
        <v>0.22140000000000001</v>
      </c>
      <c r="K113" s="590" t="s">
        <v>298</v>
      </c>
    </row>
    <row r="114" spans="1:11" ht="14.4" customHeight="1" thickBot="1" x14ac:dyDescent="0.35">
      <c r="A114" s="603" t="s">
        <v>405</v>
      </c>
      <c r="B114" s="581">
        <v>4.9406564584124654E-324</v>
      </c>
      <c r="C114" s="581">
        <v>0.56183000000000005</v>
      </c>
      <c r="D114" s="582">
        <v>0.56183000000000005</v>
      </c>
      <c r="E114" s="593" t="s">
        <v>304</v>
      </c>
      <c r="F114" s="581">
        <v>0</v>
      </c>
      <c r="G114" s="582">
        <v>0</v>
      </c>
      <c r="H114" s="584">
        <v>0.22140000000000001</v>
      </c>
      <c r="I114" s="581">
        <v>0.22140000000000001</v>
      </c>
      <c r="J114" s="582">
        <v>0.22140000000000001</v>
      </c>
      <c r="K114" s="591" t="s">
        <v>298</v>
      </c>
    </row>
    <row r="115" spans="1:11" ht="14.4" customHeight="1" thickBot="1" x14ac:dyDescent="0.35">
      <c r="A115" s="600" t="s">
        <v>64</v>
      </c>
      <c r="B115" s="581">
        <v>66356.9958845683</v>
      </c>
      <c r="C115" s="581">
        <v>68779.397940000097</v>
      </c>
      <c r="D115" s="582">
        <v>2422.4020554317699</v>
      </c>
      <c r="E115" s="583">
        <v>1.036505601604</v>
      </c>
      <c r="F115" s="581">
        <v>61353.983445809397</v>
      </c>
      <c r="G115" s="582">
        <v>51128.319538174503</v>
      </c>
      <c r="H115" s="584">
        <v>5242.0984500000004</v>
      </c>
      <c r="I115" s="581">
        <v>55238.648450000001</v>
      </c>
      <c r="J115" s="582">
        <v>4110.3289118255097</v>
      </c>
      <c r="K115" s="585">
        <v>0.90032700971699997</v>
      </c>
    </row>
    <row r="116" spans="1:11" ht="14.4" customHeight="1" thickBot="1" x14ac:dyDescent="0.35">
      <c r="A116" s="605" t="s">
        <v>406</v>
      </c>
      <c r="B116" s="586">
        <v>49143.997000982898</v>
      </c>
      <c r="C116" s="586">
        <v>51447.714999999997</v>
      </c>
      <c r="D116" s="587">
        <v>2303.7179990170598</v>
      </c>
      <c r="E116" s="588">
        <v>1.0468768952380001</v>
      </c>
      <c r="F116" s="586">
        <v>45475.999999997497</v>
      </c>
      <c r="G116" s="587">
        <v>37896.666666664598</v>
      </c>
      <c r="H116" s="589">
        <v>3919.8809999999999</v>
      </c>
      <c r="I116" s="586">
        <v>41003.953999999998</v>
      </c>
      <c r="J116" s="587">
        <v>3107.2873333354</v>
      </c>
      <c r="K116" s="592">
        <v>0.901661403817</v>
      </c>
    </row>
    <row r="117" spans="1:11" ht="14.4" customHeight="1" thickBot="1" x14ac:dyDescent="0.35">
      <c r="A117" s="602" t="s">
        <v>407</v>
      </c>
      <c r="B117" s="586">
        <v>48990.997130195203</v>
      </c>
      <c r="C117" s="586">
        <v>51239.987000000001</v>
      </c>
      <c r="D117" s="587">
        <v>2248.98986980478</v>
      </c>
      <c r="E117" s="588">
        <v>1.0459061868820001</v>
      </c>
      <c r="F117" s="586">
        <v>45355.999999997497</v>
      </c>
      <c r="G117" s="587">
        <v>37796.666666664598</v>
      </c>
      <c r="H117" s="589">
        <v>3883.94</v>
      </c>
      <c r="I117" s="586">
        <v>40792.485000000001</v>
      </c>
      <c r="J117" s="587">
        <v>2995.8183333354</v>
      </c>
      <c r="K117" s="592">
        <v>0.89938453567300003</v>
      </c>
    </row>
    <row r="118" spans="1:11" ht="14.4" customHeight="1" thickBot="1" x14ac:dyDescent="0.35">
      <c r="A118" s="603" t="s">
        <v>408</v>
      </c>
      <c r="B118" s="581">
        <v>48990.997130195203</v>
      </c>
      <c r="C118" s="581">
        <v>51239.987000000001</v>
      </c>
      <c r="D118" s="582">
        <v>2248.98986980478</v>
      </c>
      <c r="E118" s="583">
        <v>1.0459061868820001</v>
      </c>
      <c r="F118" s="581">
        <v>45355.999999997497</v>
      </c>
      <c r="G118" s="582">
        <v>37796.666666664598</v>
      </c>
      <c r="H118" s="584">
        <v>3883.94</v>
      </c>
      <c r="I118" s="581">
        <v>40792.485000000001</v>
      </c>
      <c r="J118" s="582">
        <v>2995.8183333354</v>
      </c>
      <c r="K118" s="585">
        <v>0.89938453567300003</v>
      </c>
    </row>
    <row r="119" spans="1:11" ht="14.4" customHeight="1" thickBot="1" x14ac:dyDescent="0.35">
      <c r="A119" s="602" t="s">
        <v>409</v>
      </c>
      <c r="B119" s="586">
        <v>4.9406564584124654E-324</v>
      </c>
      <c r="C119" s="586">
        <v>1.2769999999999999</v>
      </c>
      <c r="D119" s="587">
        <v>1.2769999999999999</v>
      </c>
      <c r="E119" s="594" t="s">
        <v>304</v>
      </c>
      <c r="F119" s="586">
        <v>0</v>
      </c>
      <c r="G119" s="587">
        <v>0</v>
      </c>
      <c r="H119" s="589">
        <v>4.9406564584124654E-324</v>
      </c>
      <c r="I119" s="586">
        <v>0.82199999999899998</v>
      </c>
      <c r="J119" s="587">
        <v>0.82199999999899998</v>
      </c>
      <c r="K119" s="590" t="s">
        <v>298</v>
      </c>
    </row>
    <row r="120" spans="1:11" ht="14.4" customHeight="1" thickBot="1" x14ac:dyDescent="0.35">
      <c r="A120" s="603" t="s">
        <v>410</v>
      </c>
      <c r="B120" s="581">
        <v>4.9406564584124654E-324</v>
      </c>
      <c r="C120" s="581">
        <v>1.2769999999999999</v>
      </c>
      <c r="D120" s="582">
        <v>1.2769999999999999</v>
      </c>
      <c r="E120" s="593" t="s">
        <v>304</v>
      </c>
      <c r="F120" s="581">
        <v>0</v>
      </c>
      <c r="G120" s="582">
        <v>0</v>
      </c>
      <c r="H120" s="584">
        <v>4.9406564584124654E-324</v>
      </c>
      <c r="I120" s="581">
        <v>0.82199999999899998</v>
      </c>
      <c r="J120" s="582">
        <v>0.82199999999899998</v>
      </c>
      <c r="K120" s="591" t="s">
        <v>298</v>
      </c>
    </row>
    <row r="121" spans="1:11" ht="14.4" customHeight="1" thickBot="1" x14ac:dyDescent="0.35">
      <c r="A121" s="602" t="s">
        <v>411</v>
      </c>
      <c r="B121" s="586">
        <v>4.9406564584124654E-324</v>
      </c>
      <c r="C121" s="586">
        <v>-2.238</v>
      </c>
      <c r="D121" s="587">
        <v>-2.238</v>
      </c>
      <c r="E121" s="594" t="s">
        <v>304</v>
      </c>
      <c r="F121" s="586">
        <v>0</v>
      </c>
      <c r="G121" s="587">
        <v>0</v>
      </c>
      <c r="H121" s="589">
        <v>4.9406564584124654E-324</v>
      </c>
      <c r="I121" s="586">
        <v>4.9406564584124654E-323</v>
      </c>
      <c r="J121" s="587">
        <v>4.9406564584124654E-323</v>
      </c>
      <c r="K121" s="590" t="s">
        <v>298</v>
      </c>
    </row>
    <row r="122" spans="1:11" ht="14.4" customHeight="1" thickBot="1" x14ac:dyDescent="0.35">
      <c r="A122" s="603" t="s">
        <v>412</v>
      </c>
      <c r="B122" s="581">
        <v>4.9406564584124654E-324</v>
      </c>
      <c r="C122" s="581">
        <v>-2.238</v>
      </c>
      <c r="D122" s="582">
        <v>-2.238</v>
      </c>
      <c r="E122" s="593" t="s">
        <v>304</v>
      </c>
      <c r="F122" s="581">
        <v>0</v>
      </c>
      <c r="G122" s="582">
        <v>0</v>
      </c>
      <c r="H122" s="584">
        <v>4.9406564584124654E-324</v>
      </c>
      <c r="I122" s="581">
        <v>4.9406564584124654E-323</v>
      </c>
      <c r="J122" s="582">
        <v>4.9406564584124654E-323</v>
      </c>
      <c r="K122" s="591" t="s">
        <v>298</v>
      </c>
    </row>
    <row r="123" spans="1:11" ht="14.4" customHeight="1" thickBot="1" x14ac:dyDescent="0.35">
      <c r="A123" s="602" t="s">
        <v>413</v>
      </c>
      <c r="B123" s="586">
        <v>4.9406564584124654E-324</v>
      </c>
      <c r="C123" s="586">
        <v>120.4</v>
      </c>
      <c r="D123" s="587">
        <v>120.4</v>
      </c>
      <c r="E123" s="594" t="s">
        <v>304</v>
      </c>
      <c r="F123" s="586">
        <v>119.99999999999299</v>
      </c>
      <c r="G123" s="587">
        <v>99.999999999994003</v>
      </c>
      <c r="H123" s="589">
        <v>11.2</v>
      </c>
      <c r="I123" s="586">
        <v>91</v>
      </c>
      <c r="J123" s="587">
        <v>-8.9999999999939995</v>
      </c>
      <c r="K123" s="592">
        <v>0.75833333333300001</v>
      </c>
    </row>
    <row r="124" spans="1:11" ht="14.4" customHeight="1" thickBot="1" x14ac:dyDescent="0.35">
      <c r="A124" s="603" t="s">
        <v>414</v>
      </c>
      <c r="B124" s="581">
        <v>4.9406564584124654E-324</v>
      </c>
      <c r="C124" s="581">
        <v>120.4</v>
      </c>
      <c r="D124" s="582">
        <v>120.4</v>
      </c>
      <c r="E124" s="593" t="s">
        <v>304</v>
      </c>
      <c r="F124" s="581">
        <v>119.99999999999299</v>
      </c>
      <c r="G124" s="582">
        <v>99.999999999994003</v>
      </c>
      <c r="H124" s="584">
        <v>11.2</v>
      </c>
      <c r="I124" s="581">
        <v>91</v>
      </c>
      <c r="J124" s="582">
        <v>-8.9999999999939995</v>
      </c>
      <c r="K124" s="585">
        <v>0.75833333333300001</v>
      </c>
    </row>
    <row r="125" spans="1:11" ht="14.4" customHeight="1" thickBot="1" x14ac:dyDescent="0.35">
      <c r="A125" s="602" t="s">
        <v>415</v>
      </c>
      <c r="B125" s="586">
        <v>152.99987078769999</v>
      </c>
      <c r="C125" s="586">
        <v>88.289000000000001</v>
      </c>
      <c r="D125" s="587">
        <v>-64.710870787700003</v>
      </c>
      <c r="E125" s="588">
        <v>0.57705277491700002</v>
      </c>
      <c r="F125" s="586">
        <v>0</v>
      </c>
      <c r="G125" s="587">
        <v>0</v>
      </c>
      <c r="H125" s="589">
        <v>24.741</v>
      </c>
      <c r="I125" s="586">
        <v>119.64700000000001</v>
      </c>
      <c r="J125" s="587">
        <v>119.64700000000001</v>
      </c>
      <c r="K125" s="590" t="s">
        <v>298</v>
      </c>
    </row>
    <row r="126" spans="1:11" ht="14.4" customHeight="1" thickBot="1" x14ac:dyDescent="0.35">
      <c r="A126" s="603" t="s">
        <v>416</v>
      </c>
      <c r="B126" s="581">
        <v>152.99987078769999</v>
      </c>
      <c r="C126" s="581">
        <v>88.289000000000001</v>
      </c>
      <c r="D126" s="582">
        <v>-64.710870787700003</v>
      </c>
      <c r="E126" s="583">
        <v>0.57705277491700002</v>
      </c>
      <c r="F126" s="581">
        <v>0</v>
      </c>
      <c r="G126" s="582">
        <v>0</v>
      </c>
      <c r="H126" s="584">
        <v>24.741</v>
      </c>
      <c r="I126" s="581">
        <v>119.64700000000001</v>
      </c>
      <c r="J126" s="582">
        <v>119.64700000000001</v>
      </c>
      <c r="K126" s="591" t="s">
        <v>298</v>
      </c>
    </row>
    <row r="127" spans="1:11" ht="14.4" customHeight="1" thickBot="1" x14ac:dyDescent="0.35">
      <c r="A127" s="601" t="s">
        <v>417</v>
      </c>
      <c r="B127" s="581">
        <v>16717.9989133899</v>
      </c>
      <c r="C127" s="581">
        <v>16818.418420000002</v>
      </c>
      <c r="D127" s="582">
        <v>100.419506610102</v>
      </c>
      <c r="E127" s="583">
        <v>1.0060066702429999</v>
      </c>
      <c r="F127" s="581">
        <v>15423.9834458119</v>
      </c>
      <c r="G127" s="582">
        <v>12853.3195381766</v>
      </c>
      <c r="H127" s="584">
        <v>1283.1306199999999</v>
      </c>
      <c r="I127" s="581">
        <v>13825.5725</v>
      </c>
      <c r="J127" s="582">
        <v>972.25296182341697</v>
      </c>
      <c r="K127" s="585">
        <v>0.89636847371899997</v>
      </c>
    </row>
    <row r="128" spans="1:11" ht="14.4" customHeight="1" thickBot="1" x14ac:dyDescent="0.35">
      <c r="A128" s="602" t="s">
        <v>418</v>
      </c>
      <c r="B128" s="586">
        <v>4427.9998533849903</v>
      </c>
      <c r="C128" s="586">
        <v>4596.6080899999997</v>
      </c>
      <c r="D128" s="587">
        <v>168.608236615007</v>
      </c>
      <c r="E128" s="588">
        <v>1.03807774214</v>
      </c>
      <c r="F128" s="586">
        <v>4082.9999685734902</v>
      </c>
      <c r="G128" s="587">
        <v>3402.4999738112401</v>
      </c>
      <c r="H128" s="589">
        <v>350.56711999999999</v>
      </c>
      <c r="I128" s="586">
        <v>3679.4687600000002</v>
      </c>
      <c r="J128" s="587">
        <v>276.968786188759</v>
      </c>
      <c r="K128" s="592">
        <v>0.90116796187100001</v>
      </c>
    </row>
    <row r="129" spans="1:11" ht="14.4" customHeight="1" thickBot="1" x14ac:dyDescent="0.35">
      <c r="A129" s="603" t="s">
        <v>419</v>
      </c>
      <c r="B129" s="581">
        <v>4427.9998533849903</v>
      </c>
      <c r="C129" s="581">
        <v>4596.6080899999997</v>
      </c>
      <c r="D129" s="582">
        <v>168.608236615007</v>
      </c>
      <c r="E129" s="583">
        <v>1.03807774214</v>
      </c>
      <c r="F129" s="581">
        <v>4082.9999685734902</v>
      </c>
      <c r="G129" s="582">
        <v>3402.4999738112401</v>
      </c>
      <c r="H129" s="584">
        <v>350.56711999999999</v>
      </c>
      <c r="I129" s="581">
        <v>3679.4687600000002</v>
      </c>
      <c r="J129" s="582">
        <v>276.968786188759</v>
      </c>
      <c r="K129" s="585">
        <v>0.90116796187100001</v>
      </c>
    </row>
    <row r="130" spans="1:11" ht="14.4" customHeight="1" thickBot="1" x14ac:dyDescent="0.35">
      <c r="A130" s="602" t="s">
        <v>420</v>
      </c>
      <c r="B130" s="586">
        <v>12289.9990600049</v>
      </c>
      <c r="C130" s="586">
        <v>12222.27233</v>
      </c>
      <c r="D130" s="587">
        <v>-67.726730004900006</v>
      </c>
      <c r="E130" s="588">
        <v>0.99448928110699997</v>
      </c>
      <c r="F130" s="586">
        <v>11340.9834772384</v>
      </c>
      <c r="G130" s="587">
        <v>9450.8195643653398</v>
      </c>
      <c r="H130" s="589">
        <v>932.56349999999998</v>
      </c>
      <c r="I130" s="586">
        <v>10146.10374</v>
      </c>
      <c r="J130" s="587">
        <v>695.28417563465496</v>
      </c>
      <c r="K130" s="592">
        <v>0.89464055391300001</v>
      </c>
    </row>
    <row r="131" spans="1:11" ht="14.4" customHeight="1" thickBot="1" x14ac:dyDescent="0.35">
      <c r="A131" s="603" t="s">
        <v>421</v>
      </c>
      <c r="B131" s="581">
        <v>12289.9990600049</v>
      </c>
      <c r="C131" s="581">
        <v>12222.27233</v>
      </c>
      <c r="D131" s="582">
        <v>-67.726730004900006</v>
      </c>
      <c r="E131" s="583">
        <v>0.99448928110699997</v>
      </c>
      <c r="F131" s="581">
        <v>11340.9834772384</v>
      </c>
      <c r="G131" s="582">
        <v>9450.8195643653398</v>
      </c>
      <c r="H131" s="584">
        <v>932.56349999999998</v>
      </c>
      <c r="I131" s="581">
        <v>10146.10374</v>
      </c>
      <c r="J131" s="582">
        <v>695.28417563465496</v>
      </c>
      <c r="K131" s="585">
        <v>0.89464055391300001</v>
      </c>
    </row>
    <row r="132" spans="1:11" ht="14.4" customHeight="1" thickBot="1" x14ac:dyDescent="0.35">
      <c r="A132" s="602" t="s">
        <v>422</v>
      </c>
      <c r="B132" s="586">
        <v>4.9406564584124654E-324</v>
      </c>
      <c r="C132" s="586">
        <v>-0.20200000000000001</v>
      </c>
      <c r="D132" s="587">
        <v>-0.20200000000000001</v>
      </c>
      <c r="E132" s="594" t="s">
        <v>304</v>
      </c>
      <c r="F132" s="586">
        <v>0</v>
      </c>
      <c r="G132" s="587">
        <v>0</v>
      </c>
      <c r="H132" s="589">
        <v>4.9406564584124654E-324</v>
      </c>
      <c r="I132" s="586">
        <v>4.9406564584124654E-323</v>
      </c>
      <c r="J132" s="587">
        <v>4.9406564584124654E-323</v>
      </c>
      <c r="K132" s="590" t="s">
        <v>298</v>
      </c>
    </row>
    <row r="133" spans="1:11" ht="14.4" customHeight="1" thickBot="1" x14ac:dyDescent="0.35">
      <c r="A133" s="603" t="s">
        <v>423</v>
      </c>
      <c r="B133" s="581">
        <v>4.9406564584124654E-324</v>
      </c>
      <c r="C133" s="581">
        <v>-0.20200000000000001</v>
      </c>
      <c r="D133" s="582">
        <v>-0.20200000000000001</v>
      </c>
      <c r="E133" s="593" t="s">
        <v>304</v>
      </c>
      <c r="F133" s="581">
        <v>0</v>
      </c>
      <c r="G133" s="582">
        <v>0</v>
      </c>
      <c r="H133" s="584">
        <v>4.9406564584124654E-324</v>
      </c>
      <c r="I133" s="581">
        <v>4.9406564584124654E-323</v>
      </c>
      <c r="J133" s="582">
        <v>4.9406564584124654E-323</v>
      </c>
      <c r="K133" s="591" t="s">
        <v>298</v>
      </c>
    </row>
    <row r="134" spans="1:11" ht="14.4" customHeight="1" thickBot="1" x14ac:dyDescent="0.35">
      <c r="A134" s="602" t="s">
        <v>424</v>
      </c>
      <c r="B134" s="586">
        <v>4.9406564584124654E-324</v>
      </c>
      <c r="C134" s="586">
        <v>-0.26</v>
      </c>
      <c r="D134" s="587">
        <v>-0.26</v>
      </c>
      <c r="E134" s="594" t="s">
        <v>304</v>
      </c>
      <c r="F134" s="586">
        <v>0</v>
      </c>
      <c r="G134" s="587">
        <v>0</v>
      </c>
      <c r="H134" s="589">
        <v>4.9406564584124654E-324</v>
      </c>
      <c r="I134" s="586">
        <v>4.9406564584124654E-323</v>
      </c>
      <c r="J134" s="587">
        <v>4.9406564584124654E-323</v>
      </c>
      <c r="K134" s="590" t="s">
        <v>298</v>
      </c>
    </row>
    <row r="135" spans="1:11" ht="14.4" customHeight="1" thickBot="1" x14ac:dyDescent="0.35">
      <c r="A135" s="603" t="s">
        <v>425</v>
      </c>
      <c r="B135" s="581">
        <v>4.9406564584124654E-324</v>
      </c>
      <c r="C135" s="581">
        <v>-0.26</v>
      </c>
      <c r="D135" s="582">
        <v>-0.26</v>
      </c>
      <c r="E135" s="593" t="s">
        <v>304</v>
      </c>
      <c r="F135" s="581">
        <v>0</v>
      </c>
      <c r="G135" s="582">
        <v>0</v>
      </c>
      <c r="H135" s="584">
        <v>4.9406564584124654E-324</v>
      </c>
      <c r="I135" s="581">
        <v>4.9406564584124654E-323</v>
      </c>
      <c r="J135" s="582">
        <v>4.9406564584124654E-323</v>
      </c>
      <c r="K135" s="591" t="s">
        <v>298</v>
      </c>
    </row>
    <row r="136" spans="1:11" ht="14.4" customHeight="1" thickBot="1" x14ac:dyDescent="0.35">
      <c r="A136" s="601" t="s">
        <v>426</v>
      </c>
      <c r="B136" s="581">
        <v>494.999970195478</v>
      </c>
      <c r="C136" s="581">
        <v>513.26451999999995</v>
      </c>
      <c r="D136" s="582">
        <v>18.264549804522002</v>
      </c>
      <c r="E136" s="583">
        <v>1.036898082634</v>
      </c>
      <c r="F136" s="581">
        <v>453.99999999997499</v>
      </c>
      <c r="G136" s="582">
        <v>378.333333333312</v>
      </c>
      <c r="H136" s="584">
        <v>39.086829999999999</v>
      </c>
      <c r="I136" s="581">
        <v>409.12195000000003</v>
      </c>
      <c r="J136" s="582">
        <v>30.788616666686998</v>
      </c>
      <c r="K136" s="585">
        <v>0.90114966960300003</v>
      </c>
    </row>
    <row r="137" spans="1:11" ht="14.4" customHeight="1" thickBot="1" x14ac:dyDescent="0.35">
      <c r="A137" s="602" t="s">
        <v>427</v>
      </c>
      <c r="B137" s="586">
        <v>494.999970195478</v>
      </c>
      <c r="C137" s="586">
        <v>513.26451999999995</v>
      </c>
      <c r="D137" s="587">
        <v>18.264549804522002</v>
      </c>
      <c r="E137" s="588">
        <v>1.036898082634</v>
      </c>
      <c r="F137" s="586">
        <v>453.99999999997499</v>
      </c>
      <c r="G137" s="587">
        <v>378.333333333312</v>
      </c>
      <c r="H137" s="589">
        <v>39.086829999999999</v>
      </c>
      <c r="I137" s="586">
        <v>409.12195000000003</v>
      </c>
      <c r="J137" s="587">
        <v>30.788616666686998</v>
      </c>
      <c r="K137" s="592">
        <v>0.90114966960300003</v>
      </c>
    </row>
    <row r="138" spans="1:11" ht="14.4" customHeight="1" thickBot="1" x14ac:dyDescent="0.35">
      <c r="A138" s="603" t="s">
        <v>428</v>
      </c>
      <c r="B138" s="581">
        <v>494.999970195478</v>
      </c>
      <c r="C138" s="581">
        <v>513.26451999999995</v>
      </c>
      <c r="D138" s="582">
        <v>18.264549804522002</v>
      </c>
      <c r="E138" s="583">
        <v>1.036898082634</v>
      </c>
      <c r="F138" s="581">
        <v>453.99999999997499</v>
      </c>
      <c r="G138" s="582">
        <v>378.333333333312</v>
      </c>
      <c r="H138" s="584">
        <v>39.086829999999999</v>
      </c>
      <c r="I138" s="581">
        <v>409.12195000000003</v>
      </c>
      <c r="J138" s="582">
        <v>30.788616666686998</v>
      </c>
      <c r="K138" s="585">
        <v>0.90114966960300003</v>
      </c>
    </row>
    <row r="139" spans="1:11" ht="14.4" customHeight="1" thickBot="1" x14ac:dyDescent="0.35">
      <c r="A139" s="600" t="s">
        <v>429</v>
      </c>
      <c r="B139" s="581">
        <v>4.9406564584124654E-324</v>
      </c>
      <c r="C139" s="581">
        <v>175.24155999999999</v>
      </c>
      <c r="D139" s="582">
        <v>175.24155999999999</v>
      </c>
      <c r="E139" s="593" t="s">
        <v>304</v>
      </c>
      <c r="F139" s="581">
        <v>0</v>
      </c>
      <c r="G139" s="582">
        <v>0</v>
      </c>
      <c r="H139" s="584">
        <v>14.332280000000001</v>
      </c>
      <c r="I139" s="581">
        <v>432.38896999999997</v>
      </c>
      <c r="J139" s="582">
        <v>432.38896999999997</v>
      </c>
      <c r="K139" s="591" t="s">
        <v>298</v>
      </c>
    </row>
    <row r="140" spans="1:11" ht="14.4" customHeight="1" thickBot="1" x14ac:dyDescent="0.35">
      <c r="A140" s="601" t="s">
        <v>430</v>
      </c>
      <c r="B140" s="581">
        <v>4.9406564584124654E-324</v>
      </c>
      <c r="C140" s="581">
        <v>77.799000000000007</v>
      </c>
      <c r="D140" s="582">
        <v>77.799000000000007</v>
      </c>
      <c r="E140" s="593" t="s">
        <v>304</v>
      </c>
      <c r="F140" s="581">
        <v>0</v>
      </c>
      <c r="G140" s="582">
        <v>0</v>
      </c>
      <c r="H140" s="584">
        <v>4.9406564584124654E-324</v>
      </c>
      <c r="I140" s="581">
        <v>335.185</v>
      </c>
      <c r="J140" s="582">
        <v>335.185</v>
      </c>
      <c r="K140" s="591" t="s">
        <v>298</v>
      </c>
    </row>
    <row r="141" spans="1:11" ht="14.4" customHeight="1" thickBot="1" x14ac:dyDescent="0.35">
      <c r="A141" s="602" t="s">
        <v>431</v>
      </c>
      <c r="B141" s="586">
        <v>4.9406564584124654E-324</v>
      </c>
      <c r="C141" s="586">
        <v>77.799000000000007</v>
      </c>
      <c r="D141" s="587">
        <v>77.799000000000007</v>
      </c>
      <c r="E141" s="594" t="s">
        <v>304</v>
      </c>
      <c r="F141" s="586">
        <v>0</v>
      </c>
      <c r="G141" s="587">
        <v>0</v>
      </c>
      <c r="H141" s="589">
        <v>4.9406564584124654E-324</v>
      </c>
      <c r="I141" s="586">
        <v>335.185</v>
      </c>
      <c r="J141" s="587">
        <v>335.185</v>
      </c>
      <c r="K141" s="590" t="s">
        <v>298</v>
      </c>
    </row>
    <row r="142" spans="1:11" ht="14.4" customHeight="1" thickBot="1" x14ac:dyDescent="0.35">
      <c r="A142" s="603" t="s">
        <v>432</v>
      </c>
      <c r="B142" s="581">
        <v>4.9406564584124654E-324</v>
      </c>
      <c r="C142" s="581">
        <v>77.799000000000007</v>
      </c>
      <c r="D142" s="582">
        <v>77.799000000000007</v>
      </c>
      <c r="E142" s="593" t="s">
        <v>304</v>
      </c>
      <c r="F142" s="581">
        <v>0</v>
      </c>
      <c r="G142" s="582">
        <v>0</v>
      </c>
      <c r="H142" s="584">
        <v>4.9406564584124654E-324</v>
      </c>
      <c r="I142" s="581">
        <v>335.185</v>
      </c>
      <c r="J142" s="582">
        <v>335.185</v>
      </c>
      <c r="K142" s="591" t="s">
        <v>298</v>
      </c>
    </row>
    <row r="143" spans="1:11" ht="14.4" customHeight="1" thickBot="1" x14ac:dyDescent="0.35">
      <c r="A143" s="601" t="s">
        <v>433</v>
      </c>
      <c r="B143" s="581">
        <v>4.9406564584124654E-324</v>
      </c>
      <c r="C143" s="581">
        <v>97.44256</v>
      </c>
      <c r="D143" s="582">
        <v>97.44256</v>
      </c>
      <c r="E143" s="593" t="s">
        <v>304</v>
      </c>
      <c r="F143" s="581">
        <v>0</v>
      </c>
      <c r="G143" s="582">
        <v>0</v>
      </c>
      <c r="H143" s="584">
        <v>14.332280000000001</v>
      </c>
      <c r="I143" s="581">
        <v>97.203969999999003</v>
      </c>
      <c r="J143" s="582">
        <v>97.203969999999003</v>
      </c>
      <c r="K143" s="591" t="s">
        <v>298</v>
      </c>
    </row>
    <row r="144" spans="1:11" ht="14.4" customHeight="1" thickBot="1" x14ac:dyDescent="0.35">
      <c r="A144" s="602" t="s">
        <v>434</v>
      </c>
      <c r="B144" s="586">
        <v>4.9406564584124654E-324</v>
      </c>
      <c r="C144" s="586">
        <v>72.519900000000007</v>
      </c>
      <c r="D144" s="587">
        <v>72.519900000000007</v>
      </c>
      <c r="E144" s="594" t="s">
        <v>304</v>
      </c>
      <c r="F144" s="586">
        <v>0</v>
      </c>
      <c r="G144" s="587">
        <v>0</v>
      </c>
      <c r="H144" s="589">
        <v>7.1315</v>
      </c>
      <c r="I144" s="586">
        <v>67.183189999999996</v>
      </c>
      <c r="J144" s="587">
        <v>67.183189999999996</v>
      </c>
      <c r="K144" s="590" t="s">
        <v>298</v>
      </c>
    </row>
    <row r="145" spans="1:11" ht="14.4" customHeight="1" thickBot="1" x14ac:dyDescent="0.35">
      <c r="A145" s="603" t="s">
        <v>435</v>
      </c>
      <c r="B145" s="581">
        <v>4.9406564584124654E-324</v>
      </c>
      <c r="C145" s="581">
        <v>8.8188999999999993</v>
      </c>
      <c r="D145" s="582">
        <v>8.8188999999999993</v>
      </c>
      <c r="E145" s="593" t="s">
        <v>304</v>
      </c>
      <c r="F145" s="581">
        <v>0</v>
      </c>
      <c r="G145" s="582">
        <v>0</v>
      </c>
      <c r="H145" s="584">
        <v>0.33150000000000002</v>
      </c>
      <c r="I145" s="581">
        <v>2.7676500000000002</v>
      </c>
      <c r="J145" s="582">
        <v>2.7676500000000002</v>
      </c>
      <c r="K145" s="591" t="s">
        <v>298</v>
      </c>
    </row>
    <row r="146" spans="1:11" ht="14.4" customHeight="1" thickBot="1" x14ac:dyDescent="0.35">
      <c r="A146" s="603" t="s">
        <v>436</v>
      </c>
      <c r="B146" s="581">
        <v>4.9406564584124654E-324</v>
      </c>
      <c r="C146" s="581">
        <v>-1.24</v>
      </c>
      <c r="D146" s="582">
        <v>-1.24</v>
      </c>
      <c r="E146" s="593" t="s">
        <v>304</v>
      </c>
      <c r="F146" s="581">
        <v>0</v>
      </c>
      <c r="G146" s="582">
        <v>0</v>
      </c>
      <c r="H146" s="584">
        <v>4.9406564584124654E-324</v>
      </c>
      <c r="I146" s="581">
        <v>-4.5039999999999996</v>
      </c>
      <c r="J146" s="582">
        <v>-4.5039999999999996</v>
      </c>
      <c r="K146" s="591" t="s">
        <v>298</v>
      </c>
    </row>
    <row r="147" spans="1:11" ht="14.4" customHeight="1" thickBot="1" x14ac:dyDescent="0.35">
      <c r="A147" s="603" t="s">
        <v>437</v>
      </c>
      <c r="B147" s="581">
        <v>4.9406564584124654E-324</v>
      </c>
      <c r="C147" s="581">
        <v>3</v>
      </c>
      <c r="D147" s="582">
        <v>3</v>
      </c>
      <c r="E147" s="593" t="s">
        <v>304</v>
      </c>
      <c r="F147" s="581">
        <v>0</v>
      </c>
      <c r="G147" s="582">
        <v>0</v>
      </c>
      <c r="H147" s="584">
        <v>4.9406564584124654E-324</v>
      </c>
      <c r="I147" s="581">
        <v>24.678540000000002</v>
      </c>
      <c r="J147" s="582">
        <v>24.678540000000002</v>
      </c>
      <c r="K147" s="591" t="s">
        <v>298</v>
      </c>
    </row>
    <row r="148" spans="1:11" ht="14.4" customHeight="1" thickBot="1" x14ac:dyDescent="0.35">
      <c r="A148" s="603" t="s">
        <v>438</v>
      </c>
      <c r="B148" s="581">
        <v>4.9406564584124654E-324</v>
      </c>
      <c r="C148" s="581">
        <v>61.941000000000003</v>
      </c>
      <c r="D148" s="582">
        <v>61.941000000000003</v>
      </c>
      <c r="E148" s="593" t="s">
        <v>304</v>
      </c>
      <c r="F148" s="581">
        <v>0</v>
      </c>
      <c r="G148" s="582">
        <v>0</v>
      </c>
      <c r="H148" s="584">
        <v>6.8</v>
      </c>
      <c r="I148" s="581">
        <v>43.640999999999998</v>
      </c>
      <c r="J148" s="582">
        <v>43.640999999999998</v>
      </c>
      <c r="K148" s="591" t="s">
        <v>298</v>
      </c>
    </row>
    <row r="149" spans="1:11" ht="14.4" customHeight="1" thickBot="1" x14ac:dyDescent="0.35">
      <c r="A149" s="603" t="s">
        <v>439</v>
      </c>
      <c r="B149" s="581">
        <v>4.9406564584124654E-324</v>
      </c>
      <c r="C149" s="581">
        <v>4.9406564584124654E-324</v>
      </c>
      <c r="D149" s="582">
        <v>0</v>
      </c>
      <c r="E149" s="583">
        <v>1</v>
      </c>
      <c r="F149" s="581">
        <v>4.9406564584124654E-324</v>
      </c>
      <c r="G149" s="582">
        <v>0</v>
      </c>
      <c r="H149" s="584">
        <v>4.9406564584124654E-324</v>
      </c>
      <c r="I149" s="581">
        <v>0.599999999999</v>
      </c>
      <c r="J149" s="582">
        <v>0.599999999999</v>
      </c>
      <c r="K149" s="591" t="s">
        <v>304</v>
      </c>
    </row>
    <row r="150" spans="1:11" ht="14.4" customHeight="1" thickBot="1" x14ac:dyDescent="0.35">
      <c r="A150" s="602" t="s">
        <v>440</v>
      </c>
      <c r="B150" s="586">
        <v>4.9406564584124654E-324</v>
      </c>
      <c r="C150" s="586">
        <v>0.84</v>
      </c>
      <c r="D150" s="587">
        <v>0.84</v>
      </c>
      <c r="E150" s="594" t="s">
        <v>304</v>
      </c>
      <c r="F150" s="586">
        <v>0</v>
      </c>
      <c r="G150" s="587">
        <v>0</v>
      </c>
      <c r="H150" s="589">
        <v>4.9406564584124654E-324</v>
      </c>
      <c r="I150" s="586">
        <v>4.9406564584124654E-323</v>
      </c>
      <c r="J150" s="587">
        <v>4.9406564584124654E-323</v>
      </c>
      <c r="K150" s="590" t="s">
        <v>298</v>
      </c>
    </row>
    <row r="151" spans="1:11" ht="14.4" customHeight="1" thickBot="1" x14ac:dyDescent="0.35">
      <c r="A151" s="603" t="s">
        <v>441</v>
      </c>
      <c r="B151" s="581">
        <v>4.9406564584124654E-324</v>
      </c>
      <c r="C151" s="581">
        <v>0.84</v>
      </c>
      <c r="D151" s="582">
        <v>0.84</v>
      </c>
      <c r="E151" s="593" t="s">
        <v>304</v>
      </c>
      <c r="F151" s="581">
        <v>0</v>
      </c>
      <c r="G151" s="582">
        <v>0</v>
      </c>
      <c r="H151" s="584">
        <v>4.9406564584124654E-324</v>
      </c>
      <c r="I151" s="581">
        <v>4.9406564584124654E-323</v>
      </c>
      <c r="J151" s="582">
        <v>4.9406564584124654E-323</v>
      </c>
      <c r="K151" s="591" t="s">
        <v>298</v>
      </c>
    </row>
    <row r="152" spans="1:11" ht="14.4" customHeight="1" thickBot="1" x14ac:dyDescent="0.35">
      <c r="A152" s="606" t="s">
        <v>442</v>
      </c>
      <c r="B152" s="581">
        <v>4.9406564584124654E-324</v>
      </c>
      <c r="C152" s="581">
        <v>15.45</v>
      </c>
      <c r="D152" s="582">
        <v>15.45</v>
      </c>
      <c r="E152" s="593" t="s">
        <v>304</v>
      </c>
      <c r="F152" s="581">
        <v>0</v>
      </c>
      <c r="G152" s="582">
        <v>0</v>
      </c>
      <c r="H152" s="584">
        <v>0.9</v>
      </c>
      <c r="I152" s="581">
        <v>18.7</v>
      </c>
      <c r="J152" s="582">
        <v>18.7</v>
      </c>
      <c r="K152" s="591" t="s">
        <v>298</v>
      </c>
    </row>
    <row r="153" spans="1:11" ht="14.4" customHeight="1" thickBot="1" x14ac:dyDescent="0.35">
      <c r="A153" s="603" t="s">
        <v>443</v>
      </c>
      <c r="B153" s="581">
        <v>4.9406564584124654E-324</v>
      </c>
      <c r="C153" s="581">
        <v>15.45</v>
      </c>
      <c r="D153" s="582">
        <v>15.45</v>
      </c>
      <c r="E153" s="593" t="s">
        <v>304</v>
      </c>
      <c r="F153" s="581">
        <v>0</v>
      </c>
      <c r="G153" s="582">
        <v>0</v>
      </c>
      <c r="H153" s="584">
        <v>0.9</v>
      </c>
      <c r="I153" s="581">
        <v>18.7</v>
      </c>
      <c r="J153" s="582">
        <v>18.7</v>
      </c>
      <c r="K153" s="591" t="s">
        <v>298</v>
      </c>
    </row>
    <row r="154" spans="1:11" ht="14.4" customHeight="1" thickBot="1" x14ac:dyDescent="0.35">
      <c r="A154" s="606" t="s">
        <v>444</v>
      </c>
      <c r="B154" s="581">
        <v>4.9406564584124654E-324</v>
      </c>
      <c r="C154" s="581">
        <v>2.3090000000000002</v>
      </c>
      <c r="D154" s="582">
        <v>2.3090000000000002</v>
      </c>
      <c r="E154" s="593" t="s">
        <v>304</v>
      </c>
      <c r="F154" s="581">
        <v>0</v>
      </c>
      <c r="G154" s="582">
        <v>0</v>
      </c>
      <c r="H154" s="584">
        <v>4.9406564584124654E-324</v>
      </c>
      <c r="I154" s="581">
        <v>5.0199999999999996</v>
      </c>
      <c r="J154" s="582">
        <v>5.0199999999999996</v>
      </c>
      <c r="K154" s="591" t="s">
        <v>298</v>
      </c>
    </row>
    <row r="155" spans="1:11" ht="14.4" customHeight="1" thickBot="1" x14ac:dyDescent="0.35">
      <c r="A155" s="603" t="s">
        <v>445</v>
      </c>
      <c r="B155" s="581">
        <v>4.9406564584124654E-324</v>
      </c>
      <c r="C155" s="581">
        <v>2.3090000000000002</v>
      </c>
      <c r="D155" s="582">
        <v>2.3090000000000002</v>
      </c>
      <c r="E155" s="593" t="s">
        <v>304</v>
      </c>
      <c r="F155" s="581">
        <v>0</v>
      </c>
      <c r="G155" s="582">
        <v>0</v>
      </c>
      <c r="H155" s="584">
        <v>4.9406564584124654E-324</v>
      </c>
      <c r="I155" s="581">
        <v>5.0199999999999996</v>
      </c>
      <c r="J155" s="582">
        <v>5.0199999999999996</v>
      </c>
      <c r="K155" s="591" t="s">
        <v>298</v>
      </c>
    </row>
    <row r="156" spans="1:11" ht="14.4" customHeight="1" thickBot="1" x14ac:dyDescent="0.35">
      <c r="A156" s="602" t="s">
        <v>446</v>
      </c>
      <c r="B156" s="586">
        <v>4.9406564584124654E-324</v>
      </c>
      <c r="C156" s="586">
        <v>6.3236600000000003</v>
      </c>
      <c r="D156" s="587">
        <v>6.3236600000000003</v>
      </c>
      <c r="E156" s="594" t="s">
        <v>304</v>
      </c>
      <c r="F156" s="586">
        <v>0</v>
      </c>
      <c r="G156" s="587">
        <v>0</v>
      </c>
      <c r="H156" s="589">
        <v>6.3007799999999996</v>
      </c>
      <c r="I156" s="586">
        <v>6.3007799999999996</v>
      </c>
      <c r="J156" s="587">
        <v>6.3007799999999996</v>
      </c>
      <c r="K156" s="590" t="s">
        <v>298</v>
      </c>
    </row>
    <row r="157" spans="1:11" ht="14.4" customHeight="1" thickBot="1" x14ac:dyDescent="0.35">
      <c r="A157" s="603" t="s">
        <v>447</v>
      </c>
      <c r="B157" s="581">
        <v>4.9406564584124654E-324</v>
      </c>
      <c r="C157" s="581">
        <v>6.3236600000000003</v>
      </c>
      <c r="D157" s="582">
        <v>6.3236600000000003</v>
      </c>
      <c r="E157" s="593" t="s">
        <v>304</v>
      </c>
      <c r="F157" s="581">
        <v>0</v>
      </c>
      <c r="G157" s="582">
        <v>0</v>
      </c>
      <c r="H157" s="584">
        <v>6.3007799999999996</v>
      </c>
      <c r="I157" s="581">
        <v>6.3007799999999996</v>
      </c>
      <c r="J157" s="582">
        <v>6.3007799999999996</v>
      </c>
      <c r="K157" s="591" t="s">
        <v>298</v>
      </c>
    </row>
    <row r="158" spans="1:11" ht="14.4" customHeight="1" thickBot="1" x14ac:dyDescent="0.35">
      <c r="A158" s="600" t="s">
        <v>448</v>
      </c>
      <c r="B158" s="581">
        <v>4268.9999829585604</v>
      </c>
      <c r="C158" s="581">
        <v>4326.0892000000104</v>
      </c>
      <c r="D158" s="582">
        <v>57.089217041448002</v>
      </c>
      <c r="E158" s="583">
        <v>1.013372971953</v>
      </c>
      <c r="F158" s="581">
        <v>3122.9999999998299</v>
      </c>
      <c r="G158" s="582">
        <v>2602.4999999998599</v>
      </c>
      <c r="H158" s="584">
        <v>258.01799999999997</v>
      </c>
      <c r="I158" s="581">
        <v>2642.8478</v>
      </c>
      <c r="J158" s="582">
        <v>40.347800000142001</v>
      </c>
      <c r="K158" s="585">
        <v>0.84625289785400004</v>
      </c>
    </row>
    <row r="159" spans="1:11" ht="14.4" customHeight="1" thickBot="1" x14ac:dyDescent="0.35">
      <c r="A159" s="601" t="s">
        <v>449</v>
      </c>
      <c r="B159" s="581">
        <v>4250.9999840423598</v>
      </c>
      <c r="C159" s="581">
        <v>4232.3590000000004</v>
      </c>
      <c r="D159" s="582">
        <v>-18.640984042353001</v>
      </c>
      <c r="E159" s="583">
        <v>0.99561491787500001</v>
      </c>
      <c r="F159" s="581">
        <v>3122.9999999998299</v>
      </c>
      <c r="G159" s="582">
        <v>2602.4999999998599</v>
      </c>
      <c r="H159" s="584">
        <v>254.50899999999999</v>
      </c>
      <c r="I159" s="581">
        <v>2621.384</v>
      </c>
      <c r="J159" s="582">
        <v>18.884000000141999</v>
      </c>
      <c r="K159" s="585">
        <v>0.83938008325299995</v>
      </c>
    </row>
    <row r="160" spans="1:11" ht="14.4" customHeight="1" thickBot="1" x14ac:dyDescent="0.35">
      <c r="A160" s="602" t="s">
        <v>450</v>
      </c>
      <c r="B160" s="586">
        <v>4250.9999840423598</v>
      </c>
      <c r="C160" s="586">
        <v>4051.2730000000101</v>
      </c>
      <c r="D160" s="587">
        <v>-199.726984042353</v>
      </c>
      <c r="E160" s="588">
        <v>0.95301647029100001</v>
      </c>
      <c r="F160" s="586">
        <v>3122.9999999998299</v>
      </c>
      <c r="G160" s="587">
        <v>2602.4999999998599</v>
      </c>
      <c r="H160" s="589">
        <v>254.50899999999999</v>
      </c>
      <c r="I160" s="586">
        <v>2410.355</v>
      </c>
      <c r="J160" s="587">
        <v>-192.14499999985799</v>
      </c>
      <c r="K160" s="592">
        <v>0.771807556836</v>
      </c>
    </row>
    <row r="161" spans="1:11" ht="14.4" customHeight="1" thickBot="1" x14ac:dyDescent="0.35">
      <c r="A161" s="603" t="s">
        <v>451</v>
      </c>
      <c r="B161" s="581">
        <v>559.99988628175697</v>
      </c>
      <c r="C161" s="581">
        <v>589.88599999999997</v>
      </c>
      <c r="D161" s="582">
        <v>29.886113718242999</v>
      </c>
      <c r="E161" s="583">
        <v>1.053368071048</v>
      </c>
      <c r="F161" s="581">
        <v>311.999999999983</v>
      </c>
      <c r="G161" s="582">
        <v>259.99999999998602</v>
      </c>
      <c r="H161" s="584">
        <v>26.093</v>
      </c>
      <c r="I161" s="581">
        <v>258.47399999999999</v>
      </c>
      <c r="J161" s="582">
        <v>-1.525999999985</v>
      </c>
      <c r="K161" s="585">
        <v>0.828442307692</v>
      </c>
    </row>
    <row r="162" spans="1:11" ht="14.4" customHeight="1" thickBot="1" x14ac:dyDescent="0.35">
      <c r="A162" s="603" t="s">
        <v>452</v>
      </c>
      <c r="B162" s="581">
        <v>509.00000935251899</v>
      </c>
      <c r="C162" s="581">
        <v>274.32400000000001</v>
      </c>
      <c r="D162" s="582">
        <v>-234.676009352519</v>
      </c>
      <c r="E162" s="583">
        <v>0.53894694490999995</v>
      </c>
      <c r="F162" s="581">
        <v>645.99999999996498</v>
      </c>
      <c r="G162" s="582">
        <v>538.33333333330404</v>
      </c>
      <c r="H162" s="584">
        <v>45.417999999999999</v>
      </c>
      <c r="I162" s="581">
        <v>303.09399999999999</v>
      </c>
      <c r="J162" s="582">
        <v>-235.23933333330399</v>
      </c>
      <c r="K162" s="585">
        <v>0.46918575851299998</v>
      </c>
    </row>
    <row r="163" spans="1:11" ht="14.4" customHeight="1" thickBot="1" x14ac:dyDescent="0.35">
      <c r="A163" s="603" t="s">
        <v>453</v>
      </c>
      <c r="B163" s="581">
        <v>4.9406564584124654E-324</v>
      </c>
      <c r="C163" s="581">
        <v>4.9406564584124654E-324</v>
      </c>
      <c r="D163" s="582">
        <v>0</v>
      </c>
      <c r="E163" s="583">
        <v>1</v>
      </c>
      <c r="F163" s="581">
        <v>4.9406564584124654E-324</v>
      </c>
      <c r="G163" s="582">
        <v>0</v>
      </c>
      <c r="H163" s="584">
        <v>0.68500000000000005</v>
      </c>
      <c r="I163" s="581">
        <v>0.68500000000000005</v>
      </c>
      <c r="J163" s="582">
        <v>0.68500000000000005</v>
      </c>
      <c r="K163" s="591" t="s">
        <v>304</v>
      </c>
    </row>
    <row r="164" spans="1:11" ht="14.4" customHeight="1" thickBot="1" x14ac:dyDescent="0.35">
      <c r="A164" s="603" t="s">
        <v>454</v>
      </c>
      <c r="B164" s="581">
        <v>1843.99992897062</v>
      </c>
      <c r="C164" s="581">
        <v>1864.549</v>
      </c>
      <c r="D164" s="582">
        <v>20.549071029375</v>
      </c>
      <c r="E164" s="583">
        <v>1.0111437482750001</v>
      </c>
      <c r="F164" s="581">
        <v>1085.99999999994</v>
      </c>
      <c r="G164" s="582">
        <v>904.99999999994998</v>
      </c>
      <c r="H164" s="584">
        <v>100.819</v>
      </c>
      <c r="I164" s="581">
        <v>975.90899999999999</v>
      </c>
      <c r="J164" s="582">
        <v>70.909000000049005</v>
      </c>
      <c r="K164" s="585">
        <v>0.89862707182299995</v>
      </c>
    </row>
    <row r="165" spans="1:11" ht="14.4" customHeight="1" thickBot="1" x14ac:dyDescent="0.35">
      <c r="A165" s="603" t="s">
        <v>455</v>
      </c>
      <c r="B165" s="581">
        <v>1227.0001661209001</v>
      </c>
      <c r="C165" s="581">
        <v>1211.5640000000001</v>
      </c>
      <c r="D165" s="582">
        <v>-15.436166120896001</v>
      </c>
      <c r="E165" s="583">
        <v>0.98741958921600004</v>
      </c>
      <c r="F165" s="581">
        <v>975.999999999946</v>
      </c>
      <c r="G165" s="582">
        <v>813.33333333328903</v>
      </c>
      <c r="H165" s="584">
        <v>72.497</v>
      </c>
      <c r="I165" s="581">
        <v>786.81</v>
      </c>
      <c r="J165" s="582">
        <v>-26.523333333288001</v>
      </c>
      <c r="K165" s="585">
        <v>0.80615778688499995</v>
      </c>
    </row>
    <row r="166" spans="1:11" ht="14.4" customHeight="1" thickBot="1" x14ac:dyDescent="0.35">
      <c r="A166" s="603" t="s">
        <v>456</v>
      </c>
      <c r="B166" s="581">
        <v>110.999993316562</v>
      </c>
      <c r="C166" s="581">
        <v>110.95</v>
      </c>
      <c r="D166" s="582">
        <v>-4.9993316560999999E-2</v>
      </c>
      <c r="E166" s="583">
        <v>0.999549609733</v>
      </c>
      <c r="F166" s="581">
        <v>102.999999999994</v>
      </c>
      <c r="G166" s="582">
        <v>85.833333333328</v>
      </c>
      <c r="H166" s="584">
        <v>8.9969999999999999</v>
      </c>
      <c r="I166" s="581">
        <v>85.382999999999996</v>
      </c>
      <c r="J166" s="582">
        <v>-0.45033333332800002</v>
      </c>
      <c r="K166" s="585">
        <v>0.82896116504799999</v>
      </c>
    </row>
    <row r="167" spans="1:11" ht="14.4" customHeight="1" thickBot="1" x14ac:dyDescent="0.35">
      <c r="A167" s="602" t="s">
        <v>457</v>
      </c>
      <c r="B167" s="586">
        <v>4.9406564584124654E-324</v>
      </c>
      <c r="C167" s="586">
        <v>181.08600000000001</v>
      </c>
      <c r="D167" s="587">
        <v>181.08600000000001</v>
      </c>
      <c r="E167" s="594" t="s">
        <v>304</v>
      </c>
      <c r="F167" s="586">
        <v>0</v>
      </c>
      <c r="G167" s="587">
        <v>0</v>
      </c>
      <c r="H167" s="589">
        <v>4.9406564584124654E-324</v>
      </c>
      <c r="I167" s="586">
        <v>211.029</v>
      </c>
      <c r="J167" s="587">
        <v>211.029</v>
      </c>
      <c r="K167" s="590" t="s">
        <v>298</v>
      </c>
    </row>
    <row r="168" spans="1:11" ht="14.4" customHeight="1" thickBot="1" x14ac:dyDescent="0.35">
      <c r="A168" s="603" t="s">
        <v>458</v>
      </c>
      <c r="B168" s="581">
        <v>4.9406564584124654E-324</v>
      </c>
      <c r="C168" s="581">
        <v>80.673000000000002</v>
      </c>
      <c r="D168" s="582">
        <v>80.673000000000002</v>
      </c>
      <c r="E168" s="593" t="s">
        <v>304</v>
      </c>
      <c r="F168" s="581">
        <v>0</v>
      </c>
      <c r="G168" s="582">
        <v>0</v>
      </c>
      <c r="H168" s="584">
        <v>4.9406564584124654E-324</v>
      </c>
      <c r="I168" s="581">
        <v>4.9406564584124654E-323</v>
      </c>
      <c r="J168" s="582">
        <v>4.9406564584124654E-323</v>
      </c>
      <c r="K168" s="591" t="s">
        <v>298</v>
      </c>
    </row>
    <row r="169" spans="1:11" ht="14.4" customHeight="1" thickBot="1" x14ac:dyDescent="0.35">
      <c r="A169" s="603" t="s">
        <v>459</v>
      </c>
      <c r="B169" s="581">
        <v>4.9406564584124654E-324</v>
      </c>
      <c r="C169" s="581">
        <v>100.413</v>
      </c>
      <c r="D169" s="582">
        <v>100.413</v>
      </c>
      <c r="E169" s="593" t="s">
        <v>304</v>
      </c>
      <c r="F169" s="581">
        <v>0</v>
      </c>
      <c r="G169" s="582">
        <v>0</v>
      </c>
      <c r="H169" s="584">
        <v>4.9406564584124654E-324</v>
      </c>
      <c r="I169" s="581">
        <v>209.52500000000001</v>
      </c>
      <c r="J169" s="582">
        <v>209.52500000000001</v>
      </c>
      <c r="K169" s="591" t="s">
        <v>298</v>
      </c>
    </row>
    <row r="170" spans="1:11" ht="14.4" customHeight="1" thickBot="1" x14ac:dyDescent="0.35">
      <c r="A170" s="603" t="s">
        <v>460</v>
      </c>
      <c r="B170" s="581">
        <v>4.9406564584124654E-324</v>
      </c>
      <c r="C170" s="581">
        <v>4.9406564584124654E-324</v>
      </c>
      <c r="D170" s="582">
        <v>0</v>
      </c>
      <c r="E170" s="583">
        <v>1</v>
      </c>
      <c r="F170" s="581">
        <v>4.9406564584124654E-324</v>
      </c>
      <c r="G170" s="582">
        <v>0</v>
      </c>
      <c r="H170" s="584">
        <v>4.9406564584124654E-324</v>
      </c>
      <c r="I170" s="581">
        <v>1.504</v>
      </c>
      <c r="J170" s="582">
        <v>1.504</v>
      </c>
      <c r="K170" s="591" t="s">
        <v>304</v>
      </c>
    </row>
    <row r="171" spans="1:11" ht="14.4" customHeight="1" thickBot="1" x14ac:dyDescent="0.35">
      <c r="A171" s="601" t="s">
        <v>461</v>
      </c>
      <c r="B171" s="581">
        <v>17.999998916199001</v>
      </c>
      <c r="C171" s="581">
        <v>93.730199999999996</v>
      </c>
      <c r="D171" s="582">
        <v>75.730201083799997</v>
      </c>
      <c r="E171" s="583">
        <v>5.2072336468660003</v>
      </c>
      <c r="F171" s="581">
        <v>0</v>
      </c>
      <c r="G171" s="582">
        <v>0</v>
      </c>
      <c r="H171" s="584">
        <v>3.5089999999999999</v>
      </c>
      <c r="I171" s="581">
        <v>21.463799999999999</v>
      </c>
      <c r="J171" s="582">
        <v>21.463799999999999</v>
      </c>
      <c r="K171" s="591" t="s">
        <v>298</v>
      </c>
    </row>
    <row r="172" spans="1:11" ht="14.4" customHeight="1" thickBot="1" x14ac:dyDescent="0.35">
      <c r="A172" s="602" t="s">
        <v>462</v>
      </c>
      <c r="B172" s="586">
        <v>17.999998916199001</v>
      </c>
      <c r="C172" s="586">
        <v>4.9406564584124654E-324</v>
      </c>
      <c r="D172" s="587">
        <v>-17.999998916199001</v>
      </c>
      <c r="E172" s="588">
        <v>0</v>
      </c>
      <c r="F172" s="586">
        <v>0</v>
      </c>
      <c r="G172" s="587">
        <v>0</v>
      </c>
      <c r="H172" s="589">
        <v>4.9406564584124654E-324</v>
      </c>
      <c r="I172" s="586">
        <v>12.559799999999999</v>
      </c>
      <c r="J172" s="587">
        <v>12.559799999999999</v>
      </c>
      <c r="K172" s="590" t="s">
        <v>298</v>
      </c>
    </row>
    <row r="173" spans="1:11" ht="14.4" customHeight="1" thickBot="1" x14ac:dyDescent="0.35">
      <c r="A173" s="603" t="s">
        <v>463</v>
      </c>
      <c r="B173" s="581">
        <v>17.999998916199001</v>
      </c>
      <c r="C173" s="581">
        <v>4.9406564584124654E-324</v>
      </c>
      <c r="D173" s="582">
        <v>-17.999998916199001</v>
      </c>
      <c r="E173" s="583">
        <v>0</v>
      </c>
      <c r="F173" s="581">
        <v>0</v>
      </c>
      <c r="G173" s="582">
        <v>0</v>
      </c>
      <c r="H173" s="584">
        <v>4.9406564584124654E-324</v>
      </c>
      <c r="I173" s="581">
        <v>12.559799999999999</v>
      </c>
      <c r="J173" s="582">
        <v>12.559799999999999</v>
      </c>
      <c r="K173" s="591" t="s">
        <v>298</v>
      </c>
    </row>
    <row r="174" spans="1:11" ht="14.4" customHeight="1" thickBot="1" x14ac:dyDescent="0.35">
      <c r="A174" s="602" t="s">
        <v>464</v>
      </c>
      <c r="B174" s="586">
        <v>4.9406564584124654E-324</v>
      </c>
      <c r="C174" s="586">
        <v>18.03</v>
      </c>
      <c r="D174" s="587">
        <v>18.03</v>
      </c>
      <c r="E174" s="594" t="s">
        <v>304</v>
      </c>
      <c r="F174" s="586">
        <v>0</v>
      </c>
      <c r="G174" s="587">
        <v>0</v>
      </c>
      <c r="H174" s="589">
        <v>3.5089999999999999</v>
      </c>
      <c r="I174" s="586">
        <v>8.9039999999989998</v>
      </c>
      <c r="J174" s="587">
        <v>8.9039999999989998</v>
      </c>
      <c r="K174" s="590" t="s">
        <v>298</v>
      </c>
    </row>
    <row r="175" spans="1:11" ht="14.4" customHeight="1" thickBot="1" x14ac:dyDescent="0.35">
      <c r="A175" s="603" t="s">
        <v>465</v>
      </c>
      <c r="B175" s="581">
        <v>4.9406564584124654E-324</v>
      </c>
      <c r="C175" s="581">
        <v>7.59</v>
      </c>
      <c r="D175" s="582">
        <v>7.59</v>
      </c>
      <c r="E175" s="593" t="s">
        <v>304</v>
      </c>
      <c r="F175" s="581">
        <v>0</v>
      </c>
      <c r="G175" s="582">
        <v>0</v>
      </c>
      <c r="H175" s="584">
        <v>4.9406564584124654E-324</v>
      </c>
      <c r="I175" s="581">
        <v>4.9406564584124654E-323</v>
      </c>
      <c r="J175" s="582">
        <v>4.9406564584124654E-323</v>
      </c>
      <c r="K175" s="591" t="s">
        <v>298</v>
      </c>
    </row>
    <row r="176" spans="1:11" ht="14.4" customHeight="1" thickBot="1" x14ac:dyDescent="0.35">
      <c r="A176" s="603" t="s">
        <v>466</v>
      </c>
      <c r="B176" s="581">
        <v>4.9406564584124654E-324</v>
      </c>
      <c r="C176" s="581">
        <v>10.44</v>
      </c>
      <c r="D176" s="582">
        <v>10.44</v>
      </c>
      <c r="E176" s="593" t="s">
        <v>304</v>
      </c>
      <c r="F176" s="581">
        <v>0</v>
      </c>
      <c r="G176" s="582">
        <v>0</v>
      </c>
      <c r="H176" s="584">
        <v>3.5089999999999999</v>
      </c>
      <c r="I176" s="581">
        <v>8.9039999999989998</v>
      </c>
      <c r="J176" s="582">
        <v>8.9039999999989998</v>
      </c>
      <c r="K176" s="591" t="s">
        <v>298</v>
      </c>
    </row>
    <row r="177" spans="1:11" ht="14.4" customHeight="1" thickBot="1" x14ac:dyDescent="0.35">
      <c r="A177" s="602" t="s">
        <v>467</v>
      </c>
      <c r="B177" s="586">
        <v>4.9406564584124654E-324</v>
      </c>
      <c r="C177" s="586">
        <v>57.552</v>
      </c>
      <c r="D177" s="587">
        <v>57.552</v>
      </c>
      <c r="E177" s="594" t="s">
        <v>304</v>
      </c>
      <c r="F177" s="586">
        <v>0</v>
      </c>
      <c r="G177" s="587">
        <v>0</v>
      </c>
      <c r="H177" s="589">
        <v>4.9406564584124654E-324</v>
      </c>
      <c r="I177" s="586">
        <v>4.9406564584124654E-323</v>
      </c>
      <c r="J177" s="587">
        <v>4.9406564584124654E-323</v>
      </c>
      <c r="K177" s="590" t="s">
        <v>298</v>
      </c>
    </row>
    <row r="178" spans="1:11" ht="14.4" customHeight="1" thickBot="1" x14ac:dyDescent="0.35">
      <c r="A178" s="603" t="s">
        <v>468</v>
      </c>
      <c r="B178" s="581">
        <v>4.9406564584124654E-324</v>
      </c>
      <c r="C178" s="581">
        <v>57.552</v>
      </c>
      <c r="D178" s="582">
        <v>57.552</v>
      </c>
      <c r="E178" s="593" t="s">
        <v>304</v>
      </c>
      <c r="F178" s="581">
        <v>0</v>
      </c>
      <c r="G178" s="582">
        <v>0</v>
      </c>
      <c r="H178" s="584">
        <v>4.9406564584124654E-324</v>
      </c>
      <c r="I178" s="581">
        <v>4.9406564584124654E-323</v>
      </c>
      <c r="J178" s="582">
        <v>4.9406564584124654E-323</v>
      </c>
      <c r="K178" s="591" t="s">
        <v>298</v>
      </c>
    </row>
    <row r="179" spans="1:11" ht="14.4" customHeight="1" thickBot="1" x14ac:dyDescent="0.35">
      <c r="A179" s="602" t="s">
        <v>469</v>
      </c>
      <c r="B179" s="586">
        <v>4.9406564584124654E-324</v>
      </c>
      <c r="C179" s="586">
        <v>18.148199999999999</v>
      </c>
      <c r="D179" s="587">
        <v>18.148199999999999</v>
      </c>
      <c r="E179" s="594" t="s">
        <v>304</v>
      </c>
      <c r="F179" s="586">
        <v>0</v>
      </c>
      <c r="G179" s="587">
        <v>0</v>
      </c>
      <c r="H179" s="589">
        <v>4.9406564584124654E-324</v>
      </c>
      <c r="I179" s="586">
        <v>4.9406564584124654E-323</v>
      </c>
      <c r="J179" s="587">
        <v>4.9406564584124654E-323</v>
      </c>
      <c r="K179" s="590" t="s">
        <v>298</v>
      </c>
    </row>
    <row r="180" spans="1:11" ht="14.4" customHeight="1" thickBot="1" x14ac:dyDescent="0.35">
      <c r="A180" s="603" t="s">
        <v>470</v>
      </c>
      <c r="B180" s="581">
        <v>4.9406564584124654E-324</v>
      </c>
      <c r="C180" s="581">
        <v>18.148199999999999</v>
      </c>
      <c r="D180" s="582">
        <v>18.148199999999999</v>
      </c>
      <c r="E180" s="593" t="s">
        <v>304</v>
      </c>
      <c r="F180" s="581">
        <v>0</v>
      </c>
      <c r="G180" s="582">
        <v>0</v>
      </c>
      <c r="H180" s="584">
        <v>4.9406564584124654E-324</v>
      </c>
      <c r="I180" s="581">
        <v>4.9406564584124654E-323</v>
      </c>
      <c r="J180" s="582">
        <v>4.9406564584124654E-323</v>
      </c>
      <c r="K180" s="591" t="s">
        <v>298</v>
      </c>
    </row>
    <row r="181" spans="1:11" ht="14.4" customHeight="1" thickBot="1" x14ac:dyDescent="0.35">
      <c r="A181" s="600" t="s">
        <v>471</v>
      </c>
      <c r="B181" s="581">
        <v>4.9406564584124654E-324</v>
      </c>
      <c r="C181" s="581">
        <v>2.706</v>
      </c>
      <c r="D181" s="582">
        <v>2.706</v>
      </c>
      <c r="E181" s="593" t="s">
        <v>304</v>
      </c>
      <c r="F181" s="581">
        <v>0</v>
      </c>
      <c r="G181" s="582">
        <v>0</v>
      </c>
      <c r="H181" s="584">
        <v>4.9406564584124654E-324</v>
      </c>
      <c r="I181" s="581">
        <v>0.20510999999999999</v>
      </c>
      <c r="J181" s="582">
        <v>0.20510999999999999</v>
      </c>
      <c r="K181" s="591" t="s">
        <v>298</v>
      </c>
    </row>
    <row r="182" spans="1:11" ht="14.4" customHeight="1" thickBot="1" x14ac:dyDescent="0.35">
      <c r="A182" s="601" t="s">
        <v>472</v>
      </c>
      <c r="B182" s="581">
        <v>4.9406564584124654E-324</v>
      </c>
      <c r="C182" s="581">
        <v>2.706</v>
      </c>
      <c r="D182" s="582">
        <v>2.706</v>
      </c>
      <c r="E182" s="593" t="s">
        <v>304</v>
      </c>
      <c r="F182" s="581">
        <v>0</v>
      </c>
      <c r="G182" s="582">
        <v>0</v>
      </c>
      <c r="H182" s="584">
        <v>4.9406564584124654E-324</v>
      </c>
      <c r="I182" s="581">
        <v>0.20510999999999999</v>
      </c>
      <c r="J182" s="582">
        <v>0.20510999999999999</v>
      </c>
      <c r="K182" s="591" t="s">
        <v>298</v>
      </c>
    </row>
    <row r="183" spans="1:11" ht="14.4" customHeight="1" thickBot="1" x14ac:dyDescent="0.35">
      <c r="A183" s="602" t="s">
        <v>473</v>
      </c>
      <c r="B183" s="586">
        <v>4.9406564584124654E-324</v>
      </c>
      <c r="C183" s="586">
        <v>2.706</v>
      </c>
      <c r="D183" s="587">
        <v>2.706</v>
      </c>
      <c r="E183" s="594" t="s">
        <v>304</v>
      </c>
      <c r="F183" s="586">
        <v>0</v>
      </c>
      <c r="G183" s="587">
        <v>0</v>
      </c>
      <c r="H183" s="589">
        <v>4.9406564584124654E-324</v>
      </c>
      <c r="I183" s="586">
        <v>0.20510999999999999</v>
      </c>
      <c r="J183" s="587">
        <v>0.20510999999999999</v>
      </c>
      <c r="K183" s="590" t="s">
        <v>298</v>
      </c>
    </row>
    <row r="184" spans="1:11" ht="14.4" customHeight="1" thickBot="1" x14ac:dyDescent="0.35">
      <c r="A184" s="603" t="s">
        <v>474</v>
      </c>
      <c r="B184" s="581">
        <v>4.9406564584124654E-324</v>
      </c>
      <c r="C184" s="581">
        <v>2.706</v>
      </c>
      <c r="D184" s="582">
        <v>2.706</v>
      </c>
      <c r="E184" s="593" t="s">
        <v>304</v>
      </c>
      <c r="F184" s="581">
        <v>0</v>
      </c>
      <c r="G184" s="582">
        <v>0</v>
      </c>
      <c r="H184" s="584">
        <v>4.9406564584124654E-324</v>
      </c>
      <c r="I184" s="581">
        <v>0.20510999999999999</v>
      </c>
      <c r="J184" s="582">
        <v>0.20510999999999999</v>
      </c>
      <c r="K184" s="591" t="s">
        <v>298</v>
      </c>
    </row>
    <row r="185" spans="1:11" ht="14.4" customHeight="1" thickBot="1" x14ac:dyDescent="0.35">
      <c r="A185" s="599" t="s">
        <v>475</v>
      </c>
      <c r="B185" s="581">
        <v>89461.948557678101</v>
      </c>
      <c r="C185" s="581">
        <v>84389.875430311396</v>
      </c>
      <c r="D185" s="582">
        <v>-5072.0731273666897</v>
      </c>
      <c r="E185" s="583">
        <v>0.94330468753300001</v>
      </c>
      <c r="F185" s="581">
        <v>89506.294168434193</v>
      </c>
      <c r="G185" s="582">
        <v>74588.578473695103</v>
      </c>
      <c r="H185" s="584">
        <v>7778.8859000000002</v>
      </c>
      <c r="I185" s="581">
        <v>70034.361770000003</v>
      </c>
      <c r="J185" s="582">
        <v>-4554.2167036951596</v>
      </c>
      <c r="K185" s="585">
        <v>0.78245180878700005</v>
      </c>
    </row>
    <row r="186" spans="1:11" ht="14.4" customHeight="1" thickBot="1" x14ac:dyDescent="0.35">
      <c r="A186" s="600" t="s">
        <v>476</v>
      </c>
      <c r="B186" s="581">
        <v>88594.588587285005</v>
      </c>
      <c r="C186" s="581">
        <v>83344.718447604901</v>
      </c>
      <c r="D186" s="582">
        <v>-5249.8701396801198</v>
      </c>
      <c r="E186" s="583">
        <v>0.94074276743700003</v>
      </c>
      <c r="F186" s="581">
        <v>88881.409500585694</v>
      </c>
      <c r="G186" s="582">
        <v>74067.841250488098</v>
      </c>
      <c r="H186" s="584">
        <v>7732.1523100000004</v>
      </c>
      <c r="I186" s="581">
        <v>69550.819699999993</v>
      </c>
      <c r="J186" s="582">
        <v>-4517.0215504880798</v>
      </c>
      <c r="K186" s="585">
        <v>0.78251256467200003</v>
      </c>
    </row>
    <row r="187" spans="1:11" ht="14.4" customHeight="1" thickBot="1" x14ac:dyDescent="0.35">
      <c r="A187" s="601" t="s">
        <v>477</v>
      </c>
      <c r="B187" s="581">
        <v>88594.588587285005</v>
      </c>
      <c r="C187" s="581">
        <v>83344.718447604901</v>
      </c>
      <c r="D187" s="582">
        <v>-5249.8701396801198</v>
      </c>
      <c r="E187" s="583">
        <v>0.94074276743700003</v>
      </c>
      <c r="F187" s="581">
        <v>88881.409500585694</v>
      </c>
      <c r="G187" s="582">
        <v>74067.841250488098</v>
      </c>
      <c r="H187" s="584">
        <v>7732.1523100000004</v>
      </c>
      <c r="I187" s="581">
        <v>69550.819699999993</v>
      </c>
      <c r="J187" s="582">
        <v>-4517.0215504880798</v>
      </c>
      <c r="K187" s="585">
        <v>0.78251256467200003</v>
      </c>
    </row>
    <row r="188" spans="1:11" ht="14.4" customHeight="1" thickBot="1" x14ac:dyDescent="0.35">
      <c r="A188" s="602" t="s">
        <v>478</v>
      </c>
      <c r="B188" s="586">
        <v>23.583281370171999</v>
      </c>
      <c r="C188" s="586">
        <v>185.20745438236301</v>
      </c>
      <c r="D188" s="587">
        <v>161.62417301219</v>
      </c>
      <c r="E188" s="588">
        <v>7.8533369243770004</v>
      </c>
      <c r="F188" s="586">
        <v>206.35887429697701</v>
      </c>
      <c r="G188" s="587">
        <v>171.96572858081399</v>
      </c>
      <c r="H188" s="589">
        <v>7.0329899999999999</v>
      </c>
      <c r="I188" s="586">
        <v>102.15132</v>
      </c>
      <c r="J188" s="587">
        <v>-69.814408580814003</v>
      </c>
      <c r="K188" s="592">
        <v>0.495017819553</v>
      </c>
    </row>
    <row r="189" spans="1:11" ht="14.4" customHeight="1" thickBot="1" x14ac:dyDescent="0.35">
      <c r="A189" s="603" t="s">
        <v>479</v>
      </c>
      <c r="B189" s="581">
        <v>1.0907700633720001</v>
      </c>
      <c r="C189" s="581">
        <v>4.034129924378</v>
      </c>
      <c r="D189" s="582">
        <v>2.9433598610049998</v>
      </c>
      <c r="E189" s="583">
        <v>3.698423764862</v>
      </c>
      <c r="F189" s="581">
        <v>4.1264576317520003</v>
      </c>
      <c r="G189" s="582">
        <v>3.4387146931269998</v>
      </c>
      <c r="H189" s="584">
        <v>5.289E-2</v>
      </c>
      <c r="I189" s="581">
        <v>3.0772200000000001</v>
      </c>
      <c r="J189" s="582">
        <v>-0.361494693127</v>
      </c>
      <c r="K189" s="585">
        <v>0.74572921246500001</v>
      </c>
    </row>
    <row r="190" spans="1:11" ht="14.4" customHeight="1" thickBot="1" x14ac:dyDescent="0.35">
      <c r="A190" s="603" t="s">
        <v>480</v>
      </c>
      <c r="B190" s="581">
        <v>4.9406564584124654E-324</v>
      </c>
      <c r="C190" s="581">
        <v>4.9406564584124654E-324</v>
      </c>
      <c r="D190" s="582">
        <v>0</v>
      </c>
      <c r="E190" s="583">
        <v>1</v>
      </c>
      <c r="F190" s="581">
        <v>4.9406564584124654E-324</v>
      </c>
      <c r="G190" s="582">
        <v>0</v>
      </c>
      <c r="H190" s="584">
        <v>4.9406564584124654E-324</v>
      </c>
      <c r="I190" s="581">
        <v>0.46200000000000002</v>
      </c>
      <c r="J190" s="582">
        <v>0.46200000000000002</v>
      </c>
      <c r="K190" s="591" t="s">
        <v>304</v>
      </c>
    </row>
    <row r="191" spans="1:11" ht="14.4" customHeight="1" thickBot="1" x14ac:dyDescent="0.35">
      <c r="A191" s="603" t="s">
        <v>481</v>
      </c>
      <c r="B191" s="581">
        <v>4.9406564584124654E-324</v>
      </c>
      <c r="C191" s="581">
        <v>8.9477992770310006</v>
      </c>
      <c r="D191" s="582">
        <v>8.9477992770310006</v>
      </c>
      <c r="E191" s="593" t="s">
        <v>304</v>
      </c>
      <c r="F191" s="581">
        <v>12.413087762484</v>
      </c>
      <c r="G191" s="582">
        <v>10.34423980207</v>
      </c>
      <c r="H191" s="584">
        <v>1.3913599999999999</v>
      </c>
      <c r="I191" s="581">
        <v>18.087679999999999</v>
      </c>
      <c r="J191" s="582">
        <v>7.743440197929</v>
      </c>
      <c r="K191" s="585">
        <v>1.457145904878</v>
      </c>
    </row>
    <row r="192" spans="1:11" ht="14.4" customHeight="1" thickBot="1" x14ac:dyDescent="0.35">
      <c r="A192" s="603" t="s">
        <v>482</v>
      </c>
      <c r="B192" s="581">
        <v>4.9406564584124654E-324</v>
      </c>
      <c r="C192" s="581">
        <v>0.57894994698400004</v>
      </c>
      <c r="D192" s="582">
        <v>0.57894994698400004</v>
      </c>
      <c r="E192" s="593" t="s">
        <v>304</v>
      </c>
      <c r="F192" s="581">
        <v>0.90314337371200004</v>
      </c>
      <c r="G192" s="582">
        <v>0.75261947809300001</v>
      </c>
      <c r="H192" s="584">
        <v>4.9406564584124654E-324</v>
      </c>
      <c r="I192" s="581">
        <v>4.9406564584124654E-323</v>
      </c>
      <c r="J192" s="582">
        <v>-0.75261947809300001</v>
      </c>
      <c r="K192" s="585">
        <v>5.434722104253712E-323</v>
      </c>
    </row>
    <row r="193" spans="1:11" ht="14.4" customHeight="1" thickBot="1" x14ac:dyDescent="0.35">
      <c r="A193" s="603" t="s">
        <v>483</v>
      </c>
      <c r="B193" s="581">
        <v>21.984761277299</v>
      </c>
      <c r="C193" s="581">
        <v>126.56036818660699</v>
      </c>
      <c r="D193" s="582">
        <v>104.575606909307</v>
      </c>
      <c r="E193" s="583">
        <v>5.7567315191760002</v>
      </c>
      <c r="F193" s="581">
        <v>142.722980153512</v>
      </c>
      <c r="G193" s="582">
        <v>118.93581679459299</v>
      </c>
      <c r="H193" s="584">
        <v>4.9406564584124654E-324</v>
      </c>
      <c r="I193" s="581">
        <v>10.04984</v>
      </c>
      <c r="J193" s="582">
        <v>-108.88597679459301</v>
      </c>
      <c r="K193" s="585">
        <v>7.0415009476000004E-2</v>
      </c>
    </row>
    <row r="194" spans="1:11" ht="14.4" customHeight="1" thickBot="1" x14ac:dyDescent="0.35">
      <c r="A194" s="603" t="s">
        <v>484</v>
      </c>
      <c r="B194" s="581">
        <v>0.50775002949900006</v>
      </c>
      <c r="C194" s="581">
        <v>45.086207047361</v>
      </c>
      <c r="D194" s="582">
        <v>44.578457017860998</v>
      </c>
      <c r="E194" s="583">
        <v>88.796069774266002</v>
      </c>
      <c r="F194" s="581">
        <v>46.193205375514999</v>
      </c>
      <c r="G194" s="582">
        <v>38.494337812928997</v>
      </c>
      <c r="H194" s="584">
        <v>5.5887399999999996</v>
      </c>
      <c r="I194" s="581">
        <v>70.474580000000003</v>
      </c>
      <c r="J194" s="582">
        <v>31.980242187070001</v>
      </c>
      <c r="K194" s="585">
        <v>1.525648186288</v>
      </c>
    </row>
    <row r="195" spans="1:11" ht="14.4" customHeight="1" thickBot="1" x14ac:dyDescent="0.35">
      <c r="A195" s="602" t="s">
        <v>485</v>
      </c>
      <c r="B195" s="586">
        <v>369.99998149674599</v>
      </c>
      <c r="C195" s="586">
        <v>221.715044013528</v>
      </c>
      <c r="D195" s="587">
        <v>-148.28493748321799</v>
      </c>
      <c r="E195" s="588">
        <v>0.59922987865099997</v>
      </c>
      <c r="F195" s="586">
        <v>312.004360661303</v>
      </c>
      <c r="G195" s="587">
        <v>260.003633884419</v>
      </c>
      <c r="H195" s="589">
        <v>0.12601999999999999</v>
      </c>
      <c r="I195" s="586">
        <v>65.615889999999993</v>
      </c>
      <c r="J195" s="587">
        <v>-194.387743884419</v>
      </c>
      <c r="K195" s="592">
        <v>0.210304400428</v>
      </c>
    </row>
    <row r="196" spans="1:11" ht="14.4" customHeight="1" thickBot="1" x14ac:dyDescent="0.35">
      <c r="A196" s="603" t="s">
        <v>486</v>
      </c>
      <c r="B196" s="581">
        <v>345.99998010236197</v>
      </c>
      <c r="C196" s="581">
        <v>147.140490842406</v>
      </c>
      <c r="D196" s="582">
        <v>-198.85948925995601</v>
      </c>
      <c r="E196" s="583">
        <v>0.425261558682</v>
      </c>
      <c r="F196" s="581">
        <v>312.004360661303</v>
      </c>
      <c r="G196" s="582">
        <v>260.003633884419</v>
      </c>
      <c r="H196" s="584">
        <v>0.12601999999999999</v>
      </c>
      <c r="I196" s="581">
        <v>60.14669</v>
      </c>
      <c r="J196" s="582">
        <v>-199.856943884419</v>
      </c>
      <c r="K196" s="585">
        <v>0.192775158246</v>
      </c>
    </row>
    <row r="197" spans="1:11" ht="14.4" customHeight="1" thickBot="1" x14ac:dyDescent="0.35">
      <c r="A197" s="603" t="s">
        <v>487</v>
      </c>
      <c r="B197" s="581">
        <v>24.000001394382998</v>
      </c>
      <c r="C197" s="581">
        <v>74.574553171122005</v>
      </c>
      <c r="D197" s="582">
        <v>50.574551776737998</v>
      </c>
      <c r="E197" s="583">
        <v>3.107272868266</v>
      </c>
      <c r="F197" s="581">
        <v>0</v>
      </c>
      <c r="G197" s="582">
        <v>0</v>
      </c>
      <c r="H197" s="584">
        <v>4.9406564584124654E-324</v>
      </c>
      <c r="I197" s="581">
        <v>5.4691999999999998</v>
      </c>
      <c r="J197" s="582">
        <v>5.4691999999999998</v>
      </c>
      <c r="K197" s="591" t="s">
        <v>298</v>
      </c>
    </row>
    <row r="198" spans="1:11" ht="14.4" customHeight="1" thickBot="1" x14ac:dyDescent="0.35">
      <c r="A198" s="602" t="s">
        <v>488</v>
      </c>
      <c r="B198" s="586">
        <v>350.00006033476399</v>
      </c>
      <c r="C198" s="586">
        <v>287.83141364294499</v>
      </c>
      <c r="D198" s="587">
        <v>-62.168646691818999</v>
      </c>
      <c r="E198" s="588">
        <v>0.82237532578600003</v>
      </c>
      <c r="F198" s="586">
        <v>583.04110746670199</v>
      </c>
      <c r="G198" s="587">
        <v>485.86758955558503</v>
      </c>
      <c r="H198" s="589">
        <v>2.3292000000000002</v>
      </c>
      <c r="I198" s="586">
        <v>111.72408</v>
      </c>
      <c r="J198" s="587">
        <v>-374.14350955558501</v>
      </c>
      <c r="K198" s="592">
        <v>0.19162298947500001</v>
      </c>
    </row>
    <row r="199" spans="1:11" ht="14.4" customHeight="1" thickBot="1" x14ac:dyDescent="0.35">
      <c r="A199" s="603" t="s">
        <v>489</v>
      </c>
      <c r="B199" s="581">
        <v>4.9406564584124654E-324</v>
      </c>
      <c r="C199" s="581">
        <v>0.14309998689600001</v>
      </c>
      <c r="D199" s="582">
        <v>0.14309998689600001</v>
      </c>
      <c r="E199" s="593" t="s">
        <v>304</v>
      </c>
      <c r="F199" s="581">
        <v>24.999154306302</v>
      </c>
      <c r="G199" s="582">
        <v>20.832628588584999</v>
      </c>
      <c r="H199" s="584">
        <v>4.9406564584124654E-324</v>
      </c>
      <c r="I199" s="581">
        <v>0.38519999999999999</v>
      </c>
      <c r="J199" s="582">
        <v>-20.447428588585002</v>
      </c>
      <c r="K199" s="585">
        <v>1.5408521235E-2</v>
      </c>
    </row>
    <row r="200" spans="1:11" ht="14.4" customHeight="1" thickBot="1" x14ac:dyDescent="0.35">
      <c r="A200" s="603" t="s">
        <v>490</v>
      </c>
      <c r="B200" s="581">
        <v>350.00006033476399</v>
      </c>
      <c r="C200" s="581">
        <v>138.453997321608</v>
      </c>
      <c r="D200" s="582">
        <v>-211.54606301315701</v>
      </c>
      <c r="E200" s="583">
        <v>0.39558278129699997</v>
      </c>
      <c r="F200" s="581">
        <v>346.00000521030603</v>
      </c>
      <c r="G200" s="582">
        <v>288.333337675255</v>
      </c>
      <c r="H200" s="584">
        <v>4.9406564584124654E-324</v>
      </c>
      <c r="I200" s="581">
        <v>100.47599</v>
      </c>
      <c r="J200" s="582">
        <v>-187.857347675255</v>
      </c>
      <c r="K200" s="585">
        <v>0.29039303030899999</v>
      </c>
    </row>
    <row r="201" spans="1:11" ht="14.4" customHeight="1" thickBot="1" x14ac:dyDescent="0.35">
      <c r="A201" s="603" t="s">
        <v>491</v>
      </c>
      <c r="B201" s="581">
        <v>4.9406564584124654E-324</v>
      </c>
      <c r="C201" s="581">
        <v>149.23431633444099</v>
      </c>
      <c r="D201" s="582">
        <v>149.23431633444099</v>
      </c>
      <c r="E201" s="593" t="s">
        <v>304</v>
      </c>
      <c r="F201" s="581">
        <v>212.041947950094</v>
      </c>
      <c r="G201" s="582">
        <v>176.70162329174499</v>
      </c>
      <c r="H201" s="584">
        <v>2.3292000000000002</v>
      </c>
      <c r="I201" s="581">
        <v>10.86289</v>
      </c>
      <c r="J201" s="582">
        <v>-165.838733291745</v>
      </c>
      <c r="K201" s="585">
        <v>5.1229910424999997E-2</v>
      </c>
    </row>
    <row r="202" spans="1:11" ht="14.4" customHeight="1" thickBot="1" x14ac:dyDescent="0.35">
      <c r="A202" s="602" t="s">
        <v>492</v>
      </c>
      <c r="B202" s="586">
        <v>4.9406564584124654E-324</v>
      </c>
      <c r="C202" s="586">
        <v>-1.3353899175849999</v>
      </c>
      <c r="D202" s="587">
        <v>-1.3353899175849999</v>
      </c>
      <c r="E202" s="594" t="s">
        <v>304</v>
      </c>
      <c r="F202" s="586">
        <v>0</v>
      </c>
      <c r="G202" s="587">
        <v>0</v>
      </c>
      <c r="H202" s="589">
        <v>-1.92337</v>
      </c>
      <c r="I202" s="586">
        <v>-1.92337</v>
      </c>
      <c r="J202" s="587">
        <v>-1.92337</v>
      </c>
      <c r="K202" s="590" t="s">
        <v>298</v>
      </c>
    </row>
    <row r="203" spans="1:11" ht="14.4" customHeight="1" thickBot="1" x14ac:dyDescent="0.35">
      <c r="A203" s="603" t="s">
        <v>493</v>
      </c>
      <c r="B203" s="581">
        <v>4.9406564584124654E-324</v>
      </c>
      <c r="C203" s="581">
        <v>4.9406564584124654E-324</v>
      </c>
      <c r="D203" s="582">
        <v>0</v>
      </c>
      <c r="E203" s="583">
        <v>1</v>
      </c>
      <c r="F203" s="581">
        <v>4.9406564584124654E-324</v>
      </c>
      <c r="G203" s="582">
        <v>0</v>
      </c>
      <c r="H203" s="584">
        <v>-1.92337</v>
      </c>
      <c r="I203" s="581">
        <v>-1.92337</v>
      </c>
      <c r="J203" s="582">
        <v>-1.92337</v>
      </c>
      <c r="K203" s="591" t="s">
        <v>304</v>
      </c>
    </row>
    <row r="204" spans="1:11" ht="14.4" customHeight="1" thickBot="1" x14ac:dyDescent="0.35">
      <c r="A204" s="603" t="s">
        <v>494</v>
      </c>
      <c r="B204" s="581">
        <v>4.9406564584124654E-324</v>
      </c>
      <c r="C204" s="581">
        <v>-1.3353899175849999</v>
      </c>
      <c r="D204" s="582">
        <v>-1.3353899175849999</v>
      </c>
      <c r="E204" s="593" t="s">
        <v>304</v>
      </c>
      <c r="F204" s="581">
        <v>0</v>
      </c>
      <c r="G204" s="582">
        <v>0</v>
      </c>
      <c r="H204" s="584">
        <v>4.9406564584124654E-324</v>
      </c>
      <c r="I204" s="581">
        <v>4.9406564584124654E-323</v>
      </c>
      <c r="J204" s="582">
        <v>4.9406564584124654E-323</v>
      </c>
      <c r="K204" s="591" t="s">
        <v>298</v>
      </c>
    </row>
    <row r="205" spans="1:11" ht="14.4" customHeight="1" thickBot="1" x14ac:dyDescent="0.35">
      <c r="A205" s="602" t="s">
        <v>495</v>
      </c>
      <c r="B205" s="586">
        <v>87851.005264083302</v>
      </c>
      <c r="C205" s="586">
        <v>82711.999172773794</v>
      </c>
      <c r="D205" s="587">
        <v>-5139.0060913095504</v>
      </c>
      <c r="E205" s="588">
        <v>0.94150316122300004</v>
      </c>
      <c r="F205" s="586">
        <v>87780.005158160697</v>
      </c>
      <c r="G205" s="587">
        <v>73150.004298467204</v>
      </c>
      <c r="H205" s="589">
        <v>7724.5874700000004</v>
      </c>
      <c r="I205" s="586">
        <v>65656.610279999994</v>
      </c>
      <c r="J205" s="587">
        <v>-7493.3940184672401</v>
      </c>
      <c r="K205" s="592">
        <v>0.74796771954700003</v>
      </c>
    </row>
    <row r="206" spans="1:11" ht="14.4" customHeight="1" thickBot="1" x14ac:dyDescent="0.35">
      <c r="A206" s="603" t="s">
        <v>496</v>
      </c>
      <c r="B206" s="581">
        <v>49270.002942553503</v>
      </c>
      <c r="C206" s="581">
        <v>38593.535131807497</v>
      </c>
      <c r="D206" s="582">
        <v>-10676.467810746</v>
      </c>
      <c r="E206" s="583">
        <v>0.78330693783000005</v>
      </c>
      <c r="F206" s="581">
        <v>42130.002871436103</v>
      </c>
      <c r="G206" s="582">
        <v>35108.335726196703</v>
      </c>
      <c r="H206" s="584">
        <v>3539.6234800000002</v>
      </c>
      <c r="I206" s="581">
        <v>29420.73948</v>
      </c>
      <c r="J206" s="582">
        <v>-5687.5962461967201</v>
      </c>
      <c r="K206" s="585">
        <v>0.69833224483199996</v>
      </c>
    </row>
    <row r="207" spans="1:11" ht="14.4" customHeight="1" thickBot="1" x14ac:dyDescent="0.35">
      <c r="A207" s="603" t="s">
        <v>497</v>
      </c>
      <c r="B207" s="581">
        <v>38231.002261195099</v>
      </c>
      <c r="C207" s="581">
        <v>44118.464040966297</v>
      </c>
      <c r="D207" s="582">
        <v>5887.4617797712299</v>
      </c>
      <c r="E207" s="583">
        <v>1.153997055571</v>
      </c>
      <c r="F207" s="581">
        <v>45650.002286724703</v>
      </c>
      <c r="G207" s="582">
        <v>38041.668572270501</v>
      </c>
      <c r="H207" s="584">
        <v>4184.9639900000002</v>
      </c>
      <c r="I207" s="581">
        <v>36235.870799999997</v>
      </c>
      <c r="J207" s="582">
        <v>-1805.79777227054</v>
      </c>
      <c r="K207" s="585">
        <v>0.79377588137599997</v>
      </c>
    </row>
    <row r="208" spans="1:11" ht="14.4" customHeight="1" thickBot="1" x14ac:dyDescent="0.35">
      <c r="A208" s="602" t="s">
        <v>498</v>
      </c>
      <c r="B208" s="586">
        <v>4.9406564584124654E-324</v>
      </c>
      <c r="C208" s="586">
        <v>-60.699247290149998</v>
      </c>
      <c r="D208" s="587">
        <v>-60.699247290149998</v>
      </c>
      <c r="E208" s="594" t="s">
        <v>304</v>
      </c>
      <c r="F208" s="586">
        <v>0</v>
      </c>
      <c r="G208" s="587">
        <v>0</v>
      </c>
      <c r="H208" s="589">
        <v>4.9406564584124654E-324</v>
      </c>
      <c r="I208" s="586">
        <v>3616.6415000000002</v>
      </c>
      <c r="J208" s="587">
        <v>3616.6415000000002</v>
      </c>
      <c r="K208" s="590" t="s">
        <v>298</v>
      </c>
    </row>
    <row r="209" spans="1:11" ht="14.4" customHeight="1" thickBot="1" x14ac:dyDescent="0.35">
      <c r="A209" s="603" t="s">
        <v>499</v>
      </c>
      <c r="B209" s="581">
        <v>4.9406564584124654E-324</v>
      </c>
      <c r="C209" s="581">
        <v>4.9406564584124654E-324</v>
      </c>
      <c r="D209" s="582">
        <v>0</v>
      </c>
      <c r="E209" s="583">
        <v>1</v>
      </c>
      <c r="F209" s="581">
        <v>4.9406564584124654E-324</v>
      </c>
      <c r="G209" s="582">
        <v>0</v>
      </c>
      <c r="H209" s="584">
        <v>4.9406564584124654E-324</v>
      </c>
      <c r="I209" s="581">
        <v>2280.6157600000001</v>
      </c>
      <c r="J209" s="582">
        <v>2280.6157600000001</v>
      </c>
      <c r="K209" s="591" t="s">
        <v>304</v>
      </c>
    </row>
    <row r="210" spans="1:11" ht="14.4" customHeight="1" thickBot="1" x14ac:dyDescent="0.35">
      <c r="A210" s="603" t="s">
        <v>500</v>
      </c>
      <c r="B210" s="581">
        <v>4.9406564584124654E-324</v>
      </c>
      <c r="C210" s="581">
        <v>-60.699247290149998</v>
      </c>
      <c r="D210" s="582">
        <v>-60.699247290149998</v>
      </c>
      <c r="E210" s="593" t="s">
        <v>304</v>
      </c>
      <c r="F210" s="581">
        <v>0</v>
      </c>
      <c r="G210" s="582">
        <v>0</v>
      </c>
      <c r="H210" s="584">
        <v>4.9406564584124654E-324</v>
      </c>
      <c r="I210" s="581">
        <v>1336.02574</v>
      </c>
      <c r="J210" s="582">
        <v>1336.02574</v>
      </c>
      <c r="K210" s="591" t="s">
        <v>298</v>
      </c>
    </row>
    <row r="211" spans="1:11" ht="14.4" customHeight="1" thickBot="1" x14ac:dyDescent="0.35">
      <c r="A211" s="600" t="s">
        <v>501</v>
      </c>
      <c r="B211" s="581">
        <v>810.35996708135997</v>
      </c>
      <c r="C211" s="581">
        <v>926.94999701906602</v>
      </c>
      <c r="D211" s="582">
        <v>116.59002993770601</v>
      </c>
      <c r="E211" s="583">
        <v>1.143874370247</v>
      </c>
      <c r="F211" s="581">
        <v>525.88466784849197</v>
      </c>
      <c r="G211" s="582">
        <v>438.23722320707702</v>
      </c>
      <c r="H211" s="584">
        <v>46.73359</v>
      </c>
      <c r="I211" s="581">
        <v>384.38207</v>
      </c>
      <c r="J211" s="582">
        <v>-53.855153207077002</v>
      </c>
      <c r="K211" s="585">
        <v>0.73092465610799995</v>
      </c>
    </row>
    <row r="212" spans="1:11" ht="14.4" customHeight="1" thickBot="1" x14ac:dyDescent="0.35">
      <c r="A212" s="601" t="s">
        <v>502</v>
      </c>
      <c r="B212" s="581">
        <v>379.00010201964699</v>
      </c>
      <c r="C212" s="581">
        <v>620.36273466955504</v>
      </c>
      <c r="D212" s="582">
        <v>241.36263264990799</v>
      </c>
      <c r="E212" s="583">
        <v>1.6368405479670001</v>
      </c>
      <c r="F212" s="581">
        <v>470.88235483644098</v>
      </c>
      <c r="G212" s="582">
        <v>392.40196236370099</v>
      </c>
      <c r="H212" s="584">
        <v>46.73359</v>
      </c>
      <c r="I212" s="581">
        <v>290.74234000000001</v>
      </c>
      <c r="J212" s="582">
        <v>-101.659622363701</v>
      </c>
      <c r="K212" s="585">
        <v>0.61744156903199998</v>
      </c>
    </row>
    <row r="213" spans="1:11" ht="14.4" customHeight="1" thickBot="1" x14ac:dyDescent="0.35">
      <c r="A213" s="602" t="s">
        <v>503</v>
      </c>
      <c r="B213" s="586">
        <v>4.9406564584124654E-324</v>
      </c>
      <c r="C213" s="586">
        <v>6.8854893694869999</v>
      </c>
      <c r="D213" s="587">
        <v>6.8854893694869999</v>
      </c>
      <c r="E213" s="594" t="s">
        <v>304</v>
      </c>
      <c r="F213" s="586">
        <v>0</v>
      </c>
      <c r="G213" s="587">
        <v>0</v>
      </c>
      <c r="H213" s="589">
        <v>6.5221799999999996</v>
      </c>
      <c r="I213" s="586">
        <v>6.5221799999999996</v>
      </c>
      <c r="J213" s="587">
        <v>6.5221799999999996</v>
      </c>
      <c r="K213" s="590" t="s">
        <v>298</v>
      </c>
    </row>
    <row r="214" spans="1:11" ht="14.4" customHeight="1" thickBot="1" x14ac:dyDescent="0.35">
      <c r="A214" s="603" t="s">
        <v>504</v>
      </c>
      <c r="B214" s="581">
        <v>4.9406564584124654E-324</v>
      </c>
      <c r="C214" s="581">
        <v>6.8854893694869999</v>
      </c>
      <c r="D214" s="582">
        <v>6.8854893694869999</v>
      </c>
      <c r="E214" s="593" t="s">
        <v>304</v>
      </c>
      <c r="F214" s="581">
        <v>0</v>
      </c>
      <c r="G214" s="582">
        <v>0</v>
      </c>
      <c r="H214" s="584">
        <v>6.5221799999999996</v>
      </c>
      <c r="I214" s="581">
        <v>6.5221799999999996</v>
      </c>
      <c r="J214" s="582">
        <v>6.5221799999999996</v>
      </c>
      <c r="K214" s="591" t="s">
        <v>298</v>
      </c>
    </row>
    <row r="215" spans="1:11" ht="14.4" customHeight="1" thickBot="1" x14ac:dyDescent="0.35">
      <c r="A215" s="602" t="s">
        <v>505</v>
      </c>
      <c r="B215" s="586">
        <v>379.00010201964699</v>
      </c>
      <c r="C215" s="586">
        <v>613.47724530006701</v>
      </c>
      <c r="D215" s="587">
        <v>234.47714328041999</v>
      </c>
      <c r="E215" s="588">
        <v>1.618673034732</v>
      </c>
      <c r="F215" s="586">
        <v>470.88235483644098</v>
      </c>
      <c r="G215" s="587">
        <v>392.40196236370099</v>
      </c>
      <c r="H215" s="589">
        <v>40.211410000000001</v>
      </c>
      <c r="I215" s="586">
        <v>284.22016000000002</v>
      </c>
      <c r="J215" s="587">
        <v>-108.181802363701</v>
      </c>
      <c r="K215" s="592">
        <v>0.60359059344800003</v>
      </c>
    </row>
    <row r="216" spans="1:11" ht="14.4" customHeight="1" thickBot="1" x14ac:dyDescent="0.35">
      <c r="A216" s="603" t="s">
        <v>506</v>
      </c>
      <c r="B216" s="581">
        <v>4.9406564584124654E-324</v>
      </c>
      <c r="C216" s="581">
        <v>1.688999845336</v>
      </c>
      <c r="D216" s="582">
        <v>1.688999845336</v>
      </c>
      <c r="E216" s="593" t="s">
        <v>304</v>
      </c>
      <c r="F216" s="581">
        <v>0</v>
      </c>
      <c r="G216" s="582">
        <v>0</v>
      </c>
      <c r="H216" s="584">
        <v>4.9406564584124654E-324</v>
      </c>
      <c r="I216" s="581">
        <v>4.9406564584124654E-323</v>
      </c>
      <c r="J216" s="582">
        <v>4.9406564584124654E-323</v>
      </c>
      <c r="K216" s="591" t="s">
        <v>298</v>
      </c>
    </row>
    <row r="217" spans="1:11" ht="14.4" customHeight="1" thickBot="1" x14ac:dyDescent="0.35">
      <c r="A217" s="603" t="s">
        <v>507</v>
      </c>
      <c r="B217" s="581">
        <v>4.9406564584124654E-324</v>
      </c>
      <c r="C217" s="581">
        <v>190.798412765905</v>
      </c>
      <c r="D217" s="582">
        <v>190.798412765905</v>
      </c>
      <c r="E217" s="593" t="s">
        <v>304</v>
      </c>
      <c r="F217" s="581">
        <v>0</v>
      </c>
      <c r="G217" s="582">
        <v>0</v>
      </c>
      <c r="H217" s="584">
        <v>20.65343</v>
      </c>
      <c r="I217" s="581">
        <v>132.87717000000001</v>
      </c>
      <c r="J217" s="582">
        <v>132.87717000000001</v>
      </c>
      <c r="K217" s="591" t="s">
        <v>298</v>
      </c>
    </row>
    <row r="218" spans="1:11" ht="14.4" customHeight="1" thickBot="1" x14ac:dyDescent="0.35">
      <c r="A218" s="603" t="s">
        <v>508</v>
      </c>
      <c r="B218" s="581">
        <v>4.9406564584124654E-324</v>
      </c>
      <c r="C218" s="581">
        <v>5.1599995274920003</v>
      </c>
      <c r="D218" s="582">
        <v>5.1599995274920003</v>
      </c>
      <c r="E218" s="593" t="s">
        <v>304</v>
      </c>
      <c r="F218" s="581">
        <v>0</v>
      </c>
      <c r="G218" s="582">
        <v>0</v>
      </c>
      <c r="H218" s="584">
        <v>4.9406564584124654E-324</v>
      </c>
      <c r="I218" s="581">
        <v>4.9406564584124654E-323</v>
      </c>
      <c r="J218" s="582">
        <v>4.9406564584124654E-323</v>
      </c>
      <c r="K218" s="591" t="s">
        <v>298</v>
      </c>
    </row>
    <row r="219" spans="1:11" ht="14.4" customHeight="1" thickBot="1" x14ac:dyDescent="0.35">
      <c r="A219" s="603" t="s">
        <v>509</v>
      </c>
      <c r="B219" s="581">
        <v>4.9406564584124654E-324</v>
      </c>
      <c r="C219" s="581">
        <v>64.068994264989996</v>
      </c>
      <c r="D219" s="582">
        <v>64.068994264989996</v>
      </c>
      <c r="E219" s="593" t="s">
        <v>304</v>
      </c>
      <c r="F219" s="581">
        <v>0</v>
      </c>
      <c r="G219" s="582">
        <v>0</v>
      </c>
      <c r="H219" s="584">
        <v>4.3103699999999998</v>
      </c>
      <c r="I219" s="581">
        <v>5.4119700000000002</v>
      </c>
      <c r="J219" s="582">
        <v>5.4119700000000002</v>
      </c>
      <c r="K219" s="591" t="s">
        <v>298</v>
      </c>
    </row>
    <row r="220" spans="1:11" ht="14.4" customHeight="1" thickBot="1" x14ac:dyDescent="0.35">
      <c r="A220" s="603" t="s">
        <v>510</v>
      </c>
      <c r="B220" s="581">
        <v>4.9406564584124654E-324</v>
      </c>
      <c r="C220" s="581">
        <v>249.58393796781399</v>
      </c>
      <c r="D220" s="582">
        <v>249.58393796781399</v>
      </c>
      <c r="E220" s="593" t="s">
        <v>304</v>
      </c>
      <c r="F220" s="581">
        <v>0</v>
      </c>
      <c r="G220" s="582">
        <v>0</v>
      </c>
      <c r="H220" s="584">
        <v>1.1121000000000001</v>
      </c>
      <c r="I220" s="581">
        <v>66.874610000000004</v>
      </c>
      <c r="J220" s="582">
        <v>66.874610000000004</v>
      </c>
      <c r="K220" s="591" t="s">
        <v>298</v>
      </c>
    </row>
    <row r="221" spans="1:11" ht="14.4" customHeight="1" thickBot="1" x14ac:dyDescent="0.35">
      <c r="A221" s="603" t="s">
        <v>511</v>
      </c>
      <c r="B221" s="581">
        <v>4.9406564584124654E-324</v>
      </c>
      <c r="C221" s="581">
        <v>102.17690092852899</v>
      </c>
      <c r="D221" s="582">
        <v>102.17690092852899</v>
      </c>
      <c r="E221" s="593" t="s">
        <v>304</v>
      </c>
      <c r="F221" s="581">
        <v>0</v>
      </c>
      <c r="G221" s="582">
        <v>0</v>
      </c>
      <c r="H221" s="584">
        <v>14.13551</v>
      </c>
      <c r="I221" s="581">
        <v>79.05641</v>
      </c>
      <c r="J221" s="582">
        <v>79.05641</v>
      </c>
      <c r="K221" s="591" t="s">
        <v>298</v>
      </c>
    </row>
    <row r="222" spans="1:11" ht="14.4" customHeight="1" thickBot="1" x14ac:dyDescent="0.35">
      <c r="A222" s="605" t="s">
        <v>512</v>
      </c>
      <c r="B222" s="586">
        <v>431.35986506171298</v>
      </c>
      <c r="C222" s="586">
        <v>306.58726234951098</v>
      </c>
      <c r="D222" s="587">
        <v>-124.772602712202</v>
      </c>
      <c r="E222" s="588">
        <v>0.71074591583900004</v>
      </c>
      <c r="F222" s="586">
        <v>55.002313012050998</v>
      </c>
      <c r="G222" s="587">
        <v>45.835260843375004</v>
      </c>
      <c r="H222" s="589">
        <v>4.9406564584124654E-324</v>
      </c>
      <c r="I222" s="586">
        <v>93.63973</v>
      </c>
      <c r="J222" s="587">
        <v>47.804469156624002</v>
      </c>
      <c r="K222" s="592">
        <v>1.702468948523</v>
      </c>
    </row>
    <row r="223" spans="1:11" ht="14.4" customHeight="1" thickBot="1" x14ac:dyDescent="0.35">
      <c r="A223" s="602" t="s">
        <v>513</v>
      </c>
      <c r="B223" s="586">
        <v>400.00002323972802</v>
      </c>
      <c r="C223" s="586">
        <v>22.893047903586002</v>
      </c>
      <c r="D223" s="587">
        <v>-377.10697533614098</v>
      </c>
      <c r="E223" s="588">
        <v>5.7232616432999997E-2</v>
      </c>
      <c r="F223" s="586">
        <v>0</v>
      </c>
      <c r="G223" s="587">
        <v>0</v>
      </c>
      <c r="H223" s="589">
        <v>4.9406564584124654E-324</v>
      </c>
      <c r="I223" s="586">
        <v>-6.8000000000000005E-4</v>
      </c>
      <c r="J223" s="587">
        <v>-6.8000000000000005E-4</v>
      </c>
      <c r="K223" s="590" t="s">
        <v>298</v>
      </c>
    </row>
    <row r="224" spans="1:11" ht="14.4" customHeight="1" thickBot="1" x14ac:dyDescent="0.35">
      <c r="A224" s="603" t="s">
        <v>514</v>
      </c>
      <c r="B224" s="581">
        <v>4.9406564584124654E-324</v>
      </c>
      <c r="C224" s="581">
        <v>1.049999833E-3</v>
      </c>
      <c r="D224" s="582">
        <v>1.049999833E-3</v>
      </c>
      <c r="E224" s="593" t="s">
        <v>304</v>
      </c>
      <c r="F224" s="581">
        <v>0</v>
      </c>
      <c r="G224" s="582">
        <v>0</v>
      </c>
      <c r="H224" s="584">
        <v>4.9406564584124654E-324</v>
      </c>
      <c r="I224" s="581">
        <v>-6.8000000000000005E-4</v>
      </c>
      <c r="J224" s="582">
        <v>-6.8000000000000005E-4</v>
      </c>
      <c r="K224" s="591" t="s">
        <v>298</v>
      </c>
    </row>
    <row r="225" spans="1:11" ht="14.4" customHeight="1" thickBot="1" x14ac:dyDescent="0.35">
      <c r="A225" s="603" t="s">
        <v>515</v>
      </c>
      <c r="B225" s="581">
        <v>4.9406564584124654E-324</v>
      </c>
      <c r="C225" s="581">
        <v>22.891997903753001</v>
      </c>
      <c r="D225" s="582">
        <v>22.891997903753001</v>
      </c>
      <c r="E225" s="593" t="s">
        <v>304</v>
      </c>
      <c r="F225" s="581">
        <v>0</v>
      </c>
      <c r="G225" s="582">
        <v>0</v>
      </c>
      <c r="H225" s="584">
        <v>4.9406564584124654E-324</v>
      </c>
      <c r="I225" s="581">
        <v>4.9406564584124654E-323</v>
      </c>
      <c r="J225" s="582">
        <v>4.9406564584124654E-323</v>
      </c>
      <c r="K225" s="591" t="s">
        <v>298</v>
      </c>
    </row>
    <row r="226" spans="1:11" ht="14.4" customHeight="1" thickBot="1" x14ac:dyDescent="0.35">
      <c r="A226" s="602" t="s">
        <v>516</v>
      </c>
      <c r="B226" s="586">
        <v>31.359841821985</v>
      </c>
      <c r="C226" s="586">
        <v>283.69421444592399</v>
      </c>
      <c r="D226" s="587">
        <v>252.334372623939</v>
      </c>
      <c r="E226" s="588">
        <v>9.0464172637190003</v>
      </c>
      <c r="F226" s="586">
        <v>55.002313012050998</v>
      </c>
      <c r="G226" s="587">
        <v>45.835260843375004</v>
      </c>
      <c r="H226" s="589">
        <v>4.9406564584124654E-324</v>
      </c>
      <c r="I226" s="586">
        <v>93.640410000000003</v>
      </c>
      <c r="J226" s="587">
        <v>47.805149156623997</v>
      </c>
      <c r="K226" s="592">
        <v>1.7024813116399999</v>
      </c>
    </row>
    <row r="227" spans="1:11" ht="14.4" customHeight="1" thickBot="1" x14ac:dyDescent="0.35">
      <c r="A227" s="603" t="s">
        <v>517</v>
      </c>
      <c r="B227" s="581">
        <v>4.9406564584124654E-324</v>
      </c>
      <c r="C227" s="581">
        <v>124.024988642889</v>
      </c>
      <c r="D227" s="582">
        <v>124.024988642889</v>
      </c>
      <c r="E227" s="593" t="s">
        <v>304</v>
      </c>
      <c r="F227" s="581">
        <v>0</v>
      </c>
      <c r="G227" s="582">
        <v>0</v>
      </c>
      <c r="H227" s="584">
        <v>4.9406564584124654E-324</v>
      </c>
      <c r="I227" s="581">
        <v>4.9406564584124654E-323</v>
      </c>
      <c r="J227" s="582">
        <v>4.9406564584124654E-323</v>
      </c>
      <c r="K227" s="591" t="s">
        <v>298</v>
      </c>
    </row>
    <row r="228" spans="1:11" ht="14.4" customHeight="1" thickBot="1" x14ac:dyDescent="0.35">
      <c r="A228" s="603" t="s">
        <v>518</v>
      </c>
      <c r="B228" s="581">
        <v>4.9406564584124654E-324</v>
      </c>
      <c r="C228" s="581">
        <v>101.002140751117</v>
      </c>
      <c r="D228" s="582">
        <v>101.002140751117</v>
      </c>
      <c r="E228" s="593" t="s">
        <v>304</v>
      </c>
      <c r="F228" s="581">
        <v>0</v>
      </c>
      <c r="G228" s="582">
        <v>0</v>
      </c>
      <c r="H228" s="584">
        <v>4.9406564584124654E-324</v>
      </c>
      <c r="I228" s="581">
        <v>4.9406564584124654E-323</v>
      </c>
      <c r="J228" s="582">
        <v>4.9406564584124654E-323</v>
      </c>
      <c r="K228" s="591" t="s">
        <v>298</v>
      </c>
    </row>
    <row r="229" spans="1:11" ht="14.4" customHeight="1" thickBot="1" x14ac:dyDescent="0.35">
      <c r="A229" s="603" t="s">
        <v>519</v>
      </c>
      <c r="B229" s="581">
        <v>4.9406564584124654E-324</v>
      </c>
      <c r="C229" s="581">
        <v>1.1009999760989999</v>
      </c>
      <c r="D229" s="582">
        <v>1.1009999760989999</v>
      </c>
      <c r="E229" s="593" t="s">
        <v>304</v>
      </c>
      <c r="F229" s="581">
        <v>0</v>
      </c>
      <c r="G229" s="582">
        <v>0</v>
      </c>
      <c r="H229" s="584">
        <v>4.9406564584124654E-324</v>
      </c>
      <c r="I229" s="581">
        <v>0.14699999999999999</v>
      </c>
      <c r="J229" s="582">
        <v>0.14699999999999999</v>
      </c>
      <c r="K229" s="591" t="s">
        <v>298</v>
      </c>
    </row>
    <row r="230" spans="1:11" ht="14.4" customHeight="1" thickBot="1" x14ac:dyDescent="0.35">
      <c r="A230" s="603" t="s">
        <v>520</v>
      </c>
      <c r="B230" s="581">
        <v>4.7254302745440002</v>
      </c>
      <c r="C230" s="581">
        <v>16.274348509738999</v>
      </c>
      <c r="D230" s="582">
        <v>11.548918235194</v>
      </c>
      <c r="E230" s="583">
        <v>3.443992941216</v>
      </c>
      <c r="F230" s="581">
        <v>15.652210170768999</v>
      </c>
      <c r="G230" s="582">
        <v>13.043508475641</v>
      </c>
      <c r="H230" s="584">
        <v>4.9406564584124654E-324</v>
      </c>
      <c r="I230" s="581">
        <v>53.7</v>
      </c>
      <c r="J230" s="582">
        <v>40.656491524358003</v>
      </c>
      <c r="K230" s="585">
        <v>3.4308253859429998</v>
      </c>
    </row>
    <row r="231" spans="1:11" ht="14.4" customHeight="1" thickBot="1" x14ac:dyDescent="0.35">
      <c r="A231" s="603" t="s">
        <v>521</v>
      </c>
      <c r="B231" s="581">
        <v>26.634411547441001</v>
      </c>
      <c r="C231" s="581">
        <v>41.291736566079003</v>
      </c>
      <c r="D231" s="582">
        <v>14.657325018638</v>
      </c>
      <c r="E231" s="583">
        <v>1.550315331447</v>
      </c>
      <c r="F231" s="581">
        <v>39.350102841281</v>
      </c>
      <c r="G231" s="582">
        <v>32.791752367733999</v>
      </c>
      <c r="H231" s="584">
        <v>4.9406564584124654E-324</v>
      </c>
      <c r="I231" s="581">
        <v>39.793410000000002</v>
      </c>
      <c r="J231" s="582">
        <v>7.0016576322650002</v>
      </c>
      <c r="K231" s="585">
        <v>1.0112657179190001</v>
      </c>
    </row>
    <row r="232" spans="1:11" ht="14.4" customHeight="1" thickBot="1" x14ac:dyDescent="0.35">
      <c r="A232" s="600" t="s">
        <v>522</v>
      </c>
      <c r="B232" s="581">
        <v>57.000003311660997</v>
      </c>
      <c r="C232" s="581">
        <v>118.20698568743001</v>
      </c>
      <c r="D232" s="582">
        <v>61.206982375768</v>
      </c>
      <c r="E232" s="583">
        <v>2.0738066459589999</v>
      </c>
      <c r="F232" s="581">
        <v>98.999999999999005</v>
      </c>
      <c r="G232" s="582">
        <v>82.499999999999005</v>
      </c>
      <c r="H232" s="584">
        <v>4.9406564584124654E-324</v>
      </c>
      <c r="I232" s="581">
        <v>99.16</v>
      </c>
      <c r="J232" s="582">
        <v>16.66</v>
      </c>
      <c r="K232" s="585">
        <v>1.001616161616</v>
      </c>
    </row>
    <row r="233" spans="1:11" ht="14.4" customHeight="1" thickBot="1" x14ac:dyDescent="0.35">
      <c r="A233" s="605" t="s">
        <v>523</v>
      </c>
      <c r="B233" s="586">
        <v>57.000003311660997</v>
      </c>
      <c r="C233" s="586">
        <v>118.20698568743001</v>
      </c>
      <c r="D233" s="587">
        <v>61.206982375768</v>
      </c>
      <c r="E233" s="588">
        <v>2.0738066459589999</v>
      </c>
      <c r="F233" s="586">
        <v>98.999999999999005</v>
      </c>
      <c r="G233" s="587">
        <v>82.499999999999005</v>
      </c>
      <c r="H233" s="589">
        <v>4.9406564584124654E-324</v>
      </c>
      <c r="I233" s="586">
        <v>99.16</v>
      </c>
      <c r="J233" s="587">
        <v>16.66</v>
      </c>
      <c r="K233" s="592">
        <v>1.001616161616</v>
      </c>
    </row>
    <row r="234" spans="1:11" ht="14.4" customHeight="1" thickBot="1" x14ac:dyDescent="0.35">
      <c r="A234" s="602" t="s">
        <v>524</v>
      </c>
      <c r="B234" s="586">
        <v>57.000003311660997</v>
      </c>
      <c r="C234" s="586">
        <v>118.20698568743001</v>
      </c>
      <c r="D234" s="587">
        <v>61.206982375768</v>
      </c>
      <c r="E234" s="588">
        <v>2.0738066459589999</v>
      </c>
      <c r="F234" s="586">
        <v>98.999999999999005</v>
      </c>
      <c r="G234" s="587">
        <v>82.499999999999005</v>
      </c>
      <c r="H234" s="589">
        <v>4.9406564584124654E-324</v>
      </c>
      <c r="I234" s="586">
        <v>99.16</v>
      </c>
      <c r="J234" s="587">
        <v>16.66</v>
      </c>
      <c r="K234" s="592">
        <v>1.001616161616</v>
      </c>
    </row>
    <row r="235" spans="1:11" ht="14.4" customHeight="1" thickBot="1" x14ac:dyDescent="0.35">
      <c r="A235" s="603" t="s">
        <v>525</v>
      </c>
      <c r="B235" s="581">
        <v>57.000003311660997</v>
      </c>
      <c r="C235" s="581">
        <v>118.20698568743001</v>
      </c>
      <c r="D235" s="582">
        <v>61.206982375768</v>
      </c>
      <c r="E235" s="583">
        <v>2.0738066459589999</v>
      </c>
      <c r="F235" s="581">
        <v>98.999999999999005</v>
      </c>
      <c r="G235" s="582">
        <v>82.499999999999005</v>
      </c>
      <c r="H235" s="584">
        <v>4.9406564584124654E-324</v>
      </c>
      <c r="I235" s="581">
        <v>99.16</v>
      </c>
      <c r="J235" s="582">
        <v>16.66</v>
      </c>
      <c r="K235" s="585">
        <v>1.001616161616</v>
      </c>
    </row>
    <row r="236" spans="1:11" ht="14.4" customHeight="1" thickBot="1" x14ac:dyDescent="0.35">
      <c r="A236" s="599" t="s">
        <v>526</v>
      </c>
      <c r="B236" s="581">
        <v>11231.9923406321</v>
      </c>
      <c r="C236" s="581">
        <v>13216.623496038599</v>
      </c>
      <c r="D236" s="582">
        <v>1984.63115540644</v>
      </c>
      <c r="E236" s="583">
        <v>1.1766944897410001</v>
      </c>
      <c r="F236" s="581">
        <v>11755.0277620746</v>
      </c>
      <c r="G236" s="582">
        <v>9795.8564683955192</v>
      </c>
      <c r="H236" s="584">
        <v>1054.8869299999999</v>
      </c>
      <c r="I236" s="581">
        <v>9942.2562999999991</v>
      </c>
      <c r="J236" s="582">
        <v>146.39983160447801</v>
      </c>
      <c r="K236" s="585">
        <v>0.845787564371</v>
      </c>
    </row>
    <row r="237" spans="1:11" ht="14.4" customHeight="1" thickBot="1" x14ac:dyDescent="0.35">
      <c r="A237" s="604" t="s">
        <v>527</v>
      </c>
      <c r="B237" s="586">
        <v>11231.9923406321</v>
      </c>
      <c r="C237" s="586">
        <v>13216.623496038599</v>
      </c>
      <c r="D237" s="587">
        <v>1984.63115540644</v>
      </c>
      <c r="E237" s="588">
        <v>1.1766944897410001</v>
      </c>
      <c r="F237" s="586">
        <v>11755.0277620746</v>
      </c>
      <c r="G237" s="587">
        <v>9795.8564683955192</v>
      </c>
      <c r="H237" s="589">
        <v>1054.8869299999999</v>
      </c>
      <c r="I237" s="586">
        <v>9942.2562999999991</v>
      </c>
      <c r="J237" s="587">
        <v>146.39983160447801</v>
      </c>
      <c r="K237" s="592">
        <v>0.845787564371</v>
      </c>
    </row>
    <row r="238" spans="1:11" ht="14.4" customHeight="1" thickBot="1" x14ac:dyDescent="0.35">
      <c r="A238" s="605" t="s">
        <v>70</v>
      </c>
      <c r="B238" s="586">
        <v>11231.9923406321</v>
      </c>
      <c r="C238" s="586">
        <v>13216.623496038599</v>
      </c>
      <c r="D238" s="587">
        <v>1984.63115540644</v>
      </c>
      <c r="E238" s="588">
        <v>1.1766944897410001</v>
      </c>
      <c r="F238" s="586">
        <v>11755.0277620746</v>
      </c>
      <c r="G238" s="587">
        <v>9795.8564683955192</v>
      </c>
      <c r="H238" s="589">
        <v>1054.8869299999999</v>
      </c>
      <c r="I238" s="586">
        <v>9942.2562999999991</v>
      </c>
      <c r="J238" s="587">
        <v>146.39983160447801</v>
      </c>
      <c r="K238" s="592">
        <v>0.845787564371</v>
      </c>
    </row>
    <row r="239" spans="1:11" ht="14.4" customHeight="1" thickBot="1" x14ac:dyDescent="0.35">
      <c r="A239" s="602" t="s">
        <v>528</v>
      </c>
      <c r="B239" s="586">
        <v>65.999834287986005</v>
      </c>
      <c r="C239" s="586">
        <v>126.730991410295</v>
      </c>
      <c r="D239" s="587">
        <v>60.731157122307998</v>
      </c>
      <c r="E239" s="588">
        <v>1.9201713576620001</v>
      </c>
      <c r="F239" s="586">
        <v>59.999999999998998</v>
      </c>
      <c r="G239" s="587">
        <v>49.999999999998998</v>
      </c>
      <c r="H239" s="589">
        <v>10.070499999999999</v>
      </c>
      <c r="I239" s="586">
        <v>99.825000000000003</v>
      </c>
      <c r="J239" s="587">
        <v>49.825000000000003</v>
      </c>
      <c r="K239" s="592">
        <v>1.6637500000000001</v>
      </c>
    </row>
    <row r="240" spans="1:11" ht="14.4" customHeight="1" thickBot="1" x14ac:dyDescent="0.35">
      <c r="A240" s="603" t="s">
        <v>529</v>
      </c>
      <c r="B240" s="581">
        <v>65.999834287986005</v>
      </c>
      <c r="C240" s="581">
        <v>126.730991410295</v>
      </c>
      <c r="D240" s="582">
        <v>60.731157122307998</v>
      </c>
      <c r="E240" s="583">
        <v>1.9201713576620001</v>
      </c>
      <c r="F240" s="581">
        <v>59.999999999998998</v>
      </c>
      <c r="G240" s="582">
        <v>49.999999999998998</v>
      </c>
      <c r="H240" s="584">
        <v>10.070499999999999</v>
      </c>
      <c r="I240" s="581">
        <v>99.825000000000003</v>
      </c>
      <c r="J240" s="582">
        <v>49.825000000000003</v>
      </c>
      <c r="K240" s="585">
        <v>1.6637500000000001</v>
      </c>
    </row>
    <row r="241" spans="1:11" ht="14.4" customHeight="1" thickBot="1" x14ac:dyDescent="0.35">
      <c r="A241" s="602" t="s">
        <v>530</v>
      </c>
      <c r="B241" s="586">
        <v>267.99989438112601</v>
      </c>
      <c r="C241" s="586">
        <v>152.981989105492</v>
      </c>
      <c r="D241" s="587">
        <v>-115.01790527563401</v>
      </c>
      <c r="E241" s="588">
        <v>0.57082854252100002</v>
      </c>
      <c r="F241" s="586">
        <v>219.08529364698001</v>
      </c>
      <c r="G241" s="587">
        <v>182.57107803915</v>
      </c>
      <c r="H241" s="589">
        <v>12.11</v>
      </c>
      <c r="I241" s="586">
        <v>118.86499999999999</v>
      </c>
      <c r="J241" s="587">
        <v>-63.70607803915</v>
      </c>
      <c r="K241" s="592">
        <v>0.542551250343</v>
      </c>
    </row>
    <row r="242" spans="1:11" ht="14.4" customHeight="1" thickBot="1" x14ac:dyDescent="0.35">
      <c r="A242" s="603" t="s">
        <v>531</v>
      </c>
      <c r="B242" s="581">
        <v>267.99989438112601</v>
      </c>
      <c r="C242" s="581">
        <v>152.981989105492</v>
      </c>
      <c r="D242" s="582">
        <v>-115.01790527563401</v>
      </c>
      <c r="E242" s="583">
        <v>0.57082854252100002</v>
      </c>
      <c r="F242" s="581">
        <v>219.08529364698001</v>
      </c>
      <c r="G242" s="582">
        <v>182.57107803915</v>
      </c>
      <c r="H242" s="584">
        <v>12.11</v>
      </c>
      <c r="I242" s="581">
        <v>118.86499999999999</v>
      </c>
      <c r="J242" s="582">
        <v>-63.70607803915</v>
      </c>
      <c r="K242" s="585">
        <v>0.542551250343</v>
      </c>
    </row>
    <row r="243" spans="1:11" ht="14.4" customHeight="1" thickBot="1" x14ac:dyDescent="0.35">
      <c r="A243" s="602" t="s">
        <v>532</v>
      </c>
      <c r="B243" s="586">
        <v>1810.9987856877301</v>
      </c>
      <c r="C243" s="586">
        <v>1900.3720714400799</v>
      </c>
      <c r="D243" s="587">
        <v>89.373285752341999</v>
      </c>
      <c r="E243" s="588">
        <v>1.0493502737039999</v>
      </c>
      <c r="F243" s="586">
        <v>1906.9424684277701</v>
      </c>
      <c r="G243" s="587">
        <v>1589.1187236898099</v>
      </c>
      <c r="H243" s="589">
        <v>218.2235</v>
      </c>
      <c r="I243" s="586">
        <v>1682.537</v>
      </c>
      <c r="J243" s="587">
        <v>93.418276310191004</v>
      </c>
      <c r="K243" s="592">
        <v>0.88232184654500001</v>
      </c>
    </row>
    <row r="244" spans="1:11" ht="14.4" customHeight="1" thickBot="1" x14ac:dyDescent="0.35">
      <c r="A244" s="603" t="s">
        <v>533</v>
      </c>
      <c r="B244" s="581">
        <v>1810.9987856877301</v>
      </c>
      <c r="C244" s="581">
        <v>1900.3720714400799</v>
      </c>
      <c r="D244" s="582">
        <v>89.373285752341999</v>
      </c>
      <c r="E244" s="583">
        <v>1.0493502737039999</v>
      </c>
      <c r="F244" s="581">
        <v>1906.9424684277701</v>
      </c>
      <c r="G244" s="582">
        <v>1589.1187236898099</v>
      </c>
      <c r="H244" s="584">
        <v>218.2235</v>
      </c>
      <c r="I244" s="581">
        <v>1682.537</v>
      </c>
      <c r="J244" s="582">
        <v>93.418276310191004</v>
      </c>
      <c r="K244" s="585">
        <v>0.88232184654500001</v>
      </c>
    </row>
    <row r="245" spans="1:11" ht="14.4" customHeight="1" thickBot="1" x14ac:dyDescent="0.35">
      <c r="A245" s="602" t="s">
        <v>534</v>
      </c>
      <c r="B245" s="586">
        <v>4.9406564584124654E-324</v>
      </c>
      <c r="C245" s="586">
        <v>1.773999887272</v>
      </c>
      <c r="D245" s="587">
        <v>1.773999887272</v>
      </c>
      <c r="E245" s="594" t="s">
        <v>304</v>
      </c>
      <c r="F245" s="586">
        <v>0</v>
      </c>
      <c r="G245" s="587">
        <v>0</v>
      </c>
      <c r="H245" s="589">
        <v>1.391</v>
      </c>
      <c r="I245" s="586">
        <v>17.564</v>
      </c>
      <c r="J245" s="587">
        <v>17.564</v>
      </c>
      <c r="K245" s="590" t="s">
        <v>298</v>
      </c>
    </row>
    <row r="246" spans="1:11" ht="14.4" customHeight="1" thickBot="1" x14ac:dyDescent="0.35">
      <c r="A246" s="603" t="s">
        <v>535</v>
      </c>
      <c r="B246" s="581">
        <v>4.9406564584124654E-324</v>
      </c>
      <c r="C246" s="581">
        <v>1.773999887272</v>
      </c>
      <c r="D246" s="582">
        <v>1.773999887272</v>
      </c>
      <c r="E246" s="593" t="s">
        <v>304</v>
      </c>
      <c r="F246" s="581">
        <v>0</v>
      </c>
      <c r="G246" s="582">
        <v>0</v>
      </c>
      <c r="H246" s="584">
        <v>1.391</v>
      </c>
      <c r="I246" s="581">
        <v>17.564</v>
      </c>
      <c r="J246" s="582">
        <v>17.564</v>
      </c>
      <c r="K246" s="591" t="s">
        <v>298</v>
      </c>
    </row>
    <row r="247" spans="1:11" ht="14.4" customHeight="1" thickBot="1" x14ac:dyDescent="0.35">
      <c r="A247" s="602" t="s">
        <v>536</v>
      </c>
      <c r="B247" s="586">
        <v>1601.99889044274</v>
      </c>
      <c r="C247" s="586">
        <v>1427.4620058261</v>
      </c>
      <c r="D247" s="587">
        <v>-174.53688461663199</v>
      </c>
      <c r="E247" s="588">
        <v>0.89105055836299996</v>
      </c>
      <c r="F247" s="586">
        <v>1425.99999999998</v>
      </c>
      <c r="G247" s="587">
        <v>1188.3333333333201</v>
      </c>
      <c r="H247" s="589">
        <v>126.65897</v>
      </c>
      <c r="I247" s="586">
        <v>1068.90542</v>
      </c>
      <c r="J247" s="587">
        <v>-119.427913333318</v>
      </c>
      <c r="K247" s="592">
        <v>0.74958304347799998</v>
      </c>
    </row>
    <row r="248" spans="1:11" ht="14.4" customHeight="1" thickBot="1" x14ac:dyDescent="0.35">
      <c r="A248" s="603" t="s">
        <v>537</v>
      </c>
      <c r="B248" s="581">
        <v>1598.99889252056</v>
      </c>
      <c r="C248" s="581">
        <v>1424.9313260220299</v>
      </c>
      <c r="D248" s="582">
        <v>-174.06756649852801</v>
      </c>
      <c r="E248" s="583">
        <v>0.89113965787399996</v>
      </c>
      <c r="F248" s="581">
        <v>1424.99999999998</v>
      </c>
      <c r="G248" s="582">
        <v>1187.49999999998</v>
      </c>
      <c r="H248" s="584">
        <v>126.61111</v>
      </c>
      <c r="I248" s="581">
        <v>1068.4268199999999</v>
      </c>
      <c r="J248" s="582">
        <v>-119.073179999985</v>
      </c>
      <c r="K248" s="585">
        <v>0.74977320701700001</v>
      </c>
    </row>
    <row r="249" spans="1:11" ht="14.4" customHeight="1" thickBot="1" x14ac:dyDescent="0.35">
      <c r="A249" s="603" t="s">
        <v>538</v>
      </c>
      <c r="B249" s="581">
        <v>2.9999979221770001</v>
      </c>
      <c r="C249" s="581">
        <v>2.530679804074</v>
      </c>
      <c r="D249" s="582">
        <v>-0.469318118103</v>
      </c>
      <c r="E249" s="583">
        <v>0.84356051894700002</v>
      </c>
      <c r="F249" s="581">
        <v>0.99999999999900002</v>
      </c>
      <c r="G249" s="582">
        <v>0.83333333333299997</v>
      </c>
      <c r="H249" s="584">
        <v>4.786E-2</v>
      </c>
      <c r="I249" s="581">
        <v>0.47860000000000003</v>
      </c>
      <c r="J249" s="582">
        <v>-0.354733333333</v>
      </c>
      <c r="K249" s="585">
        <v>0.47860000000000003</v>
      </c>
    </row>
    <row r="250" spans="1:11" ht="14.4" customHeight="1" thickBot="1" x14ac:dyDescent="0.35">
      <c r="A250" s="602" t="s">
        <v>539</v>
      </c>
      <c r="B250" s="586">
        <v>4.9406564584124654E-324</v>
      </c>
      <c r="C250" s="586">
        <v>1886.7851463183199</v>
      </c>
      <c r="D250" s="587">
        <v>1886.7851463183199</v>
      </c>
      <c r="E250" s="594" t="s">
        <v>304</v>
      </c>
      <c r="F250" s="586">
        <v>0</v>
      </c>
      <c r="G250" s="587">
        <v>0</v>
      </c>
      <c r="H250" s="589">
        <v>121.64586</v>
      </c>
      <c r="I250" s="586">
        <v>1242.05278</v>
      </c>
      <c r="J250" s="587">
        <v>1242.05278</v>
      </c>
      <c r="K250" s="590" t="s">
        <v>298</v>
      </c>
    </row>
    <row r="251" spans="1:11" ht="14.4" customHeight="1" thickBot="1" x14ac:dyDescent="0.35">
      <c r="A251" s="603" t="s">
        <v>540</v>
      </c>
      <c r="B251" s="581">
        <v>4.9406564584124654E-324</v>
      </c>
      <c r="C251" s="581">
        <v>0.470379962125</v>
      </c>
      <c r="D251" s="582">
        <v>0.470379962125</v>
      </c>
      <c r="E251" s="593" t="s">
        <v>304</v>
      </c>
      <c r="F251" s="581">
        <v>0</v>
      </c>
      <c r="G251" s="582">
        <v>0</v>
      </c>
      <c r="H251" s="584">
        <v>4.9406564584124654E-324</v>
      </c>
      <c r="I251" s="581">
        <v>4.9406564584124654E-323</v>
      </c>
      <c r="J251" s="582">
        <v>4.9406564584124654E-323</v>
      </c>
      <c r="K251" s="591" t="s">
        <v>298</v>
      </c>
    </row>
    <row r="252" spans="1:11" ht="14.4" customHeight="1" thickBot="1" x14ac:dyDescent="0.35">
      <c r="A252" s="603" t="s">
        <v>541</v>
      </c>
      <c r="B252" s="581">
        <v>4.9406564584124654E-324</v>
      </c>
      <c r="C252" s="581">
        <v>1886.3147663561899</v>
      </c>
      <c r="D252" s="582">
        <v>1886.3147663561899</v>
      </c>
      <c r="E252" s="593" t="s">
        <v>304</v>
      </c>
      <c r="F252" s="581">
        <v>0</v>
      </c>
      <c r="G252" s="582">
        <v>0</v>
      </c>
      <c r="H252" s="584">
        <v>121.64586</v>
      </c>
      <c r="I252" s="581">
        <v>1242.05278</v>
      </c>
      <c r="J252" s="582">
        <v>1242.05278</v>
      </c>
      <c r="K252" s="591" t="s">
        <v>298</v>
      </c>
    </row>
    <row r="253" spans="1:11" ht="14.4" customHeight="1" thickBot="1" x14ac:dyDescent="0.35">
      <c r="A253" s="602" t="s">
        <v>542</v>
      </c>
      <c r="B253" s="586">
        <v>7484.9949358325402</v>
      </c>
      <c r="C253" s="586">
        <v>7720.5172920510204</v>
      </c>
      <c r="D253" s="587">
        <v>235.522356218472</v>
      </c>
      <c r="E253" s="588">
        <v>1.0314659339429999</v>
      </c>
      <c r="F253" s="586">
        <v>8142.9999999999</v>
      </c>
      <c r="G253" s="587">
        <v>6785.8333333332503</v>
      </c>
      <c r="H253" s="589">
        <v>564.78710000000001</v>
      </c>
      <c r="I253" s="586">
        <v>5712.5070999999998</v>
      </c>
      <c r="J253" s="587">
        <v>-1073.32623333325</v>
      </c>
      <c r="K253" s="592">
        <v>0.70152365221599999</v>
      </c>
    </row>
    <row r="254" spans="1:11" ht="14.4" customHeight="1" thickBot="1" x14ac:dyDescent="0.35">
      <c r="A254" s="603" t="s">
        <v>543</v>
      </c>
      <c r="B254" s="581">
        <v>7484.9949358325402</v>
      </c>
      <c r="C254" s="581">
        <v>7720.5172920510204</v>
      </c>
      <c r="D254" s="582">
        <v>235.522356218472</v>
      </c>
      <c r="E254" s="583">
        <v>1.0314659339429999</v>
      </c>
      <c r="F254" s="581">
        <v>8142.9999999999</v>
      </c>
      <c r="G254" s="582">
        <v>6785.8333333332503</v>
      </c>
      <c r="H254" s="584">
        <v>564.78710000000001</v>
      </c>
      <c r="I254" s="581">
        <v>5712.5070999999998</v>
      </c>
      <c r="J254" s="582">
        <v>-1073.32623333325</v>
      </c>
      <c r="K254" s="585">
        <v>0.70152365221599999</v>
      </c>
    </row>
    <row r="255" spans="1:11" ht="14.4" customHeight="1" thickBot="1" x14ac:dyDescent="0.35">
      <c r="A255" s="607" t="s">
        <v>544</v>
      </c>
      <c r="B255" s="586">
        <v>4.9406564584124654E-324</v>
      </c>
      <c r="C255" s="586">
        <v>6.3050496015329998</v>
      </c>
      <c r="D255" s="587">
        <v>6.3050496015329998</v>
      </c>
      <c r="E255" s="594" t="s">
        <v>304</v>
      </c>
      <c r="F255" s="586">
        <v>0</v>
      </c>
      <c r="G255" s="587">
        <v>0</v>
      </c>
      <c r="H255" s="589">
        <v>1.15385</v>
      </c>
      <c r="I255" s="586">
        <v>8.8956199999999992</v>
      </c>
      <c r="J255" s="587">
        <v>8.8956199999999992</v>
      </c>
      <c r="K255" s="590" t="s">
        <v>298</v>
      </c>
    </row>
    <row r="256" spans="1:11" ht="14.4" customHeight="1" thickBot="1" x14ac:dyDescent="0.35">
      <c r="A256" s="604" t="s">
        <v>545</v>
      </c>
      <c r="B256" s="586">
        <v>4.9406564584124654E-324</v>
      </c>
      <c r="C256" s="586">
        <v>6.3050496015329998</v>
      </c>
      <c r="D256" s="587">
        <v>6.3050496015329998</v>
      </c>
      <c r="E256" s="594" t="s">
        <v>304</v>
      </c>
      <c r="F256" s="586">
        <v>0</v>
      </c>
      <c r="G256" s="587">
        <v>0</v>
      </c>
      <c r="H256" s="589">
        <v>1.15385</v>
      </c>
      <c r="I256" s="586">
        <v>8.8956199999999992</v>
      </c>
      <c r="J256" s="587">
        <v>8.8956199999999992</v>
      </c>
      <c r="K256" s="590" t="s">
        <v>298</v>
      </c>
    </row>
    <row r="257" spans="1:11" ht="14.4" customHeight="1" thickBot="1" x14ac:dyDescent="0.35">
      <c r="A257" s="605" t="s">
        <v>546</v>
      </c>
      <c r="B257" s="586">
        <v>4.9406564584124654E-324</v>
      </c>
      <c r="C257" s="586">
        <v>6.3050496015329998</v>
      </c>
      <c r="D257" s="587">
        <v>6.3050496015329998</v>
      </c>
      <c r="E257" s="594" t="s">
        <v>304</v>
      </c>
      <c r="F257" s="586">
        <v>0</v>
      </c>
      <c r="G257" s="587">
        <v>0</v>
      </c>
      <c r="H257" s="589">
        <v>1.15385</v>
      </c>
      <c r="I257" s="586">
        <v>8.8956199999999992</v>
      </c>
      <c r="J257" s="587">
        <v>8.8956199999999992</v>
      </c>
      <c r="K257" s="590" t="s">
        <v>298</v>
      </c>
    </row>
    <row r="258" spans="1:11" ht="14.4" customHeight="1" thickBot="1" x14ac:dyDescent="0.35">
      <c r="A258" s="602" t="s">
        <v>547</v>
      </c>
      <c r="B258" s="586">
        <v>4.9406564584124654E-324</v>
      </c>
      <c r="C258" s="586">
        <v>6.3050496015329998</v>
      </c>
      <c r="D258" s="587">
        <v>6.3050496015329998</v>
      </c>
      <c r="E258" s="594" t="s">
        <v>304</v>
      </c>
      <c r="F258" s="586">
        <v>0</v>
      </c>
      <c r="G258" s="587">
        <v>0</v>
      </c>
      <c r="H258" s="589">
        <v>1.15385</v>
      </c>
      <c r="I258" s="586">
        <v>8.8956199999999992</v>
      </c>
      <c r="J258" s="587">
        <v>8.8956199999999992</v>
      </c>
      <c r="K258" s="590" t="s">
        <v>298</v>
      </c>
    </row>
    <row r="259" spans="1:11" ht="14.4" customHeight="1" thickBot="1" x14ac:dyDescent="0.35">
      <c r="A259" s="603" t="s">
        <v>548</v>
      </c>
      <c r="B259" s="581">
        <v>4.9406564584124654E-324</v>
      </c>
      <c r="C259" s="581">
        <v>6.3050496015329998</v>
      </c>
      <c r="D259" s="582">
        <v>6.3050496015329998</v>
      </c>
      <c r="E259" s="593" t="s">
        <v>304</v>
      </c>
      <c r="F259" s="581">
        <v>0</v>
      </c>
      <c r="G259" s="582">
        <v>0</v>
      </c>
      <c r="H259" s="584">
        <v>1.15385</v>
      </c>
      <c r="I259" s="581">
        <v>8.8956199999999992</v>
      </c>
      <c r="J259" s="582">
        <v>8.8956199999999992</v>
      </c>
      <c r="K259" s="591" t="s">
        <v>298</v>
      </c>
    </row>
    <row r="260" spans="1:11" ht="14.4" customHeight="1" thickBot="1" x14ac:dyDescent="0.35">
      <c r="A260" s="608"/>
      <c r="B260" s="581">
        <v>-30359.452374659799</v>
      </c>
      <c r="C260" s="581">
        <v>4.9406564584124654E-324</v>
      </c>
      <c r="D260" s="582">
        <v>30359.452374659799</v>
      </c>
      <c r="E260" s="583">
        <v>0</v>
      </c>
      <c r="F260" s="581">
        <v>-22096.740812190299</v>
      </c>
      <c r="G260" s="582">
        <v>-18413.950676825301</v>
      </c>
      <c r="H260" s="584">
        <v>-1913.75134</v>
      </c>
      <c r="I260" s="581">
        <v>-25062.039400000001</v>
      </c>
      <c r="J260" s="582">
        <v>-6648.0887231747402</v>
      </c>
      <c r="K260" s="585">
        <v>1.1341961972129999</v>
      </c>
    </row>
    <row r="261" spans="1:11" ht="14.4" customHeight="1" thickBot="1" x14ac:dyDescent="0.35">
      <c r="A261" s="609" t="s">
        <v>89</v>
      </c>
      <c r="B261" s="595">
        <v>-30359.452374659799</v>
      </c>
      <c r="C261" s="595">
        <v>-38672.813646125796</v>
      </c>
      <c r="D261" s="596">
        <v>-8313.3612714659794</v>
      </c>
      <c r="E261" s="597" t="s">
        <v>304</v>
      </c>
      <c r="F261" s="595">
        <v>-22096.740812190299</v>
      </c>
      <c r="G261" s="596">
        <v>-18413.950676825301</v>
      </c>
      <c r="H261" s="595">
        <v>-1913.75134</v>
      </c>
      <c r="I261" s="595">
        <v>-25062.039400000001</v>
      </c>
      <c r="J261" s="596">
        <v>-6648.0887231747301</v>
      </c>
      <c r="K261" s="598">
        <v>1.1341961972129999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H54"/>
  <sheetViews>
    <sheetView showGridLines="0" showRowColHeaders="0" workbookViewId="0">
      <pane ySplit="3" topLeftCell="A4" activePane="bottomLeft" state="frozen"/>
      <selection activeCell="A2" sqref="A2:I2"/>
      <selection pane="bottomLeft" sqref="A1:G1"/>
    </sheetView>
  </sheetViews>
  <sheetFormatPr defaultRowHeight="14.4" customHeight="1" x14ac:dyDescent="0.3"/>
  <cols>
    <col min="1" max="1" width="5.33203125" style="89" bestFit="1" customWidth="1"/>
    <col min="2" max="2" width="9.33203125" style="89" customWidth="1"/>
    <col min="3" max="3" width="28.88671875" style="69" bestFit="1" customWidth="1"/>
    <col min="4" max="5" width="11.109375" style="90" customWidth="1"/>
    <col min="6" max="6" width="6.6640625" style="91" customWidth="1"/>
    <col min="7" max="7" width="12.21875" style="98" bestFit="1" customWidth="1"/>
    <col min="8" max="8" width="0" style="69" hidden="1" customWidth="1"/>
    <col min="9" max="16384" width="8.88671875" style="69"/>
  </cols>
  <sheetData>
    <row r="1" spans="1:8" ht="18.600000000000001" customHeight="1" thickBot="1" x14ac:dyDescent="0.4">
      <c r="A1" s="467" t="s">
        <v>268</v>
      </c>
      <c r="B1" s="468"/>
      <c r="C1" s="468"/>
      <c r="D1" s="468"/>
      <c r="E1" s="468"/>
      <c r="F1" s="468"/>
      <c r="G1" s="441"/>
    </row>
    <row r="2" spans="1:8" ht="14.4" customHeight="1" thickBot="1" x14ac:dyDescent="0.35">
      <c r="A2" s="580" t="s">
        <v>297</v>
      </c>
      <c r="B2" s="96"/>
      <c r="C2" s="96"/>
      <c r="D2" s="96"/>
      <c r="E2" s="96"/>
      <c r="F2" s="96"/>
    </row>
    <row r="3" spans="1:8" ht="14.4" customHeight="1" thickBot="1" x14ac:dyDescent="0.35">
      <c r="A3" s="181" t="s">
        <v>0</v>
      </c>
      <c r="B3" s="182" t="s">
        <v>1</v>
      </c>
      <c r="C3" s="335" t="s">
        <v>2</v>
      </c>
      <c r="D3" s="336" t="s">
        <v>3</v>
      </c>
      <c r="E3" s="336" t="s">
        <v>4</v>
      </c>
      <c r="F3" s="336" t="s">
        <v>5</v>
      </c>
      <c r="G3" s="337" t="s">
        <v>278</v>
      </c>
    </row>
    <row r="4" spans="1:8" ht="14.4" customHeight="1" x14ac:dyDescent="0.3">
      <c r="A4" s="610" t="s">
        <v>549</v>
      </c>
      <c r="B4" s="611" t="s">
        <v>550</v>
      </c>
      <c r="C4" s="612" t="s">
        <v>551</v>
      </c>
      <c r="D4" s="612" t="s">
        <v>550</v>
      </c>
      <c r="E4" s="612" t="s">
        <v>550</v>
      </c>
      <c r="F4" s="613" t="s">
        <v>550</v>
      </c>
      <c r="G4" s="612" t="s">
        <v>550</v>
      </c>
      <c r="H4" s="612" t="s">
        <v>157</v>
      </c>
    </row>
    <row r="5" spans="1:8" ht="14.4" customHeight="1" x14ac:dyDescent="0.3">
      <c r="A5" s="610" t="s">
        <v>549</v>
      </c>
      <c r="B5" s="611" t="s">
        <v>552</v>
      </c>
      <c r="C5" s="612" t="s">
        <v>553</v>
      </c>
      <c r="D5" s="612">
        <v>3901659.2196576521</v>
      </c>
      <c r="E5" s="612">
        <v>3360449.4835352837</v>
      </c>
      <c r="F5" s="613">
        <v>0.86128728685590938</v>
      </c>
      <c r="G5" s="612">
        <v>-541209.73612236837</v>
      </c>
      <c r="H5" s="612" t="s">
        <v>2</v>
      </c>
    </row>
    <row r="6" spans="1:8" ht="14.4" customHeight="1" x14ac:dyDescent="0.3">
      <c r="A6" s="610" t="s">
        <v>549</v>
      </c>
      <c r="B6" s="611" t="s">
        <v>554</v>
      </c>
      <c r="C6" s="612" t="s">
        <v>555</v>
      </c>
      <c r="D6" s="612">
        <v>1240867.4665331282</v>
      </c>
      <c r="E6" s="612">
        <v>1095603.4624542291</v>
      </c>
      <c r="F6" s="613">
        <v>0.88293350579594643</v>
      </c>
      <c r="G6" s="612">
        <v>-145264.00407889904</v>
      </c>
      <c r="H6" s="612" t="s">
        <v>2</v>
      </c>
    </row>
    <row r="7" spans="1:8" ht="14.4" customHeight="1" x14ac:dyDescent="0.3">
      <c r="A7" s="610" t="s">
        <v>549</v>
      </c>
      <c r="B7" s="611" t="s">
        <v>556</v>
      </c>
      <c r="C7" s="612" t="s">
        <v>557</v>
      </c>
      <c r="D7" s="612">
        <v>53331.695315481767</v>
      </c>
      <c r="E7" s="612">
        <v>82374</v>
      </c>
      <c r="F7" s="613">
        <v>1.5445599378140804</v>
      </c>
      <c r="G7" s="612">
        <v>29042.304684518233</v>
      </c>
      <c r="H7" s="612" t="s">
        <v>2</v>
      </c>
    </row>
    <row r="8" spans="1:8" ht="14.4" customHeight="1" x14ac:dyDescent="0.3">
      <c r="A8" s="610" t="s">
        <v>549</v>
      </c>
      <c r="B8" s="611" t="s">
        <v>558</v>
      </c>
      <c r="C8" s="612" t="s">
        <v>559</v>
      </c>
      <c r="D8" s="612">
        <v>43332.882553982585</v>
      </c>
      <c r="E8" s="612">
        <v>40013.909999999996</v>
      </c>
      <c r="F8" s="613">
        <v>0.92340752891645439</v>
      </c>
      <c r="G8" s="612">
        <v>-3318.9725539825886</v>
      </c>
      <c r="H8" s="612" t="s">
        <v>2</v>
      </c>
    </row>
    <row r="9" spans="1:8" ht="14.4" customHeight="1" x14ac:dyDescent="0.3">
      <c r="A9" s="610" t="s">
        <v>549</v>
      </c>
      <c r="B9" s="611" t="s">
        <v>560</v>
      </c>
      <c r="C9" s="612" t="s">
        <v>561</v>
      </c>
      <c r="D9" s="612">
        <v>2175867.7394568254</v>
      </c>
      <c r="E9" s="612">
        <v>1520219.2115265995</v>
      </c>
      <c r="F9" s="613">
        <v>0.69867261872548403</v>
      </c>
      <c r="G9" s="612">
        <v>-655648.52793022594</v>
      </c>
      <c r="H9" s="612" t="s">
        <v>2</v>
      </c>
    </row>
    <row r="10" spans="1:8" ht="14.4" customHeight="1" x14ac:dyDescent="0.3">
      <c r="A10" s="610" t="s">
        <v>549</v>
      </c>
      <c r="B10" s="611" t="s">
        <v>562</v>
      </c>
      <c r="C10" s="612" t="s">
        <v>563</v>
      </c>
      <c r="D10" s="612">
        <v>40824.504378731101</v>
      </c>
      <c r="E10" s="612">
        <v>92978.311826400663</v>
      </c>
      <c r="F10" s="613">
        <v>2.2775123235749763</v>
      </c>
      <c r="G10" s="612">
        <v>52153.807447669562</v>
      </c>
      <c r="H10" s="612" t="s">
        <v>2</v>
      </c>
    </row>
    <row r="11" spans="1:8" ht="14.4" customHeight="1" x14ac:dyDescent="0.3">
      <c r="A11" s="610" t="s">
        <v>549</v>
      </c>
      <c r="B11" s="611" t="s">
        <v>6</v>
      </c>
      <c r="C11" s="612" t="s">
        <v>551</v>
      </c>
      <c r="D11" s="612">
        <v>7455883.5078958021</v>
      </c>
      <c r="E11" s="612">
        <v>6191638.3793425132</v>
      </c>
      <c r="F11" s="613">
        <v>0.83043657707172469</v>
      </c>
      <c r="G11" s="612">
        <v>-1264245.128553289</v>
      </c>
      <c r="H11" s="612" t="s">
        <v>564</v>
      </c>
    </row>
    <row r="13" spans="1:8" ht="14.4" customHeight="1" x14ac:dyDescent="0.3">
      <c r="A13" s="610" t="s">
        <v>549</v>
      </c>
      <c r="B13" s="611" t="s">
        <v>550</v>
      </c>
      <c r="C13" s="612" t="s">
        <v>551</v>
      </c>
      <c r="D13" s="612" t="s">
        <v>550</v>
      </c>
      <c r="E13" s="612" t="s">
        <v>550</v>
      </c>
      <c r="F13" s="613" t="s">
        <v>550</v>
      </c>
      <c r="G13" s="612" t="s">
        <v>550</v>
      </c>
      <c r="H13" s="612" t="s">
        <v>157</v>
      </c>
    </row>
    <row r="14" spans="1:8" ht="14.4" customHeight="1" x14ac:dyDescent="0.3">
      <c r="A14" s="610" t="s">
        <v>565</v>
      </c>
      <c r="B14" s="611" t="s">
        <v>552</v>
      </c>
      <c r="C14" s="612" t="s">
        <v>553</v>
      </c>
      <c r="D14" s="612">
        <v>703179.55474309425</v>
      </c>
      <c r="E14" s="612">
        <v>558953.46835797187</v>
      </c>
      <c r="F14" s="613">
        <v>0.79489436885317977</v>
      </c>
      <c r="G14" s="612">
        <v>-144226.08638512238</v>
      </c>
      <c r="H14" s="612" t="s">
        <v>2</v>
      </c>
    </row>
    <row r="15" spans="1:8" ht="14.4" customHeight="1" x14ac:dyDescent="0.3">
      <c r="A15" s="610" t="s">
        <v>565</v>
      </c>
      <c r="B15" s="611" t="s">
        <v>554</v>
      </c>
      <c r="C15" s="612" t="s">
        <v>555</v>
      </c>
      <c r="D15" s="612">
        <v>298664.9896883567</v>
      </c>
      <c r="E15" s="612">
        <v>248063.04203582948</v>
      </c>
      <c r="F15" s="613">
        <v>0.83057288467145729</v>
      </c>
      <c r="G15" s="612">
        <v>-50601.947652527218</v>
      </c>
      <c r="H15" s="612" t="s">
        <v>2</v>
      </c>
    </row>
    <row r="16" spans="1:8" ht="14.4" customHeight="1" x14ac:dyDescent="0.3">
      <c r="A16" s="610" t="s">
        <v>565</v>
      </c>
      <c r="B16" s="611" t="s">
        <v>556</v>
      </c>
      <c r="C16" s="612" t="s">
        <v>557</v>
      </c>
      <c r="D16" s="612">
        <v>5764.4334313447662</v>
      </c>
      <c r="E16" s="612">
        <v>16509.900000000001</v>
      </c>
      <c r="F16" s="613">
        <v>2.8640976076201232</v>
      </c>
      <c r="G16" s="612">
        <v>10745.466568655236</v>
      </c>
      <c r="H16" s="612" t="s">
        <v>2</v>
      </c>
    </row>
    <row r="17" spans="1:8" ht="14.4" customHeight="1" x14ac:dyDescent="0.3">
      <c r="A17" s="610" t="s">
        <v>565</v>
      </c>
      <c r="B17" s="611" t="s">
        <v>560</v>
      </c>
      <c r="C17" s="612" t="s">
        <v>561</v>
      </c>
      <c r="D17" s="612">
        <v>343632.43123491586</v>
      </c>
      <c r="E17" s="612">
        <v>284056.50832539116</v>
      </c>
      <c r="F17" s="613">
        <v>0.8266289281968352</v>
      </c>
      <c r="G17" s="612">
        <v>-59575.922909524699</v>
      </c>
      <c r="H17" s="612" t="s">
        <v>2</v>
      </c>
    </row>
    <row r="18" spans="1:8" ht="14.4" customHeight="1" x14ac:dyDescent="0.3">
      <c r="A18" s="610" t="s">
        <v>565</v>
      </c>
      <c r="B18" s="611" t="s">
        <v>562</v>
      </c>
      <c r="C18" s="612" t="s">
        <v>563</v>
      </c>
      <c r="D18" s="612">
        <v>16243.705416271749</v>
      </c>
      <c r="E18" s="612">
        <v>21460.15879150707</v>
      </c>
      <c r="F18" s="613">
        <v>1.3211369106712476</v>
      </c>
      <c r="G18" s="612">
        <v>5216.4533752353218</v>
      </c>
      <c r="H18" s="612" t="s">
        <v>2</v>
      </c>
    </row>
    <row r="19" spans="1:8" ht="14.4" customHeight="1" x14ac:dyDescent="0.3">
      <c r="A19" s="610" t="s">
        <v>565</v>
      </c>
      <c r="B19" s="611" t="s">
        <v>6</v>
      </c>
      <c r="C19" s="612" t="s">
        <v>566</v>
      </c>
      <c r="D19" s="612">
        <v>1367485.1145139833</v>
      </c>
      <c r="E19" s="612">
        <v>1129043.0775106996</v>
      </c>
      <c r="F19" s="613">
        <v>0.82563463801357129</v>
      </c>
      <c r="G19" s="612">
        <v>-238442.03700328362</v>
      </c>
      <c r="H19" s="612" t="s">
        <v>567</v>
      </c>
    </row>
    <row r="20" spans="1:8" ht="14.4" customHeight="1" x14ac:dyDescent="0.3">
      <c r="A20" s="610" t="s">
        <v>550</v>
      </c>
      <c r="B20" s="611" t="s">
        <v>550</v>
      </c>
      <c r="C20" s="612" t="s">
        <v>550</v>
      </c>
      <c r="D20" s="612" t="s">
        <v>550</v>
      </c>
      <c r="E20" s="612" t="s">
        <v>550</v>
      </c>
      <c r="F20" s="613" t="s">
        <v>550</v>
      </c>
      <c r="G20" s="612" t="s">
        <v>550</v>
      </c>
      <c r="H20" s="612" t="s">
        <v>568</v>
      </c>
    </row>
    <row r="21" spans="1:8" ht="14.4" customHeight="1" x14ac:dyDescent="0.3">
      <c r="A21" s="610" t="s">
        <v>569</v>
      </c>
      <c r="B21" s="611" t="s">
        <v>552</v>
      </c>
      <c r="C21" s="612" t="s">
        <v>553</v>
      </c>
      <c r="D21" s="612">
        <v>781919.27138657833</v>
      </c>
      <c r="E21" s="612">
        <v>752514.55473316833</v>
      </c>
      <c r="F21" s="613">
        <v>0.96239417836413399</v>
      </c>
      <c r="G21" s="612">
        <v>-29404.716653409996</v>
      </c>
      <c r="H21" s="612" t="s">
        <v>2</v>
      </c>
    </row>
    <row r="22" spans="1:8" ht="14.4" customHeight="1" x14ac:dyDescent="0.3">
      <c r="A22" s="610" t="s">
        <v>569</v>
      </c>
      <c r="B22" s="611" t="s">
        <v>554</v>
      </c>
      <c r="C22" s="612" t="s">
        <v>555</v>
      </c>
      <c r="D22" s="612">
        <v>138095.97732544917</v>
      </c>
      <c r="E22" s="612">
        <v>124515.65444730083</v>
      </c>
      <c r="F22" s="613">
        <v>0.90166025729957533</v>
      </c>
      <c r="G22" s="612">
        <v>-13580.322878148349</v>
      </c>
      <c r="H22" s="612" t="s">
        <v>2</v>
      </c>
    </row>
    <row r="23" spans="1:8" ht="14.4" customHeight="1" x14ac:dyDescent="0.3">
      <c r="A23" s="610" t="s">
        <v>569</v>
      </c>
      <c r="B23" s="611" t="s">
        <v>556</v>
      </c>
      <c r="C23" s="612" t="s">
        <v>557</v>
      </c>
      <c r="D23" s="612">
        <v>13355.691365700166</v>
      </c>
      <c r="E23" s="612">
        <v>9677.2799999999988</v>
      </c>
      <c r="F23" s="613">
        <v>0.72458098461701548</v>
      </c>
      <c r="G23" s="612">
        <v>-3678.4113657001672</v>
      </c>
      <c r="H23" s="612" t="s">
        <v>2</v>
      </c>
    </row>
    <row r="24" spans="1:8" ht="14.4" customHeight="1" x14ac:dyDescent="0.3">
      <c r="A24" s="610" t="s">
        <v>569</v>
      </c>
      <c r="B24" s="611" t="s">
        <v>558</v>
      </c>
      <c r="C24" s="612" t="s">
        <v>559</v>
      </c>
      <c r="D24" s="612">
        <v>43332.882553982585</v>
      </c>
      <c r="E24" s="612">
        <v>40013.909999999996</v>
      </c>
      <c r="F24" s="613">
        <v>0.92340752891645439</v>
      </c>
      <c r="G24" s="612">
        <v>-3318.9725539825886</v>
      </c>
      <c r="H24" s="612" t="s">
        <v>2</v>
      </c>
    </row>
    <row r="25" spans="1:8" ht="14.4" customHeight="1" x14ac:dyDescent="0.3">
      <c r="A25" s="610" t="s">
        <v>569</v>
      </c>
      <c r="B25" s="611" t="s">
        <v>560</v>
      </c>
      <c r="C25" s="612" t="s">
        <v>561</v>
      </c>
      <c r="D25" s="612">
        <v>630212.45875273505</v>
      </c>
      <c r="E25" s="612">
        <v>469602.14461038873</v>
      </c>
      <c r="F25" s="613">
        <v>0.74514893840687768</v>
      </c>
      <c r="G25" s="612">
        <v>-160610.31414234632</v>
      </c>
      <c r="H25" s="612" t="s">
        <v>2</v>
      </c>
    </row>
    <row r="26" spans="1:8" ht="14.4" customHeight="1" x14ac:dyDescent="0.3">
      <c r="A26" s="610" t="s">
        <v>569</v>
      </c>
      <c r="B26" s="611" t="s">
        <v>562</v>
      </c>
      <c r="C26" s="612" t="s">
        <v>563</v>
      </c>
      <c r="D26" s="612">
        <v>7428.6252018476507</v>
      </c>
      <c r="E26" s="612">
        <v>21232.239670502157</v>
      </c>
      <c r="F26" s="613">
        <v>2.8581654200593221</v>
      </c>
      <c r="G26" s="612">
        <v>13803.614468654505</v>
      </c>
      <c r="H26" s="612" t="s">
        <v>2</v>
      </c>
    </row>
    <row r="27" spans="1:8" ht="14.4" customHeight="1" x14ac:dyDescent="0.3">
      <c r="A27" s="610" t="s">
        <v>569</v>
      </c>
      <c r="B27" s="611" t="s">
        <v>6</v>
      </c>
      <c r="C27" s="612" t="s">
        <v>570</v>
      </c>
      <c r="D27" s="612">
        <v>1614344.9065862929</v>
      </c>
      <c r="E27" s="612">
        <v>1417555.7834613603</v>
      </c>
      <c r="F27" s="613">
        <v>0.87809970327774345</v>
      </c>
      <c r="G27" s="612">
        <v>-196789.12312493264</v>
      </c>
      <c r="H27" s="612" t="s">
        <v>567</v>
      </c>
    </row>
    <row r="28" spans="1:8" ht="14.4" customHeight="1" x14ac:dyDescent="0.3">
      <c r="A28" s="610" t="s">
        <v>550</v>
      </c>
      <c r="B28" s="611" t="s">
        <v>550</v>
      </c>
      <c r="C28" s="612" t="s">
        <v>550</v>
      </c>
      <c r="D28" s="612" t="s">
        <v>550</v>
      </c>
      <c r="E28" s="612" t="s">
        <v>550</v>
      </c>
      <c r="F28" s="613" t="s">
        <v>550</v>
      </c>
      <c r="G28" s="612" t="s">
        <v>550</v>
      </c>
      <c r="H28" s="612" t="s">
        <v>568</v>
      </c>
    </row>
    <row r="29" spans="1:8" ht="14.4" customHeight="1" x14ac:dyDescent="0.3">
      <c r="A29" s="610" t="s">
        <v>571</v>
      </c>
      <c r="B29" s="611" t="s">
        <v>552</v>
      </c>
      <c r="C29" s="612" t="s">
        <v>553</v>
      </c>
      <c r="D29" s="612">
        <v>836071.87545154162</v>
      </c>
      <c r="E29" s="612">
        <v>751627.73280064715</v>
      </c>
      <c r="F29" s="613">
        <v>0.89899894359526411</v>
      </c>
      <c r="G29" s="612">
        <v>-84444.142650894471</v>
      </c>
      <c r="H29" s="612" t="s">
        <v>2</v>
      </c>
    </row>
    <row r="30" spans="1:8" ht="14.4" customHeight="1" x14ac:dyDescent="0.3">
      <c r="A30" s="610" t="s">
        <v>571</v>
      </c>
      <c r="B30" s="611" t="s">
        <v>554</v>
      </c>
      <c r="C30" s="612" t="s">
        <v>555</v>
      </c>
      <c r="D30" s="612">
        <v>128694.99072623083</v>
      </c>
      <c r="E30" s="612">
        <v>115000.53998808691</v>
      </c>
      <c r="F30" s="613">
        <v>0.89358986965331288</v>
      </c>
      <c r="G30" s="612">
        <v>-13694.450738143918</v>
      </c>
      <c r="H30" s="612" t="s">
        <v>2</v>
      </c>
    </row>
    <row r="31" spans="1:8" ht="14.4" customHeight="1" x14ac:dyDescent="0.3">
      <c r="A31" s="610" t="s">
        <v>571</v>
      </c>
      <c r="B31" s="611" t="s">
        <v>556</v>
      </c>
      <c r="C31" s="612" t="s">
        <v>557</v>
      </c>
      <c r="D31" s="612">
        <v>9168.8835054026658</v>
      </c>
      <c r="E31" s="612">
        <v>19590.78</v>
      </c>
      <c r="F31" s="613">
        <v>2.1366592768308532</v>
      </c>
      <c r="G31" s="612">
        <v>10421.896494597333</v>
      </c>
      <c r="H31" s="612" t="s">
        <v>2</v>
      </c>
    </row>
    <row r="32" spans="1:8" ht="14.4" customHeight="1" x14ac:dyDescent="0.3">
      <c r="A32" s="610" t="s">
        <v>571</v>
      </c>
      <c r="B32" s="611" t="s">
        <v>560</v>
      </c>
      <c r="C32" s="612" t="s">
        <v>561</v>
      </c>
      <c r="D32" s="612">
        <v>741355.11047592422</v>
      </c>
      <c r="E32" s="612">
        <v>482485.36129975691</v>
      </c>
      <c r="F32" s="613">
        <v>0.65081545197687796</v>
      </c>
      <c r="G32" s="612">
        <v>-258869.7491761673</v>
      </c>
      <c r="H32" s="612" t="s">
        <v>2</v>
      </c>
    </row>
    <row r="33" spans="1:8" ht="14.4" customHeight="1" x14ac:dyDescent="0.3">
      <c r="A33" s="610" t="s">
        <v>571</v>
      </c>
      <c r="B33" s="611" t="s">
        <v>562</v>
      </c>
      <c r="C33" s="612" t="s">
        <v>563</v>
      </c>
      <c r="D33" s="612">
        <v>11393.545898519666</v>
      </c>
      <c r="E33" s="612">
        <v>35506.154855042281</v>
      </c>
      <c r="F33" s="613">
        <v>3.1163393004503983</v>
      </c>
      <c r="G33" s="612">
        <v>24112.608956522614</v>
      </c>
      <c r="H33" s="612" t="s">
        <v>2</v>
      </c>
    </row>
    <row r="34" spans="1:8" ht="14.4" customHeight="1" x14ac:dyDescent="0.3">
      <c r="A34" s="610" t="s">
        <v>571</v>
      </c>
      <c r="B34" s="611" t="s">
        <v>6</v>
      </c>
      <c r="C34" s="612" t="s">
        <v>572</v>
      </c>
      <c r="D34" s="612">
        <v>1726684.4060576193</v>
      </c>
      <c r="E34" s="612">
        <v>1404210.5689435331</v>
      </c>
      <c r="F34" s="613">
        <v>0.8132410091949801</v>
      </c>
      <c r="G34" s="612">
        <v>-322473.83711408614</v>
      </c>
      <c r="H34" s="612" t="s">
        <v>567</v>
      </c>
    </row>
    <row r="35" spans="1:8" ht="14.4" customHeight="1" x14ac:dyDescent="0.3">
      <c r="A35" s="610" t="s">
        <v>550</v>
      </c>
      <c r="B35" s="611" t="s">
        <v>550</v>
      </c>
      <c r="C35" s="612" t="s">
        <v>550</v>
      </c>
      <c r="D35" s="612" t="s">
        <v>550</v>
      </c>
      <c r="E35" s="612" t="s">
        <v>550</v>
      </c>
      <c r="F35" s="613" t="s">
        <v>550</v>
      </c>
      <c r="G35" s="612" t="s">
        <v>550</v>
      </c>
      <c r="H35" s="612" t="s">
        <v>568</v>
      </c>
    </row>
    <row r="36" spans="1:8" ht="14.4" customHeight="1" x14ac:dyDescent="0.3">
      <c r="A36" s="610" t="s">
        <v>573</v>
      </c>
      <c r="B36" s="611" t="s">
        <v>552</v>
      </c>
      <c r="C36" s="612" t="s">
        <v>553</v>
      </c>
      <c r="D36" s="612">
        <v>36009.169164098006</v>
      </c>
      <c r="E36" s="612">
        <v>32017.160420320022</v>
      </c>
      <c r="F36" s="613">
        <v>0.88913910438794264</v>
      </c>
      <c r="G36" s="612">
        <v>-3992.0087437779839</v>
      </c>
      <c r="H36" s="612" t="s">
        <v>2</v>
      </c>
    </row>
    <row r="37" spans="1:8" ht="14.4" customHeight="1" x14ac:dyDescent="0.3">
      <c r="A37" s="610" t="s">
        <v>573</v>
      </c>
      <c r="B37" s="611" t="s">
        <v>560</v>
      </c>
      <c r="C37" s="612" t="s">
        <v>561</v>
      </c>
      <c r="D37" s="612">
        <v>643.9154276144842</v>
      </c>
      <c r="E37" s="612">
        <v>304.2700404345502</v>
      </c>
      <c r="F37" s="613">
        <v>0.47253106135658296</v>
      </c>
      <c r="G37" s="612">
        <v>-339.645387179934</v>
      </c>
      <c r="H37" s="612" t="s">
        <v>2</v>
      </c>
    </row>
    <row r="38" spans="1:8" ht="14.4" customHeight="1" x14ac:dyDescent="0.3">
      <c r="A38" s="610" t="s">
        <v>573</v>
      </c>
      <c r="B38" s="611" t="s">
        <v>6</v>
      </c>
      <c r="C38" s="612" t="s">
        <v>574</v>
      </c>
      <c r="D38" s="612">
        <v>36653.08459171249</v>
      </c>
      <c r="E38" s="612">
        <v>32321.430460754571</v>
      </c>
      <c r="F38" s="613">
        <v>0.88182020205913758</v>
      </c>
      <c r="G38" s="612">
        <v>-4331.6541309579188</v>
      </c>
      <c r="H38" s="612" t="s">
        <v>567</v>
      </c>
    </row>
    <row r="39" spans="1:8" ht="14.4" customHeight="1" x14ac:dyDescent="0.3">
      <c r="A39" s="610" t="s">
        <v>550</v>
      </c>
      <c r="B39" s="611" t="s">
        <v>550</v>
      </c>
      <c r="C39" s="612" t="s">
        <v>550</v>
      </c>
      <c r="D39" s="612" t="s">
        <v>550</v>
      </c>
      <c r="E39" s="612" t="s">
        <v>550</v>
      </c>
      <c r="F39" s="613" t="s">
        <v>550</v>
      </c>
      <c r="G39" s="612" t="s">
        <v>550</v>
      </c>
      <c r="H39" s="612" t="s">
        <v>568</v>
      </c>
    </row>
    <row r="40" spans="1:8" ht="14.4" customHeight="1" x14ac:dyDescent="0.3">
      <c r="A40" s="610" t="s">
        <v>575</v>
      </c>
      <c r="B40" s="611" t="s">
        <v>552</v>
      </c>
      <c r="C40" s="612" t="s">
        <v>553</v>
      </c>
      <c r="D40" s="612">
        <v>1285515.58012595</v>
      </c>
      <c r="E40" s="612">
        <v>1094411.7065076155</v>
      </c>
      <c r="F40" s="613">
        <v>0.85134067873404473</v>
      </c>
      <c r="G40" s="612">
        <v>-191103.87361833453</v>
      </c>
      <c r="H40" s="612" t="s">
        <v>2</v>
      </c>
    </row>
    <row r="41" spans="1:8" ht="14.4" customHeight="1" x14ac:dyDescent="0.3">
      <c r="A41" s="610" t="s">
        <v>575</v>
      </c>
      <c r="B41" s="611" t="s">
        <v>554</v>
      </c>
      <c r="C41" s="612" t="s">
        <v>555</v>
      </c>
      <c r="D41" s="612">
        <v>675411.50879309163</v>
      </c>
      <c r="E41" s="612">
        <v>608024.22598301189</v>
      </c>
      <c r="F41" s="613">
        <v>0.90022781381013828</v>
      </c>
      <c r="G41" s="612">
        <v>-67387.282810079749</v>
      </c>
      <c r="H41" s="612" t="s">
        <v>2</v>
      </c>
    </row>
    <row r="42" spans="1:8" ht="14.4" customHeight="1" x14ac:dyDescent="0.3">
      <c r="A42" s="610" t="s">
        <v>575</v>
      </c>
      <c r="B42" s="611" t="s">
        <v>556</v>
      </c>
      <c r="C42" s="612" t="s">
        <v>557</v>
      </c>
      <c r="D42" s="612">
        <v>25042.687013034167</v>
      </c>
      <c r="E42" s="612">
        <v>36596.040000000008</v>
      </c>
      <c r="F42" s="613">
        <v>1.4613463795219968</v>
      </c>
      <c r="G42" s="612">
        <v>11553.352986965841</v>
      </c>
      <c r="H42" s="612" t="s">
        <v>2</v>
      </c>
    </row>
    <row r="43" spans="1:8" ht="14.4" customHeight="1" x14ac:dyDescent="0.3">
      <c r="A43" s="610" t="s">
        <v>575</v>
      </c>
      <c r="B43" s="611" t="s">
        <v>560</v>
      </c>
      <c r="C43" s="612" t="s">
        <v>561</v>
      </c>
      <c r="D43" s="612">
        <v>459760.58629176253</v>
      </c>
      <c r="E43" s="612">
        <v>283695.3872506271</v>
      </c>
      <c r="F43" s="613">
        <v>0.61705025552276238</v>
      </c>
      <c r="G43" s="612">
        <v>-176065.19904113543</v>
      </c>
      <c r="H43" s="612" t="s">
        <v>2</v>
      </c>
    </row>
    <row r="44" spans="1:8" ht="14.4" customHeight="1" x14ac:dyDescent="0.3">
      <c r="A44" s="610" t="s">
        <v>575</v>
      </c>
      <c r="B44" s="611" t="s">
        <v>562</v>
      </c>
      <c r="C44" s="612" t="s">
        <v>563</v>
      </c>
      <c r="D44" s="612">
        <v>5752.7986438095913</v>
      </c>
      <c r="E44" s="612">
        <v>14779.758509349143</v>
      </c>
      <c r="F44" s="613">
        <v>2.569142329577828</v>
      </c>
      <c r="G44" s="612">
        <v>9026.959865539553</v>
      </c>
      <c r="H44" s="612" t="s">
        <v>2</v>
      </c>
    </row>
    <row r="45" spans="1:8" ht="14.4" customHeight="1" x14ac:dyDescent="0.3">
      <c r="A45" s="610" t="s">
        <v>575</v>
      </c>
      <c r="B45" s="611" t="s">
        <v>6</v>
      </c>
      <c r="C45" s="612" t="s">
        <v>576</v>
      </c>
      <c r="D45" s="612">
        <v>2451483.1608676473</v>
      </c>
      <c r="E45" s="612">
        <v>2037507.1182506036</v>
      </c>
      <c r="F45" s="613">
        <v>0.83113241435828333</v>
      </c>
      <c r="G45" s="612">
        <v>-413976.04261704371</v>
      </c>
      <c r="H45" s="612" t="s">
        <v>567</v>
      </c>
    </row>
    <row r="46" spans="1:8" ht="14.4" customHeight="1" x14ac:dyDescent="0.3">
      <c r="A46" s="610" t="s">
        <v>550</v>
      </c>
      <c r="B46" s="611" t="s">
        <v>550</v>
      </c>
      <c r="C46" s="612" t="s">
        <v>550</v>
      </c>
      <c r="D46" s="612" t="s">
        <v>550</v>
      </c>
      <c r="E46" s="612" t="s">
        <v>550</v>
      </c>
      <c r="F46" s="613" t="s">
        <v>550</v>
      </c>
      <c r="G46" s="612" t="s">
        <v>550</v>
      </c>
      <c r="H46" s="612" t="s">
        <v>568</v>
      </c>
    </row>
    <row r="47" spans="1:8" ht="14.4" customHeight="1" x14ac:dyDescent="0.3">
      <c r="A47" s="610" t="s">
        <v>577</v>
      </c>
      <c r="B47" s="611" t="s">
        <v>552</v>
      </c>
      <c r="C47" s="612" t="s">
        <v>553</v>
      </c>
      <c r="D47" s="612">
        <v>179330.44968615499</v>
      </c>
      <c r="E47" s="612">
        <v>142016.56708373269</v>
      </c>
      <c r="F47" s="613">
        <v>0.7919266768821186</v>
      </c>
      <c r="G47" s="612">
        <v>-37313.882602422294</v>
      </c>
      <c r="H47" s="612" t="s">
        <v>2</v>
      </c>
    </row>
    <row r="48" spans="1:8" ht="14.4" customHeight="1" x14ac:dyDescent="0.3">
      <c r="A48" s="610" t="s">
        <v>577</v>
      </c>
      <c r="B48" s="611" t="s">
        <v>6</v>
      </c>
      <c r="C48" s="612" t="s">
        <v>578</v>
      </c>
      <c r="D48" s="612">
        <v>179330.44968615499</v>
      </c>
      <c r="E48" s="612">
        <v>142016.56708373269</v>
      </c>
      <c r="F48" s="613">
        <v>0.7919266768821186</v>
      </c>
      <c r="G48" s="612">
        <v>-37313.882602422294</v>
      </c>
      <c r="H48" s="612" t="s">
        <v>567</v>
      </c>
    </row>
    <row r="49" spans="1:8" ht="14.4" customHeight="1" x14ac:dyDescent="0.3">
      <c r="A49" s="610" t="s">
        <v>550</v>
      </c>
      <c r="B49" s="611" t="s">
        <v>550</v>
      </c>
      <c r="C49" s="612" t="s">
        <v>550</v>
      </c>
      <c r="D49" s="612" t="s">
        <v>550</v>
      </c>
      <c r="E49" s="612" t="s">
        <v>550</v>
      </c>
      <c r="F49" s="613" t="s">
        <v>550</v>
      </c>
      <c r="G49" s="612" t="s">
        <v>550</v>
      </c>
      <c r="H49" s="612" t="s">
        <v>568</v>
      </c>
    </row>
    <row r="50" spans="1:8" ht="14.4" customHeight="1" x14ac:dyDescent="0.3">
      <c r="A50" s="610" t="s">
        <v>579</v>
      </c>
      <c r="B50" s="611" t="s">
        <v>552</v>
      </c>
      <c r="C50" s="612" t="s">
        <v>553</v>
      </c>
      <c r="D50" s="612">
        <v>32587.832608058419</v>
      </c>
      <c r="E50" s="612">
        <v>28908.293631834145</v>
      </c>
      <c r="F50" s="613">
        <v>0.88708856399015668</v>
      </c>
      <c r="G50" s="612">
        <v>-3679.5389762242739</v>
      </c>
      <c r="H50" s="612" t="s">
        <v>2</v>
      </c>
    </row>
    <row r="51" spans="1:8" ht="14.4" customHeight="1" x14ac:dyDescent="0.3">
      <c r="A51" s="610" t="s">
        <v>579</v>
      </c>
      <c r="B51" s="611" t="s">
        <v>560</v>
      </c>
      <c r="C51" s="612" t="s">
        <v>561</v>
      </c>
      <c r="D51" s="612">
        <v>59.656143632745</v>
      </c>
      <c r="E51" s="612">
        <v>75.540000000000006</v>
      </c>
      <c r="F51" s="613">
        <v>1.2662568412909685</v>
      </c>
      <c r="G51" s="612">
        <v>15.883856367255007</v>
      </c>
      <c r="H51" s="612" t="s">
        <v>2</v>
      </c>
    </row>
    <row r="52" spans="1:8" ht="14.4" customHeight="1" x14ac:dyDescent="0.3">
      <c r="A52" s="610" t="s">
        <v>579</v>
      </c>
      <c r="B52" s="611" t="s">
        <v>6</v>
      </c>
      <c r="C52" s="612" t="s">
        <v>580</v>
      </c>
      <c r="D52" s="612">
        <v>32653.317969973607</v>
      </c>
      <c r="E52" s="612">
        <v>28983.833631834146</v>
      </c>
      <c r="F52" s="613">
        <v>0.88762292574635937</v>
      </c>
      <c r="G52" s="612">
        <v>-3669.4843381394603</v>
      </c>
      <c r="H52" s="612" t="s">
        <v>567</v>
      </c>
    </row>
    <row r="53" spans="1:8" ht="14.4" customHeight="1" x14ac:dyDescent="0.3">
      <c r="A53" s="610" t="s">
        <v>550</v>
      </c>
      <c r="B53" s="611" t="s">
        <v>550</v>
      </c>
      <c r="C53" s="612" t="s">
        <v>550</v>
      </c>
      <c r="D53" s="612" t="s">
        <v>550</v>
      </c>
      <c r="E53" s="612" t="s">
        <v>550</v>
      </c>
      <c r="F53" s="613" t="s">
        <v>550</v>
      </c>
      <c r="G53" s="612" t="s">
        <v>550</v>
      </c>
      <c r="H53" s="612" t="s">
        <v>568</v>
      </c>
    </row>
    <row r="54" spans="1:8" ht="14.4" customHeight="1" x14ac:dyDescent="0.3">
      <c r="A54" s="610" t="s">
        <v>549</v>
      </c>
      <c r="B54" s="611" t="s">
        <v>6</v>
      </c>
      <c r="C54" s="612" t="s">
        <v>551</v>
      </c>
      <c r="D54" s="612">
        <v>7455883.5078958021</v>
      </c>
      <c r="E54" s="612">
        <v>6191638.3793425169</v>
      </c>
      <c r="F54" s="613">
        <v>0.83043657707172513</v>
      </c>
      <c r="G54" s="612">
        <v>-1264245.1285532853</v>
      </c>
      <c r="H54" s="612" t="s">
        <v>564</v>
      </c>
    </row>
  </sheetData>
  <autoFilter ref="A3:G3"/>
  <mergeCells count="1">
    <mergeCell ref="A1:G1"/>
  </mergeCells>
  <conditionalFormatting sqref="F12 F55:F65536">
    <cfRule type="cellIs" dxfId="74" priority="19" stopIfTrue="1" operator="greaterThan">
      <formula>1</formula>
    </cfRule>
  </conditionalFormatting>
  <conditionalFormatting sqref="F4:F11">
    <cfRule type="cellIs" dxfId="73" priority="14" operator="greaterThan">
      <formula>1</formula>
    </cfRule>
  </conditionalFormatting>
  <conditionalFormatting sqref="B4:B11">
    <cfRule type="expression" dxfId="72" priority="18">
      <formula>AND(LEFT(H4,6)&lt;&gt;"mezera",H4&lt;&gt;"")</formula>
    </cfRule>
  </conditionalFormatting>
  <conditionalFormatting sqref="A4:A11">
    <cfRule type="expression" dxfId="71" priority="15">
      <formula>AND(H4&lt;&gt;"",H4&lt;&gt;"mezeraKL")</formula>
    </cfRule>
  </conditionalFormatting>
  <conditionalFormatting sqref="B4:G11">
    <cfRule type="expression" dxfId="70" priority="16">
      <formula>$H4="SumaNS"</formula>
    </cfRule>
    <cfRule type="expression" dxfId="69" priority="17">
      <formula>OR($H4="KL",$H4="SumaKL")</formula>
    </cfRule>
  </conditionalFormatting>
  <conditionalFormatting sqref="A4:G11">
    <cfRule type="expression" dxfId="68" priority="13">
      <formula>$H4&lt;&gt;""</formula>
    </cfRule>
  </conditionalFormatting>
  <conditionalFormatting sqref="G4:G11">
    <cfRule type="cellIs" dxfId="67" priority="12" operator="greaterThan">
      <formula>0</formula>
    </cfRule>
  </conditionalFormatting>
  <conditionalFormatting sqref="F4:F11">
    <cfRule type="cellIs" dxfId="66" priority="9" operator="greaterThan">
      <formula>1</formula>
    </cfRule>
  </conditionalFormatting>
  <conditionalFormatting sqref="F4:F11">
    <cfRule type="expression" dxfId="65" priority="10">
      <formula>$H4="SumaNS"</formula>
    </cfRule>
    <cfRule type="expression" dxfId="64" priority="11">
      <formula>OR($H4="KL",$H4="SumaKL")</formula>
    </cfRule>
  </conditionalFormatting>
  <conditionalFormatting sqref="F4:F11">
    <cfRule type="expression" dxfId="63" priority="8">
      <formula>$H4&lt;&gt;""</formula>
    </cfRule>
  </conditionalFormatting>
  <conditionalFormatting sqref="F13:F54">
    <cfRule type="cellIs" dxfId="62" priority="3" operator="greaterThan">
      <formula>1</formula>
    </cfRule>
  </conditionalFormatting>
  <conditionalFormatting sqref="B13:B54">
    <cfRule type="expression" dxfId="61" priority="7">
      <formula>AND(LEFT(H13,6)&lt;&gt;"mezera",H13&lt;&gt;"")</formula>
    </cfRule>
  </conditionalFormatting>
  <conditionalFormatting sqref="A13:A54">
    <cfRule type="expression" dxfId="60" priority="4">
      <formula>AND(H13&lt;&gt;"",H13&lt;&gt;"mezeraKL")</formula>
    </cfRule>
  </conditionalFormatting>
  <conditionalFormatting sqref="B13:G54">
    <cfRule type="expression" dxfId="59" priority="5">
      <formula>$H13="SumaNS"</formula>
    </cfRule>
    <cfRule type="expression" dxfId="58" priority="6">
      <formula>OR($H13="KL",$H13="SumaKL")</formula>
    </cfRule>
  </conditionalFormatting>
  <conditionalFormatting sqref="A13:G54">
    <cfRule type="expression" dxfId="57" priority="2">
      <formula>$H13&lt;&gt;""</formula>
    </cfRule>
  </conditionalFormatting>
  <conditionalFormatting sqref="G13:G54">
    <cfRule type="cellIs" dxfId="56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574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69" hidden="1" customWidth="1" outlineLevel="1"/>
    <col min="2" max="2" width="28.33203125" style="69" hidden="1" customWidth="1" outlineLevel="1"/>
    <col min="3" max="3" width="5.33203125" style="90" bestFit="1" customWidth="1" collapsed="1"/>
    <col min="4" max="4" width="18.77734375" style="92" customWidth="1"/>
    <col min="5" max="5" width="9" style="90" bestFit="1" customWidth="1"/>
    <col min="6" max="6" width="18.77734375" style="92" customWidth="1"/>
    <col min="7" max="7" width="5" style="90" customWidth="1"/>
    <col min="8" max="8" width="12.44140625" style="90" hidden="1" customWidth="1" outlineLevel="1"/>
    <col min="9" max="9" width="8.5546875" style="90" hidden="1" customWidth="1" outlineLevel="1"/>
    <col min="10" max="10" width="25.77734375" style="90" customWidth="1" collapsed="1"/>
    <col min="11" max="11" width="8.77734375" style="90" customWidth="1"/>
    <col min="12" max="13" width="7.77734375" style="98" customWidth="1"/>
    <col min="14" max="14" width="11.109375" style="98" customWidth="1"/>
    <col min="15" max="16384" width="8.88671875" style="69"/>
  </cols>
  <sheetData>
    <row r="1" spans="1:14" ht="18.600000000000001" customHeight="1" thickBot="1" x14ac:dyDescent="0.4">
      <c r="A1" s="473" t="s">
        <v>267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</row>
    <row r="2" spans="1:14" ht="14.4" customHeight="1" thickBot="1" x14ac:dyDescent="0.35">
      <c r="A2" s="580" t="s">
        <v>297</v>
      </c>
      <c r="B2" s="88"/>
      <c r="C2" s="338"/>
      <c r="D2" s="338"/>
      <c r="E2" s="338"/>
      <c r="F2" s="338"/>
      <c r="G2" s="338"/>
      <c r="H2" s="338"/>
      <c r="I2" s="338"/>
      <c r="J2" s="338"/>
      <c r="K2" s="338"/>
      <c r="L2" s="339"/>
      <c r="M2" s="339"/>
      <c r="N2" s="339"/>
    </row>
    <row r="3" spans="1:14" ht="14.4" customHeight="1" thickBot="1" x14ac:dyDescent="0.35">
      <c r="A3" s="88"/>
      <c r="B3" s="88"/>
      <c r="C3" s="469"/>
      <c r="D3" s="470"/>
      <c r="E3" s="470"/>
      <c r="F3" s="470"/>
      <c r="G3" s="470"/>
      <c r="H3" s="470"/>
      <c r="I3" s="470"/>
      <c r="J3" s="471" t="s">
        <v>255</v>
      </c>
      <c r="K3" s="472"/>
      <c r="L3" s="340">
        <f>IF(M3&lt;&gt;0,N3/M3,0)</f>
        <v>200.90527452062864</v>
      </c>
      <c r="M3" s="340">
        <f>SUBTOTAL(9,M5:M1048576)</f>
        <v>30818.694999999996</v>
      </c>
      <c r="N3" s="341">
        <f>SUBTOTAL(9,N5:N1048576)</f>
        <v>6191638.3793425243</v>
      </c>
    </row>
    <row r="4" spans="1:14" s="89" customFormat="1" ht="14.4" customHeight="1" thickBot="1" x14ac:dyDescent="0.35">
      <c r="A4" s="614" t="s">
        <v>7</v>
      </c>
      <c r="B4" s="615" t="s">
        <v>8</v>
      </c>
      <c r="C4" s="615" t="s">
        <v>0</v>
      </c>
      <c r="D4" s="615" t="s">
        <v>9</v>
      </c>
      <c r="E4" s="615" t="s">
        <v>10</v>
      </c>
      <c r="F4" s="615" t="s">
        <v>2</v>
      </c>
      <c r="G4" s="615" t="s">
        <v>11</v>
      </c>
      <c r="H4" s="615" t="s">
        <v>12</v>
      </c>
      <c r="I4" s="615" t="s">
        <v>13</v>
      </c>
      <c r="J4" s="616" t="s">
        <v>14</v>
      </c>
      <c r="K4" s="616" t="s">
        <v>15</v>
      </c>
      <c r="L4" s="617" t="s">
        <v>279</v>
      </c>
      <c r="M4" s="617" t="s">
        <v>16</v>
      </c>
      <c r="N4" s="618" t="s">
        <v>296</v>
      </c>
    </row>
    <row r="5" spans="1:14" ht="14.4" customHeight="1" x14ac:dyDescent="0.3">
      <c r="A5" s="619" t="s">
        <v>549</v>
      </c>
      <c r="B5" s="620" t="s">
        <v>551</v>
      </c>
      <c r="C5" s="621" t="s">
        <v>565</v>
      </c>
      <c r="D5" s="622" t="s">
        <v>566</v>
      </c>
      <c r="E5" s="621" t="s">
        <v>552</v>
      </c>
      <c r="F5" s="622" t="s">
        <v>553</v>
      </c>
      <c r="G5" s="621"/>
      <c r="H5" s="621" t="s">
        <v>581</v>
      </c>
      <c r="I5" s="621" t="s">
        <v>582</v>
      </c>
      <c r="J5" s="621" t="s">
        <v>583</v>
      </c>
      <c r="K5" s="621" t="s">
        <v>584</v>
      </c>
      <c r="L5" s="623">
        <v>61.940159159322498</v>
      </c>
      <c r="M5" s="623">
        <v>1</v>
      </c>
      <c r="N5" s="624">
        <v>61.940159159322498</v>
      </c>
    </row>
    <row r="6" spans="1:14" ht="14.4" customHeight="1" x14ac:dyDescent="0.3">
      <c r="A6" s="625" t="s">
        <v>549</v>
      </c>
      <c r="B6" s="626" t="s">
        <v>551</v>
      </c>
      <c r="C6" s="627" t="s">
        <v>565</v>
      </c>
      <c r="D6" s="628" t="s">
        <v>566</v>
      </c>
      <c r="E6" s="627" t="s">
        <v>552</v>
      </c>
      <c r="F6" s="628" t="s">
        <v>553</v>
      </c>
      <c r="G6" s="627"/>
      <c r="H6" s="627" t="s">
        <v>585</v>
      </c>
      <c r="I6" s="627" t="s">
        <v>586</v>
      </c>
      <c r="J6" s="627" t="s">
        <v>587</v>
      </c>
      <c r="K6" s="627" t="s">
        <v>588</v>
      </c>
      <c r="L6" s="629">
        <v>195.19</v>
      </c>
      <c r="M6" s="629">
        <v>2</v>
      </c>
      <c r="N6" s="630">
        <v>390.38</v>
      </c>
    </row>
    <row r="7" spans="1:14" ht="14.4" customHeight="1" x14ac:dyDescent="0.3">
      <c r="A7" s="625" t="s">
        <v>549</v>
      </c>
      <c r="B7" s="626" t="s">
        <v>551</v>
      </c>
      <c r="C7" s="627" t="s">
        <v>565</v>
      </c>
      <c r="D7" s="628" t="s">
        <v>566</v>
      </c>
      <c r="E7" s="627" t="s">
        <v>552</v>
      </c>
      <c r="F7" s="628" t="s">
        <v>553</v>
      </c>
      <c r="G7" s="627"/>
      <c r="H7" s="627" t="s">
        <v>589</v>
      </c>
      <c r="I7" s="627" t="s">
        <v>590</v>
      </c>
      <c r="J7" s="627" t="s">
        <v>591</v>
      </c>
      <c r="K7" s="627"/>
      <c r="L7" s="629">
        <v>78.706209488467351</v>
      </c>
      <c r="M7" s="629">
        <v>150</v>
      </c>
      <c r="N7" s="630">
        <v>11805.931423270102</v>
      </c>
    </row>
    <row r="8" spans="1:14" ht="14.4" customHeight="1" x14ac:dyDescent="0.3">
      <c r="A8" s="625" t="s">
        <v>549</v>
      </c>
      <c r="B8" s="626" t="s">
        <v>551</v>
      </c>
      <c r="C8" s="627" t="s">
        <v>565</v>
      </c>
      <c r="D8" s="628" t="s">
        <v>566</v>
      </c>
      <c r="E8" s="627" t="s">
        <v>552</v>
      </c>
      <c r="F8" s="628" t="s">
        <v>553</v>
      </c>
      <c r="G8" s="627"/>
      <c r="H8" s="627" t="s">
        <v>592</v>
      </c>
      <c r="I8" s="627" t="s">
        <v>593</v>
      </c>
      <c r="J8" s="627" t="s">
        <v>594</v>
      </c>
      <c r="K8" s="627" t="s">
        <v>595</v>
      </c>
      <c r="L8" s="629">
        <v>126.13017096585151</v>
      </c>
      <c r="M8" s="629">
        <v>2</v>
      </c>
      <c r="N8" s="630">
        <v>252.26034193170301</v>
      </c>
    </row>
    <row r="9" spans="1:14" ht="14.4" customHeight="1" x14ac:dyDescent="0.3">
      <c r="A9" s="625" t="s">
        <v>549</v>
      </c>
      <c r="B9" s="626" t="s">
        <v>551</v>
      </c>
      <c r="C9" s="627" t="s">
        <v>565</v>
      </c>
      <c r="D9" s="628" t="s">
        <v>566</v>
      </c>
      <c r="E9" s="627" t="s">
        <v>552</v>
      </c>
      <c r="F9" s="628" t="s">
        <v>553</v>
      </c>
      <c r="G9" s="627"/>
      <c r="H9" s="627" t="s">
        <v>596</v>
      </c>
      <c r="I9" s="627" t="s">
        <v>597</v>
      </c>
      <c r="J9" s="627" t="s">
        <v>598</v>
      </c>
      <c r="K9" s="627" t="s">
        <v>599</v>
      </c>
      <c r="L9" s="629">
        <v>125.19</v>
      </c>
      <c r="M9" s="629">
        <v>1</v>
      </c>
      <c r="N9" s="630">
        <v>125.19</v>
      </c>
    </row>
    <row r="10" spans="1:14" ht="14.4" customHeight="1" x14ac:dyDescent="0.3">
      <c r="A10" s="625" t="s">
        <v>549</v>
      </c>
      <c r="B10" s="626" t="s">
        <v>551</v>
      </c>
      <c r="C10" s="627" t="s">
        <v>565</v>
      </c>
      <c r="D10" s="628" t="s">
        <v>566</v>
      </c>
      <c r="E10" s="627" t="s">
        <v>552</v>
      </c>
      <c r="F10" s="628" t="s">
        <v>553</v>
      </c>
      <c r="G10" s="627"/>
      <c r="H10" s="627" t="s">
        <v>600</v>
      </c>
      <c r="I10" s="627" t="s">
        <v>601</v>
      </c>
      <c r="J10" s="627" t="s">
        <v>602</v>
      </c>
      <c r="K10" s="627" t="s">
        <v>603</v>
      </c>
      <c r="L10" s="629">
        <v>151.33303981967131</v>
      </c>
      <c r="M10" s="629">
        <v>3</v>
      </c>
      <c r="N10" s="630">
        <v>453.99911945901397</v>
      </c>
    </row>
    <row r="11" spans="1:14" ht="14.4" customHeight="1" x14ac:dyDescent="0.3">
      <c r="A11" s="625" t="s">
        <v>549</v>
      </c>
      <c r="B11" s="626" t="s">
        <v>551</v>
      </c>
      <c r="C11" s="627" t="s">
        <v>565</v>
      </c>
      <c r="D11" s="628" t="s">
        <v>566</v>
      </c>
      <c r="E11" s="627" t="s">
        <v>552</v>
      </c>
      <c r="F11" s="628" t="s">
        <v>553</v>
      </c>
      <c r="G11" s="627"/>
      <c r="H11" s="627" t="s">
        <v>604</v>
      </c>
      <c r="I11" s="627" t="s">
        <v>605</v>
      </c>
      <c r="J11" s="627" t="s">
        <v>606</v>
      </c>
      <c r="K11" s="627" t="s">
        <v>607</v>
      </c>
      <c r="L11" s="629">
        <v>139.36000000000001</v>
      </c>
      <c r="M11" s="629">
        <v>1</v>
      </c>
      <c r="N11" s="630">
        <v>139.36000000000001</v>
      </c>
    </row>
    <row r="12" spans="1:14" ht="14.4" customHeight="1" x14ac:dyDescent="0.3">
      <c r="A12" s="625" t="s">
        <v>549</v>
      </c>
      <c r="B12" s="626" t="s">
        <v>551</v>
      </c>
      <c r="C12" s="627" t="s">
        <v>565</v>
      </c>
      <c r="D12" s="628" t="s">
        <v>566</v>
      </c>
      <c r="E12" s="627" t="s">
        <v>552</v>
      </c>
      <c r="F12" s="628" t="s">
        <v>553</v>
      </c>
      <c r="G12" s="627"/>
      <c r="H12" s="627" t="s">
        <v>608</v>
      </c>
      <c r="I12" s="627" t="s">
        <v>609</v>
      </c>
      <c r="J12" s="627" t="s">
        <v>610</v>
      </c>
      <c r="K12" s="627" t="s">
        <v>611</v>
      </c>
      <c r="L12" s="629">
        <v>104.72987387504533</v>
      </c>
      <c r="M12" s="629">
        <v>3</v>
      </c>
      <c r="N12" s="630">
        <v>314.189621625136</v>
      </c>
    </row>
    <row r="13" spans="1:14" ht="14.4" customHeight="1" x14ac:dyDescent="0.3">
      <c r="A13" s="625" t="s">
        <v>549</v>
      </c>
      <c r="B13" s="626" t="s">
        <v>551</v>
      </c>
      <c r="C13" s="627" t="s">
        <v>565</v>
      </c>
      <c r="D13" s="628" t="s">
        <v>566</v>
      </c>
      <c r="E13" s="627" t="s">
        <v>552</v>
      </c>
      <c r="F13" s="628" t="s">
        <v>553</v>
      </c>
      <c r="G13" s="627"/>
      <c r="H13" s="627" t="s">
        <v>612</v>
      </c>
      <c r="I13" s="627" t="s">
        <v>613</v>
      </c>
      <c r="J13" s="627" t="s">
        <v>614</v>
      </c>
      <c r="K13" s="627" t="s">
        <v>615</v>
      </c>
      <c r="L13" s="629">
        <v>3075.48</v>
      </c>
      <c r="M13" s="629">
        <v>1</v>
      </c>
      <c r="N13" s="630">
        <v>3075.48</v>
      </c>
    </row>
    <row r="14" spans="1:14" ht="14.4" customHeight="1" x14ac:dyDescent="0.3">
      <c r="A14" s="625" t="s">
        <v>549</v>
      </c>
      <c r="B14" s="626" t="s">
        <v>551</v>
      </c>
      <c r="C14" s="627" t="s">
        <v>565</v>
      </c>
      <c r="D14" s="628" t="s">
        <v>566</v>
      </c>
      <c r="E14" s="627" t="s">
        <v>552</v>
      </c>
      <c r="F14" s="628" t="s">
        <v>553</v>
      </c>
      <c r="G14" s="627"/>
      <c r="H14" s="627" t="s">
        <v>616</v>
      </c>
      <c r="I14" s="627" t="s">
        <v>617</v>
      </c>
      <c r="J14" s="627" t="s">
        <v>618</v>
      </c>
      <c r="K14" s="627" t="s">
        <v>619</v>
      </c>
      <c r="L14" s="629">
        <v>336.61</v>
      </c>
      <c r="M14" s="629">
        <v>1</v>
      </c>
      <c r="N14" s="630">
        <v>336.61</v>
      </c>
    </row>
    <row r="15" spans="1:14" ht="14.4" customHeight="1" x14ac:dyDescent="0.3">
      <c r="A15" s="625" t="s">
        <v>549</v>
      </c>
      <c r="B15" s="626" t="s">
        <v>551</v>
      </c>
      <c r="C15" s="627" t="s">
        <v>565</v>
      </c>
      <c r="D15" s="628" t="s">
        <v>566</v>
      </c>
      <c r="E15" s="627" t="s">
        <v>552</v>
      </c>
      <c r="F15" s="628" t="s">
        <v>553</v>
      </c>
      <c r="G15" s="627" t="s">
        <v>620</v>
      </c>
      <c r="H15" s="627" t="s">
        <v>621</v>
      </c>
      <c r="I15" s="627" t="s">
        <v>621</v>
      </c>
      <c r="J15" s="627" t="s">
        <v>622</v>
      </c>
      <c r="K15" s="627" t="s">
        <v>623</v>
      </c>
      <c r="L15" s="629">
        <v>259.73950599189681</v>
      </c>
      <c r="M15" s="629">
        <v>158</v>
      </c>
      <c r="N15" s="630">
        <v>41038.841946719695</v>
      </c>
    </row>
    <row r="16" spans="1:14" ht="14.4" customHeight="1" x14ac:dyDescent="0.3">
      <c r="A16" s="625" t="s">
        <v>549</v>
      </c>
      <c r="B16" s="626" t="s">
        <v>551</v>
      </c>
      <c r="C16" s="627" t="s">
        <v>565</v>
      </c>
      <c r="D16" s="628" t="s">
        <v>566</v>
      </c>
      <c r="E16" s="627" t="s">
        <v>552</v>
      </c>
      <c r="F16" s="628" t="s">
        <v>553</v>
      </c>
      <c r="G16" s="627" t="s">
        <v>620</v>
      </c>
      <c r="H16" s="627" t="s">
        <v>624</v>
      </c>
      <c r="I16" s="627" t="s">
        <v>624</v>
      </c>
      <c r="J16" s="627" t="s">
        <v>625</v>
      </c>
      <c r="K16" s="627" t="s">
        <v>626</v>
      </c>
      <c r="L16" s="629">
        <v>181.58898028176367</v>
      </c>
      <c r="M16" s="629">
        <v>39</v>
      </c>
      <c r="N16" s="630">
        <v>7081.9702309887825</v>
      </c>
    </row>
    <row r="17" spans="1:14" ht="14.4" customHeight="1" x14ac:dyDescent="0.3">
      <c r="A17" s="625" t="s">
        <v>549</v>
      </c>
      <c r="B17" s="626" t="s">
        <v>551</v>
      </c>
      <c r="C17" s="627" t="s">
        <v>565</v>
      </c>
      <c r="D17" s="628" t="s">
        <v>566</v>
      </c>
      <c r="E17" s="627" t="s">
        <v>552</v>
      </c>
      <c r="F17" s="628" t="s">
        <v>553</v>
      </c>
      <c r="G17" s="627" t="s">
        <v>620</v>
      </c>
      <c r="H17" s="627" t="s">
        <v>627</v>
      </c>
      <c r="I17" s="627" t="s">
        <v>627</v>
      </c>
      <c r="J17" s="627" t="s">
        <v>628</v>
      </c>
      <c r="K17" s="627" t="s">
        <v>629</v>
      </c>
      <c r="L17" s="629">
        <v>154.71214285714288</v>
      </c>
      <c r="M17" s="629">
        <v>14</v>
      </c>
      <c r="N17" s="630">
        <v>2165.9700000000003</v>
      </c>
    </row>
    <row r="18" spans="1:14" ht="14.4" customHeight="1" x14ac:dyDescent="0.3">
      <c r="A18" s="625" t="s">
        <v>549</v>
      </c>
      <c r="B18" s="626" t="s">
        <v>551</v>
      </c>
      <c r="C18" s="627" t="s">
        <v>565</v>
      </c>
      <c r="D18" s="628" t="s">
        <v>566</v>
      </c>
      <c r="E18" s="627" t="s">
        <v>552</v>
      </c>
      <c r="F18" s="628" t="s">
        <v>553</v>
      </c>
      <c r="G18" s="627" t="s">
        <v>620</v>
      </c>
      <c r="H18" s="627" t="s">
        <v>630</v>
      </c>
      <c r="I18" s="627" t="s">
        <v>630</v>
      </c>
      <c r="J18" s="627" t="s">
        <v>622</v>
      </c>
      <c r="K18" s="627" t="s">
        <v>631</v>
      </c>
      <c r="L18" s="629">
        <v>145.35280171999821</v>
      </c>
      <c r="M18" s="629">
        <v>47</v>
      </c>
      <c r="N18" s="630">
        <v>6831.5816808399159</v>
      </c>
    </row>
    <row r="19" spans="1:14" ht="14.4" customHeight="1" x14ac:dyDescent="0.3">
      <c r="A19" s="625" t="s">
        <v>549</v>
      </c>
      <c r="B19" s="626" t="s">
        <v>551</v>
      </c>
      <c r="C19" s="627" t="s">
        <v>565</v>
      </c>
      <c r="D19" s="628" t="s">
        <v>566</v>
      </c>
      <c r="E19" s="627" t="s">
        <v>552</v>
      </c>
      <c r="F19" s="628" t="s">
        <v>553</v>
      </c>
      <c r="G19" s="627" t="s">
        <v>620</v>
      </c>
      <c r="H19" s="627" t="s">
        <v>632</v>
      </c>
      <c r="I19" s="627" t="s">
        <v>632</v>
      </c>
      <c r="J19" s="627" t="s">
        <v>622</v>
      </c>
      <c r="K19" s="627" t="s">
        <v>633</v>
      </c>
      <c r="L19" s="629">
        <v>151.93086572648807</v>
      </c>
      <c r="M19" s="629">
        <v>14</v>
      </c>
      <c r="N19" s="630">
        <v>2127.032120170833</v>
      </c>
    </row>
    <row r="20" spans="1:14" ht="14.4" customHeight="1" x14ac:dyDescent="0.3">
      <c r="A20" s="625" t="s">
        <v>549</v>
      </c>
      <c r="B20" s="626" t="s">
        <v>551</v>
      </c>
      <c r="C20" s="627" t="s">
        <v>565</v>
      </c>
      <c r="D20" s="628" t="s">
        <v>566</v>
      </c>
      <c r="E20" s="627" t="s">
        <v>552</v>
      </c>
      <c r="F20" s="628" t="s">
        <v>553</v>
      </c>
      <c r="G20" s="627" t="s">
        <v>620</v>
      </c>
      <c r="H20" s="627" t="s">
        <v>634</v>
      </c>
      <c r="I20" s="627" t="s">
        <v>635</v>
      </c>
      <c r="J20" s="627" t="s">
        <v>636</v>
      </c>
      <c r="K20" s="627" t="s">
        <v>637</v>
      </c>
      <c r="L20" s="629">
        <v>53.7</v>
      </c>
      <c r="M20" s="629">
        <v>2</v>
      </c>
      <c r="N20" s="630">
        <v>107.4</v>
      </c>
    </row>
    <row r="21" spans="1:14" ht="14.4" customHeight="1" x14ac:dyDescent="0.3">
      <c r="A21" s="625" t="s">
        <v>549</v>
      </c>
      <c r="B21" s="626" t="s">
        <v>551</v>
      </c>
      <c r="C21" s="627" t="s">
        <v>565</v>
      </c>
      <c r="D21" s="628" t="s">
        <v>566</v>
      </c>
      <c r="E21" s="627" t="s">
        <v>552</v>
      </c>
      <c r="F21" s="628" t="s">
        <v>553</v>
      </c>
      <c r="G21" s="627" t="s">
        <v>620</v>
      </c>
      <c r="H21" s="627" t="s">
        <v>638</v>
      </c>
      <c r="I21" s="627" t="s">
        <v>639</v>
      </c>
      <c r="J21" s="627" t="s">
        <v>640</v>
      </c>
      <c r="K21" s="627" t="s">
        <v>641</v>
      </c>
      <c r="L21" s="629">
        <v>84.655506618778688</v>
      </c>
      <c r="M21" s="629">
        <v>4</v>
      </c>
      <c r="N21" s="630">
        <v>338.62202647511475</v>
      </c>
    </row>
    <row r="22" spans="1:14" ht="14.4" customHeight="1" x14ac:dyDescent="0.3">
      <c r="A22" s="625" t="s">
        <v>549</v>
      </c>
      <c r="B22" s="626" t="s">
        <v>551</v>
      </c>
      <c r="C22" s="627" t="s">
        <v>565</v>
      </c>
      <c r="D22" s="628" t="s">
        <v>566</v>
      </c>
      <c r="E22" s="627" t="s">
        <v>552</v>
      </c>
      <c r="F22" s="628" t="s">
        <v>553</v>
      </c>
      <c r="G22" s="627" t="s">
        <v>620</v>
      </c>
      <c r="H22" s="627" t="s">
        <v>642</v>
      </c>
      <c r="I22" s="627" t="s">
        <v>643</v>
      </c>
      <c r="J22" s="627" t="s">
        <v>644</v>
      </c>
      <c r="K22" s="627" t="s">
        <v>645</v>
      </c>
      <c r="L22" s="629">
        <v>94.73162055216163</v>
      </c>
      <c r="M22" s="629">
        <v>23</v>
      </c>
      <c r="N22" s="630">
        <v>2178.8272726997175</v>
      </c>
    </row>
    <row r="23" spans="1:14" ht="14.4" customHeight="1" x14ac:dyDescent="0.3">
      <c r="A23" s="625" t="s">
        <v>549</v>
      </c>
      <c r="B23" s="626" t="s">
        <v>551</v>
      </c>
      <c r="C23" s="627" t="s">
        <v>565</v>
      </c>
      <c r="D23" s="628" t="s">
        <v>566</v>
      </c>
      <c r="E23" s="627" t="s">
        <v>552</v>
      </c>
      <c r="F23" s="628" t="s">
        <v>553</v>
      </c>
      <c r="G23" s="627" t="s">
        <v>620</v>
      </c>
      <c r="H23" s="627" t="s">
        <v>646</v>
      </c>
      <c r="I23" s="627" t="s">
        <v>647</v>
      </c>
      <c r="J23" s="627" t="s">
        <v>644</v>
      </c>
      <c r="K23" s="627" t="s">
        <v>648</v>
      </c>
      <c r="L23" s="629">
        <v>97.700090409303598</v>
      </c>
      <c r="M23" s="629">
        <v>2</v>
      </c>
      <c r="N23" s="630">
        <v>195.4001808186072</v>
      </c>
    </row>
    <row r="24" spans="1:14" ht="14.4" customHeight="1" x14ac:dyDescent="0.3">
      <c r="A24" s="625" t="s">
        <v>549</v>
      </c>
      <c r="B24" s="626" t="s">
        <v>551</v>
      </c>
      <c r="C24" s="627" t="s">
        <v>565</v>
      </c>
      <c r="D24" s="628" t="s">
        <v>566</v>
      </c>
      <c r="E24" s="627" t="s">
        <v>552</v>
      </c>
      <c r="F24" s="628" t="s">
        <v>553</v>
      </c>
      <c r="G24" s="627" t="s">
        <v>620</v>
      </c>
      <c r="H24" s="627" t="s">
        <v>649</v>
      </c>
      <c r="I24" s="627" t="s">
        <v>650</v>
      </c>
      <c r="J24" s="627" t="s">
        <v>651</v>
      </c>
      <c r="K24" s="627" t="s">
        <v>652</v>
      </c>
      <c r="L24" s="629">
        <v>166.94996100664838</v>
      </c>
      <c r="M24" s="629">
        <v>8</v>
      </c>
      <c r="N24" s="630">
        <v>1335.599688053187</v>
      </c>
    </row>
    <row r="25" spans="1:14" ht="14.4" customHeight="1" x14ac:dyDescent="0.3">
      <c r="A25" s="625" t="s">
        <v>549</v>
      </c>
      <c r="B25" s="626" t="s">
        <v>551</v>
      </c>
      <c r="C25" s="627" t="s">
        <v>565</v>
      </c>
      <c r="D25" s="628" t="s">
        <v>566</v>
      </c>
      <c r="E25" s="627" t="s">
        <v>552</v>
      </c>
      <c r="F25" s="628" t="s">
        <v>553</v>
      </c>
      <c r="G25" s="627" t="s">
        <v>620</v>
      </c>
      <c r="H25" s="627" t="s">
        <v>653</v>
      </c>
      <c r="I25" s="627" t="s">
        <v>654</v>
      </c>
      <c r="J25" s="627" t="s">
        <v>655</v>
      </c>
      <c r="K25" s="627" t="s">
        <v>656</v>
      </c>
      <c r="L25" s="629">
        <v>63.034983371591942</v>
      </c>
      <c r="M25" s="629">
        <v>28</v>
      </c>
      <c r="N25" s="630">
        <v>1764.9795344045745</v>
      </c>
    </row>
    <row r="26" spans="1:14" ht="14.4" customHeight="1" x14ac:dyDescent="0.3">
      <c r="A26" s="625" t="s">
        <v>549</v>
      </c>
      <c r="B26" s="626" t="s">
        <v>551</v>
      </c>
      <c r="C26" s="627" t="s">
        <v>565</v>
      </c>
      <c r="D26" s="628" t="s">
        <v>566</v>
      </c>
      <c r="E26" s="627" t="s">
        <v>552</v>
      </c>
      <c r="F26" s="628" t="s">
        <v>553</v>
      </c>
      <c r="G26" s="627" t="s">
        <v>620</v>
      </c>
      <c r="H26" s="627" t="s">
        <v>657</v>
      </c>
      <c r="I26" s="627" t="s">
        <v>658</v>
      </c>
      <c r="J26" s="627" t="s">
        <v>659</v>
      </c>
      <c r="K26" s="627" t="s">
        <v>660</v>
      </c>
      <c r="L26" s="629">
        <v>42.4</v>
      </c>
      <c r="M26" s="629">
        <v>1</v>
      </c>
      <c r="N26" s="630">
        <v>42.4</v>
      </c>
    </row>
    <row r="27" spans="1:14" ht="14.4" customHeight="1" x14ac:dyDescent="0.3">
      <c r="A27" s="625" t="s">
        <v>549</v>
      </c>
      <c r="B27" s="626" t="s">
        <v>551</v>
      </c>
      <c r="C27" s="627" t="s">
        <v>565</v>
      </c>
      <c r="D27" s="628" t="s">
        <v>566</v>
      </c>
      <c r="E27" s="627" t="s">
        <v>552</v>
      </c>
      <c r="F27" s="628" t="s">
        <v>553</v>
      </c>
      <c r="G27" s="627" t="s">
        <v>620</v>
      </c>
      <c r="H27" s="627" t="s">
        <v>661</v>
      </c>
      <c r="I27" s="627" t="s">
        <v>662</v>
      </c>
      <c r="J27" s="627" t="s">
        <v>663</v>
      </c>
      <c r="K27" s="627" t="s">
        <v>664</v>
      </c>
      <c r="L27" s="629">
        <v>66.622192993891687</v>
      </c>
      <c r="M27" s="629">
        <v>9</v>
      </c>
      <c r="N27" s="630">
        <v>599.59973694502514</v>
      </c>
    </row>
    <row r="28" spans="1:14" ht="14.4" customHeight="1" x14ac:dyDescent="0.3">
      <c r="A28" s="625" t="s">
        <v>549</v>
      </c>
      <c r="B28" s="626" t="s">
        <v>551</v>
      </c>
      <c r="C28" s="627" t="s">
        <v>565</v>
      </c>
      <c r="D28" s="628" t="s">
        <v>566</v>
      </c>
      <c r="E28" s="627" t="s">
        <v>552</v>
      </c>
      <c r="F28" s="628" t="s">
        <v>553</v>
      </c>
      <c r="G28" s="627" t="s">
        <v>620</v>
      </c>
      <c r="H28" s="627" t="s">
        <v>665</v>
      </c>
      <c r="I28" s="627" t="s">
        <v>666</v>
      </c>
      <c r="J28" s="627" t="s">
        <v>667</v>
      </c>
      <c r="K28" s="627" t="s">
        <v>668</v>
      </c>
      <c r="L28" s="629">
        <v>55.57238581244566</v>
      </c>
      <c r="M28" s="629">
        <v>21</v>
      </c>
      <c r="N28" s="630">
        <v>1167.0201020613588</v>
      </c>
    </row>
    <row r="29" spans="1:14" ht="14.4" customHeight="1" x14ac:dyDescent="0.3">
      <c r="A29" s="625" t="s">
        <v>549</v>
      </c>
      <c r="B29" s="626" t="s">
        <v>551</v>
      </c>
      <c r="C29" s="627" t="s">
        <v>565</v>
      </c>
      <c r="D29" s="628" t="s">
        <v>566</v>
      </c>
      <c r="E29" s="627" t="s">
        <v>552</v>
      </c>
      <c r="F29" s="628" t="s">
        <v>553</v>
      </c>
      <c r="G29" s="627" t="s">
        <v>620</v>
      </c>
      <c r="H29" s="627" t="s">
        <v>669</v>
      </c>
      <c r="I29" s="627" t="s">
        <v>670</v>
      </c>
      <c r="J29" s="627" t="s">
        <v>671</v>
      </c>
      <c r="K29" s="627" t="s">
        <v>672</v>
      </c>
      <c r="L29" s="629">
        <v>78.579798940676156</v>
      </c>
      <c r="M29" s="629">
        <v>15</v>
      </c>
      <c r="N29" s="630">
        <v>1178.6969841101422</v>
      </c>
    </row>
    <row r="30" spans="1:14" ht="14.4" customHeight="1" x14ac:dyDescent="0.3">
      <c r="A30" s="625" t="s">
        <v>549</v>
      </c>
      <c r="B30" s="626" t="s">
        <v>551</v>
      </c>
      <c r="C30" s="627" t="s">
        <v>565</v>
      </c>
      <c r="D30" s="628" t="s">
        <v>566</v>
      </c>
      <c r="E30" s="627" t="s">
        <v>552</v>
      </c>
      <c r="F30" s="628" t="s">
        <v>553</v>
      </c>
      <c r="G30" s="627" t="s">
        <v>620</v>
      </c>
      <c r="H30" s="627" t="s">
        <v>673</v>
      </c>
      <c r="I30" s="627" t="s">
        <v>674</v>
      </c>
      <c r="J30" s="627" t="s">
        <v>675</v>
      </c>
      <c r="K30" s="627" t="s">
        <v>676</v>
      </c>
      <c r="L30" s="629">
        <v>27.320655969728758</v>
      </c>
      <c r="M30" s="629">
        <v>27</v>
      </c>
      <c r="N30" s="630">
        <v>737.65771118267651</v>
      </c>
    </row>
    <row r="31" spans="1:14" ht="14.4" customHeight="1" x14ac:dyDescent="0.3">
      <c r="A31" s="625" t="s">
        <v>549</v>
      </c>
      <c r="B31" s="626" t="s">
        <v>551</v>
      </c>
      <c r="C31" s="627" t="s">
        <v>565</v>
      </c>
      <c r="D31" s="628" t="s">
        <v>566</v>
      </c>
      <c r="E31" s="627" t="s">
        <v>552</v>
      </c>
      <c r="F31" s="628" t="s">
        <v>553</v>
      </c>
      <c r="G31" s="627" t="s">
        <v>620</v>
      </c>
      <c r="H31" s="627" t="s">
        <v>677</v>
      </c>
      <c r="I31" s="627" t="s">
        <v>678</v>
      </c>
      <c r="J31" s="627" t="s">
        <v>679</v>
      </c>
      <c r="K31" s="627" t="s">
        <v>637</v>
      </c>
      <c r="L31" s="629">
        <v>41.999967857601064</v>
      </c>
      <c r="M31" s="629">
        <v>9</v>
      </c>
      <c r="N31" s="630">
        <v>377.99971071840957</v>
      </c>
    </row>
    <row r="32" spans="1:14" ht="14.4" customHeight="1" x14ac:dyDescent="0.3">
      <c r="A32" s="625" t="s">
        <v>549</v>
      </c>
      <c r="B32" s="626" t="s">
        <v>551</v>
      </c>
      <c r="C32" s="627" t="s">
        <v>565</v>
      </c>
      <c r="D32" s="628" t="s">
        <v>566</v>
      </c>
      <c r="E32" s="627" t="s">
        <v>552</v>
      </c>
      <c r="F32" s="628" t="s">
        <v>553</v>
      </c>
      <c r="G32" s="627" t="s">
        <v>620</v>
      </c>
      <c r="H32" s="627" t="s">
        <v>680</v>
      </c>
      <c r="I32" s="627" t="s">
        <v>681</v>
      </c>
      <c r="J32" s="627" t="s">
        <v>679</v>
      </c>
      <c r="K32" s="627" t="s">
        <v>682</v>
      </c>
      <c r="L32" s="629">
        <v>81.13748380280704</v>
      </c>
      <c r="M32" s="629">
        <v>72</v>
      </c>
      <c r="N32" s="630">
        <v>5841.8988338021072</v>
      </c>
    </row>
    <row r="33" spans="1:14" ht="14.4" customHeight="1" x14ac:dyDescent="0.3">
      <c r="A33" s="625" t="s">
        <v>549</v>
      </c>
      <c r="B33" s="626" t="s">
        <v>551</v>
      </c>
      <c r="C33" s="627" t="s">
        <v>565</v>
      </c>
      <c r="D33" s="628" t="s">
        <v>566</v>
      </c>
      <c r="E33" s="627" t="s">
        <v>552</v>
      </c>
      <c r="F33" s="628" t="s">
        <v>553</v>
      </c>
      <c r="G33" s="627" t="s">
        <v>620</v>
      </c>
      <c r="H33" s="627" t="s">
        <v>683</v>
      </c>
      <c r="I33" s="627" t="s">
        <v>684</v>
      </c>
      <c r="J33" s="627" t="s">
        <v>685</v>
      </c>
      <c r="K33" s="627" t="s">
        <v>686</v>
      </c>
      <c r="L33" s="629">
        <v>59.94</v>
      </c>
      <c r="M33" s="629">
        <v>1</v>
      </c>
      <c r="N33" s="630">
        <v>59.94</v>
      </c>
    </row>
    <row r="34" spans="1:14" ht="14.4" customHeight="1" x14ac:dyDescent="0.3">
      <c r="A34" s="625" t="s">
        <v>549</v>
      </c>
      <c r="B34" s="626" t="s">
        <v>551</v>
      </c>
      <c r="C34" s="627" t="s">
        <v>565</v>
      </c>
      <c r="D34" s="628" t="s">
        <v>566</v>
      </c>
      <c r="E34" s="627" t="s">
        <v>552</v>
      </c>
      <c r="F34" s="628" t="s">
        <v>553</v>
      </c>
      <c r="G34" s="627" t="s">
        <v>620</v>
      </c>
      <c r="H34" s="627" t="s">
        <v>687</v>
      </c>
      <c r="I34" s="627" t="s">
        <v>688</v>
      </c>
      <c r="J34" s="627" t="s">
        <v>689</v>
      </c>
      <c r="K34" s="627" t="s">
        <v>690</v>
      </c>
      <c r="L34" s="629">
        <v>120.51</v>
      </c>
      <c r="M34" s="629">
        <v>2</v>
      </c>
      <c r="N34" s="630">
        <v>241.02</v>
      </c>
    </row>
    <row r="35" spans="1:14" ht="14.4" customHeight="1" x14ac:dyDescent="0.3">
      <c r="A35" s="625" t="s">
        <v>549</v>
      </c>
      <c r="B35" s="626" t="s">
        <v>551</v>
      </c>
      <c r="C35" s="627" t="s">
        <v>565</v>
      </c>
      <c r="D35" s="628" t="s">
        <v>566</v>
      </c>
      <c r="E35" s="627" t="s">
        <v>552</v>
      </c>
      <c r="F35" s="628" t="s">
        <v>553</v>
      </c>
      <c r="G35" s="627" t="s">
        <v>620</v>
      </c>
      <c r="H35" s="627" t="s">
        <v>691</v>
      </c>
      <c r="I35" s="627" t="s">
        <v>692</v>
      </c>
      <c r="J35" s="627" t="s">
        <v>693</v>
      </c>
      <c r="K35" s="627" t="s">
        <v>694</v>
      </c>
      <c r="L35" s="629">
        <v>38.19</v>
      </c>
      <c r="M35" s="629">
        <v>3</v>
      </c>
      <c r="N35" s="630">
        <v>114.57</v>
      </c>
    </row>
    <row r="36" spans="1:14" ht="14.4" customHeight="1" x14ac:dyDescent="0.3">
      <c r="A36" s="625" t="s">
        <v>549</v>
      </c>
      <c r="B36" s="626" t="s">
        <v>551</v>
      </c>
      <c r="C36" s="627" t="s">
        <v>565</v>
      </c>
      <c r="D36" s="628" t="s">
        <v>566</v>
      </c>
      <c r="E36" s="627" t="s">
        <v>552</v>
      </c>
      <c r="F36" s="628" t="s">
        <v>553</v>
      </c>
      <c r="G36" s="627" t="s">
        <v>620</v>
      </c>
      <c r="H36" s="627" t="s">
        <v>695</v>
      </c>
      <c r="I36" s="627" t="s">
        <v>696</v>
      </c>
      <c r="J36" s="627" t="s">
        <v>693</v>
      </c>
      <c r="K36" s="627" t="s">
        <v>697</v>
      </c>
      <c r="L36" s="629">
        <v>55.458571428571425</v>
      </c>
      <c r="M36" s="629">
        <v>7</v>
      </c>
      <c r="N36" s="630">
        <v>388.21</v>
      </c>
    </row>
    <row r="37" spans="1:14" ht="14.4" customHeight="1" x14ac:dyDescent="0.3">
      <c r="A37" s="625" t="s">
        <v>549</v>
      </c>
      <c r="B37" s="626" t="s">
        <v>551</v>
      </c>
      <c r="C37" s="627" t="s">
        <v>565</v>
      </c>
      <c r="D37" s="628" t="s">
        <v>566</v>
      </c>
      <c r="E37" s="627" t="s">
        <v>552</v>
      </c>
      <c r="F37" s="628" t="s">
        <v>553</v>
      </c>
      <c r="G37" s="627" t="s">
        <v>620</v>
      </c>
      <c r="H37" s="627" t="s">
        <v>698</v>
      </c>
      <c r="I37" s="627" t="s">
        <v>699</v>
      </c>
      <c r="J37" s="627" t="s">
        <v>700</v>
      </c>
      <c r="K37" s="627" t="s">
        <v>701</v>
      </c>
      <c r="L37" s="629">
        <v>176.30809601606899</v>
      </c>
      <c r="M37" s="629">
        <v>2</v>
      </c>
      <c r="N37" s="630">
        <v>352.61619203213797</v>
      </c>
    </row>
    <row r="38" spans="1:14" ht="14.4" customHeight="1" x14ac:dyDescent="0.3">
      <c r="A38" s="625" t="s">
        <v>549</v>
      </c>
      <c r="B38" s="626" t="s">
        <v>551</v>
      </c>
      <c r="C38" s="627" t="s">
        <v>565</v>
      </c>
      <c r="D38" s="628" t="s">
        <v>566</v>
      </c>
      <c r="E38" s="627" t="s">
        <v>552</v>
      </c>
      <c r="F38" s="628" t="s">
        <v>553</v>
      </c>
      <c r="G38" s="627" t="s">
        <v>620</v>
      </c>
      <c r="H38" s="627" t="s">
        <v>702</v>
      </c>
      <c r="I38" s="627" t="s">
        <v>703</v>
      </c>
      <c r="J38" s="627" t="s">
        <v>704</v>
      </c>
      <c r="K38" s="627" t="s">
        <v>705</v>
      </c>
      <c r="L38" s="629">
        <v>37.190020976314003</v>
      </c>
      <c r="M38" s="629">
        <v>1</v>
      </c>
      <c r="N38" s="630">
        <v>37.190020976314003</v>
      </c>
    </row>
    <row r="39" spans="1:14" ht="14.4" customHeight="1" x14ac:dyDescent="0.3">
      <c r="A39" s="625" t="s">
        <v>549</v>
      </c>
      <c r="B39" s="626" t="s">
        <v>551</v>
      </c>
      <c r="C39" s="627" t="s">
        <v>565</v>
      </c>
      <c r="D39" s="628" t="s">
        <v>566</v>
      </c>
      <c r="E39" s="627" t="s">
        <v>552</v>
      </c>
      <c r="F39" s="628" t="s">
        <v>553</v>
      </c>
      <c r="G39" s="627" t="s">
        <v>620</v>
      </c>
      <c r="H39" s="627" t="s">
        <v>706</v>
      </c>
      <c r="I39" s="627" t="s">
        <v>707</v>
      </c>
      <c r="J39" s="627" t="s">
        <v>708</v>
      </c>
      <c r="K39" s="627" t="s">
        <v>668</v>
      </c>
      <c r="L39" s="629">
        <v>67.469987617281703</v>
      </c>
      <c r="M39" s="629">
        <v>51</v>
      </c>
      <c r="N39" s="630">
        <v>3440.9693684813669</v>
      </c>
    </row>
    <row r="40" spans="1:14" ht="14.4" customHeight="1" x14ac:dyDescent="0.3">
      <c r="A40" s="625" t="s">
        <v>549</v>
      </c>
      <c r="B40" s="626" t="s">
        <v>551</v>
      </c>
      <c r="C40" s="627" t="s">
        <v>565</v>
      </c>
      <c r="D40" s="628" t="s">
        <v>566</v>
      </c>
      <c r="E40" s="627" t="s">
        <v>552</v>
      </c>
      <c r="F40" s="628" t="s">
        <v>553</v>
      </c>
      <c r="G40" s="627" t="s">
        <v>620</v>
      </c>
      <c r="H40" s="627" t="s">
        <v>709</v>
      </c>
      <c r="I40" s="627" t="s">
        <v>710</v>
      </c>
      <c r="J40" s="627" t="s">
        <v>711</v>
      </c>
      <c r="K40" s="627" t="s">
        <v>712</v>
      </c>
      <c r="L40" s="629">
        <v>59.280133476258698</v>
      </c>
      <c r="M40" s="629">
        <v>3</v>
      </c>
      <c r="N40" s="630">
        <v>177.84040042877609</v>
      </c>
    </row>
    <row r="41" spans="1:14" ht="14.4" customHeight="1" x14ac:dyDescent="0.3">
      <c r="A41" s="625" t="s">
        <v>549</v>
      </c>
      <c r="B41" s="626" t="s">
        <v>551</v>
      </c>
      <c r="C41" s="627" t="s">
        <v>565</v>
      </c>
      <c r="D41" s="628" t="s">
        <v>566</v>
      </c>
      <c r="E41" s="627" t="s">
        <v>552</v>
      </c>
      <c r="F41" s="628" t="s">
        <v>553</v>
      </c>
      <c r="G41" s="627" t="s">
        <v>620</v>
      </c>
      <c r="H41" s="627" t="s">
        <v>713</v>
      </c>
      <c r="I41" s="627" t="s">
        <v>714</v>
      </c>
      <c r="J41" s="627" t="s">
        <v>715</v>
      </c>
      <c r="K41" s="627" t="s">
        <v>716</v>
      </c>
      <c r="L41" s="629">
        <v>112.79320956223049</v>
      </c>
      <c r="M41" s="629">
        <v>4</v>
      </c>
      <c r="N41" s="630">
        <v>451.17283824892195</v>
      </c>
    </row>
    <row r="42" spans="1:14" ht="14.4" customHeight="1" x14ac:dyDescent="0.3">
      <c r="A42" s="625" t="s">
        <v>549</v>
      </c>
      <c r="B42" s="626" t="s">
        <v>551</v>
      </c>
      <c r="C42" s="627" t="s">
        <v>565</v>
      </c>
      <c r="D42" s="628" t="s">
        <v>566</v>
      </c>
      <c r="E42" s="627" t="s">
        <v>552</v>
      </c>
      <c r="F42" s="628" t="s">
        <v>553</v>
      </c>
      <c r="G42" s="627" t="s">
        <v>620</v>
      </c>
      <c r="H42" s="627" t="s">
        <v>717</v>
      </c>
      <c r="I42" s="627" t="s">
        <v>718</v>
      </c>
      <c r="J42" s="627" t="s">
        <v>719</v>
      </c>
      <c r="K42" s="627" t="s">
        <v>720</v>
      </c>
      <c r="L42" s="629">
        <v>101.26643725111266</v>
      </c>
      <c r="M42" s="629">
        <v>6</v>
      </c>
      <c r="N42" s="630">
        <v>607.59862350667595</v>
      </c>
    </row>
    <row r="43" spans="1:14" ht="14.4" customHeight="1" x14ac:dyDescent="0.3">
      <c r="A43" s="625" t="s">
        <v>549</v>
      </c>
      <c r="B43" s="626" t="s">
        <v>551</v>
      </c>
      <c r="C43" s="627" t="s">
        <v>565</v>
      </c>
      <c r="D43" s="628" t="s">
        <v>566</v>
      </c>
      <c r="E43" s="627" t="s">
        <v>552</v>
      </c>
      <c r="F43" s="628" t="s">
        <v>553</v>
      </c>
      <c r="G43" s="627" t="s">
        <v>620</v>
      </c>
      <c r="H43" s="627" t="s">
        <v>721</v>
      </c>
      <c r="I43" s="627" t="s">
        <v>722</v>
      </c>
      <c r="J43" s="627" t="s">
        <v>723</v>
      </c>
      <c r="K43" s="627" t="s">
        <v>724</v>
      </c>
      <c r="L43" s="629">
        <v>275.32256031712973</v>
      </c>
      <c r="M43" s="629">
        <v>84</v>
      </c>
      <c r="N43" s="630">
        <v>23127.095066638896</v>
      </c>
    </row>
    <row r="44" spans="1:14" ht="14.4" customHeight="1" x14ac:dyDescent="0.3">
      <c r="A44" s="625" t="s">
        <v>549</v>
      </c>
      <c r="B44" s="626" t="s">
        <v>551</v>
      </c>
      <c r="C44" s="627" t="s">
        <v>565</v>
      </c>
      <c r="D44" s="628" t="s">
        <v>566</v>
      </c>
      <c r="E44" s="627" t="s">
        <v>552</v>
      </c>
      <c r="F44" s="628" t="s">
        <v>553</v>
      </c>
      <c r="G44" s="627" t="s">
        <v>620</v>
      </c>
      <c r="H44" s="627" t="s">
        <v>725</v>
      </c>
      <c r="I44" s="627" t="s">
        <v>726</v>
      </c>
      <c r="J44" s="627" t="s">
        <v>727</v>
      </c>
      <c r="K44" s="627" t="s">
        <v>728</v>
      </c>
      <c r="L44" s="629">
        <v>598.62</v>
      </c>
      <c r="M44" s="629">
        <v>1</v>
      </c>
      <c r="N44" s="630">
        <v>598.62</v>
      </c>
    </row>
    <row r="45" spans="1:14" ht="14.4" customHeight="1" x14ac:dyDescent="0.3">
      <c r="A45" s="625" t="s">
        <v>549</v>
      </c>
      <c r="B45" s="626" t="s">
        <v>551</v>
      </c>
      <c r="C45" s="627" t="s">
        <v>565</v>
      </c>
      <c r="D45" s="628" t="s">
        <v>566</v>
      </c>
      <c r="E45" s="627" t="s">
        <v>552</v>
      </c>
      <c r="F45" s="628" t="s">
        <v>553</v>
      </c>
      <c r="G45" s="627" t="s">
        <v>620</v>
      </c>
      <c r="H45" s="627" t="s">
        <v>729</v>
      </c>
      <c r="I45" s="627" t="s">
        <v>730</v>
      </c>
      <c r="J45" s="627" t="s">
        <v>731</v>
      </c>
      <c r="K45" s="627" t="s">
        <v>732</v>
      </c>
      <c r="L45" s="629">
        <v>311.97039832898798</v>
      </c>
      <c r="M45" s="629">
        <v>1</v>
      </c>
      <c r="N45" s="630">
        <v>311.97039832898798</v>
      </c>
    </row>
    <row r="46" spans="1:14" ht="14.4" customHeight="1" x14ac:dyDescent="0.3">
      <c r="A46" s="625" t="s">
        <v>549</v>
      </c>
      <c r="B46" s="626" t="s">
        <v>551</v>
      </c>
      <c r="C46" s="627" t="s">
        <v>565</v>
      </c>
      <c r="D46" s="628" t="s">
        <v>566</v>
      </c>
      <c r="E46" s="627" t="s">
        <v>552</v>
      </c>
      <c r="F46" s="628" t="s">
        <v>553</v>
      </c>
      <c r="G46" s="627" t="s">
        <v>620</v>
      </c>
      <c r="H46" s="627" t="s">
        <v>733</v>
      </c>
      <c r="I46" s="627" t="s">
        <v>734</v>
      </c>
      <c r="J46" s="627" t="s">
        <v>735</v>
      </c>
      <c r="K46" s="627" t="s">
        <v>736</v>
      </c>
      <c r="L46" s="629">
        <v>142.43</v>
      </c>
      <c r="M46" s="629">
        <v>1</v>
      </c>
      <c r="N46" s="630">
        <v>142.43</v>
      </c>
    </row>
    <row r="47" spans="1:14" ht="14.4" customHeight="1" x14ac:dyDescent="0.3">
      <c r="A47" s="625" t="s">
        <v>549</v>
      </c>
      <c r="B47" s="626" t="s">
        <v>551</v>
      </c>
      <c r="C47" s="627" t="s">
        <v>565</v>
      </c>
      <c r="D47" s="628" t="s">
        <v>566</v>
      </c>
      <c r="E47" s="627" t="s">
        <v>552</v>
      </c>
      <c r="F47" s="628" t="s">
        <v>553</v>
      </c>
      <c r="G47" s="627" t="s">
        <v>620</v>
      </c>
      <c r="H47" s="627" t="s">
        <v>737</v>
      </c>
      <c r="I47" s="627" t="s">
        <v>738</v>
      </c>
      <c r="J47" s="627" t="s">
        <v>739</v>
      </c>
      <c r="K47" s="627" t="s">
        <v>740</v>
      </c>
      <c r="L47" s="629">
        <v>42.27</v>
      </c>
      <c r="M47" s="629">
        <v>1</v>
      </c>
      <c r="N47" s="630">
        <v>42.27</v>
      </c>
    </row>
    <row r="48" spans="1:14" ht="14.4" customHeight="1" x14ac:dyDescent="0.3">
      <c r="A48" s="625" t="s">
        <v>549</v>
      </c>
      <c r="B48" s="626" t="s">
        <v>551</v>
      </c>
      <c r="C48" s="627" t="s">
        <v>565</v>
      </c>
      <c r="D48" s="628" t="s">
        <v>566</v>
      </c>
      <c r="E48" s="627" t="s">
        <v>552</v>
      </c>
      <c r="F48" s="628" t="s">
        <v>553</v>
      </c>
      <c r="G48" s="627" t="s">
        <v>620</v>
      </c>
      <c r="H48" s="627" t="s">
        <v>741</v>
      </c>
      <c r="I48" s="627" t="s">
        <v>742</v>
      </c>
      <c r="J48" s="627" t="s">
        <v>743</v>
      </c>
      <c r="K48" s="627" t="s">
        <v>744</v>
      </c>
      <c r="L48" s="629">
        <v>38.151853426498484</v>
      </c>
      <c r="M48" s="629">
        <v>5</v>
      </c>
      <c r="N48" s="630">
        <v>190.75926713249243</v>
      </c>
    </row>
    <row r="49" spans="1:14" ht="14.4" customHeight="1" x14ac:dyDescent="0.3">
      <c r="A49" s="625" t="s">
        <v>549</v>
      </c>
      <c r="B49" s="626" t="s">
        <v>551</v>
      </c>
      <c r="C49" s="627" t="s">
        <v>565</v>
      </c>
      <c r="D49" s="628" t="s">
        <v>566</v>
      </c>
      <c r="E49" s="627" t="s">
        <v>552</v>
      </c>
      <c r="F49" s="628" t="s">
        <v>553</v>
      </c>
      <c r="G49" s="627" t="s">
        <v>620</v>
      </c>
      <c r="H49" s="627" t="s">
        <v>745</v>
      </c>
      <c r="I49" s="627" t="s">
        <v>746</v>
      </c>
      <c r="J49" s="627" t="s">
        <v>747</v>
      </c>
      <c r="K49" s="627" t="s">
        <v>748</v>
      </c>
      <c r="L49" s="629">
        <v>82.908235836151434</v>
      </c>
      <c r="M49" s="629">
        <v>5</v>
      </c>
      <c r="N49" s="630">
        <v>414.54117918075718</v>
      </c>
    </row>
    <row r="50" spans="1:14" ht="14.4" customHeight="1" x14ac:dyDescent="0.3">
      <c r="A50" s="625" t="s">
        <v>549</v>
      </c>
      <c r="B50" s="626" t="s">
        <v>551</v>
      </c>
      <c r="C50" s="627" t="s">
        <v>565</v>
      </c>
      <c r="D50" s="628" t="s">
        <v>566</v>
      </c>
      <c r="E50" s="627" t="s">
        <v>552</v>
      </c>
      <c r="F50" s="628" t="s">
        <v>553</v>
      </c>
      <c r="G50" s="627" t="s">
        <v>620</v>
      </c>
      <c r="H50" s="627" t="s">
        <v>749</v>
      </c>
      <c r="I50" s="627" t="s">
        <v>749</v>
      </c>
      <c r="J50" s="627" t="s">
        <v>750</v>
      </c>
      <c r="K50" s="627" t="s">
        <v>751</v>
      </c>
      <c r="L50" s="629">
        <v>38.126513805020323</v>
      </c>
      <c r="M50" s="629">
        <v>34</v>
      </c>
      <c r="N50" s="630">
        <v>1296.3014693706909</v>
      </c>
    </row>
    <row r="51" spans="1:14" ht="14.4" customHeight="1" x14ac:dyDescent="0.3">
      <c r="A51" s="625" t="s">
        <v>549</v>
      </c>
      <c r="B51" s="626" t="s">
        <v>551</v>
      </c>
      <c r="C51" s="627" t="s">
        <v>565</v>
      </c>
      <c r="D51" s="628" t="s">
        <v>566</v>
      </c>
      <c r="E51" s="627" t="s">
        <v>552</v>
      </c>
      <c r="F51" s="628" t="s">
        <v>553</v>
      </c>
      <c r="G51" s="627" t="s">
        <v>620</v>
      </c>
      <c r="H51" s="627" t="s">
        <v>752</v>
      </c>
      <c r="I51" s="627" t="s">
        <v>753</v>
      </c>
      <c r="J51" s="627" t="s">
        <v>754</v>
      </c>
      <c r="K51" s="627" t="s">
        <v>755</v>
      </c>
      <c r="L51" s="629">
        <v>143.07098141092999</v>
      </c>
      <c r="M51" s="629">
        <v>4</v>
      </c>
      <c r="N51" s="630">
        <v>572.28392564371995</v>
      </c>
    </row>
    <row r="52" spans="1:14" ht="14.4" customHeight="1" x14ac:dyDescent="0.3">
      <c r="A52" s="625" t="s">
        <v>549</v>
      </c>
      <c r="B52" s="626" t="s">
        <v>551</v>
      </c>
      <c r="C52" s="627" t="s">
        <v>565</v>
      </c>
      <c r="D52" s="628" t="s">
        <v>566</v>
      </c>
      <c r="E52" s="627" t="s">
        <v>552</v>
      </c>
      <c r="F52" s="628" t="s">
        <v>553</v>
      </c>
      <c r="G52" s="627" t="s">
        <v>620</v>
      </c>
      <c r="H52" s="627" t="s">
        <v>756</v>
      </c>
      <c r="I52" s="627" t="s">
        <v>757</v>
      </c>
      <c r="J52" s="627" t="s">
        <v>754</v>
      </c>
      <c r="K52" s="627" t="s">
        <v>758</v>
      </c>
      <c r="L52" s="629">
        <v>271.73864718089771</v>
      </c>
      <c r="M52" s="629">
        <v>55</v>
      </c>
      <c r="N52" s="630">
        <v>14945.625594949373</v>
      </c>
    </row>
    <row r="53" spans="1:14" ht="14.4" customHeight="1" x14ac:dyDescent="0.3">
      <c r="A53" s="625" t="s">
        <v>549</v>
      </c>
      <c r="B53" s="626" t="s">
        <v>551</v>
      </c>
      <c r="C53" s="627" t="s">
        <v>565</v>
      </c>
      <c r="D53" s="628" t="s">
        <v>566</v>
      </c>
      <c r="E53" s="627" t="s">
        <v>552</v>
      </c>
      <c r="F53" s="628" t="s">
        <v>553</v>
      </c>
      <c r="G53" s="627" t="s">
        <v>620</v>
      </c>
      <c r="H53" s="627" t="s">
        <v>759</v>
      </c>
      <c r="I53" s="627" t="s">
        <v>760</v>
      </c>
      <c r="J53" s="627" t="s">
        <v>761</v>
      </c>
      <c r="K53" s="627" t="s">
        <v>762</v>
      </c>
      <c r="L53" s="629">
        <v>126.03</v>
      </c>
      <c r="M53" s="629">
        <v>1</v>
      </c>
      <c r="N53" s="630">
        <v>126.03</v>
      </c>
    </row>
    <row r="54" spans="1:14" ht="14.4" customHeight="1" x14ac:dyDescent="0.3">
      <c r="A54" s="625" t="s">
        <v>549</v>
      </c>
      <c r="B54" s="626" t="s">
        <v>551</v>
      </c>
      <c r="C54" s="627" t="s">
        <v>565</v>
      </c>
      <c r="D54" s="628" t="s">
        <v>566</v>
      </c>
      <c r="E54" s="627" t="s">
        <v>552</v>
      </c>
      <c r="F54" s="628" t="s">
        <v>553</v>
      </c>
      <c r="G54" s="627" t="s">
        <v>620</v>
      </c>
      <c r="H54" s="627" t="s">
        <v>763</v>
      </c>
      <c r="I54" s="627" t="s">
        <v>763</v>
      </c>
      <c r="J54" s="627" t="s">
        <v>764</v>
      </c>
      <c r="K54" s="627" t="s">
        <v>765</v>
      </c>
      <c r="L54" s="629">
        <v>549.74688492167411</v>
      </c>
      <c r="M54" s="629">
        <v>4.9000000000000004</v>
      </c>
      <c r="N54" s="630">
        <v>2693.7597361162034</v>
      </c>
    </row>
    <row r="55" spans="1:14" ht="14.4" customHeight="1" x14ac:dyDescent="0.3">
      <c r="A55" s="625" t="s">
        <v>549</v>
      </c>
      <c r="B55" s="626" t="s">
        <v>551</v>
      </c>
      <c r="C55" s="627" t="s">
        <v>565</v>
      </c>
      <c r="D55" s="628" t="s">
        <v>566</v>
      </c>
      <c r="E55" s="627" t="s">
        <v>552</v>
      </c>
      <c r="F55" s="628" t="s">
        <v>553</v>
      </c>
      <c r="G55" s="627" t="s">
        <v>620</v>
      </c>
      <c r="H55" s="627" t="s">
        <v>766</v>
      </c>
      <c r="I55" s="627" t="s">
        <v>767</v>
      </c>
      <c r="J55" s="627" t="s">
        <v>768</v>
      </c>
      <c r="K55" s="627" t="s">
        <v>769</v>
      </c>
      <c r="L55" s="629">
        <v>77.139656783673104</v>
      </c>
      <c r="M55" s="629">
        <v>1</v>
      </c>
      <c r="N55" s="630">
        <v>77.139656783673104</v>
      </c>
    </row>
    <row r="56" spans="1:14" ht="14.4" customHeight="1" x14ac:dyDescent="0.3">
      <c r="A56" s="625" t="s">
        <v>549</v>
      </c>
      <c r="B56" s="626" t="s">
        <v>551</v>
      </c>
      <c r="C56" s="627" t="s">
        <v>565</v>
      </c>
      <c r="D56" s="628" t="s">
        <v>566</v>
      </c>
      <c r="E56" s="627" t="s">
        <v>552</v>
      </c>
      <c r="F56" s="628" t="s">
        <v>553</v>
      </c>
      <c r="G56" s="627" t="s">
        <v>620</v>
      </c>
      <c r="H56" s="627" t="s">
        <v>770</v>
      </c>
      <c r="I56" s="627" t="s">
        <v>771</v>
      </c>
      <c r="J56" s="627" t="s">
        <v>772</v>
      </c>
      <c r="K56" s="627" t="s">
        <v>773</v>
      </c>
      <c r="L56" s="629">
        <v>836.08</v>
      </c>
      <c r="M56" s="629">
        <v>1</v>
      </c>
      <c r="N56" s="630">
        <v>836.08</v>
      </c>
    </row>
    <row r="57" spans="1:14" ht="14.4" customHeight="1" x14ac:dyDescent="0.3">
      <c r="A57" s="625" t="s">
        <v>549</v>
      </c>
      <c r="B57" s="626" t="s">
        <v>551</v>
      </c>
      <c r="C57" s="627" t="s">
        <v>565</v>
      </c>
      <c r="D57" s="628" t="s">
        <v>566</v>
      </c>
      <c r="E57" s="627" t="s">
        <v>552</v>
      </c>
      <c r="F57" s="628" t="s">
        <v>553</v>
      </c>
      <c r="G57" s="627" t="s">
        <v>620</v>
      </c>
      <c r="H57" s="627" t="s">
        <v>774</v>
      </c>
      <c r="I57" s="627" t="s">
        <v>775</v>
      </c>
      <c r="J57" s="627" t="s">
        <v>776</v>
      </c>
      <c r="K57" s="627" t="s">
        <v>777</v>
      </c>
      <c r="L57" s="629">
        <v>169.92051848243</v>
      </c>
      <c r="M57" s="629">
        <v>1</v>
      </c>
      <c r="N57" s="630">
        <v>169.92051848243</v>
      </c>
    </row>
    <row r="58" spans="1:14" ht="14.4" customHeight="1" x14ac:dyDescent="0.3">
      <c r="A58" s="625" t="s">
        <v>549</v>
      </c>
      <c r="B58" s="626" t="s">
        <v>551</v>
      </c>
      <c r="C58" s="627" t="s">
        <v>565</v>
      </c>
      <c r="D58" s="628" t="s">
        <v>566</v>
      </c>
      <c r="E58" s="627" t="s">
        <v>552</v>
      </c>
      <c r="F58" s="628" t="s">
        <v>553</v>
      </c>
      <c r="G58" s="627" t="s">
        <v>620</v>
      </c>
      <c r="H58" s="627" t="s">
        <v>778</v>
      </c>
      <c r="I58" s="627" t="s">
        <v>779</v>
      </c>
      <c r="J58" s="627" t="s">
        <v>780</v>
      </c>
      <c r="K58" s="627" t="s">
        <v>781</v>
      </c>
      <c r="L58" s="629">
        <v>118.73</v>
      </c>
      <c r="M58" s="629">
        <v>1</v>
      </c>
      <c r="N58" s="630">
        <v>118.73</v>
      </c>
    </row>
    <row r="59" spans="1:14" ht="14.4" customHeight="1" x14ac:dyDescent="0.3">
      <c r="A59" s="625" t="s">
        <v>549</v>
      </c>
      <c r="B59" s="626" t="s">
        <v>551</v>
      </c>
      <c r="C59" s="627" t="s">
        <v>565</v>
      </c>
      <c r="D59" s="628" t="s">
        <v>566</v>
      </c>
      <c r="E59" s="627" t="s">
        <v>552</v>
      </c>
      <c r="F59" s="628" t="s">
        <v>553</v>
      </c>
      <c r="G59" s="627" t="s">
        <v>620</v>
      </c>
      <c r="H59" s="627" t="s">
        <v>782</v>
      </c>
      <c r="I59" s="627" t="s">
        <v>783</v>
      </c>
      <c r="J59" s="627" t="s">
        <v>784</v>
      </c>
      <c r="K59" s="627" t="s">
        <v>751</v>
      </c>
      <c r="L59" s="629">
        <v>38.001092027072318</v>
      </c>
      <c r="M59" s="629">
        <v>56</v>
      </c>
      <c r="N59" s="630">
        <v>2128.0611535160497</v>
      </c>
    </row>
    <row r="60" spans="1:14" ht="14.4" customHeight="1" x14ac:dyDescent="0.3">
      <c r="A60" s="625" t="s">
        <v>549</v>
      </c>
      <c r="B60" s="626" t="s">
        <v>551</v>
      </c>
      <c r="C60" s="627" t="s">
        <v>565</v>
      </c>
      <c r="D60" s="628" t="s">
        <v>566</v>
      </c>
      <c r="E60" s="627" t="s">
        <v>552</v>
      </c>
      <c r="F60" s="628" t="s">
        <v>553</v>
      </c>
      <c r="G60" s="627" t="s">
        <v>620</v>
      </c>
      <c r="H60" s="627" t="s">
        <v>785</v>
      </c>
      <c r="I60" s="627" t="s">
        <v>786</v>
      </c>
      <c r="J60" s="627" t="s">
        <v>787</v>
      </c>
      <c r="K60" s="627" t="s">
        <v>788</v>
      </c>
      <c r="L60" s="629">
        <v>59.32</v>
      </c>
      <c r="M60" s="629">
        <v>1</v>
      </c>
      <c r="N60" s="630">
        <v>59.32</v>
      </c>
    </row>
    <row r="61" spans="1:14" ht="14.4" customHeight="1" x14ac:dyDescent="0.3">
      <c r="A61" s="625" t="s">
        <v>549</v>
      </c>
      <c r="B61" s="626" t="s">
        <v>551</v>
      </c>
      <c r="C61" s="627" t="s">
        <v>565</v>
      </c>
      <c r="D61" s="628" t="s">
        <v>566</v>
      </c>
      <c r="E61" s="627" t="s">
        <v>552</v>
      </c>
      <c r="F61" s="628" t="s">
        <v>553</v>
      </c>
      <c r="G61" s="627" t="s">
        <v>620</v>
      </c>
      <c r="H61" s="627" t="s">
        <v>789</v>
      </c>
      <c r="I61" s="627" t="s">
        <v>790</v>
      </c>
      <c r="J61" s="627" t="s">
        <v>791</v>
      </c>
      <c r="K61" s="627" t="s">
        <v>792</v>
      </c>
      <c r="L61" s="629">
        <v>85.85</v>
      </c>
      <c r="M61" s="629">
        <v>1</v>
      </c>
      <c r="N61" s="630">
        <v>85.85</v>
      </c>
    </row>
    <row r="62" spans="1:14" ht="14.4" customHeight="1" x14ac:dyDescent="0.3">
      <c r="A62" s="625" t="s">
        <v>549</v>
      </c>
      <c r="B62" s="626" t="s">
        <v>551</v>
      </c>
      <c r="C62" s="627" t="s">
        <v>565</v>
      </c>
      <c r="D62" s="628" t="s">
        <v>566</v>
      </c>
      <c r="E62" s="627" t="s">
        <v>552</v>
      </c>
      <c r="F62" s="628" t="s">
        <v>553</v>
      </c>
      <c r="G62" s="627" t="s">
        <v>620</v>
      </c>
      <c r="H62" s="627" t="s">
        <v>793</v>
      </c>
      <c r="I62" s="627" t="s">
        <v>794</v>
      </c>
      <c r="J62" s="627" t="s">
        <v>795</v>
      </c>
      <c r="K62" s="627" t="s">
        <v>796</v>
      </c>
      <c r="L62" s="629">
        <v>342.71000000000004</v>
      </c>
      <c r="M62" s="629">
        <v>3</v>
      </c>
      <c r="N62" s="630">
        <v>1028.1300000000001</v>
      </c>
    </row>
    <row r="63" spans="1:14" ht="14.4" customHeight="1" x14ac:dyDescent="0.3">
      <c r="A63" s="625" t="s">
        <v>549</v>
      </c>
      <c r="B63" s="626" t="s">
        <v>551</v>
      </c>
      <c r="C63" s="627" t="s">
        <v>565</v>
      </c>
      <c r="D63" s="628" t="s">
        <v>566</v>
      </c>
      <c r="E63" s="627" t="s">
        <v>552</v>
      </c>
      <c r="F63" s="628" t="s">
        <v>553</v>
      </c>
      <c r="G63" s="627" t="s">
        <v>620</v>
      </c>
      <c r="H63" s="627" t="s">
        <v>797</v>
      </c>
      <c r="I63" s="627" t="s">
        <v>798</v>
      </c>
      <c r="J63" s="627" t="s">
        <v>799</v>
      </c>
      <c r="K63" s="627" t="s">
        <v>800</v>
      </c>
      <c r="L63" s="629">
        <v>76.92</v>
      </c>
      <c r="M63" s="629">
        <v>5</v>
      </c>
      <c r="N63" s="630">
        <v>384.6</v>
      </c>
    </row>
    <row r="64" spans="1:14" ht="14.4" customHeight="1" x14ac:dyDescent="0.3">
      <c r="A64" s="625" t="s">
        <v>549</v>
      </c>
      <c r="B64" s="626" t="s">
        <v>551</v>
      </c>
      <c r="C64" s="627" t="s">
        <v>565</v>
      </c>
      <c r="D64" s="628" t="s">
        <v>566</v>
      </c>
      <c r="E64" s="627" t="s">
        <v>552</v>
      </c>
      <c r="F64" s="628" t="s">
        <v>553</v>
      </c>
      <c r="G64" s="627" t="s">
        <v>620</v>
      </c>
      <c r="H64" s="627" t="s">
        <v>801</v>
      </c>
      <c r="I64" s="627" t="s">
        <v>802</v>
      </c>
      <c r="J64" s="627" t="s">
        <v>803</v>
      </c>
      <c r="K64" s="627" t="s">
        <v>804</v>
      </c>
      <c r="L64" s="629">
        <v>21.549878118345049</v>
      </c>
      <c r="M64" s="629">
        <v>2</v>
      </c>
      <c r="N64" s="630">
        <v>43.099756236690098</v>
      </c>
    </row>
    <row r="65" spans="1:14" ht="14.4" customHeight="1" x14ac:dyDescent="0.3">
      <c r="A65" s="625" t="s">
        <v>549</v>
      </c>
      <c r="B65" s="626" t="s">
        <v>551</v>
      </c>
      <c r="C65" s="627" t="s">
        <v>565</v>
      </c>
      <c r="D65" s="628" t="s">
        <v>566</v>
      </c>
      <c r="E65" s="627" t="s">
        <v>552</v>
      </c>
      <c r="F65" s="628" t="s">
        <v>553</v>
      </c>
      <c r="G65" s="627" t="s">
        <v>620</v>
      </c>
      <c r="H65" s="627" t="s">
        <v>805</v>
      </c>
      <c r="I65" s="627" t="s">
        <v>806</v>
      </c>
      <c r="J65" s="627" t="s">
        <v>807</v>
      </c>
      <c r="K65" s="627" t="s">
        <v>808</v>
      </c>
      <c r="L65" s="629">
        <v>45.692401605603081</v>
      </c>
      <c r="M65" s="629">
        <v>13</v>
      </c>
      <c r="N65" s="630">
        <v>594.00122087284001</v>
      </c>
    </row>
    <row r="66" spans="1:14" ht="14.4" customHeight="1" x14ac:dyDescent="0.3">
      <c r="A66" s="625" t="s">
        <v>549</v>
      </c>
      <c r="B66" s="626" t="s">
        <v>551</v>
      </c>
      <c r="C66" s="627" t="s">
        <v>565</v>
      </c>
      <c r="D66" s="628" t="s">
        <v>566</v>
      </c>
      <c r="E66" s="627" t="s">
        <v>552</v>
      </c>
      <c r="F66" s="628" t="s">
        <v>553</v>
      </c>
      <c r="G66" s="627" t="s">
        <v>620</v>
      </c>
      <c r="H66" s="627" t="s">
        <v>809</v>
      </c>
      <c r="I66" s="627" t="s">
        <v>810</v>
      </c>
      <c r="J66" s="627" t="s">
        <v>811</v>
      </c>
      <c r="K66" s="627" t="s">
        <v>812</v>
      </c>
      <c r="L66" s="629">
        <v>21.991816190121494</v>
      </c>
      <c r="M66" s="629">
        <v>270</v>
      </c>
      <c r="N66" s="630">
        <v>5937.7903713328033</v>
      </c>
    </row>
    <row r="67" spans="1:14" ht="14.4" customHeight="1" x14ac:dyDescent="0.3">
      <c r="A67" s="625" t="s">
        <v>549</v>
      </c>
      <c r="B67" s="626" t="s">
        <v>551</v>
      </c>
      <c r="C67" s="627" t="s">
        <v>565</v>
      </c>
      <c r="D67" s="628" t="s">
        <v>566</v>
      </c>
      <c r="E67" s="627" t="s">
        <v>552</v>
      </c>
      <c r="F67" s="628" t="s">
        <v>553</v>
      </c>
      <c r="G67" s="627" t="s">
        <v>620</v>
      </c>
      <c r="H67" s="627" t="s">
        <v>813</v>
      </c>
      <c r="I67" s="627" t="s">
        <v>814</v>
      </c>
      <c r="J67" s="627" t="s">
        <v>815</v>
      </c>
      <c r="K67" s="627" t="s">
        <v>816</v>
      </c>
      <c r="L67" s="629">
        <v>224.07059186049901</v>
      </c>
      <c r="M67" s="629">
        <v>1</v>
      </c>
      <c r="N67" s="630">
        <v>224.07059186049901</v>
      </c>
    </row>
    <row r="68" spans="1:14" ht="14.4" customHeight="1" x14ac:dyDescent="0.3">
      <c r="A68" s="625" t="s">
        <v>549</v>
      </c>
      <c r="B68" s="626" t="s">
        <v>551</v>
      </c>
      <c r="C68" s="627" t="s">
        <v>565</v>
      </c>
      <c r="D68" s="628" t="s">
        <v>566</v>
      </c>
      <c r="E68" s="627" t="s">
        <v>552</v>
      </c>
      <c r="F68" s="628" t="s">
        <v>553</v>
      </c>
      <c r="G68" s="627" t="s">
        <v>620</v>
      </c>
      <c r="H68" s="627" t="s">
        <v>817</v>
      </c>
      <c r="I68" s="627" t="s">
        <v>818</v>
      </c>
      <c r="J68" s="627" t="s">
        <v>819</v>
      </c>
      <c r="K68" s="627" t="s">
        <v>820</v>
      </c>
      <c r="L68" s="629">
        <v>22.708332913910525</v>
      </c>
      <c r="M68" s="629">
        <v>174</v>
      </c>
      <c r="N68" s="630">
        <v>3951.2499270204312</v>
      </c>
    </row>
    <row r="69" spans="1:14" ht="14.4" customHeight="1" x14ac:dyDescent="0.3">
      <c r="A69" s="625" t="s">
        <v>549</v>
      </c>
      <c r="B69" s="626" t="s">
        <v>551</v>
      </c>
      <c r="C69" s="627" t="s">
        <v>565</v>
      </c>
      <c r="D69" s="628" t="s">
        <v>566</v>
      </c>
      <c r="E69" s="627" t="s">
        <v>552</v>
      </c>
      <c r="F69" s="628" t="s">
        <v>553</v>
      </c>
      <c r="G69" s="627" t="s">
        <v>620</v>
      </c>
      <c r="H69" s="627" t="s">
        <v>821</v>
      </c>
      <c r="I69" s="627" t="s">
        <v>822</v>
      </c>
      <c r="J69" s="627" t="s">
        <v>823</v>
      </c>
      <c r="K69" s="627" t="s">
        <v>824</v>
      </c>
      <c r="L69" s="629">
        <v>56.509992314534678</v>
      </c>
      <c r="M69" s="629">
        <v>17</v>
      </c>
      <c r="N69" s="630">
        <v>960.6698693470895</v>
      </c>
    </row>
    <row r="70" spans="1:14" ht="14.4" customHeight="1" x14ac:dyDescent="0.3">
      <c r="A70" s="625" t="s">
        <v>549</v>
      </c>
      <c r="B70" s="626" t="s">
        <v>551</v>
      </c>
      <c r="C70" s="627" t="s">
        <v>565</v>
      </c>
      <c r="D70" s="628" t="s">
        <v>566</v>
      </c>
      <c r="E70" s="627" t="s">
        <v>552</v>
      </c>
      <c r="F70" s="628" t="s">
        <v>553</v>
      </c>
      <c r="G70" s="627" t="s">
        <v>620</v>
      </c>
      <c r="H70" s="627" t="s">
        <v>825</v>
      </c>
      <c r="I70" s="627" t="s">
        <v>826</v>
      </c>
      <c r="J70" s="627" t="s">
        <v>827</v>
      </c>
      <c r="K70" s="627" t="s">
        <v>828</v>
      </c>
      <c r="L70" s="629">
        <v>61.673360346571513</v>
      </c>
      <c r="M70" s="629">
        <v>15</v>
      </c>
      <c r="N70" s="630">
        <v>925.10040519857273</v>
      </c>
    </row>
    <row r="71" spans="1:14" ht="14.4" customHeight="1" x14ac:dyDescent="0.3">
      <c r="A71" s="625" t="s">
        <v>549</v>
      </c>
      <c r="B71" s="626" t="s">
        <v>551</v>
      </c>
      <c r="C71" s="627" t="s">
        <v>565</v>
      </c>
      <c r="D71" s="628" t="s">
        <v>566</v>
      </c>
      <c r="E71" s="627" t="s">
        <v>552</v>
      </c>
      <c r="F71" s="628" t="s">
        <v>553</v>
      </c>
      <c r="G71" s="627" t="s">
        <v>620</v>
      </c>
      <c r="H71" s="627" t="s">
        <v>829</v>
      </c>
      <c r="I71" s="627" t="s">
        <v>830</v>
      </c>
      <c r="J71" s="627" t="s">
        <v>831</v>
      </c>
      <c r="K71" s="627"/>
      <c r="L71" s="629">
        <v>191.62096651010799</v>
      </c>
      <c r="M71" s="629">
        <v>1</v>
      </c>
      <c r="N71" s="630">
        <v>191.62096651010799</v>
      </c>
    </row>
    <row r="72" spans="1:14" ht="14.4" customHeight="1" x14ac:dyDescent="0.3">
      <c r="A72" s="625" t="s">
        <v>549</v>
      </c>
      <c r="B72" s="626" t="s">
        <v>551</v>
      </c>
      <c r="C72" s="627" t="s">
        <v>565</v>
      </c>
      <c r="D72" s="628" t="s">
        <v>566</v>
      </c>
      <c r="E72" s="627" t="s">
        <v>552</v>
      </c>
      <c r="F72" s="628" t="s">
        <v>553</v>
      </c>
      <c r="G72" s="627" t="s">
        <v>620</v>
      </c>
      <c r="H72" s="627" t="s">
        <v>832</v>
      </c>
      <c r="I72" s="627" t="s">
        <v>833</v>
      </c>
      <c r="J72" s="627" t="s">
        <v>834</v>
      </c>
      <c r="K72" s="627" t="s">
        <v>835</v>
      </c>
      <c r="L72" s="629">
        <v>174.64038683980601</v>
      </c>
      <c r="M72" s="629">
        <v>20</v>
      </c>
      <c r="N72" s="630">
        <v>3492.80773679612</v>
      </c>
    </row>
    <row r="73" spans="1:14" ht="14.4" customHeight="1" x14ac:dyDescent="0.3">
      <c r="A73" s="625" t="s">
        <v>549</v>
      </c>
      <c r="B73" s="626" t="s">
        <v>551</v>
      </c>
      <c r="C73" s="627" t="s">
        <v>565</v>
      </c>
      <c r="D73" s="628" t="s">
        <v>566</v>
      </c>
      <c r="E73" s="627" t="s">
        <v>552</v>
      </c>
      <c r="F73" s="628" t="s">
        <v>553</v>
      </c>
      <c r="G73" s="627" t="s">
        <v>620</v>
      </c>
      <c r="H73" s="627" t="s">
        <v>836</v>
      </c>
      <c r="I73" s="627" t="s">
        <v>837</v>
      </c>
      <c r="J73" s="627" t="s">
        <v>838</v>
      </c>
      <c r="K73" s="627" t="s">
        <v>839</v>
      </c>
      <c r="L73" s="629">
        <v>223.47</v>
      </c>
      <c r="M73" s="629">
        <v>1</v>
      </c>
      <c r="N73" s="630">
        <v>223.47</v>
      </c>
    </row>
    <row r="74" spans="1:14" ht="14.4" customHeight="1" x14ac:dyDescent="0.3">
      <c r="A74" s="625" t="s">
        <v>549</v>
      </c>
      <c r="B74" s="626" t="s">
        <v>551</v>
      </c>
      <c r="C74" s="627" t="s">
        <v>565</v>
      </c>
      <c r="D74" s="628" t="s">
        <v>566</v>
      </c>
      <c r="E74" s="627" t="s">
        <v>552</v>
      </c>
      <c r="F74" s="628" t="s">
        <v>553</v>
      </c>
      <c r="G74" s="627" t="s">
        <v>620</v>
      </c>
      <c r="H74" s="627" t="s">
        <v>840</v>
      </c>
      <c r="I74" s="627" t="s">
        <v>841</v>
      </c>
      <c r="J74" s="627" t="s">
        <v>842</v>
      </c>
      <c r="K74" s="627" t="s">
        <v>843</v>
      </c>
      <c r="L74" s="629">
        <v>74.659854141801461</v>
      </c>
      <c r="M74" s="629">
        <v>3</v>
      </c>
      <c r="N74" s="630">
        <v>223.97956242540437</v>
      </c>
    </row>
    <row r="75" spans="1:14" ht="14.4" customHeight="1" x14ac:dyDescent="0.3">
      <c r="A75" s="625" t="s">
        <v>549</v>
      </c>
      <c r="B75" s="626" t="s">
        <v>551</v>
      </c>
      <c r="C75" s="627" t="s">
        <v>565</v>
      </c>
      <c r="D75" s="628" t="s">
        <v>566</v>
      </c>
      <c r="E75" s="627" t="s">
        <v>552</v>
      </c>
      <c r="F75" s="628" t="s">
        <v>553</v>
      </c>
      <c r="G75" s="627" t="s">
        <v>620</v>
      </c>
      <c r="H75" s="627" t="s">
        <v>844</v>
      </c>
      <c r="I75" s="627" t="s">
        <v>845</v>
      </c>
      <c r="J75" s="627" t="s">
        <v>846</v>
      </c>
      <c r="K75" s="627" t="s">
        <v>847</v>
      </c>
      <c r="L75" s="629">
        <v>78.37</v>
      </c>
      <c r="M75" s="629">
        <v>1</v>
      </c>
      <c r="N75" s="630">
        <v>78.37</v>
      </c>
    </row>
    <row r="76" spans="1:14" ht="14.4" customHeight="1" x14ac:dyDescent="0.3">
      <c r="A76" s="625" t="s">
        <v>549</v>
      </c>
      <c r="B76" s="626" t="s">
        <v>551</v>
      </c>
      <c r="C76" s="627" t="s">
        <v>565</v>
      </c>
      <c r="D76" s="628" t="s">
        <v>566</v>
      </c>
      <c r="E76" s="627" t="s">
        <v>552</v>
      </c>
      <c r="F76" s="628" t="s">
        <v>553</v>
      </c>
      <c r="G76" s="627" t="s">
        <v>620</v>
      </c>
      <c r="H76" s="627" t="s">
        <v>848</v>
      </c>
      <c r="I76" s="627" t="s">
        <v>849</v>
      </c>
      <c r="J76" s="627" t="s">
        <v>850</v>
      </c>
      <c r="K76" s="627" t="s">
        <v>851</v>
      </c>
      <c r="L76" s="629">
        <v>75.849999999999994</v>
      </c>
      <c r="M76" s="629">
        <v>1</v>
      </c>
      <c r="N76" s="630">
        <v>75.849999999999994</v>
      </c>
    </row>
    <row r="77" spans="1:14" ht="14.4" customHeight="1" x14ac:dyDescent="0.3">
      <c r="A77" s="625" t="s">
        <v>549</v>
      </c>
      <c r="B77" s="626" t="s">
        <v>551</v>
      </c>
      <c r="C77" s="627" t="s">
        <v>565</v>
      </c>
      <c r="D77" s="628" t="s">
        <v>566</v>
      </c>
      <c r="E77" s="627" t="s">
        <v>552</v>
      </c>
      <c r="F77" s="628" t="s">
        <v>553</v>
      </c>
      <c r="G77" s="627" t="s">
        <v>620</v>
      </c>
      <c r="H77" s="627" t="s">
        <v>852</v>
      </c>
      <c r="I77" s="627" t="s">
        <v>853</v>
      </c>
      <c r="J77" s="627" t="s">
        <v>854</v>
      </c>
      <c r="K77" s="627" t="s">
        <v>855</v>
      </c>
      <c r="L77" s="629">
        <v>69.560104297055048</v>
      </c>
      <c r="M77" s="629">
        <v>2</v>
      </c>
      <c r="N77" s="630">
        <v>139.1202085941101</v>
      </c>
    </row>
    <row r="78" spans="1:14" ht="14.4" customHeight="1" x14ac:dyDescent="0.3">
      <c r="A78" s="625" t="s">
        <v>549</v>
      </c>
      <c r="B78" s="626" t="s">
        <v>551</v>
      </c>
      <c r="C78" s="627" t="s">
        <v>565</v>
      </c>
      <c r="D78" s="628" t="s">
        <v>566</v>
      </c>
      <c r="E78" s="627" t="s">
        <v>552</v>
      </c>
      <c r="F78" s="628" t="s">
        <v>553</v>
      </c>
      <c r="G78" s="627" t="s">
        <v>620</v>
      </c>
      <c r="H78" s="627" t="s">
        <v>856</v>
      </c>
      <c r="I78" s="627" t="s">
        <v>857</v>
      </c>
      <c r="J78" s="627" t="s">
        <v>858</v>
      </c>
      <c r="K78" s="627" t="s">
        <v>859</v>
      </c>
      <c r="L78" s="629">
        <v>100.51</v>
      </c>
      <c r="M78" s="629">
        <v>1</v>
      </c>
      <c r="N78" s="630">
        <v>100.51</v>
      </c>
    </row>
    <row r="79" spans="1:14" ht="14.4" customHeight="1" x14ac:dyDescent="0.3">
      <c r="A79" s="625" t="s">
        <v>549</v>
      </c>
      <c r="B79" s="626" t="s">
        <v>551</v>
      </c>
      <c r="C79" s="627" t="s">
        <v>565</v>
      </c>
      <c r="D79" s="628" t="s">
        <v>566</v>
      </c>
      <c r="E79" s="627" t="s">
        <v>552</v>
      </c>
      <c r="F79" s="628" t="s">
        <v>553</v>
      </c>
      <c r="G79" s="627" t="s">
        <v>620</v>
      </c>
      <c r="H79" s="627" t="s">
        <v>860</v>
      </c>
      <c r="I79" s="627" t="s">
        <v>861</v>
      </c>
      <c r="J79" s="627" t="s">
        <v>862</v>
      </c>
      <c r="K79" s="627" t="s">
        <v>863</v>
      </c>
      <c r="L79" s="629">
        <v>108.504949246835</v>
      </c>
      <c r="M79" s="629">
        <v>2</v>
      </c>
      <c r="N79" s="630">
        <v>217.00989849366999</v>
      </c>
    </row>
    <row r="80" spans="1:14" ht="14.4" customHeight="1" x14ac:dyDescent="0.3">
      <c r="A80" s="625" t="s">
        <v>549</v>
      </c>
      <c r="B80" s="626" t="s">
        <v>551</v>
      </c>
      <c r="C80" s="627" t="s">
        <v>565</v>
      </c>
      <c r="D80" s="628" t="s">
        <v>566</v>
      </c>
      <c r="E80" s="627" t="s">
        <v>552</v>
      </c>
      <c r="F80" s="628" t="s">
        <v>553</v>
      </c>
      <c r="G80" s="627" t="s">
        <v>620</v>
      </c>
      <c r="H80" s="627" t="s">
        <v>864</v>
      </c>
      <c r="I80" s="627" t="s">
        <v>865</v>
      </c>
      <c r="J80" s="627" t="s">
        <v>866</v>
      </c>
      <c r="K80" s="627" t="s">
        <v>867</v>
      </c>
      <c r="L80" s="629">
        <v>129.59</v>
      </c>
      <c r="M80" s="629">
        <v>1</v>
      </c>
      <c r="N80" s="630">
        <v>129.59</v>
      </c>
    </row>
    <row r="81" spans="1:14" ht="14.4" customHeight="1" x14ac:dyDescent="0.3">
      <c r="A81" s="625" t="s">
        <v>549</v>
      </c>
      <c r="B81" s="626" t="s">
        <v>551</v>
      </c>
      <c r="C81" s="627" t="s">
        <v>565</v>
      </c>
      <c r="D81" s="628" t="s">
        <v>566</v>
      </c>
      <c r="E81" s="627" t="s">
        <v>552</v>
      </c>
      <c r="F81" s="628" t="s">
        <v>553</v>
      </c>
      <c r="G81" s="627" t="s">
        <v>620</v>
      </c>
      <c r="H81" s="627" t="s">
        <v>868</v>
      </c>
      <c r="I81" s="627" t="s">
        <v>869</v>
      </c>
      <c r="J81" s="627" t="s">
        <v>870</v>
      </c>
      <c r="K81" s="627" t="s">
        <v>871</v>
      </c>
      <c r="L81" s="629">
        <v>22.249974001481601</v>
      </c>
      <c r="M81" s="629">
        <v>1</v>
      </c>
      <c r="N81" s="630">
        <v>22.249974001481601</v>
      </c>
    </row>
    <row r="82" spans="1:14" ht="14.4" customHeight="1" x14ac:dyDescent="0.3">
      <c r="A82" s="625" t="s">
        <v>549</v>
      </c>
      <c r="B82" s="626" t="s">
        <v>551</v>
      </c>
      <c r="C82" s="627" t="s">
        <v>565</v>
      </c>
      <c r="D82" s="628" t="s">
        <v>566</v>
      </c>
      <c r="E82" s="627" t="s">
        <v>552</v>
      </c>
      <c r="F82" s="628" t="s">
        <v>553</v>
      </c>
      <c r="G82" s="627" t="s">
        <v>620</v>
      </c>
      <c r="H82" s="627" t="s">
        <v>872</v>
      </c>
      <c r="I82" s="627" t="s">
        <v>873</v>
      </c>
      <c r="J82" s="627" t="s">
        <v>874</v>
      </c>
      <c r="K82" s="627" t="s">
        <v>875</v>
      </c>
      <c r="L82" s="629">
        <v>63.510108108892098</v>
      </c>
      <c r="M82" s="629">
        <v>1</v>
      </c>
      <c r="N82" s="630">
        <v>63.510108108892098</v>
      </c>
    </row>
    <row r="83" spans="1:14" ht="14.4" customHeight="1" x14ac:dyDescent="0.3">
      <c r="A83" s="625" t="s">
        <v>549</v>
      </c>
      <c r="B83" s="626" t="s">
        <v>551</v>
      </c>
      <c r="C83" s="627" t="s">
        <v>565</v>
      </c>
      <c r="D83" s="628" t="s">
        <v>566</v>
      </c>
      <c r="E83" s="627" t="s">
        <v>552</v>
      </c>
      <c r="F83" s="628" t="s">
        <v>553</v>
      </c>
      <c r="G83" s="627" t="s">
        <v>620</v>
      </c>
      <c r="H83" s="627" t="s">
        <v>876</v>
      </c>
      <c r="I83" s="627" t="s">
        <v>877</v>
      </c>
      <c r="J83" s="627" t="s">
        <v>878</v>
      </c>
      <c r="K83" s="627" t="s">
        <v>879</v>
      </c>
      <c r="L83" s="629">
        <v>143.81217669316999</v>
      </c>
      <c r="M83" s="629">
        <v>4</v>
      </c>
      <c r="N83" s="630">
        <v>575.24870677267995</v>
      </c>
    </row>
    <row r="84" spans="1:14" ht="14.4" customHeight="1" x14ac:dyDescent="0.3">
      <c r="A84" s="625" t="s">
        <v>549</v>
      </c>
      <c r="B84" s="626" t="s">
        <v>551</v>
      </c>
      <c r="C84" s="627" t="s">
        <v>565</v>
      </c>
      <c r="D84" s="628" t="s">
        <v>566</v>
      </c>
      <c r="E84" s="627" t="s">
        <v>552</v>
      </c>
      <c r="F84" s="628" t="s">
        <v>553</v>
      </c>
      <c r="G84" s="627" t="s">
        <v>620</v>
      </c>
      <c r="H84" s="627" t="s">
        <v>880</v>
      </c>
      <c r="I84" s="627" t="s">
        <v>881</v>
      </c>
      <c r="J84" s="627" t="s">
        <v>882</v>
      </c>
      <c r="K84" s="627" t="s">
        <v>883</v>
      </c>
      <c r="L84" s="629">
        <v>120.21335556115498</v>
      </c>
      <c r="M84" s="629">
        <v>6</v>
      </c>
      <c r="N84" s="630">
        <v>721.28013336692993</v>
      </c>
    </row>
    <row r="85" spans="1:14" ht="14.4" customHeight="1" x14ac:dyDescent="0.3">
      <c r="A85" s="625" t="s">
        <v>549</v>
      </c>
      <c r="B85" s="626" t="s">
        <v>551</v>
      </c>
      <c r="C85" s="627" t="s">
        <v>565</v>
      </c>
      <c r="D85" s="628" t="s">
        <v>566</v>
      </c>
      <c r="E85" s="627" t="s">
        <v>552</v>
      </c>
      <c r="F85" s="628" t="s">
        <v>553</v>
      </c>
      <c r="G85" s="627" t="s">
        <v>620</v>
      </c>
      <c r="H85" s="627" t="s">
        <v>884</v>
      </c>
      <c r="I85" s="627" t="s">
        <v>885</v>
      </c>
      <c r="J85" s="627" t="s">
        <v>886</v>
      </c>
      <c r="K85" s="627" t="s">
        <v>887</v>
      </c>
      <c r="L85" s="629">
        <v>120.67549544685993</v>
      </c>
      <c r="M85" s="629">
        <v>22</v>
      </c>
      <c r="N85" s="630">
        <v>2654.8608998309182</v>
      </c>
    </row>
    <row r="86" spans="1:14" ht="14.4" customHeight="1" x14ac:dyDescent="0.3">
      <c r="A86" s="625" t="s">
        <v>549</v>
      </c>
      <c r="B86" s="626" t="s">
        <v>551</v>
      </c>
      <c r="C86" s="627" t="s">
        <v>565</v>
      </c>
      <c r="D86" s="628" t="s">
        <v>566</v>
      </c>
      <c r="E86" s="627" t="s">
        <v>552</v>
      </c>
      <c r="F86" s="628" t="s">
        <v>553</v>
      </c>
      <c r="G86" s="627" t="s">
        <v>620</v>
      </c>
      <c r="H86" s="627" t="s">
        <v>888</v>
      </c>
      <c r="I86" s="627" t="s">
        <v>889</v>
      </c>
      <c r="J86" s="627" t="s">
        <v>886</v>
      </c>
      <c r="K86" s="627" t="s">
        <v>890</v>
      </c>
      <c r="L86" s="629">
        <v>146.03999436500666</v>
      </c>
      <c r="M86" s="629">
        <v>3</v>
      </c>
      <c r="N86" s="630">
        <v>438.11998309502002</v>
      </c>
    </row>
    <row r="87" spans="1:14" ht="14.4" customHeight="1" x14ac:dyDescent="0.3">
      <c r="A87" s="625" t="s">
        <v>549</v>
      </c>
      <c r="B87" s="626" t="s">
        <v>551</v>
      </c>
      <c r="C87" s="627" t="s">
        <v>565</v>
      </c>
      <c r="D87" s="628" t="s">
        <v>566</v>
      </c>
      <c r="E87" s="627" t="s">
        <v>552</v>
      </c>
      <c r="F87" s="628" t="s">
        <v>553</v>
      </c>
      <c r="G87" s="627" t="s">
        <v>620</v>
      </c>
      <c r="H87" s="627" t="s">
        <v>891</v>
      </c>
      <c r="I87" s="627" t="s">
        <v>892</v>
      </c>
      <c r="J87" s="627" t="s">
        <v>893</v>
      </c>
      <c r="K87" s="627" t="s">
        <v>894</v>
      </c>
      <c r="L87" s="629">
        <v>72.870896745718341</v>
      </c>
      <c r="M87" s="629">
        <v>25</v>
      </c>
      <c r="N87" s="630">
        <v>1821.7724186429584</v>
      </c>
    </row>
    <row r="88" spans="1:14" ht="14.4" customHeight="1" x14ac:dyDescent="0.3">
      <c r="A88" s="625" t="s">
        <v>549</v>
      </c>
      <c r="B88" s="626" t="s">
        <v>551</v>
      </c>
      <c r="C88" s="627" t="s">
        <v>565</v>
      </c>
      <c r="D88" s="628" t="s">
        <v>566</v>
      </c>
      <c r="E88" s="627" t="s">
        <v>552</v>
      </c>
      <c r="F88" s="628" t="s">
        <v>553</v>
      </c>
      <c r="G88" s="627" t="s">
        <v>620</v>
      </c>
      <c r="H88" s="627" t="s">
        <v>895</v>
      </c>
      <c r="I88" s="627" t="s">
        <v>896</v>
      </c>
      <c r="J88" s="627" t="s">
        <v>897</v>
      </c>
      <c r="K88" s="627" t="s">
        <v>898</v>
      </c>
      <c r="L88" s="629">
        <v>46.508796007592281</v>
      </c>
      <c r="M88" s="629">
        <v>27</v>
      </c>
      <c r="N88" s="630">
        <v>1255.7374922049917</v>
      </c>
    </row>
    <row r="89" spans="1:14" ht="14.4" customHeight="1" x14ac:dyDescent="0.3">
      <c r="A89" s="625" t="s">
        <v>549</v>
      </c>
      <c r="B89" s="626" t="s">
        <v>551</v>
      </c>
      <c r="C89" s="627" t="s">
        <v>565</v>
      </c>
      <c r="D89" s="628" t="s">
        <v>566</v>
      </c>
      <c r="E89" s="627" t="s">
        <v>552</v>
      </c>
      <c r="F89" s="628" t="s">
        <v>553</v>
      </c>
      <c r="G89" s="627" t="s">
        <v>620</v>
      </c>
      <c r="H89" s="627" t="s">
        <v>899</v>
      </c>
      <c r="I89" s="627" t="s">
        <v>900</v>
      </c>
      <c r="J89" s="627" t="s">
        <v>901</v>
      </c>
      <c r="K89" s="627" t="s">
        <v>902</v>
      </c>
      <c r="L89" s="629">
        <v>47.359999999999992</v>
      </c>
      <c r="M89" s="629">
        <v>6</v>
      </c>
      <c r="N89" s="630">
        <v>284.15999999999997</v>
      </c>
    </row>
    <row r="90" spans="1:14" ht="14.4" customHeight="1" x14ac:dyDescent="0.3">
      <c r="A90" s="625" t="s">
        <v>549</v>
      </c>
      <c r="B90" s="626" t="s">
        <v>551</v>
      </c>
      <c r="C90" s="627" t="s">
        <v>565</v>
      </c>
      <c r="D90" s="628" t="s">
        <v>566</v>
      </c>
      <c r="E90" s="627" t="s">
        <v>552</v>
      </c>
      <c r="F90" s="628" t="s">
        <v>553</v>
      </c>
      <c r="G90" s="627" t="s">
        <v>620</v>
      </c>
      <c r="H90" s="627" t="s">
        <v>903</v>
      </c>
      <c r="I90" s="627" t="s">
        <v>904</v>
      </c>
      <c r="J90" s="627" t="s">
        <v>905</v>
      </c>
      <c r="K90" s="627" t="s">
        <v>906</v>
      </c>
      <c r="L90" s="629">
        <v>40.389624383543868</v>
      </c>
      <c r="M90" s="629">
        <v>27</v>
      </c>
      <c r="N90" s="630">
        <v>1090.5198583556844</v>
      </c>
    </row>
    <row r="91" spans="1:14" ht="14.4" customHeight="1" x14ac:dyDescent="0.3">
      <c r="A91" s="625" t="s">
        <v>549</v>
      </c>
      <c r="B91" s="626" t="s">
        <v>551</v>
      </c>
      <c r="C91" s="627" t="s">
        <v>565</v>
      </c>
      <c r="D91" s="628" t="s">
        <v>566</v>
      </c>
      <c r="E91" s="627" t="s">
        <v>552</v>
      </c>
      <c r="F91" s="628" t="s">
        <v>553</v>
      </c>
      <c r="G91" s="627" t="s">
        <v>620</v>
      </c>
      <c r="H91" s="627" t="s">
        <v>907</v>
      </c>
      <c r="I91" s="627" t="s">
        <v>908</v>
      </c>
      <c r="J91" s="627" t="s">
        <v>905</v>
      </c>
      <c r="K91" s="627" t="s">
        <v>909</v>
      </c>
      <c r="L91" s="629">
        <v>292.51266748772287</v>
      </c>
      <c r="M91" s="629">
        <v>13</v>
      </c>
      <c r="N91" s="630">
        <v>3802.6646773403972</v>
      </c>
    </row>
    <row r="92" spans="1:14" ht="14.4" customHeight="1" x14ac:dyDescent="0.3">
      <c r="A92" s="625" t="s">
        <v>549</v>
      </c>
      <c r="B92" s="626" t="s">
        <v>551</v>
      </c>
      <c r="C92" s="627" t="s">
        <v>565</v>
      </c>
      <c r="D92" s="628" t="s">
        <v>566</v>
      </c>
      <c r="E92" s="627" t="s">
        <v>552</v>
      </c>
      <c r="F92" s="628" t="s">
        <v>553</v>
      </c>
      <c r="G92" s="627" t="s">
        <v>620</v>
      </c>
      <c r="H92" s="627" t="s">
        <v>910</v>
      </c>
      <c r="I92" s="627" t="s">
        <v>911</v>
      </c>
      <c r="J92" s="627" t="s">
        <v>912</v>
      </c>
      <c r="K92" s="627" t="s">
        <v>913</v>
      </c>
      <c r="L92" s="629">
        <v>75.03</v>
      </c>
      <c r="M92" s="629">
        <v>1</v>
      </c>
      <c r="N92" s="630">
        <v>75.03</v>
      </c>
    </row>
    <row r="93" spans="1:14" ht="14.4" customHeight="1" x14ac:dyDescent="0.3">
      <c r="A93" s="625" t="s">
        <v>549</v>
      </c>
      <c r="B93" s="626" t="s">
        <v>551</v>
      </c>
      <c r="C93" s="627" t="s">
        <v>565</v>
      </c>
      <c r="D93" s="628" t="s">
        <v>566</v>
      </c>
      <c r="E93" s="627" t="s">
        <v>552</v>
      </c>
      <c r="F93" s="628" t="s">
        <v>553</v>
      </c>
      <c r="G93" s="627" t="s">
        <v>620</v>
      </c>
      <c r="H93" s="627" t="s">
        <v>914</v>
      </c>
      <c r="I93" s="627" t="s">
        <v>915</v>
      </c>
      <c r="J93" s="627" t="s">
        <v>916</v>
      </c>
      <c r="K93" s="627" t="s">
        <v>917</v>
      </c>
      <c r="L93" s="629">
        <v>49.6</v>
      </c>
      <c r="M93" s="629">
        <v>8</v>
      </c>
      <c r="N93" s="630">
        <v>396.8</v>
      </c>
    </row>
    <row r="94" spans="1:14" ht="14.4" customHeight="1" x14ac:dyDescent="0.3">
      <c r="A94" s="625" t="s">
        <v>549</v>
      </c>
      <c r="B94" s="626" t="s">
        <v>551</v>
      </c>
      <c r="C94" s="627" t="s">
        <v>565</v>
      </c>
      <c r="D94" s="628" t="s">
        <v>566</v>
      </c>
      <c r="E94" s="627" t="s">
        <v>552</v>
      </c>
      <c r="F94" s="628" t="s">
        <v>553</v>
      </c>
      <c r="G94" s="627" t="s">
        <v>620</v>
      </c>
      <c r="H94" s="627" t="s">
        <v>918</v>
      </c>
      <c r="I94" s="627" t="s">
        <v>919</v>
      </c>
      <c r="J94" s="627" t="s">
        <v>916</v>
      </c>
      <c r="K94" s="627" t="s">
        <v>920</v>
      </c>
      <c r="L94" s="629">
        <v>92.089949926644721</v>
      </c>
      <c r="M94" s="629">
        <v>15</v>
      </c>
      <c r="N94" s="630">
        <v>1381.3492488996708</v>
      </c>
    </row>
    <row r="95" spans="1:14" ht="14.4" customHeight="1" x14ac:dyDescent="0.3">
      <c r="A95" s="625" t="s">
        <v>549</v>
      </c>
      <c r="B95" s="626" t="s">
        <v>551</v>
      </c>
      <c r="C95" s="627" t="s">
        <v>565</v>
      </c>
      <c r="D95" s="628" t="s">
        <v>566</v>
      </c>
      <c r="E95" s="627" t="s">
        <v>552</v>
      </c>
      <c r="F95" s="628" t="s">
        <v>553</v>
      </c>
      <c r="G95" s="627" t="s">
        <v>620</v>
      </c>
      <c r="H95" s="627" t="s">
        <v>921</v>
      </c>
      <c r="I95" s="627" t="s">
        <v>922</v>
      </c>
      <c r="J95" s="627" t="s">
        <v>923</v>
      </c>
      <c r="K95" s="627" t="s">
        <v>924</v>
      </c>
      <c r="L95" s="629">
        <v>541.48</v>
      </c>
      <c r="M95" s="629">
        <v>1</v>
      </c>
      <c r="N95" s="630">
        <v>541.48</v>
      </c>
    </row>
    <row r="96" spans="1:14" ht="14.4" customHeight="1" x14ac:dyDescent="0.3">
      <c r="A96" s="625" t="s">
        <v>549</v>
      </c>
      <c r="B96" s="626" t="s">
        <v>551</v>
      </c>
      <c r="C96" s="627" t="s">
        <v>565</v>
      </c>
      <c r="D96" s="628" t="s">
        <v>566</v>
      </c>
      <c r="E96" s="627" t="s">
        <v>552</v>
      </c>
      <c r="F96" s="628" t="s">
        <v>553</v>
      </c>
      <c r="G96" s="627" t="s">
        <v>620</v>
      </c>
      <c r="H96" s="627" t="s">
        <v>925</v>
      </c>
      <c r="I96" s="627" t="s">
        <v>926</v>
      </c>
      <c r="J96" s="627" t="s">
        <v>927</v>
      </c>
      <c r="K96" s="627" t="s">
        <v>928</v>
      </c>
      <c r="L96" s="629">
        <v>38.03</v>
      </c>
      <c r="M96" s="629">
        <v>2</v>
      </c>
      <c r="N96" s="630">
        <v>76.06</v>
      </c>
    </row>
    <row r="97" spans="1:14" ht="14.4" customHeight="1" x14ac:dyDescent="0.3">
      <c r="A97" s="625" t="s">
        <v>549</v>
      </c>
      <c r="B97" s="626" t="s">
        <v>551</v>
      </c>
      <c r="C97" s="627" t="s">
        <v>565</v>
      </c>
      <c r="D97" s="628" t="s">
        <v>566</v>
      </c>
      <c r="E97" s="627" t="s">
        <v>552</v>
      </c>
      <c r="F97" s="628" t="s">
        <v>553</v>
      </c>
      <c r="G97" s="627" t="s">
        <v>620</v>
      </c>
      <c r="H97" s="627" t="s">
        <v>929</v>
      </c>
      <c r="I97" s="627" t="s">
        <v>930</v>
      </c>
      <c r="J97" s="627" t="s">
        <v>731</v>
      </c>
      <c r="K97" s="627" t="s">
        <v>931</v>
      </c>
      <c r="L97" s="629">
        <v>166.98</v>
      </c>
      <c r="M97" s="629">
        <v>1</v>
      </c>
      <c r="N97" s="630">
        <v>166.98</v>
      </c>
    </row>
    <row r="98" spans="1:14" ht="14.4" customHeight="1" x14ac:dyDescent="0.3">
      <c r="A98" s="625" t="s">
        <v>549</v>
      </c>
      <c r="B98" s="626" t="s">
        <v>551</v>
      </c>
      <c r="C98" s="627" t="s">
        <v>565</v>
      </c>
      <c r="D98" s="628" t="s">
        <v>566</v>
      </c>
      <c r="E98" s="627" t="s">
        <v>552</v>
      </c>
      <c r="F98" s="628" t="s">
        <v>553</v>
      </c>
      <c r="G98" s="627" t="s">
        <v>620</v>
      </c>
      <c r="H98" s="627" t="s">
        <v>932</v>
      </c>
      <c r="I98" s="627" t="s">
        <v>933</v>
      </c>
      <c r="J98" s="627" t="s">
        <v>934</v>
      </c>
      <c r="K98" s="627" t="s">
        <v>935</v>
      </c>
      <c r="L98" s="629">
        <v>14.469244887772899</v>
      </c>
      <c r="M98" s="629">
        <v>40</v>
      </c>
      <c r="N98" s="630">
        <v>578.76979551091597</v>
      </c>
    </row>
    <row r="99" spans="1:14" ht="14.4" customHeight="1" x14ac:dyDescent="0.3">
      <c r="A99" s="625" t="s">
        <v>549</v>
      </c>
      <c r="B99" s="626" t="s">
        <v>551</v>
      </c>
      <c r="C99" s="627" t="s">
        <v>565</v>
      </c>
      <c r="D99" s="628" t="s">
        <v>566</v>
      </c>
      <c r="E99" s="627" t="s">
        <v>552</v>
      </c>
      <c r="F99" s="628" t="s">
        <v>553</v>
      </c>
      <c r="G99" s="627" t="s">
        <v>620</v>
      </c>
      <c r="H99" s="627" t="s">
        <v>936</v>
      </c>
      <c r="I99" s="627" t="s">
        <v>937</v>
      </c>
      <c r="J99" s="627" t="s">
        <v>938</v>
      </c>
      <c r="K99" s="627" t="s">
        <v>939</v>
      </c>
      <c r="L99" s="629">
        <v>51.725102055256201</v>
      </c>
      <c r="M99" s="629">
        <v>4</v>
      </c>
      <c r="N99" s="630">
        <v>206.9004082210248</v>
      </c>
    </row>
    <row r="100" spans="1:14" ht="14.4" customHeight="1" x14ac:dyDescent="0.3">
      <c r="A100" s="625" t="s">
        <v>549</v>
      </c>
      <c r="B100" s="626" t="s">
        <v>551</v>
      </c>
      <c r="C100" s="627" t="s">
        <v>565</v>
      </c>
      <c r="D100" s="628" t="s">
        <v>566</v>
      </c>
      <c r="E100" s="627" t="s">
        <v>552</v>
      </c>
      <c r="F100" s="628" t="s">
        <v>553</v>
      </c>
      <c r="G100" s="627" t="s">
        <v>620</v>
      </c>
      <c r="H100" s="627" t="s">
        <v>940</v>
      </c>
      <c r="I100" s="627" t="s">
        <v>941</v>
      </c>
      <c r="J100" s="627" t="s">
        <v>942</v>
      </c>
      <c r="K100" s="627" t="s">
        <v>943</v>
      </c>
      <c r="L100" s="629">
        <v>27.425883917193676</v>
      </c>
      <c r="M100" s="629">
        <v>5</v>
      </c>
      <c r="N100" s="630">
        <v>137.12941958596838</v>
      </c>
    </row>
    <row r="101" spans="1:14" ht="14.4" customHeight="1" x14ac:dyDescent="0.3">
      <c r="A101" s="625" t="s">
        <v>549</v>
      </c>
      <c r="B101" s="626" t="s">
        <v>551</v>
      </c>
      <c r="C101" s="627" t="s">
        <v>565</v>
      </c>
      <c r="D101" s="628" t="s">
        <v>566</v>
      </c>
      <c r="E101" s="627" t="s">
        <v>552</v>
      </c>
      <c r="F101" s="628" t="s">
        <v>553</v>
      </c>
      <c r="G101" s="627" t="s">
        <v>620</v>
      </c>
      <c r="H101" s="627" t="s">
        <v>944</v>
      </c>
      <c r="I101" s="627" t="s">
        <v>945</v>
      </c>
      <c r="J101" s="627" t="s">
        <v>946</v>
      </c>
      <c r="K101" s="627" t="s">
        <v>947</v>
      </c>
      <c r="L101" s="629">
        <v>213.24</v>
      </c>
      <c r="M101" s="629">
        <v>1</v>
      </c>
      <c r="N101" s="630">
        <v>213.24</v>
      </c>
    </row>
    <row r="102" spans="1:14" ht="14.4" customHeight="1" x14ac:dyDescent="0.3">
      <c r="A102" s="625" t="s">
        <v>549</v>
      </c>
      <c r="B102" s="626" t="s">
        <v>551</v>
      </c>
      <c r="C102" s="627" t="s">
        <v>565</v>
      </c>
      <c r="D102" s="628" t="s">
        <v>566</v>
      </c>
      <c r="E102" s="627" t="s">
        <v>552</v>
      </c>
      <c r="F102" s="628" t="s">
        <v>553</v>
      </c>
      <c r="G102" s="627" t="s">
        <v>620</v>
      </c>
      <c r="H102" s="627" t="s">
        <v>948</v>
      </c>
      <c r="I102" s="627" t="s">
        <v>949</v>
      </c>
      <c r="J102" s="627" t="s">
        <v>950</v>
      </c>
      <c r="K102" s="627" t="s">
        <v>951</v>
      </c>
      <c r="L102" s="629">
        <v>153.86474965498701</v>
      </c>
      <c r="M102" s="629">
        <v>2</v>
      </c>
      <c r="N102" s="630">
        <v>307.72949930997402</v>
      </c>
    </row>
    <row r="103" spans="1:14" ht="14.4" customHeight="1" x14ac:dyDescent="0.3">
      <c r="A103" s="625" t="s">
        <v>549</v>
      </c>
      <c r="B103" s="626" t="s">
        <v>551</v>
      </c>
      <c r="C103" s="627" t="s">
        <v>565</v>
      </c>
      <c r="D103" s="628" t="s">
        <v>566</v>
      </c>
      <c r="E103" s="627" t="s">
        <v>552</v>
      </c>
      <c r="F103" s="628" t="s">
        <v>553</v>
      </c>
      <c r="G103" s="627" t="s">
        <v>620</v>
      </c>
      <c r="H103" s="627" t="s">
        <v>952</v>
      </c>
      <c r="I103" s="627" t="s">
        <v>953</v>
      </c>
      <c r="J103" s="627" t="s">
        <v>954</v>
      </c>
      <c r="K103" s="627" t="s">
        <v>955</v>
      </c>
      <c r="L103" s="629">
        <v>175.89129275078901</v>
      </c>
      <c r="M103" s="629">
        <v>10</v>
      </c>
      <c r="N103" s="630">
        <v>1758.9129275078901</v>
      </c>
    </row>
    <row r="104" spans="1:14" ht="14.4" customHeight="1" x14ac:dyDescent="0.3">
      <c r="A104" s="625" t="s">
        <v>549</v>
      </c>
      <c r="B104" s="626" t="s">
        <v>551</v>
      </c>
      <c r="C104" s="627" t="s">
        <v>565</v>
      </c>
      <c r="D104" s="628" t="s">
        <v>566</v>
      </c>
      <c r="E104" s="627" t="s">
        <v>552</v>
      </c>
      <c r="F104" s="628" t="s">
        <v>553</v>
      </c>
      <c r="G104" s="627" t="s">
        <v>620</v>
      </c>
      <c r="H104" s="627" t="s">
        <v>956</v>
      </c>
      <c r="I104" s="627" t="s">
        <v>953</v>
      </c>
      <c r="J104" s="627" t="s">
        <v>957</v>
      </c>
      <c r="K104" s="627" t="s">
        <v>958</v>
      </c>
      <c r="L104" s="629">
        <v>181.05522189856799</v>
      </c>
      <c r="M104" s="629">
        <v>4</v>
      </c>
      <c r="N104" s="630">
        <v>724.22088759427197</v>
      </c>
    </row>
    <row r="105" spans="1:14" ht="14.4" customHeight="1" x14ac:dyDescent="0.3">
      <c r="A105" s="625" t="s">
        <v>549</v>
      </c>
      <c r="B105" s="626" t="s">
        <v>551</v>
      </c>
      <c r="C105" s="627" t="s">
        <v>565</v>
      </c>
      <c r="D105" s="628" t="s">
        <v>566</v>
      </c>
      <c r="E105" s="627" t="s">
        <v>552</v>
      </c>
      <c r="F105" s="628" t="s">
        <v>553</v>
      </c>
      <c r="G105" s="627" t="s">
        <v>620</v>
      </c>
      <c r="H105" s="627" t="s">
        <v>959</v>
      </c>
      <c r="I105" s="627" t="s">
        <v>953</v>
      </c>
      <c r="J105" s="627" t="s">
        <v>960</v>
      </c>
      <c r="K105" s="627" t="s">
        <v>961</v>
      </c>
      <c r="L105" s="629">
        <v>276.90707706973012</v>
      </c>
      <c r="M105" s="629">
        <v>8</v>
      </c>
      <c r="N105" s="630">
        <v>2215.256616557841</v>
      </c>
    </row>
    <row r="106" spans="1:14" ht="14.4" customHeight="1" x14ac:dyDescent="0.3">
      <c r="A106" s="625" t="s">
        <v>549</v>
      </c>
      <c r="B106" s="626" t="s">
        <v>551</v>
      </c>
      <c r="C106" s="627" t="s">
        <v>565</v>
      </c>
      <c r="D106" s="628" t="s">
        <v>566</v>
      </c>
      <c r="E106" s="627" t="s">
        <v>552</v>
      </c>
      <c r="F106" s="628" t="s">
        <v>553</v>
      </c>
      <c r="G106" s="627" t="s">
        <v>620</v>
      </c>
      <c r="H106" s="627" t="s">
        <v>962</v>
      </c>
      <c r="I106" s="627" t="s">
        <v>953</v>
      </c>
      <c r="J106" s="627" t="s">
        <v>963</v>
      </c>
      <c r="K106" s="627"/>
      <c r="L106" s="629">
        <v>36.059998331610601</v>
      </c>
      <c r="M106" s="629">
        <v>1</v>
      </c>
      <c r="N106" s="630">
        <v>36.059998331610601</v>
      </c>
    </row>
    <row r="107" spans="1:14" ht="14.4" customHeight="1" x14ac:dyDescent="0.3">
      <c r="A107" s="625" t="s">
        <v>549</v>
      </c>
      <c r="B107" s="626" t="s">
        <v>551</v>
      </c>
      <c r="C107" s="627" t="s">
        <v>565</v>
      </c>
      <c r="D107" s="628" t="s">
        <v>566</v>
      </c>
      <c r="E107" s="627" t="s">
        <v>552</v>
      </c>
      <c r="F107" s="628" t="s">
        <v>553</v>
      </c>
      <c r="G107" s="627" t="s">
        <v>620</v>
      </c>
      <c r="H107" s="627" t="s">
        <v>964</v>
      </c>
      <c r="I107" s="627" t="s">
        <v>953</v>
      </c>
      <c r="J107" s="627" t="s">
        <v>965</v>
      </c>
      <c r="K107" s="627"/>
      <c r="L107" s="629">
        <v>146.11018738740668</v>
      </c>
      <c r="M107" s="629">
        <v>6</v>
      </c>
      <c r="N107" s="630">
        <v>876.66112432444004</v>
      </c>
    </row>
    <row r="108" spans="1:14" ht="14.4" customHeight="1" x14ac:dyDescent="0.3">
      <c r="A108" s="625" t="s">
        <v>549</v>
      </c>
      <c r="B108" s="626" t="s">
        <v>551</v>
      </c>
      <c r="C108" s="627" t="s">
        <v>565</v>
      </c>
      <c r="D108" s="628" t="s">
        <v>566</v>
      </c>
      <c r="E108" s="627" t="s">
        <v>552</v>
      </c>
      <c r="F108" s="628" t="s">
        <v>553</v>
      </c>
      <c r="G108" s="627" t="s">
        <v>620</v>
      </c>
      <c r="H108" s="627" t="s">
        <v>966</v>
      </c>
      <c r="I108" s="627" t="s">
        <v>953</v>
      </c>
      <c r="J108" s="627" t="s">
        <v>967</v>
      </c>
      <c r="K108" s="627"/>
      <c r="L108" s="629">
        <v>100.680195585695</v>
      </c>
      <c r="M108" s="629">
        <v>2</v>
      </c>
      <c r="N108" s="630">
        <v>201.36039117139001</v>
      </c>
    </row>
    <row r="109" spans="1:14" ht="14.4" customHeight="1" x14ac:dyDescent="0.3">
      <c r="A109" s="625" t="s">
        <v>549</v>
      </c>
      <c r="B109" s="626" t="s">
        <v>551</v>
      </c>
      <c r="C109" s="627" t="s">
        <v>565</v>
      </c>
      <c r="D109" s="628" t="s">
        <v>566</v>
      </c>
      <c r="E109" s="627" t="s">
        <v>552</v>
      </c>
      <c r="F109" s="628" t="s">
        <v>553</v>
      </c>
      <c r="G109" s="627" t="s">
        <v>620</v>
      </c>
      <c r="H109" s="627" t="s">
        <v>968</v>
      </c>
      <c r="I109" s="627" t="s">
        <v>969</v>
      </c>
      <c r="J109" s="627" t="s">
        <v>970</v>
      </c>
      <c r="K109" s="627" t="s">
        <v>971</v>
      </c>
      <c r="L109" s="629">
        <v>26.597834365418759</v>
      </c>
      <c r="M109" s="629">
        <v>5</v>
      </c>
      <c r="N109" s="630">
        <v>132.9891718270938</v>
      </c>
    </row>
    <row r="110" spans="1:14" ht="14.4" customHeight="1" x14ac:dyDescent="0.3">
      <c r="A110" s="625" t="s">
        <v>549</v>
      </c>
      <c r="B110" s="626" t="s">
        <v>551</v>
      </c>
      <c r="C110" s="627" t="s">
        <v>565</v>
      </c>
      <c r="D110" s="628" t="s">
        <v>566</v>
      </c>
      <c r="E110" s="627" t="s">
        <v>552</v>
      </c>
      <c r="F110" s="628" t="s">
        <v>553</v>
      </c>
      <c r="G110" s="627" t="s">
        <v>620</v>
      </c>
      <c r="H110" s="627" t="s">
        <v>972</v>
      </c>
      <c r="I110" s="627" t="s">
        <v>973</v>
      </c>
      <c r="J110" s="627" t="s">
        <v>974</v>
      </c>
      <c r="K110" s="627" t="s">
        <v>975</v>
      </c>
      <c r="L110" s="629">
        <v>64.569999999999993</v>
      </c>
      <c r="M110" s="629">
        <v>8</v>
      </c>
      <c r="N110" s="630">
        <v>516.55999999999995</v>
      </c>
    </row>
    <row r="111" spans="1:14" ht="14.4" customHeight="1" x14ac:dyDescent="0.3">
      <c r="A111" s="625" t="s">
        <v>549</v>
      </c>
      <c r="B111" s="626" t="s">
        <v>551</v>
      </c>
      <c r="C111" s="627" t="s">
        <v>565</v>
      </c>
      <c r="D111" s="628" t="s">
        <v>566</v>
      </c>
      <c r="E111" s="627" t="s">
        <v>552</v>
      </c>
      <c r="F111" s="628" t="s">
        <v>553</v>
      </c>
      <c r="G111" s="627" t="s">
        <v>620</v>
      </c>
      <c r="H111" s="627" t="s">
        <v>976</v>
      </c>
      <c r="I111" s="627" t="s">
        <v>977</v>
      </c>
      <c r="J111" s="627" t="s">
        <v>978</v>
      </c>
      <c r="K111" s="627" t="s">
        <v>979</v>
      </c>
      <c r="L111" s="629">
        <v>100.74</v>
      </c>
      <c r="M111" s="629">
        <v>1</v>
      </c>
      <c r="N111" s="630">
        <v>100.74</v>
      </c>
    </row>
    <row r="112" spans="1:14" ht="14.4" customHeight="1" x14ac:dyDescent="0.3">
      <c r="A112" s="625" t="s">
        <v>549</v>
      </c>
      <c r="B112" s="626" t="s">
        <v>551</v>
      </c>
      <c r="C112" s="627" t="s">
        <v>565</v>
      </c>
      <c r="D112" s="628" t="s">
        <v>566</v>
      </c>
      <c r="E112" s="627" t="s">
        <v>552</v>
      </c>
      <c r="F112" s="628" t="s">
        <v>553</v>
      </c>
      <c r="G112" s="627" t="s">
        <v>620</v>
      </c>
      <c r="H112" s="627" t="s">
        <v>980</v>
      </c>
      <c r="I112" s="627" t="s">
        <v>981</v>
      </c>
      <c r="J112" s="627" t="s">
        <v>982</v>
      </c>
      <c r="K112" s="627" t="s">
        <v>983</v>
      </c>
      <c r="L112" s="629">
        <v>110.92999682405346</v>
      </c>
      <c r="M112" s="629">
        <v>13</v>
      </c>
      <c r="N112" s="630">
        <v>1442.0899587126951</v>
      </c>
    </row>
    <row r="113" spans="1:14" ht="14.4" customHeight="1" x14ac:dyDescent="0.3">
      <c r="A113" s="625" t="s">
        <v>549</v>
      </c>
      <c r="B113" s="626" t="s">
        <v>551</v>
      </c>
      <c r="C113" s="627" t="s">
        <v>565</v>
      </c>
      <c r="D113" s="628" t="s">
        <v>566</v>
      </c>
      <c r="E113" s="627" t="s">
        <v>552</v>
      </c>
      <c r="F113" s="628" t="s">
        <v>553</v>
      </c>
      <c r="G113" s="627" t="s">
        <v>620</v>
      </c>
      <c r="H113" s="627" t="s">
        <v>984</v>
      </c>
      <c r="I113" s="627" t="s">
        <v>985</v>
      </c>
      <c r="J113" s="627" t="s">
        <v>986</v>
      </c>
      <c r="K113" s="627" t="s">
        <v>987</v>
      </c>
      <c r="L113" s="629">
        <v>122.63973111653399</v>
      </c>
      <c r="M113" s="629">
        <v>3</v>
      </c>
      <c r="N113" s="630">
        <v>367.91919334960198</v>
      </c>
    </row>
    <row r="114" spans="1:14" ht="14.4" customHeight="1" x14ac:dyDescent="0.3">
      <c r="A114" s="625" t="s">
        <v>549</v>
      </c>
      <c r="B114" s="626" t="s">
        <v>551</v>
      </c>
      <c r="C114" s="627" t="s">
        <v>565</v>
      </c>
      <c r="D114" s="628" t="s">
        <v>566</v>
      </c>
      <c r="E114" s="627" t="s">
        <v>552</v>
      </c>
      <c r="F114" s="628" t="s">
        <v>553</v>
      </c>
      <c r="G114" s="627" t="s">
        <v>620</v>
      </c>
      <c r="H114" s="627" t="s">
        <v>988</v>
      </c>
      <c r="I114" s="627" t="s">
        <v>989</v>
      </c>
      <c r="J114" s="627" t="s">
        <v>990</v>
      </c>
      <c r="K114" s="627" t="s">
        <v>991</v>
      </c>
      <c r="L114" s="629">
        <v>42.17</v>
      </c>
      <c r="M114" s="629">
        <v>2</v>
      </c>
      <c r="N114" s="630">
        <v>84.34</v>
      </c>
    </row>
    <row r="115" spans="1:14" ht="14.4" customHeight="1" x14ac:dyDescent="0.3">
      <c r="A115" s="625" t="s">
        <v>549</v>
      </c>
      <c r="B115" s="626" t="s">
        <v>551</v>
      </c>
      <c r="C115" s="627" t="s">
        <v>565</v>
      </c>
      <c r="D115" s="628" t="s">
        <v>566</v>
      </c>
      <c r="E115" s="627" t="s">
        <v>552</v>
      </c>
      <c r="F115" s="628" t="s">
        <v>553</v>
      </c>
      <c r="G115" s="627" t="s">
        <v>620</v>
      </c>
      <c r="H115" s="627" t="s">
        <v>992</v>
      </c>
      <c r="I115" s="627" t="s">
        <v>993</v>
      </c>
      <c r="J115" s="627" t="s">
        <v>994</v>
      </c>
      <c r="K115" s="627" t="s">
        <v>995</v>
      </c>
      <c r="L115" s="629">
        <v>70.183628472222182</v>
      </c>
      <c r="M115" s="629">
        <v>4</v>
      </c>
      <c r="N115" s="630">
        <v>280.73451388888873</v>
      </c>
    </row>
    <row r="116" spans="1:14" ht="14.4" customHeight="1" x14ac:dyDescent="0.3">
      <c r="A116" s="625" t="s">
        <v>549</v>
      </c>
      <c r="B116" s="626" t="s">
        <v>551</v>
      </c>
      <c r="C116" s="627" t="s">
        <v>565</v>
      </c>
      <c r="D116" s="628" t="s">
        <v>566</v>
      </c>
      <c r="E116" s="627" t="s">
        <v>552</v>
      </c>
      <c r="F116" s="628" t="s">
        <v>553</v>
      </c>
      <c r="G116" s="627" t="s">
        <v>620</v>
      </c>
      <c r="H116" s="627" t="s">
        <v>996</v>
      </c>
      <c r="I116" s="627" t="s">
        <v>997</v>
      </c>
      <c r="J116" s="627" t="s">
        <v>994</v>
      </c>
      <c r="K116" s="627" t="s">
        <v>998</v>
      </c>
      <c r="L116" s="629">
        <v>30.873284077351368</v>
      </c>
      <c r="M116" s="629">
        <v>6</v>
      </c>
      <c r="N116" s="630">
        <v>185.2397044641082</v>
      </c>
    </row>
    <row r="117" spans="1:14" ht="14.4" customHeight="1" x14ac:dyDescent="0.3">
      <c r="A117" s="625" t="s">
        <v>549</v>
      </c>
      <c r="B117" s="626" t="s">
        <v>551</v>
      </c>
      <c r="C117" s="627" t="s">
        <v>565</v>
      </c>
      <c r="D117" s="628" t="s">
        <v>566</v>
      </c>
      <c r="E117" s="627" t="s">
        <v>552</v>
      </c>
      <c r="F117" s="628" t="s">
        <v>553</v>
      </c>
      <c r="G117" s="627" t="s">
        <v>620</v>
      </c>
      <c r="H117" s="627" t="s">
        <v>999</v>
      </c>
      <c r="I117" s="627" t="s">
        <v>1000</v>
      </c>
      <c r="J117" s="627" t="s">
        <v>799</v>
      </c>
      <c r="K117" s="627" t="s">
        <v>1001</v>
      </c>
      <c r="L117" s="629">
        <v>61.379917788610058</v>
      </c>
      <c r="M117" s="629">
        <v>17</v>
      </c>
      <c r="N117" s="630">
        <v>1043.458602406371</v>
      </c>
    </row>
    <row r="118" spans="1:14" ht="14.4" customHeight="1" x14ac:dyDescent="0.3">
      <c r="A118" s="625" t="s">
        <v>549</v>
      </c>
      <c r="B118" s="626" t="s">
        <v>551</v>
      </c>
      <c r="C118" s="627" t="s">
        <v>565</v>
      </c>
      <c r="D118" s="628" t="s">
        <v>566</v>
      </c>
      <c r="E118" s="627" t="s">
        <v>552</v>
      </c>
      <c r="F118" s="628" t="s">
        <v>553</v>
      </c>
      <c r="G118" s="627" t="s">
        <v>620</v>
      </c>
      <c r="H118" s="627" t="s">
        <v>1002</v>
      </c>
      <c r="I118" s="627" t="s">
        <v>1003</v>
      </c>
      <c r="J118" s="627" t="s">
        <v>1004</v>
      </c>
      <c r="K118" s="627" t="s">
        <v>1005</v>
      </c>
      <c r="L118" s="629">
        <v>19.0800036447033</v>
      </c>
      <c r="M118" s="629">
        <v>2</v>
      </c>
      <c r="N118" s="630">
        <v>38.1600072894066</v>
      </c>
    </row>
    <row r="119" spans="1:14" ht="14.4" customHeight="1" x14ac:dyDescent="0.3">
      <c r="A119" s="625" t="s">
        <v>549</v>
      </c>
      <c r="B119" s="626" t="s">
        <v>551</v>
      </c>
      <c r="C119" s="627" t="s">
        <v>565</v>
      </c>
      <c r="D119" s="628" t="s">
        <v>566</v>
      </c>
      <c r="E119" s="627" t="s">
        <v>552</v>
      </c>
      <c r="F119" s="628" t="s">
        <v>553</v>
      </c>
      <c r="G119" s="627" t="s">
        <v>620</v>
      </c>
      <c r="H119" s="627" t="s">
        <v>1006</v>
      </c>
      <c r="I119" s="627" t="s">
        <v>1007</v>
      </c>
      <c r="J119" s="627" t="s">
        <v>1008</v>
      </c>
      <c r="K119" s="627" t="s">
        <v>1009</v>
      </c>
      <c r="L119" s="629">
        <v>198.06</v>
      </c>
      <c r="M119" s="629">
        <v>1</v>
      </c>
      <c r="N119" s="630">
        <v>198.06</v>
      </c>
    </row>
    <row r="120" spans="1:14" ht="14.4" customHeight="1" x14ac:dyDescent="0.3">
      <c r="A120" s="625" t="s">
        <v>549</v>
      </c>
      <c r="B120" s="626" t="s">
        <v>551</v>
      </c>
      <c r="C120" s="627" t="s">
        <v>565</v>
      </c>
      <c r="D120" s="628" t="s">
        <v>566</v>
      </c>
      <c r="E120" s="627" t="s">
        <v>552</v>
      </c>
      <c r="F120" s="628" t="s">
        <v>553</v>
      </c>
      <c r="G120" s="627" t="s">
        <v>620</v>
      </c>
      <c r="H120" s="627" t="s">
        <v>1010</v>
      </c>
      <c r="I120" s="627" t="s">
        <v>1011</v>
      </c>
      <c r="J120" s="627" t="s">
        <v>1004</v>
      </c>
      <c r="K120" s="627" t="s">
        <v>1012</v>
      </c>
      <c r="L120" s="629">
        <v>27.853333333333335</v>
      </c>
      <c r="M120" s="629">
        <v>12</v>
      </c>
      <c r="N120" s="630">
        <v>334.24</v>
      </c>
    </row>
    <row r="121" spans="1:14" ht="14.4" customHeight="1" x14ac:dyDescent="0.3">
      <c r="A121" s="625" t="s">
        <v>549</v>
      </c>
      <c r="B121" s="626" t="s">
        <v>551</v>
      </c>
      <c r="C121" s="627" t="s">
        <v>565</v>
      </c>
      <c r="D121" s="628" t="s">
        <v>566</v>
      </c>
      <c r="E121" s="627" t="s">
        <v>552</v>
      </c>
      <c r="F121" s="628" t="s">
        <v>553</v>
      </c>
      <c r="G121" s="627" t="s">
        <v>620</v>
      </c>
      <c r="H121" s="627" t="s">
        <v>1013</v>
      </c>
      <c r="I121" s="627" t="s">
        <v>1014</v>
      </c>
      <c r="J121" s="627" t="s">
        <v>1015</v>
      </c>
      <c r="K121" s="627" t="s">
        <v>1016</v>
      </c>
      <c r="L121" s="629">
        <v>198.37</v>
      </c>
      <c r="M121" s="629">
        <v>2</v>
      </c>
      <c r="N121" s="630">
        <v>396.74</v>
      </c>
    </row>
    <row r="122" spans="1:14" ht="14.4" customHeight="1" x14ac:dyDescent="0.3">
      <c r="A122" s="625" t="s">
        <v>549</v>
      </c>
      <c r="B122" s="626" t="s">
        <v>551</v>
      </c>
      <c r="C122" s="627" t="s">
        <v>565</v>
      </c>
      <c r="D122" s="628" t="s">
        <v>566</v>
      </c>
      <c r="E122" s="627" t="s">
        <v>552</v>
      </c>
      <c r="F122" s="628" t="s">
        <v>553</v>
      </c>
      <c r="G122" s="627" t="s">
        <v>620</v>
      </c>
      <c r="H122" s="627" t="s">
        <v>1017</v>
      </c>
      <c r="I122" s="627" t="s">
        <v>1018</v>
      </c>
      <c r="J122" s="627" t="s">
        <v>1019</v>
      </c>
      <c r="K122" s="627" t="s">
        <v>1020</v>
      </c>
      <c r="L122" s="629">
        <v>218.17796580705701</v>
      </c>
      <c r="M122" s="629">
        <v>3</v>
      </c>
      <c r="N122" s="630">
        <v>654.53389742117099</v>
      </c>
    </row>
    <row r="123" spans="1:14" ht="14.4" customHeight="1" x14ac:dyDescent="0.3">
      <c r="A123" s="625" t="s">
        <v>549</v>
      </c>
      <c r="B123" s="626" t="s">
        <v>551</v>
      </c>
      <c r="C123" s="627" t="s">
        <v>565</v>
      </c>
      <c r="D123" s="628" t="s">
        <v>566</v>
      </c>
      <c r="E123" s="627" t="s">
        <v>552</v>
      </c>
      <c r="F123" s="628" t="s">
        <v>553</v>
      </c>
      <c r="G123" s="627" t="s">
        <v>620</v>
      </c>
      <c r="H123" s="627" t="s">
        <v>1021</v>
      </c>
      <c r="I123" s="627" t="s">
        <v>953</v>
      </c>
      <c r="J123" s="627" t="s">
        <v>1022</v>
      </c>
      <c r="K123" s="627"/>
      <c r="L123" s="629">
        <v>186.44284087213973</v>
      </c>
      <c r="M123" s="629">
        <v>19</v>
      </c>
      <c r="N123" s="630">
        <v>3542.413976570655</v>
      </c>
    </row>
    <row r="124" spans="1:14" ht="14.4" customHeight="1" x14ac:dyDescent="0.3">
      <c r="A124" s="625" t="s">
        <v>549</v>
      </c>
      <c r="B124" s="626" t="s">
        <v>551</v>
      </c>
      <c r="C124" s="627" t="s">
        <v>565</v>
      </c>
      <c r="D124" s="628" t="s">
        <v>566</v>
      </c>
      <c r="E124" s="627" t="s">
        <v>552</v>
      </c>
      <c r="F124" s="628" t="s">
        <v>553</v>
      </c>
      <c r="G124" s="627" t="s">
        <v>620</v>
      </c>
      <c r="H124" s="627" t="s">
        <v>1023</v>
      </c>
      <c r="I124" s="627" t="s">
        <v>953</v>
      </c>
      <c r="J124" s="627" t="s">
        <v>1024</v>
      </c>
      <c r="K124" s="627"/>
      <c r="L124" s="629">
        <v>166.15</v>
      </c>
      <c r="M124" s="629">
        <v>2</v>
      </c>
      <c r="N124" s="630">
        <v>332.3</v>
      </c>
    </row>
    <row r="125" spans="1:14" ht="14.4" customHeight="1" x14ac:dyDescent="0.3">
      <c r="A125" s="625" t="s">
        <v>549</v>
      </c>
      <c r="B125" s="626" t="s">
        <v>551</v>
      </c>
      <c r="C125" s="627" t="s">
        <v>565</v>
      </c>
      <c r="D125" s="628" t="s">
        <v>566</v>
      </c>
      <c r="E125" s="627" t="s">
        <v>552</v>
      </c>
      <c r="F125" s="628" t="s">
        <v>553</v>
      </c>
      <c r="G125" s="627" t="s">
        <v>620</v>
      </c>
      <c r="H125" s="627" t="s">
        <v>1025</v>
      </c>
      <c r="I125" s="627" t="s">
        <v>953</v>
      </c>
      <c r="J125" s="627" t="s">
        <v>1026</v>
      </c>
      <c r="K125" s="627"/>
      <c r="L125" s="629">
        <v>96.19</v>
      </c>
      <c r="M125" s="629">
        <v>2</v>
      </c>
      <c r="N125" s="630">
        <v>192.38</v>
      </c>
    </row>
    <row r="126" spans="1:14" ht="14.4" customHeight="1" x14ac:dyDescent="0.3">
      <c r="A126" s="625" t="s">
        <v>549</v>
      </c>
      <c r="B126" s="626" t="s">
        <v>551</v>
      </c>
      <c r="C126" s="627" t="s">
        <v>565</v>
      </c>
      <c r="D126" s="628" t="s">
        <v>566</v>
      </c>
      <c r="E126" s="627" t="s">
        <v>552</v>
      </c>
      <c r="F126" s="628" t="s">
        <v>553</v>
      </c>
      <c r="G126" s="627" t="s">
        <v>620</v>
      </c>
      <c r="H126" s="627" t="s">
        <v>1027</v>
      </c>
      <c r="I126" s="627" t="s">
        <v>1028</v>
      </c>
      <c r="J126" s="627" t="s">
        <v>663</v>
      </c>
      <c r="K126" s="627" t="s">
        <v>1029</v>
      </c>
      <c r="L126" s="629">
        <v>42.108692616142349</v>
      </c>
      <c r="M126" s="629">
        <v>24</v>
      </c>
      <c r="N126" s="630">
        <v>1010.6086227874164</v>
      </c>
    </row>
    <row r="127" spans="1:14" ht="14.4" customHeight="1" x14ac:dyDescent="0.3">
      <c r="A127" s="625" t="s">
        <v>549</v>
      </c>
      <c r="B127" s="626" t="s">
        <v>551</v>
      </c>
      <c r="C127" s="627" t="s">
        <v>565</v>
      </c>
      <c r="D127" s="628" t="s">
        <v>566</v>
      </c>
      <c r="E127" s="627" t="s">
        <v>552</v>
      </c>
      <c r="F127" s="628" t="s">
        <v>553</v>
      </c>
      <c r="G127" s="627" t="s">
        <v>620</v>
      </c>
      <c r="H127" s="627" t="s">
        <v>1030</v>
      </c>
      <c r="I127" s="627" t="s">
        <v>1031</v>
      </c>
      <c r="J127" s="627" t="s">
        <v>1032</v>
      </c>
      <c r="K127" s="627" t="s">
        <v>1033</v>
      </c>
      <c r="L127" s="629">
        <v>59.717985085289165</v>
      </c>
      <c r="M127" s="629">
        <v>15</v>
      </c>
      <c r="N127" s="630">
        <v>895.76977627933752</v>
      </c>
    </row>
    <row r="128" spans="1:14" ht="14.4" customHeight="1" x14ac:dyDescent="0.3">
      <c r="A128" s="625" t="s">
        <v>549</v>
      </c>
      <c r="B128" s="626" t="s">
        <v>551</v>
      </c>
      <c r="C128" s="627" t="s">
        <v>565</v>
      </c>
      <c r="D128" s="628" t="s">
        <v>566</v>
      </c>
      <c r="E128" s="627" t="s">
        <v>552</v>
      </c>
      <c r="F128" s="628" t="s">
        <v>553</v>
      </c>
      <c r="G128" s="627" t="s">
        <v>620</v>
      </c>
      <c r="H128" s="627" t="s">
        <v>1034</v>
      </c>
      <c r="I128" s="627" t="s">
        <v>1035</v>
      </c>
      <c r="J128" s="627" t="s">
        <v>1036</v>
      </c>
      <c r="K128" s="627" t="s">
        <v>1037</v>
      </c>
      <c r="L128" s="629">
        <v>1665.19998956732</v>
      </c>
      <c r="M128" s="629">
        <v>6</v>
      </c>
      <c r="N128" s="630">
        <v>9991.1999374039206</v>
      </c>
    </row>
    <row r="129" spans="1:14" ht="14.4" customHeight="1" x14ac:dyDescent="0.3">
      <c r="A129" s="625" t="s">
        <v>549</v>
      </c>
      <c r="B129" s="626" t="s">
        <v>551</v>
      </c>
      <c r="C129" s="627" t="s">
        <v>565</v>
      </c>
      <c r="D129" s="628" t="s">
        <v>566</v>
      </c>
      <c r="E129" s="627" t="s">
        <v>552</v>
      </c>
      <c r="F129" s="628" t="s">
        <v>553</v>
      </c>
      <c r="G129" s="627" t="s">
        <v>620</v>
      </c>
      <c r="H129" s="627" t="s">
        <v>1038</v>
      </c>
      <c r="I129" s="627" t="s">
        <v>1039</v>
      </c>
      <c r="J129" s="627" t="s">
        <v>1040</v>
      </c>
      <c r="K129" s="627" t="s">
        <v>1041</v>
      </c>
      <c r="L129" s="629">
        <v>74.69</v>
      </c>
      <c r="M129" s="629">
        <v>1</v>
      </c>
      <c r="N129" s="630">
        <v>74.69</v>
      </c>
    </row>
    <row r="130" spans="1:14" ht="14.4" customHeight="1" x14ac:dyDescent="0.3">
      <c r="A130" s="625" t="s">
        <v>549</v>
      </c>
      <c r="B130" s="626" t="s">
        <v>551</v>
      </c>
      <c r="C130" s="627" t="s">
        <v>565</v>
      </c>
      <c r="D130" s="628" t="s">
        <v>566</v>
      </c>
      <c r="E130" s="627" t="s">
        <v>552</v>
      </c>
      <c r="F130" s="628" t="s">
        <v>553</v>
      </c>
      <c r="G130" s="627" t="s">
        <v>620</v>
      </c>
      <c r="H130" s="627" t="s">
        <v>1042</v>
      </c>
      <c r="I130" s="627" t="s">
        <v>1043</v>
      </c>
      <c r="J130" s="627" t="s">
        <v>1044</v>
      </c>
      <c r="K130" s="627" t="s">
        <v>1045</v>
      </c>
      <c r="L130" s="629">
        <v>79.336898644484791</v>
      </c>
      <c r="M130" s="629">
        <v>9</v>
      </c>
      <c r="N130" s="630">
        <v>714.03208780036312</v>
      </c>
    </row>
    <row r="131" spans="1:14" ht="14.4" customHeight="1" x14ac:dyDescent="0.3">
      <c r="A131" s="625" t="s">
        <v>549</v>
      </c>
      <c r="B131" s="626" t="s">
        <v>551</v>
      </c>
      <c r="C131" s="627" t="s">
        <v>565</v>
      </c>
      <c r="D131" s="628" t="s">
        <v>566</v>
      </c>
      <c r="E131" s="627" t="s">
        <v>552</v>
      </c>
      <c r="F131" s="628" t="s">
        <v>553</v>
      </c>
      <c r="G131" s="627" t="s">
        <v>620</v>
      </c>
      <c r="H131" s="627" t="s">
        <v>1046</v>
      </c>
      <c r="I131" s="627" t="s">
        <v>1047</v>
      </c>
      <c r="J131" s="627" t="s">
        <v>1048</v>
      </c>
      <c r="K131" s="627" t="s">
        <v>1049</v>
      </c>
      <c r="L131" s="629">
        <v>65.460033455168897</v>
      </c>
      <c r="M131" s="629">
        <v>1</v>
      </c>
      <c r="N131" s="630">
        <v>65.460033455168897</v>
      </c>
    </row>
    <row r="132" spans="1:14" ht="14.4" customHeight="1" x14ac:dyDescent="0.3">
      <c r="A132" s="625" t="s">
        <v>549</v>
      </c>
      <c r="B132" s="626" t="s">
        <v>551</v>
      </c>
      <c r="C132" s="627" t="s">
        <v>565</v>
      </c>
      <c r="D132" s="628" t="s">
        <v>566</v>
      </c>
      <c r="E132" s="627" t="s">
        <v>552</v>
      </c>
      <c r="F132" s="628" t="s">
        <v>553</v>
      </c>
      <c r="G132" s="627" t="s">
        <v>620</v>
      </c>
      <c r="H132" s="627" t="s">
        <v>1050</v>
      </c>
      <c r="I132" s="627" t="s">
        <v>1051</v>
      </c>
      <c r="J132" s="627" t="s">
        <v>1052</v>
      </c>
      <c r="K132" s="627" t="s">
        <v>1053</v>
      </c>
      <c r="L132" s="629">
        <v>132.33000000000001</v>
      </c>
      <c r="M132" s="629">
        <v>1</v>
      </c>
      <c r="N132" s="630">
        <v>132.33000000000001</v>
      </c>
    </row>
    <row r="133" spans="1:14" ht="14.4" customHeight="1" x14ac:dyDescent="0.3">
      <c r="A133" s="625" t="s">
        <v>549</v>
      </c>
      <c r="B133" s="626" t="s">
        <v>551</v>
      </c>
      <c r="C133" s="627" t="s">
        <v>565</v>
      </c>
      <c r="D133" s="628" t="s">
        <v>566</v>
      </c>
      <c r="E133" s="627" t="s">
        <v>552</v>
      </c>
      <c r="F133" s="628" t="s">
        <v>553</v>
      </c>
      <c r="G133" s="627" t="s">
        <v>620</v>
      </c>
      <c r="H133" s="627" t="s">
        <v>1054</v>
      </c>
      <c r="I133" s="627" t="s">
        <v>1055</v>
      </c>
      <c r="J133" s="627" t="s">
        <v>1056</v>
      </c>
      <c r="K133" s="627" t="s">
        <v>1057</v>
      </c>
      <c r="L133" s="629">
        <v>51.96</v>
      </c>
      <c r="M133" s="629">
        <v>1</v>
      </c>
      <c r="N133" s="630">
        <v>51.96</v>
      </c>
    </row>
    <row r="134" spans="1:14" ht="14.4" customHeight="1" x14ac:dyDescent="0.3">
      <c r="A134" s="625" t="s">
        <v>549</v>
      </c>
      <c r="B134" s="626" t="s">
        <v>551</v>
      </c>
      <c r="C134" s="627" t="s">
        <v>565</v>
      </c>
      <c r="D134" s="628" t="s">
        <v>566</v>
      </c>
      <c r="E134" s="627" t="s">
        <v>552</v>
      </c>
      <c r="F134" s="628" t="s">
        <v>553</v>
      </c>
      <c r="G134" s="627" t="s">
        <v>620</v>
      </c>
      <c r="H134" s="627" t="s">
        <v>1058</v>
      </c>
      <c r="I134" s="627" t="s">
        <v>1059</v>
      </c>
      <c r="J134" s="627" t="s">
        <v>1060</v>
      </c>
      <c r="K134" s="627" t="s">
        <v>1061</v>
      </c>
      <c r="L134" s="629">
        <v>176.95</v>
      </c>
      <c r="M134" s="629">
        <v>1</v>
      </c>
      <c r="N134" s="630">
        <v>176.95</v>
      </c>
    </row>
    <row r="135" spans="1:14" ht="14.4" customHeight="1" x14ac:dyDescent="0.3">
      <c r="A135" s="625" t="s">
        <v>549</v>
      </c>
      <c r="B135" s="626" t="s">
        <v>551</v>
      </c>
      <c r="C135" s="627" t="s">
        <v>565</v>
      </c>
      <c r="D135" s="628" t="s">
        <v>566</v>
      </c>
      <c r="E135" s="627" t="s">
        <v>552</v>
      </c>
      <c r="F135" s="628" t="s">
        <v>553</v>
      </c>
      <c r="G135" s="627" t="s">
        <v>620</v>
      </c>
      <c r="H135" s="627" t="s">
        <v>1062</v>
      </c>
      <c r="I135" s="627" t="s">
        <v>1063</v>
      </c>
      <c r="J135" s="627" t="s">
        <v>1064</v>
      </c>
      <c r="K135" s="627" t="s">
        <v>1065</v>
      </c>
      <c r="L135" s="629">
        <v>77.94</v>
      </c>
      <c r="M135" s="629">
        <v>3</v>
      </c>
      <c r="N135" s="630">
        <v>233.82</v>
      </c>
    </row>
    <row r="136" spans="1:14" ht="14.4" customHeight="1" x14ac:dyDescent="0.3">
      <c r="A136" s="625" t="s">
        <v>549</v>
      </c>
      <c r="B136" s="626" t="s">
        <v>551</v>
      </c>
      <c r="C136" s="627" t="s">
        <v>565</v>
      </c>
      <c r="D136" s="628" t="s">
        <v>566</v>
      </c>
      <c r="E136" s="627" t="s">
        <v>552</v>
      </c>
      <c r="F136" s="628" t="s">
        <v>553</v>
      </c>
      <c r="G136" s="627" t="s">
        <v>620</v>
      </c>
      <c r="H136" s="627" t="s">
        <v>1066</v>
      </c>
      <c r="I136" s="627" t="s">
        <v>1067</v>
      </c>
      <c r="J136" s="627" t="s">
        <v>1068</v>
      </c>
      <c r="K136" s="627" t="s">
        <v>1069</v>
      </c>
      <c r="L136" s="629">
        <v>13.16</v>
      </c>
      <c r="M136" s="629">
        <v>1</v>
      </c>
      <c r="N136" s="630">
        <v>13.16</v>
      </c>
    </row>
    <row r="137" spans="1:14" ht="14.4" customHeight="1" x14ac:dyDescent="0.3">
      <c r="A137" s="625" t="s">
        <v>549</v>
      </c>
      <c r="B137" s="626" t="s">
        <v>551</v>
      </c>
      <c r="C137" s="627" t="s">
        <v>565</v>
      </c>
      <c r="D137" s="628" t="s">
        <v>566</v>
      </c>
      <c r="E137" s="627" t="s">
        <v>552</v>
      </c>
      <c r="F137" s="628" t="s">
        <v>553</v>
      </c>
      <c r="G137" s="627" t="s">
        <v>620</v>
      </c>
      <c r="H137" s="627" t="s">
        <v>1070</v>
      </c>
      <c r="I137" s="627" t="s">
        <v>1071</v>
      </c>
      <c r="J137" s="627" t="s">
        <v>1072</v>
      </c>
      <c r="K137" s="627" t="s">
        <v>1073</v>
      </c>
      <c r="L137" s="629">
        <v>106.63</v>
      </c>
      <c r="M137" s="629">
        <v>1</v>
      </c>
      <c r="N137" s="630">
        <v>106.63</v>
      </c>
    </row>
    <row r="138" spans="1:14" ht="14.4" customHeight="1" x14ac:dyDescent="0.3">
      <c r="A138" s="625" t="s">
        <v>549</v>
      </c>
      <c r="B138" s="626" t="s">
        <v>551</v>
      </c>
      <c r="C138" s="627" t="s">
        <v>565</v>
      </c>
      <c r="D138" s="628" t="s">
        <v>566</v>
      </c>
      <c r="E138" s="627" t="s">
        <v>552</v>
      </c>
      <c r="F138" s="628" t="s">
        <v>553</v>
      </c>
      <c r="G138" s="627" t="s">
        <v>620</v>
      </c>
      <c r="H138" s="627" t="s">
        <v>1074</v>
      </c>
      <c r="I138" s="627" t="s">
        <v>1075</v>
      </c>
      <c r="J138" s="627" t="s">
        <v>1064</v>
      </c>
      <c r="K138" s="627" t="s">
        <v>1076</v>
      </c>
      <c r="L138" s="629">
        <v>139.76168955979134</v>
      </c>
      <c r="M138" s="629">
        <v>6</v>
      </c>
      <c r="N138" s="630">
        <v>838.57013735874796</v>
      </c>
    </row>
    <row r="139" spans="1:14" ht="14.4" customHeight="1" x14ac:dyDescent="0.3">
      <c r="A139" s="625" t="s">
        <v>549</v>
      </c>
      <c r="B139" s="626" t="s">
        <v>551</v>
      </c>
      <c r="C139" s="627" t="s">
        <v>565</v>
      </c>
      <c r="D139" s="628" t="s">
        <v>566</v>
      </c>
      <c r="E139" s="627" t="s">
        <v>552</v>
      </c>
      <c r="F139" s="628" t="s">
        <v>553</v>
      </c>
      <c r="G139" s="627" t="s">
        <v>620</v>
      </c>
      <c r="H139" s="627" t="s">
        <v>1077</v>
      </c>
      <c r="I139" s="627" t="s">
        <v>1078</v>
      </c>
      <c r="J139" s="627" t="s">
        <v>819</v>
      </c>
      <c r="K139" s="627" t="s">
        <v>1079</v>
      </c>
      <c r="L139" s="629">
        <v>60.350021598776422</v>
      </c>
      <c r="M139" s="629">
        <v>186</v>
      </c>
      <c r="N139" s="630">
        <v>11225.104017372414</v>
      </c>
    </row>
    <row r="140" spans="1:14" ht="14.4" customHeight="1" x14ac:dyDescent="0.3">
      <c r="A140" s="625" t="s">
        <v>549</v>
      </c>
      <c r="B140" s="626" t="s">
        <v>551</v>
      </c>
      <c r="C140" s="627" t="s">
        <v>565</v>
      </c>
      <c r="D140" s="628" t="s">
        <v>566</v>
      </c>
      <c r="E140" s="627" t="s">
        <v>552</v>
      </c>
      <c r="F140" s="628" t="s">
        <v>553</v>
      </c>
      <c r="G140" s="627" t="s">
        <v>620</v>
      </c>
      <c r="H140" s="627" t="s">
        <v>1080</v>
      </c>
      <c r="I140" s="627" t="s">
        <v>1081</v>
      </c>
      <c r="J140" s="627" t="s">
        <v>1082</v>
      </c>
      <c r="K140" s="627" t="s">
        <v>1083</v>
      </c>
      <c r="L140" s="629">
        <v>701.29599999999994</v>
      </c>
      <c r="M140" s="629">
        <v>8</v>
      </c>
      <c r="N140" s="630">
        <v>5610.3679999999995</v>
      </c>
    </row>
    <row r="141" spans="1:14" ht="14.4" customHeight="1" x14ac:dyDescent="0.3">
      <c r="A141" s="625" t="s">
        <v>549</v>
      </c>
      <c r="B141" s="626" t="s">
        <v>551</v>
      </c>
      <c r="C141" s="627" t="s">
        <v>565</v>
      </c>
      <c r="D141" s="628" t="s">
        <v>566</v>
      </c>
      <c r="E141" s="627" t="s">
        <v>552</v>
      </c>
      <c r="F141" s="628" t="s">
        <v>553</v>
      </c>
      <c r="G141" s="627" t="s">
        <v>620</v>
      </c>
      <c r="H141" s="627" t="s">
        <v>1084</v>
      </c>
      <c r="I141" s="627" t="s">
        <v>1085</v>
      </c>
      <c r="J141" s="627" t="s">
        <v>1086</v>
      </c>
      <c r="K141" s="627" t="s">
        <v>1087</v>
      </c>
      <c r="L141" s="629">
        <v>67.410115666128149</v>
      </c>
      <c r="M141" s="629">
        <v>2</v>
      </c>
      <c r="N141" s="630">
        <v>134.8202313322563</v>
      </c>
    </row>
    <row r="142" spans="1:14" ht="14.4" customHeight="1" x14ac:dyDescent="0.3">
      <c r="A142" s="625" t="s">
        <v>549</v>
      </c>
      <c r="B142" s="626" t="s">
        <v>551</v>
      </c>
      <c r="C142" s="627" t="s">
        <v>565</v>
      </c>
      <c r="D142" s="628" t="s">
        <v>566</v>
      </c>
      <c r="E142" s="627" t="s">
        <v>552</v>
      </c>
      <c r="F142" s="628" t="s">
        <v>553</v>
      </c>
      <c r="G142" s="627" t="s">
        <v>620</v>
      </c>
      <c r="H142" s="627" t="s">
        <v>1088</v>
      </c>
      <c r="I142" s="627" t="s">
        <v>1089</v>
      </c>
      <c r="J142" s="627" t="s">
        <v>1090</v>
      </c>
      <c r="K142" s="627" t="s">
        <v>1091</v>
      </c>
      <c r="L142" s="629">
        <v>22.570276045066951</v>
      </c>
      <c r="M142" s="629">
        <v>140</v>
      </c>
      <c r="N142" s="630">
        <v>3159.838646309373</v>
      </c>
    </row>
    <row r="143" spans="1:14" ht="14.4" customHeight="1" x14ac:dyDescent="0.3">
      <c r="A143" s="625" t="s">
        <v>549</v>
      </c>
      <c r="B143" s="626" t="s">
        <v>551</v>
      </c>
      <c r="C143" s="627" t="s">
        <v>565</v>
      </c>
      <c r="D143" s="628" t="s">
        <v>566</v>
      </c>
      <c r="E143" s="627" t="s">
        <v>552</v>
      </c>
      <c r="F143" s="628" t="s">
        <v>553</v>
      </c>
      <c r="G143" s="627" t="s">
        <v>620</v>
      </c>
      <c r="H143" s="627" t="s">
        <v>1092</v>
      </c>
      <c r="I143" s="627" t="s">
        <v>1093</v>
      </c>
      <c r="J143" s="627" t="s">
        <v>882</v>
      </c>
      <c r="K143" s="627" t="s">
        <v>1094</v>
      </c>
      <c r="L143" s="629">
        <v>70.84</v>
      </c>
      <c r="M143" s="629">
        <v>3</v>
      </c>
      <c r="N143" s="630">
        <v>212.52</v>
      </c>
    </row>
    <row r="144" spans="1:14" ht="14.4" customHeight="1" x14ac:dyDescent="0.3">
      <c r="A144" s="625" t="s">
        <v>549</v>
      </c>
      <c r="B144" s="626" t="s">
        <v>551</v>
      </c>
      <c r="C144" s="627" t="s">
        <v>565</v>
      </c>
      <c r="D144" s="628" t="s">
        <v>566</v>
      </c>
      <c r="E144" s="627" t="s">
        <v>552</v>
      </c>
      <c r="F144" s="628" t="s">
        <v>553</v>
      </c>
      <c r="G144" s="627" t="s">
        <v>620</v>
      </c>
      <c r="H144" s="627" t="s">
        <v>1095</v>
      </c>
      <c r="I144" s="627" t="s">
        <v>1096</v>
      </c>
      <c r="J144" s="627" t="s">
        <v>1097</v>
      </c>
      <c r="K144" s="627" t="s">
        <v>1098</v>
      </c>
      <c r="L144" s="629">
        <v>42.502734027222353</v>
      </c>
      <c r="M144" s="629">
        <v>52</v>
      </c>
      <c r="N144" s="630">
        <v>2210.1421694155624</v>
      </c>
    </row>
    <row r="145" spans="1:14" ht="14.4" customHeight="1" x14ac:dyDescent="0.3">
      <c r="A145" s="625" t="s">
        <v>549</v>
      </c>
      <c r="B145" s="626" t="s">
        <v>551</v>
      </c>
      <c r="C145" s="627" t="s">
        <v>565</v>
      </c>
      <c r="D145" s="628" t="s">
        <v>566</v>
      </c>
      <c r="E145" s="627" t="s">
        <v>552</v>
      </c>
      <c r="F145" s="628" t="s">
        <v>553</v>
      </c>
      <c r="G145" s="627" t="s">
        <v>620</v>
      </c>
      <c r="H145" s="627" t="s">
        <v>1099</v>
      </c>
      <c r="I145" s="627" t="s">
        <v>1100</v>
      </c>
      <c r="J145" s="627" t="s">
        <v>1101</v>
      </c>
      <c r="K145" s="627" t="s">
        <v>1102</v>
      </c>
      <c r="L145" s="629">
        <v>35.795003537414615</v>
      </c>
      <c r="M145" s="629">
        <v>6</v>
      </c>
      <c r="N145" s="630">
        <v>214.77002122448769</v>
      </c>
    </row>
    <row r="146" spans="1:14" ht="14.4" customHeight="1" x14ac:dyDescent="0.3">
      <c r="A146" s="625" t="s">
        <v>549</v>
      </c>
      <c r="B146" s="626" t="s">
        <v>551</v>
      </c>
      <c r="C146" s="627" t="s">
        <v>565</v>
      </c>
      <c r="D146" s="628" t="s">
        <v>566</v>
      </c>
      <c r="E146" s="627" t="s">
        <v>552</v>
      </c>
      <c r="F146" s="628" t="s">
        <v>553</v>
      </c>
      <c r="G146" s="627" t="s">
        <v>620</v>
      </c>
      <c r="H146" s="627" t="s">
        <v>1103</v>
      </c>
      <c r="I146" s="627" t="s">
        <v>1104</v>
      </c>
      <c r="J146" s="627" t="s">
        <v>1101</v>
      </c>
      <c r="K146" s="627" t="s">
        <v>1105</v>
      </c>
      <c r="L146" s="629">
        <v>56.43897692937346</v>
      </c>
      <c r="M146" s="629">
        <v>7</v>
      </c>
      <c r="N146" s="630">
        <v>395.07283850561424</v>
      </c>
    </row>
    <row r="147" spans="1:14" ht="14.4" customHeight="1" x14ac:dyDescent="0.3">
      <c r="A147" s="625" t="s">
        <v>549</v>
      </c>
      <c r="B147" s="626" t="s">
        <v>551</v>
      </c>
      <c r="C147" s="627" t="s">
        <v>565</v>
      </c>
      <c r="D147" s="628" t="s">
        <v>566</v>
      </c>
      <c r="E147" s="627" t="s">
        <v>552</v>
      </c>
      <c r="F147" s="628" t="s">
        <v>553</v>
      </c>
      <c r="G147" s="627" t="s">
        <v>620</v>
      </c>
      <c r="H147" s="627" t="s">
        <v>1106</v>
      </c>
      <c r="I147" s="627" t="s">
        <v>1107</v>
      </c>
      <c r="J147" s="627" t="s">
        <v>1108</v>
      </c>
      <c r="K147" s="627" t="s">
        <v>1109</v>
      </c>
      <c r="L147" s="629">
        <v>54.517908781723278</v>
      </c>
      <c r="M147" s="629">
        <v>5</v>
      </c>
      <c r="N147" s="630">
        <v>272.58954390861641</v>
      </c>
    </row>
    <row r="148" spans="1:14" ht="14.4" customHeight="1" x14ac:dyDescent="0.3">
      <c r="A148" s="625" t="s">
        <v>549</v>
      </c>
      <c r="B148" s="626" t="s">
        <v>551</v>
      </c>
      <c r="C148" s="627" t="s">
        <v>565</v>
      </c>
      <c r="D148" s="628" t="s">
        <v>566</v>
      </c>
      <c r="E148" s="627" t="s">
        <v>552</v>
      </c>
      <c r="F148" s="628" t="s">
        <v>553</v>
      </c>
      <c r="G148" s="627" t="s">
        <v>620</v>
      </c>
      <c r="H148" s="627" t="s">
        <v>1110</v>
      </c>
      <c r="I148" s="627" t="s">
        <v>1111</v>
      </c>
      <c r="J148" s="627" t="s">
        <v>1112</v>
      </c>
      <c r="K148" s="627" t="s">
        <v>1113</v>
      </c>
      <c r="L148" s="629">
        <v>17.999389192629899</v>
      </c>
      <c r="M148" s="629">
        <v>40</v>
      </c>
      <c r="N148" s="630">
        <v>719.975567705196</v>
      </c>
    </row>
    <row r="149" spans="1:14" ht="14.4" customHeight="1" x14ac:dyDescent="0.3">
      <c r="A149" s="625" t="s">
        <v>549</v>
      </c>
      <c r="B149" s="626" t="s">
        <v>551</v>
      </c>
      <c r="C149" s="627" t="s">
        <v>565</v>
      </c>
      <c r="D149" s="628" t="s">
        <v>566</v>
      </c>
      <c r="E149" s="627" t="s">
        <v>552</v>
      </c>
      <c r="F149" s="628" t="s">
        <v>553</v>
      </c>
      <c r="G149" s="627" t="s">
        <v>620</v>
      </c>
      <c r="H149" s="627" t="s">
        <v>1114</v>
      </c>
      <c r="I149" s="627" t="s">
        <v>1115</v>
      </c>
      <c r="J149" s="627" t="s">
        <v>1116</v>
      </c>
      <c r="K149" s="627" t="s">
        <v>1117</v>
      </c>
      <c r="L149" s="629">
        <v>94.69</v>
      </c>
      <c r="M149" s="629">
        <v>1</v>
      </c>
      <c r="N149" s="630">
        <v>94.69</v>
      </c>
    </row>
    <row r="150" spans="1:14" ht="14.4" customHeight="1" x14ac:dyDescent="0.3">
      <c r="A150" s="625" t="s">
        <v>549</v>
      </c>
      <c r="B150" s="626" t="s">
        <v>551</v>
      </c>
      <c r="C150" s="627" t="s">
        <v>565</v>
      </c>
      <c r="D150" s="628" t="s">
        <v>566</v>
      </c>
      <c r="E150" s="627" t="s">
        <v>552</v>
      </c>
      <c r="F150" s="628" t="s">
        <v>553</v>
      </c>
      <c r="G150" s="627" t="s">
        <v>620</v>
      </c>
      <c r="H150" s="627" t="s">
        <v>1118</v>
      </c>
      <c r="I150" s="627" t="s">
        <v>953</v>
      </c>
      <c r="J150" s="627" t="s">
        <v>1119</v>
      </c>
      <c r="K150" s="627"/>
      <c r="L150" s="629">
        <v>99.67</v>
      </c>
      <c r="M150" s="629">
        <v>1</v>
      </c>
      <c r="N150" s="630">
        <v>99.67</v>
      </c>
    </row>
    <row r="151" spans="1:14" ht="14.4" customHeight="1" x14ac:dyDescent="0.3">
      <c r="A151" s="625" t="s">
        <v>549</v>
      </c>
      <c r="B151" s="626" t="s">
        <v>551</v>
      </c>
      <c r="C151" s="627" t="s">
        <v>565</v>
      </c>
      <c r="D151" s="628" t="s">
        <v>566</v>
      </c>
      <c r="E151" s="627" t="s">
        <v>552</v>
      </c>
      <c r="F151" s="628" t="s">
        <v>553</v>
      </c>
      <c r="G151" s="627" t="s">
        <v>620</v>
      </c>
      <c r="H151" s="627" t="s">
        <v>1120</v>
      </c>
      <c r="I151" s="627" t="s">
        <v>1121</v>
      </c>
      <c r="J151" s="627" t="s">
        <v>1122</v>
      </c>
      <c r="K151" s="627" t="s">
        <v>1123</v>
      </c>
      <c r="L151" s="629">
        <v>191.27</v>
      </c>
      <c r="M151" s="629">
        <v>1</v>
      </c>
      <c r="N151" s="630">
        <v>191.27</v>
      </c>
    </row>
    <row r="152" spans="1:14" ht="14.4" customHeight="1" x14ac:dyDescent="0.3">
      <c r="A152" s="625" t="s">
        <v>549</v>
      </c>
      <c r="B152" s="626" t="s">
        <v>551</v>
      </c>
      <c r="C152" s="627" t="s">
        <v>565</v>
      </c>
      <c r="D152" s="628" t="s">
        <v>566</v>
      </c>
      <c r="E152" s="627" t="s">
        <v>552</v>
      </c>
      <c r="F152" s="628" t="s">
        <v>553</v>
      </c>
      <c r="G152" s="627" t="s">
        <v>620</v>
      </c>
      <c r="H152" s="627" t="s">
        <v>1124</v>
      </c>
      <c r="I152" s="627" t="s">
        <v>953</v>
      </c>
      <c r="J152" s="627" t="s">
        <v>1125</v>
      </c>
      <c r="K152" s="627"/>
      <c r="L152" s="629">
        <v>199.34923431268803</v>
      </c>
      <c r="M152" s="629">
        <v>3</v>
      </c>
      <c r="N152" s="630">
        <v>598.04770293806405</v>
      </c>
    </row>
    <row r="153" spans="1:14" ht="14.4" customHeight="1" x14ac:dyDescent="0.3">
      <c r="A153" s="625" t="s">
        <v>549</v>
      </c>
      <c r="B153" s="626" t="s">
        <v>551</v>
      </c>
      <c r="C153" s="627" t="s">
        <v>565</v>
      </c>
      <c r="D153" s="628" t="s">
        <v>566</v>
      </c>
      <c r="E153" s="627" t="s">
        <v>552</v>
      </c>
      <c r="F153" s="628" t="s">
        <v>553</v>
      </c>
      <c r="G153" s="627" t="s">
        <v>620</v>
      </c>
      <c r="H153" s="627" t="s">
        <v>1126</v>
      </c>
      <c r="I153" s="627" t="s">
        <v>1127</v>
      </c>
      <c r="J153" s="627" t="s">
        <v>1128</v>
      </c>
      <c r="K153" s="627" t="s">
        <v>1129</v>
      </c>
      <c r="L153" s="629">
        <v>107.21</v>
      </c>
      <c r="M153" s="629">
        <v>1</v>
      </c>
      <c r="N153" s="630">
        <v>107.21</v>
      </c>
    </row>
    <row r="154" spans="1:14" ht="14.4" customHeight="1" x14ac:dyDescent="0.3">
      <c r="A154" s="625" t="s">
        <v>549</v>
      </c>
      <c r="B154" s="626" t="s">
        <v>551</v>
      </c>
      <c r="C154" s="627" t="s">
        <v>565</v>
      </c>
      <c r="D154" s="628" t="s">
        <v>566</v>
      </c>
      <c r="E154" s="627" t="s">
        <v>552</v>
      </c>
      <c r="F154" s="628" t="s">
        <v>553</v>
      </c>
      <c r="G154" s="627" t="s">
        <v>620</v>
      </c>
      <c r="H154" s="627" t="s">
        <v>1130</v>
      </c>
      <c r="I154" s="627" t="s">
        <v>1131</v>
      </c>
      <c r="J154" s="627" t="s">
        <v>1132</v>
      </c>
      <c r="K154" s="627" t="s">
        <v>1133</v>
      </c>
      <c r="L154" s="629">
        <v>178.04</v>
      </c>
      <c r="M154" s="629">
        <v>1</v>
      </c>
      <c r="N154" s="630">
        <v>178.04</v>
      </c>
    </row>
    <row r="155" spans="1:14" ht="14.4" customHeight="1" x14ac:dyDescent="0.3">
      <c r="A155" s="625" t="s">
        <v>549</v>
      </c>
      <c r="B155" s="626" t="s">
        <v>551</v>
      </c>
      <c r="C155" s="627" t="s">
        <v>565</v>
      </c>
      <c r="D155" s="628" t="s">
        <v>566</v>
      </c>
      <c r="E155" s="627" t="s">
        <v>552</v>
      </c>
      <c r="F155" s="628" t="s">
        <v>553</v>
      </c>
      <c r="G155" s="627" t="s">
        <v>620</v>
      </c>
      <c r="H155" s="627" t="s">
        <v>1134</v>
      </c>
      <c r="I155" s="627" t="s">
        <v>953</v>
      </c>
      <c r="J155" s="627" t="s">
        <v>1135</v>
      </c>
      <c r="K155" s="627"/>
      <c r="L155" s="629">
        <v>71.583565721538434</v>
      </c>
      <c r="M155" s="629">
        <v>3</v>
      </c>
      <c r="N155" s="630">
        <v>214.7506971646153</v>
      </c>
    </row>
    <row r="156" spans="1:14" ht="14.4" customHeight="1" x14ac:dyDescent="0.3">
      <c r="A156" s="625" t="s">
        <v>549</v>
      </c>
      <c r="B156" s="626" t="s">
        <v>551</v>
      </c>
      <c r="C156" s="627" t="s">
        <v>565</v>
      </c>
      <c r="D156" s="628" t="s">
        <v>566</v>
      </c>
      <c r="E156" s="627" t="s">
        <v>552</v>
      </c>
      <c r="F156" s="628" t="s">
        <v>553</v>
      </c>
      <c r="G156" s="627" t="s">
        <v>620</v>
      </c>
      <c r="H156" s="627" t="s">
        <v>1136</v>
      </c>
      <c r="I156" s="627" t="s">
        <v>1137</v>
      </c>
      <c r="J156" s="627" t="s">
        <v>651</v>
      </c>
      <c r="K156" s="627" t="s">
        <v>1138</v>
      </c>
      <c r="L156" s="629">
        <v>49.62</v>
      </c>
      <c r="M156" s="629">
        <v>3</v>
      </c>
      <c r="N156" s="630">
        <v>148.85999999999999</v>
      </c>
    </row>
    <row r="157" spans="1:14" ht="14.4" customHeight="1" x14ac:dyDescent="0.3">
      <c r="A157" s="625" t="s">
        <v>549</v>
      </c>
      <c r="B157" s="626" t="s">
        <v>551</v>
      </c>
      <c r="C157" s="627" t="s">
        <v>565</v>
      </c>
      <c r="D157" s="628" t="s">
        <v>566</v>
      </c>
      <c r="E157" s="627" t="s">
        <v>552</v>
      </c>
      <c r="F157" s="628" t="s">
        <v>553</v>
      </c>
      <c r="G157" s="627" t="s">
        <v>620</v>
      </c>
      <c r="H157" s="627" t="s">
        <v>1139</v>
      </c>
      <c r="I157" s="627" t="s">
        <v>1140</v>
      </c>
      <c r="J157" s="627" t="s">
        <v>1141</v>
      </c>
      <c r="K157" s="627" t="s">
        <v>1142</v>
      </c>
      <c r="L157" s="629">
        <v>63.347385011448225</v>
      </c>
      <c r="M157" s="629">
        <v>63</v>
      </c>
      <c r="N157" s="630">
        <v>3990.8852557212381</v>
      </c>
    </row>
    <row r="158" spans="1:14" ht="14.4" customHeight="1" x14ac:dyDescent="0.3">
      <c r="A158" s="625" t="s">
        <v>549</v>
      </c>
      <c r="B158" s="626" t="s">
        <v>551</v>
      </c>
      <c r="C158" s="627" t="s">
        <v>565</v>
      </c>
      <c r="D158" s="628" t="s">
        <v>566</v>
      </c>
      <c r="E158" s="627" t="s">
        <v>552</v>
      </c>
      <c r="F158" s="628" t="s">
        <v>553</v>
      </c>
      <c r="G158" s="627" t="s">
        <v>620</v>
      </c>
      <c r="H158" s="627" t="s">
        <v>1143</v>
      </c>
      <c r="I158" s="627" t="s">
        <v>1144</v>
      </c>
      <c r="J158" s="627" t="s">
        <v>1145</v>
      </c>
      <c r="K158" s="627" t="s">
        <v>1146</v>
      </c>
      <c r="L158" s="629">
        <v>201.34953660455099</v>
      </c>
      <c r="M158" s="629">
        <v>1</v>
      </c>
      <c r="N158" s="630">
        <v>201.34953660455099</v>
      </c>
    </row>
    <row r="159" spans="1:14" ht="14.4" customHeight="1" x14ac:dyDescent="0.3">
      <c r="A159" s="625" t="s">
        <v>549</v>
      </c>
      <c r="B159" s="626" t="s">
        <v>551</v>
      </c>
      <c r="C159" s="627" t="s">
        <v>565</v>
      </c>
      <c r="D159" s="628" t="s">
        <v>566</v>
      </c>
      <c r="E159" s="627" t="s">
        <v>552</v>
      </c>
      <c r="F159" s="628" t="s">
        <v>553</v>
      </c>
      <c r="G159" s="627" t="s">
        <v>620</v>
      </c>
      <c r="H159" s="627" t="s">
        <v>1147</v>
      </c>
      <c r="I159" s="627" t="s">
        <v>953</v>
      </c>
      <c r="J159" s="627" t="s">
        <v>1148</v>
      </c>
      <c r="K159" s="627"/>
      <c r="L159" s="629">
        <v>71.583548593916774</v>
      </c>
      <c r="M159" s="629">
        <v>4</v>
      </c>
      <c r="N159" s="630">
        <v>286.3341943756671</v>
      </c>
    </row>
    <row r="160" spans="1:14" ht="14.4" customHeight="1" x14ac:dyDescent="0.3">
      <c r="A160" s="625" t="s">
        <v>549</v>
      </c>
      <c r="B160" s="626" t="s">
        <v>551</v>
      </c>
      <c r="C160" s="627" t="s">
        <v>565</v>
      </c>
      <c r="D160" s="628" t="s">
        <v>566</v>
      </c>
      <c r="E160" s="627" t="s">
        <v>552</v>
      </c>
      <c r="F160" s="628" t="s">
        <v>553</v>
      </c>
      <c r="G160" s="627" t="s">
        <v>620</v>
      </c>
      <c r="H160" s="627" t="s">
        <v>1149</v>
      </c>
      <c r="I160" s="627" t="s">
        <v>1149</v>
      </c>
      <c r="J160" s="627" t="s">
        <v>1150</v>
      </c>
      <c r="K160" s="627" t="s">
        <v>1151</v>
      </c>
      <c r="L160" s="629">
        <v>810.28024440073341</v>
      </c>
      <c r="M160" s="629">
        <v>4.3999999999999995</v>
      </c>
      <c r="N160" s="630">
        <v>3565.2330753632268</v>
      </c>
    </row>
    <row r="161" spans="1:14" ht="14.4" customHeight="1" x14ac:dyDescent="0.3">
      <c r="A161" s="625" t="s">
        <v>549</v>
      </c>
      <c r="B161" s="626" t="s">
        <v>551</v>
      </c>
      <c r="C161" s="627" t="s">
        <v>565</v>
      </c>
      <c r="D161" s="628" t="s">
        <v>566</v>
      </c>
      <c r="E161" s="627" t="s">
        <v>552</v>
      </c>
      <c r="F161" s="628" t="s">
        <v>553</v>
      </c>
      <c r="G161" s="627" t="s">
        <v>620</v>
      </c>
      <c r="H161" s="627" t="s">
        <v>1152</v>
      </c>
      <c r="I161" s="627" t="s">
        <v>1153</v>
      </c>
      <c r="J161" s="627" t="s">
        <v>1154</v>
      </c>
      <c r="K161" s="627" t="s">
        <v>1155</v>
      </c>
      <c r="L161" s="629">
        <v>1002.585</v>
      </c>
      <c r="M161" s="629">
        <v>2</v>
      </c>
      <c r="N161" s="630">
        <v>2005.17</v>
      </c>
    </row>
    <row r="162" spans="1:14" ht="14.4" customHeight="1" x14ac:dyDescent="0.3">
      <c r="A162" s="625" t="s">
        <v>549</v>
      </c>
      <c r="B162" s="626" t="s">
        <v>551</v>
      </c>
      <c r="C162" s="627" t="s">
        <v>565</v>
      </c>
      <c r="D162" s="628" t="s">
        <v>566</v>
      </c>
      <c r="E162" s="627" t="s">
        <v>552</v>
      </c>
      <c r="F162" s="628" t="s">
        <v>553</v>
      </c>
      <c r="G162" s="627" t="s">
        <v>620</v>
      </c>
      <c r="H162" s="627" t="s">
        <v>1156</v>
      </c>
      <c r="I162" s="627" t="s">
        <v>1157</v>
      </c>
      <c r="J162" s="627" t="s">
        <v>1158</v>
      </c>
      <c r="K162" s="627" t="s">
        <v>1159</v>
      </c>
      <c r="L162" s="629">
        <v>1100.73</v>
      </c>
      <c r="M162" s="629">
        <v>2</v>
      </c>
      <c r="N162" s="630">
        <v>2201.46</v>
      </c>
    </row>
    <row r="163" spans="1:14" ht="14.4" customHeight="1" x14ac:dyDescent="0.3">
      <c r="A163" s="625" t="s">
        <v>549</v>
      </c>
      <c r="B163" s="626" t="s">
        <v>551</v>
      </c>
      <c r="C163" s="627" t="s">
        <v>565</v>
      </c>
      <c r="D163" s="628" t="s">
        <v>566</v>
      </c>
      <c r="E163" s="627" t="s">
        <v>552</v>
      </c>
      <c r="F163" s="628" t="s">
        <v>553</v>
      </c>
      <c r="G163" s="627" t="s">
        <v>620</v>
      </c>
      <c r="H163" s="627" t="s">
        <v>1160</v>
      </c>
      <c r="I163" s="627" t="s">
        <v>1161</v>
      </c>
      <c r="J163" s="627" t="s">
        <v>1097</v>
      </c>
      <c r="K163" s="627" t="s">
        <v>1162</v>
      </c>
      <c r="L163" s="629">
        <v>90.314397683170782</v>
      </c>
      <c r="M163" s="629">
        <v>46</v>
      </c>
      <c r="N163" s="630">
        <v>4154.4622934258559</v>
      </c>
    </row>
    <row r="164" spans="1:14" ht="14.4" customHeight="1" x14ac:dyDescent="0.3">
      <c r="A164" s="625" t="s">
        <v>549</v>
      </c>
      <c r="B164" s="626" t="s">
        <v>551</v>
      </c>
      <c r="C164" s="627" t="s">
        <v>565</v>
      </c>
      <c r="D164" s="628" t="s">
        <v>566</v>
      </c>
      <c r="E164" s="627" t="s">
        <v>552</v>
      </c>
      <c r="F164" s="628" t="s">
        <v>553</v>
      </c>
      <c r="G164" s="627" t="s">
        <v>620</v>
      </c>
      <c r="H164" s="627" t="s">
        <v>1163</v>
      </c>
      <c r="I164" s="627" t="s">
        <v>1164</v>
      </c>
      <c r="J164" s="627" t="s">
        <v>1097</v>
      </c>
      <c r="K164" s="627" t="s">
        <v>1165</v>
      </c>
      <c r="L164" s="629">
        <v>64.056382067262646</v>
      </c>
      <c r="M164" s="629">
        <v>53</v>
      </c>
      <c r="N164" s="630">
        <v>3394.9882495649204</v>
      </c>
    </row>
    <row r="165" spans="1:14" ht="14.4" customHeight="1" x14ac:dyDescent="0.3">
      <c r="A165" s="625" t="s">
        <v>549</v>
      </c>
      <c r="B165" s="626" t="s">
        <v>551</v>
      </c>
      <c r="C165" s="627" t="s">
        <v>565</v>
      </c>
      <c r="D165" s="628" t="s">
        <v>566</v>
      </c>
      <c r="E165" s="627" t="s">
        <v>552</v>
      </c>
      <c r="F165" s="628" t="s">
        <v>553</v>
      </c>
      <c r="G165" s="627" t="s">
        <v>620</v>
      </c>
      <c r="H165" s="627" t="s">
        <v>1166</v>
      </c>
      <c r="I165" s="627" t="s">
        <v>1167</v>
      </c>
      <c r="J165" s="627" t="s">
        <v>1168</v>
      </c>
      <c r="K165" s="627" t="s">
        <v>1033</v>
      </c>
      <c r="L165" s="629">
        <v>52.409852394775797</v>
      </c>
      <c r="M165" s="629">
        <v>2</v>
      </c>
      <c r="N165" s="630">
        <v>104.81970478955159</v>
      </c>
    </row>
    <row r="166" spans="1:14" ht="14.4" customHeight="1" x14ac:dyDescent="0.3">
      <c r="A166" s="625" t="s">
        <v>549</v>
      </c>
      <c r="B166" s="626" t="s">
        <v>551</v>
      </c>
      <c r="C166" s="627" t="s">
        <v>565</v>
      </c>
      <c r="D166" s="628" t="s">
        <v>566</v>
      </c>
      <c r="E166" s="627" t="s">
        <v>552</v>
      </c>
      <c r="F166" s="628" t="s">
        <v>553</v>
      </c>
      <c r="G166" s="627" t="s">
        <v>620</v>
      </c>
      <c r="H166" s="627" t="s">
        <v>1169</v>
      </c>
      <c r="I166" s="627" t="s">
        <v>1170</v>
      </c>
      <c r="J166" s="627" t="s">
        <v>1171</v>
      </c>
      <c r="K166" s="627" t="s">
        <v>1172</v>
      </c>
      <c r="L166" s="629">
        <v>128.41</v>
      </c>
      <c r="M166" s="629">
        <v>1</v>
      </c>
      <c r="N166" s="630">
        <v>128.41</v>
      </c>
    </row>
    <row r="167" spans="1:14" ht="14.4" customHeight="1" x14ac:dyDescent="0.3">
      <c r="A167" s="625" t="s">
        <v>549</v>
      </c>
      <c r="B167" s="626" t="s">
        <v>551</v>
      </c>
      <c r="C167" s="627" t="s">
        <v>565</v>
      </c>
      <c r="D167" s="628" t="s">
        <v>566</v>
      </c>
      <c r="E167" s="627" t="s">
        <v>552</v>
      </c>
      <c r="F167" s="628" t="s">
        <v>553</v>
      </c>
      <c r="G167" s="627" t="s">
        <v>620</v>
      </c>
      <c r="H167" s="627" t="s">
        <v>1173</v>
      </c>
      <c r="I167" s="627" t="s">
        <v>1174</v>
      </c>
      <c r="J167" s="627" t="s">
        <v>1175</v>
      </c>
      <c r="K167" s="627" t="s">
        <v>1176</v>
      </c>
      <c r="L167" s="629">
        <v>25.528593306272057</v>
      </c>
      <c r="M167" s="629">
        <v>7</v>
      </c>
      <c r="N167" s="630">
        <v>178.7001531439044</v>
      </c>
    </row>
    <row r="168" spans="1:14" ht="14.4" customHeight="1" x14ac:dyDescent="0.3">
      <c r="A168" s="625" t="s">
        <v>549</v>
      </c>
      <c r="B168" s="626" t="s">
        <v>551</v>
      </c>
      <c r="C168" s="627" t="s">
        <v>565</v>
      </c>
      <c r="D168" s="628" t="s">
        <v>566</v>
      </c>
      <c r="E168" s="627" t="s">
        <v>552</v>
      </c>
      <c r="F168" s="628" t="s">
        <v>553</v>
      </c>
      <c r="G168" s="627" t="s">
        <v>620</v>
      </c>
      <c r="H168" s="627" t="s">
        <v>1177</v>
      </c>
      <c r="I168" s="627" t="s">
        <v>1178</v>
      </c>
      <c r="J168" s="627" t="s">
        <v>1179</v>
      </c>
      <c r="K168" s="627" t="s">
        <v>1180</v>
      </c>
      <c r="L168" s="629">
        <v>67.739999999999995</v>
      </c>
      <c r="M168" s="629">
        <v>1</v>
      </c>
      <c r="N168" s="630">
        <v>67.739999999999995</v>
      </c>
    </row>
    <row r="169" spans="1:14" ht="14.4" customHeight="1" x14ac:dyDescent="0.3">
      <c r="A169" s="625" t="s">
        <v>549</v>
      </c>
      <c r="B169" s="626" t="s">
        <v>551</v>
      </c>
      <c r="C169" s="627" t="s">
        <v>565</v>
      </c>
      <c r="D169" s="628" t="s">
        <v>566</v>
      </c>
      <c r="E169" s="627" t="s">
        <v>552</v>
      </c>
      <c r="F169" s="628" t="s">
        <v>553</v>
      </c>
      <c r="G169" s="627" t="s">
        <v>620</v>
      </c>
      <c r="H169" s="627" t="s">
        <v>1181</v>
      </c>
      <c r="I169" s="627" t="s">
        <v>1182</v>
      </c>
      <c r="J169" s="627" t="s">
        <v>1183</v>
      </c>
      <c r="K169" s="627" t="s">
        <v>1184</v>
      </c>
      <c r="L169" s="629">
        <v>189.34</v>
      </c>
      <c r="M169" s="629">
        <v>1</v>
      </c>
      <c r="N169" s="630">
        <v>189.34</v>
      </c>
    </row>
    <row r="170" spans="1:14" ht="14.4" customHeight="1" x14ac:dyDescent="0.3">
      <c r="A170" s="625" t="s">
        <v>549</v>
      </c>
      <c r="B170" s="626" t="s">
        <v>551</v>
      </c>
      <c r="C170" s="627" t="s">
        <v>565</v>
      </c>
      <c r="D170" s="628" t="s">
        <v>566</v>
      </c>
      <c r="E170" s="627" t="s">
        <v>552</v>
      </c>
      <c r="F170" s="628" t="s">
        <v>553</v>
      </c>
      <c r="G170" s="627" t="s">
        <v>620</v>
      </c>
      <c r="H170" s="627" t="s">
        <v>1185</v>
      </c>
      <c r="I170" s="627" t="s">
        <v>1186</v>
      </c>
      <c r="J170" s="627" t="s">
        <v>1187</v>
      </c>
      <c r="K170" s="627" t="s">
        <v>1188</v>
      </c>
      <c r="L170" s="629">
        <v>39.07</v>
      </c>
      <c r="M170" s="629">
        <v>1</v>
      </c>
      <c r="N170" s="630">
        <v>39.07</v>
      </c>
    </row>
    <row r="171" spans="1:14" ht="14.4" customHeight="1" x14ac:dyDescent="0.3">
      <c r="A171" s="625" t="s">
        <v>549</v>
      </c>
      <c r="B171" s="626" t="s">
        <v>551</v>
      </c>
      <c r="C171" s="627" t="s">
        <v>565</v>
      </c>
      <c r="D171" s="628" t="s">
        <v>566</v>
      </c>
      <c r="E171" s="627" t="s">
        <v>552</v>
      </c>
      <c r="F171" s="628" t="s">
        <v>553</v>
      </c>
      <c r="G171" s="627" t="s">
        <v>620</v>
      </c>
      <c r="H171" s="627" t="s">
        <v>1189</v>
      </c>
      <c r="I171" s="627" t="s">
        <v>1190</v>
      </c>
      <c r="J171" s="627" t="s">
        <v>1191</v>
      </c>
      <c r="K171" s="627" t="s">
        <v>1192</v>
      </c>
      <c r="L171" s="629">
        <v>108.77921394539908</v>
      </c>
      <c r="M171" s="629">
        <v>52</v>
      </c>
      <c r="N171" s="630">
        <v>5656.5191251607521</v>
      </c>
    </row>
    <row r="172" spans="1:14" ht="14.4" customHeight="1" x14ac:dyDescent="0.3">
      <c r="A172" s="625" t="s">
        <v>549</v>
      </c>
      <c r="B172" s="626" t="s">
        <v>551</v>
      </c>
      <c r="C172" s="627" t="s">
        <v>565</v>
      </c>
      <c r="D172" s="628" t="s">
        <v>566</v>
      </c>
      <c r="E172" s="627" t="s">
        <v>552</v>
      </c>
      <c r="F172" s="628" t="s">
        <v>553</v>
      </c>
      <c r="G172" s="627" t="s">
        <v>620</v>
      </c>
      <c r="H172" s="627" t="s">
        <v>1193</v>
      </c>
      <c r="I172" s="627" t="s">
        <v>1194</v>
      </c>
      <c r="J172" s="627" t="s">
        <v>1195</v>
      </c>
      <c r="K172" s="627" t="s">
        <v>1196</v>
      </c>
      <c r="L172" s="629">
        <v>56.3</v>
      </c>
      <c r="M172" s="629">
        <v>1</v>
      </c>
      <c r="N172" s="630">
        <v>56.3</v>
      </c>
    </row>
    <row r="173" spans="1:14" ht="14.4" customHeight="1" x14ac:dyDescent="0.3">
      <c r="A173" s="625" t="s">
        <v>549</v>
      </c>
      <c r="B173" s="626" t="s">
        <v>551</v>
      </c>
      <c r="C173" s="627" t="s">
        <v>565</v>
      </c>
      <c r="D173" s="628" t="s">
        <v>566</v>
      </c>
      <c r="E173" s="627" t="s">
        <v>552</v>
      </c>
      <c r="F173" s="628" t="s">
        <v>553</v>
      </c>
      <c r="G173" s="627" t="s">
        <v>620</v>
      </c>
      <c r="H173" s="627" t="s">
        <v>1197</v>
      </c>
      <c r="I173" s="627" t="s">
        <v>1198</v>
      </c>
      <c r="J173" s="627" t="s">
        <v>1199</v>
      </c>
      <c r="K173" s="627" t="s">
        <v>1200</v>
      </c>
      <c r="L173" s="629">
        <v>49.700005407884127</v>
      </c>
      <c r="M173" s="629">
        <v>39</v>
      </c>
      <c r="N173" s="630">
        <v>1938.300210907481</v>
      </c>
    </row>
    <row r="174" spans="1:14" ht="14.4" customHeight="1" x14ac:dyDescent="0.3">
      <c r="A174" s="625" t="s">
        <v>549</v>
      </c>
      <c r="B174" s="626" t="s">
        <v>551</v>
      </c>
      <c r="C174" s="627" t="s">
        <v>565</v>
      </c>
      <c r="D174" s="628" t="s">
        <v>566</v>
      </c>
      <c r="E174" s="627" t="s">
        <v>552</v>
      </c>
      <c r="F174" s="628" t="s">
        <v>553</v>
      </c>
      <c r="G174" s="627" t="s">
        <v>620</v>
      </c>
      <c r="H174" s="627" t="s">
        <v>1201</v>
      </c>
      <c r="I174" s="627" t="s">
        <v>1202</v>
      </c>
      <c r="J174" s="627" t="s">
        <v>1203</v>
      </c>
      <c r="K174" s="627" t="s">
        <v>1204</v>
      </c>
      <c r="L174" s="629">
        <v>112.84388888888888</v>
      </c>
      <c r="M174" s="629">
        <v>72</v>
      </c>
      <c r="N174" s="630">
        <v>8124.7599999999993</v>
      </c>
    </row>
    <row r="175" spans="1:14" ht="14.4" customHeight="1" x14ac:dyDescent="0.3">
      <c r="A175" s="625" t="s">
        <v>549</v>
      </c>
      <c r="B175" s="626" t="s">
        <v>551</v>
      </c>
      <c r="C175" s="627" t="s">
        <v>565</v>
      </c>
      <c r="D175" s="628" t="s">
        <v>566</v>
      </c>
      <c r="E175" s="627" t="s">
        <v>552</v>
      </c>
      <c r="F175" s="628" t="s">
        <v>553</v>
      </c>
      <c r="G175" s="627" t="s">
        <v>620</v>
      </c>
      <c r="H175" s="627" t="s">
        <v>1205</v>
      </c>
      <c r="I175" s="627" t="s">
        <v>1206</v>
      </c>
      <c r="J175" s="627" t="s">
        <v>1207</v>
      </c>
      <c r="K175" s="627" t="s">
        <v>1208</v>
      </c>
      <c r="L175" s="629">
        <v>723.89506160108874</v>
      </c>
      <c r="M175" s="629">
        <v>6</v>
      </c>
      <c r="N175" s="630">
        <v>4343.3703696065322</v>
      </c>
    </row>
    <row r="176" spans="1:14" ht="14.4" customHeight="1" x14ac:dyDescent="0.3">
      <c r="A176" s="625" t="s">
        <v>549</v>
      </c>
      <c r="B176" s="626" t="s">
        <v>551</v>
      </c>
      <c r="C176" s="627" t="s">
        <v>565</v>
      </c>
      <c r="D176" s="628" t="s">
        <v>566</v>
      </c>
      <c r="E176" s="627" t="s">
        <v>552</v>
      </c>
      <c r="F176" s="628" t="s">
        <v>553</v>
      </c>
      <c r="G176" s="627" t="s">
        <v>620</v>
      </c>
      <c r="H176" s="627" t="s">
        <v>1209</v>
      </c>
      <c r="I176" s="627" t="s">
        <v>953</v>
      </c>
      <c r="J176" s="627" t="s">
        <v>1210</v>
      </c>
      <c r="K176" s="627"/>
      <c r="L176" s="629">
        <v>70.94</v>
      </c>
      <c r="M176" s="629">
        <v>1</v>
      </c>
      <c r="N176" s="630">
        <v>70.94</v>
      </c>
    </row>
    <row r="177" spans="1:14" ht="14.4" customHeight="1" x14ac:dyDescent="0.3">
      <c r="A177" s="625" t="s">
        <v>549</v>
      </c>
      <c r="B177" s="626" t="s">
        <v>551</v>
      </c>
      <c r="C177" s="627" t="s">
        <v>565</v>
      </c>
      <c r="D177" s="628" t="s">
        <v>566</v>
      </c>
      <c r="E177" s="627" t="s">
        <v>552</v>
      </c>
      <c r="F177" s="628" t="s">
        <v>553</v>
      </c>
      <c r="G177" s="627" t="s">
        <v>620</v>
      </c>
      <c r="H177" s="627" t="s">
        <v>1211</v>
      </c>
      <c r="I177" s="627" t="s">
        <v>953</v>
      </c>
      <c r="J177" s="627" t="s">
        <v>1212</v>
      </c>
      <c r="K177" s="627"/>
      <c r="L177" s="629">
        <v>508.96660358317899</v>
      </c>
      <c r="M177" s="629">
        <v>1</v>
      </c>
      <c r="N177" s="630">
        <v>508.96660358317899</v>
      </c>
    </row>
    <row r="178" spans="1:14" ht="14.4" customHeight="1" x14ac:dyDescent="0.3">
      <c r="A178" s="625" t="s">
        <v>549</v>
      </c>
      <c r="B178" s="626" t="s">
        <v>551</v>
      </c>
      <c r="C178" s="627" t="s">
        <v>565</v>
      </c>
      <c r="D178" s="628" t="s">
        <v>566</v>
      </c>
      <c r="E178" s="627" t="s">
        <v>552</v>
      </c>
      <c r="F178" s="628" t="s">
        <v>553</v>
      </c>
      <c r="G178" s="627" t="s">
        <v>620</v>
      </c>
      <c r="H178" s="627" t="s">
        <v>1213</v>
      </c>
      <c r="I178" s="627" t="s">
        <v>1214</v>
      </c>
      <c r="J178" s="627" t="s">
        <v>1215</v>
      </c>
      <c r="K178" s="627" t="s">
        <v>1216</v>
      </c>
      <c r="L178" s="629">
        <v>202.35</v>
      </c>
      <c r="M178" s="629">
        <v>1</v>
      </c>
      <c r="N178" s="630">
        <v>202.35</v>
      </c>
    </row>
    <row r="179" spans="1:14" ht="14.4" customHeight="1" x14ac:dyDescent="0.3">
      <c r="A179" s="625" t="s">
        <v>549</v>
      </c>
      <c r="B179" s="626" t="s">
        <v>551</v>
      </c>
      <c r="C179" s="627" t="s">
        <v>565</v>
      </c>
      <c r="D179" s="628" t="s">
        <v>566</v>
      </c>
      <c r="E179" s="627" t="s">
        <v>552</v>
      </c>
      <c r="F179" s="628" t="s">
        <v>553</v>
      </c>
      <c r="G179" s="627" t="s">
        <v>620</v>
      </c>
      <c r="H179" s="627" t="s">
        <v>1217</v>
      </c>
      <c r="I179" s="627" t="s">
        <v>1217</v>
      </c>
      <c r="J179" s="627" t="s">
        <v>1218</v>
      </c>
      <c r="K179" s="627" t="s">
        <v>1219</v>
      </c>
      <c r="L179" s="629">
        <v>1079.0998745710776</v>
      </c>
      <c r="M179" s="629">
        <v>47</v>
      </c>
      <c r="N179" s="630">
        <v>50717.694104840644</v>
      </c>
    </row>
    <row r="180" spans="1:14" ht="14.4" customHeight="1" x14ac:dyDescent="0.3">
      <c r="A180" s="625" t="s">
        <v>549</v>
      </c>
      <c r="B180" s="626" t="s">
        <v>551</v>
      </c>
      <c r="C180" s="627" t="s">
        <v>565</v>
      </c>
      <c r="D180" s="628" t="s">
        <v>566</v>
      </c>
      <c r="E180" s="627" t="s">
        <v>552</v>
      </c>
      <c r="F180" s="628" t="s">
        <v>553</v>
      </c>
      <c r="G180" s="627" t="s">
        <v>620</v>
      </c>
      <c r="H180" s="627" t="s">
        <v>1220</v>
      </c>
      <c r="I180" s="627" t="s">
        <v>1221</v>
      </c>
      <c r="J180" s="627" t="s">
        <v>1222</v>
      </c>
      <c r="K180" s="627" t="s">
        <v>1223</v>
      </c>
      <c r="L180" s="629">
        <v>117.73907650639146</v>
      </c>
      <c r="M180" s="629">
        <v>156</v>
      </c>
      <c r="N180" s="630">
        <v>18367.295934997066</v>
      </c>
    </row>
    <row r="181" spans="1:14" ht="14.4" customHeight="1" x14ac:dyDescent="0.3">
      <c r="A181" s="625" t="s">
        <v>549</v>
      </c>
      <c r="B181" s="626" t="s">
        <v>551</v>
      </c>
      <c r="C181" s="627" t="s">
        <v>565</v>
      </c>
      <c r="D181" s="628" t="s">
        <v>566</v>
      </c>
      <c r="E181" s="627" t="s">
        <v>552</v>
      </c>
      <c r="F181" s="628" t="s">
        <v>553</v>
      </c>
      <c r="G181" s="627" t="s">
        <v>620</v>
      </c>
      <c r="H181" s="627" t="s">
        <v>1224</v>
      </c>
      <c r="I181" s="627" t="s">
        <v>1225</v>
      </c>
      <c r="J181" s="627" t="s">
        <v>1226</v>
      </c>
      <c r="K181" s="627" t="s">
        <v>1227</v>
      </c>
      <c r="L181" s="629">
        <v>127.18</v>
      </c>
      <c r="M181" s="629">
        <v>1</v>
      </c>
      <c r="N181" s="630">
        <v>127.18</v>
      </c>
    </row>
    <row r="182" spans="1:14" ht="14.4" customHeight="1" x14ac:dyDescent="0.3">
      <c r="A182" s="625" t="s">
        <v>549</v>
      </c>
      <c r="B182" s="626" t="s">
        <v>551</v>
      </c>
      <c r="C182" s="627" t="s">
        <v>565</v>
      </c>
      <c r="D182" s="628" t="s">
        <v>566</v>
      </c>
      <c r="E182" s="627" t="s">
        <v>552</v>
      </c>
      <c r="F182" s="628" t="s">
        <v>553</v>
      </c>
      <c r="G182" s="627" t="s">
        <v>620</v>
      </c>
      <c r="H182" s="627" t="s">
        <v>1228</v>
      </c>
      <c r="I182" s="627" t="s">
        <v>1229</v>
      </c>
      <c r="J182" s="627" t="s">
        <v>1230</v>
      </c>
      <c r="K182" s="627" t="s">
        <v>1231</v>
      </c>
      <c r="L182" s="629">
        <v>424.12961443472</v>
      </c>
      <c r="M182" s="629">
        <v>1</v>
      </c>
      <c r="N182" s="630">
        <v>424.12961443472</v>
      </c>
    </row>
    <row r="183" spans="1:14" ht="14.4" customHeight="1" x14ac:dyDescent="0.3">
      <c r="A183" s="625" t="s">
        <v>549</v>
      </c>
      <c r="B183" s="626" t="s">
        <v>551</v>
      </c>
      <c r="C183" s="627" t="s">
        <v>565</v>
      </c>
      <c r="D183" s="628" t="s">
        <v>566</v>
      </c>
      <c r="E183" s="627" t="s">
        <v>552</v>
      </c>
      <c r="F183" s="628" t="s">
        <v>553</v>
      </c>
      <c r="G183" s="627" t="s">
        <v>620</v>
      </c>
      <c r="H183" s="627" t="s">
        <v>1232</v>
      </c>
      <c r="I183" s="627" t="s">
        <v>1233</v>
      </c>
      <c r="J183" s="627" t="s">
        <v>1234</v>
      </c>
      <c r="K183" s="627" t="s">
        <v>1235</v>
      </c>
      <c r="L183" s="629">
        <v>38.938347654209934</v>
      </c>
      <c r="M183" s="629">
        <v>57</v>
      </c>
      <c r="N183" s="630">
        <v>2219.4858162899664</v>
      </c>
    </row>
    <row r="184" spans="1:14" ht="14.4" customHeight="1" x14ac:dyDescent="0.3">
      <c r="A184" s="625" t="s">
        <v>549</v>
      </c>
      <c r="B184" s="626" t="s">
        <v>551</v>
      </c>
      <c r="C184" s="627" t="s">
        <v>565</v>
      </c>
      <c r="D184" s="628" t="s">
        <v>566</v>
      </c>
      <c r="E184" s="627" t="s">
        <v>552</v>
      </c>
      <c r="F184" s="628" t="s">
        <v>553</v>
      </c>
      <c r="G184" s="627" t="s">
        <v>620</v>
      </c>
      <c r="H184" s="627" t="s">
        <v>1236</v>
      </c>
      <c r="I184" s="627" t="s">
        <v>1237</v>
      </c>
      <c r="J184" s="627" t="s">
        <v>1238</v>
      </c>
      <c r="K184" s="627" t="s">
        <v>1239</v>
      </c>
      <c r="L184" s="629">
        <v>399.48</v>
      </c>
      <c r="M184" s="629">
        <v>2</v>
      </c>
      <c r="N184" s="630">
        <v>798.96</v>
      </c>
    </row>
    <row r="185" spans="1:14" ht="14.4" customHeight="1" x14ac:dyDescent="0.3">
      <c r="A185" s="625" t="s">
        <v>549</v>
      </c>
      <c r="B185" s="626" t="s">
        <v>551</v>
      </c>
      <c r="C185" s="627" t="s">
        <v>565</v>
      </c>
      <c r="D185" s="628" t="s">
        <v>566</v>
      </c>
      <c r="E185" s="627" t="s">
        <v>552</v>
      </c>
      <c r="F185" s="628" t="s">
        <v>553</v>
      </c>
      <c r="G185" s="627" t="s">
        <v>620</v>
      </c>
      <c r="H185" s="627" t="s">
        <v>1240</v>
      </c>
      <c r="I185" s="627" t="s">
        <v>953</v>
      </c>
      <c r="J185" s="627" t="s">
        <v>1241</v>
      </c>
      <c r="K185" s="627"/>
      <c r="L185" s="629">
        <v>262.68875000000003</v>
      </c>
      <c r="M185" s="629">
        <v>8</v>
      </c>
      <c r="N185" s="630">
        <v>2101.5100000000002</v>
      </c>
    </row>
    <row r="186" spans="1:14" ht="14.4" customHeight="1" x14ac:dyDescent="0.3">
      <c r="A186" s="625" t="s">
        <v>549</v>
      </c>
      <c r="B186" s="626" t="s">
        <v>551</v>
      </c>
      <c r="C186" s="627" t="s">
        <v>565</v>
      </c>
      <c r="D186" s="628" t="s">
        <v>566</v>
      </c>
      <c r="E186" s="627" t="s">
        <v>552</v>
      </c>
      <c r="F186" s="628" t="s">
        <v>553</v>
      </c>
      <c r="G186" s="627" t="s">
        <v>620</v>
      </c>
      <c r="H186" s="627" t="s">
        <v>1242</v>
      </c>
      <c r="I186" s="627" t="s">
        <v>1243</v>
      </c>
      <c r="J186" s="627" t="s">
        <v>1244</v>
      </c>
      <c r="K186" s="627" t="s">
        <v>1245</v>
      </c>
      <c r="L186" s="629">
        <v>270.77999999999997</v>
      </c>
      <c r="M186" s="629">
        <v>3</v>
      </c>
      <c r="N186" s="630">
        <v>812.33999999999992</v>
      </c>
    </row>
    <row r="187" spans="1:14" ht="14.4" customHeight="1" x14ac:dyDescent="0.3">
      <c r="A187" s="625" t="s">
        <v>549</v>
      </c>
      <c r="B187" s="626" t="s">
        <v>551</v>
      </c>
      <c r="C187" s="627" t="s">
        <v>565</v>
      </c>
      <c r="D187" s="628" t="s">
        <v>566</v>
      </c>
      <c r="E187" s="627" t="s">
        <v>552</v>
      </c>
      <c r="F187" s="628" t="s">
        <v>553</v>
      </c>
      <c r="G187" s="627" t="s">
        <v>620</v>
      </c>
      <c r="H187" s="627" t="s">
        <v>1246</v>
      </c>
      <c r="I187" s="627" t="s">
        <v>1247</v>
      </c>
      <c r="J187" s="627" t="s">
        <v>1248</v>
      </c>
      <c r="K187" s="627" t="s">
        <v>1249</v>
      </c>
      <c r="L187" s="629">
        <v>60.619968581967044</v>
      </c>
      <c r="M187" s="629">
        <v>6</v>
      </c>
      <c r="N187" s="630">
        <v>363.71981149180226</v>
      </c>
    </row>
    <row r="188" spans="1:14" ht="14.4" customHeight="1" x14ac:dyDescent="0.3">
      <c r="A188" s="625" t="s">
        <v>549</v>
      </c>
      <c r="B188" s="626" t="s">
        <v>551</v>
      </c>
      <c r="C188" s="627" t="s">
        <v>565</v>
      </c>
      <c r="D188" s="628" t="s">
        <v>566</v>
      </c>
      <c r="E188" s="627" t="s">
        <v>552</v>
      </c>
      <c r="F188" s="628" t="s">
        <v>553</v>
      </c>
      <c r="G188" s="627" t="s">
        <v>620</v>
      </c>
      <c r="H188" s="627" t="s">
        <v>1250</v>
      </c>
      <c r="I188" s="627" t="s">
        <v>1251</v>
      </c>
      <c r="J188" s="627" t="s">
        <v>1252</v>
      </c>
      <c r="K188" s="627" t="s">
        <v>1253</v>
      </c>
      <c r="L188" s="629">
        <v>100.74</v>
      </c>
      <c r="M188" s="629">
        <v>1</v>
      </c>
      <c r="N188" s="630">
        <v>100.74</v>
      </c>
    </row>
    <row r="189" spans="1:14" ht="14.4" customHeight="1" x14ac:dyDescent="0.3">
      <c r="A189" s="625" t="s">
        <v>549</v>
      </c>
      <c r="B189" s="626" t="s">
        <v>551</v>
      </c>
      <c r="C189" s="627" t="s">
        <v>565</v>
      </c>
      <c r="D189" s="628" t="s">
        <v>566</v>
      </c>
      <c r="E189" s="627" t="s">
        <v>552</v>
      </c>
      <c r="F189" s="628" t="s">
        <v>553</v>
      </c>
      <c r="G189" s="627" t="s">
        <v>620</v>
      </c>
      <c r="H189" s="627" t="s">
        <v>1254</v>
      </c>
      <c r="I189" s="627" t="s">
        <v>1255</v>
      </c>
      <c r="J189" s="627" t="s">
        <v>1256</v>
      </c>
      <c r="K189" s="627" t="s">
        <v>1257</v>
      </c>
      <c r="L189" s="629">
        <v>61.57</v>
      </c>
      <c r="M189" s="629">
        <v>1</v>
      </c>
      <c r="N189" s="630">
        <v>61.57</v>
      </c>
    </row>
    <row r="190" spans="1:14" ht="14.4" customHeight="1" x14ac:dyDescent="0.3">
      <c r="A190" s="625" t="s">
        <v>549</v>
      </c>
      <c r="B190" s="626" t="s">
        <v>551</v>
      </c>
      <c r="C190" s="627" t="s">
        <v>565</v>
      </c>
      <c r="D190" s="628" t="s">
        <v>566</v>
      </c>
      <c r="E190" s="627" t="s">
        <v>552</v>
      </c>
      <c r="F190" s="628" t="s">
        <v>553</v>
      </c>
      <c r="G190" s="627" t="s">
        <v>620</v>
      </c>
      <c r="H190" s="627" t="s">
        <v>1258</v>
      </c>
      <c r="I190" s="627" t="s">
        <v>1259</v>
      </c>
      <c r="J190" s="627" t="s">
        <v>1260</v>
      </c>
      <c r="K190" s="627" t="s">
        <v>1261</v>
      </c>
      <c r="L190" s="629">
        <v>785.96690079809446</v>
      </c>
      <c r="M190" s="629">
        <v>2</v>
      </c>
      <c r="N190" s="630">
        <v>1571.9338015961889</v>
      </c>
    </row>
    <row r="191" spans="1:14" ht="14.4" customHeight="1" x14ac:dyDescent="0.3">
      <c r="A191" s="625" t="s">
        <v>549</v>
      </c>
      <c r="B191" s="626" t="s">
        <v>551</v>
      </c>
      <c r="C191" s="627" t="s">
        <v>565</v>
      </c>
      <c r="D191" s="628" t="s">
        <v>566</v>
      </c>
      <c r="E191" s="627" t="s">
        <v>552</v>
      </c>
      <c r="F191" s="628" t="s">
        <v>553</v>
      </c>
      <c r="G191" s="627" t="s">
        <v>620</v>
      </c>
      <c r="H191" s="627" t="s">
        <v>1262</v>
      </c>
      <c r="I191" s="627" t="s">
        <v>953</v>
      </c>
      <c r="J191" s="627" t="s">
        <v>1263</v>
      </c>
      <c r="K191" s="627"/>
      <c r="L191" s="629">
        <v>218.64182613422599</v>
      </c>
      <c r="M191" s="629">
        <v>6</v>
      </c>
      <c r="N191" s="630">
        <v>1311.850956805356</v>
      </c>
    </row>
    <row r="192" spans="1:14" ht="14.4" customHeight="1" x14ac:dyDescent="0.3">
      <c r="A192" s="625" t="s">
        <v>549</v>
      </c>
      <c r="B192" s="626" t="s">
        <v>551</v>
      </c>
      <c r="C192" s="627" t="s">
        <v>565</v>
      </c>
      <c r="D192" s="628" t="s">
        <v>566</v>
      </c>
      <c r="E192" s="627" t="s">
        <v>552</v>
      </c>
      <c r="F192" s="628" t="s">
        <v>553</v>
      </c>
      <c r="G192" s="627" t="s">
        <v>620</v>
      </c>
      <c r="H192" s="627" t="s">
        <v>1264</v>
      </c>
      <c r="I192" s="627" t="s">
        <v>953</v>
      </c>
      <c r="J192" s="627" t="s">
        <v>1265</v>
      </c>
      <c r="K192" s="627"/>
      <c r="L192" s="629">
        <v>150.30126270866299</v>
      </c>
      <c r="M192" s="629">
        <v>1</v>
      </c>
      <c r="N192" s="630">
        <v>150.30126270866299</v>
      </c>
    </row>
    <row r="193" spans="1:14" ht="14.4" customHeight="1" x14ac:dyDescent="0.3">
      <c r="A193" s="625" t="s">
        <v>549</v>
      </c>
      <c r="B193" s="626" t="s">
        <v>551</v>
      </c>
      <c r="C193" s="627" t="s">
        <v>565</v>
      </c>
      <c r="D193" s="628" t="s">
        <v>566</v>
      </c>
      <c r="E193" s="627" t="s">
        <v>552</v>
      </c>
      <c r="F193" s="628" t="s">
        <v>553</v>
      </c>
      <c r="G193" s="627" t="s">
        <v>620</v>
      </c>
      <c r="H193" s="627" t="s">
        <v>1266</v>
      </c>
      <c r="I193" s="627" t="s">
        <v>1267</v>
      </c>
      <c r="J193" s="627" t="s">
        <v>1268</v>
      </c>
      <c r="K193" s="627" t="s">
        <v>1269</v>
      </c>
      <c r="L193" s="629">
        <v>264.39250000000004</v>
      </c>
      <c r="M193" s="629">
        <v>2</v>
      </c>
      <c r="N193" s="630">
        <v>528.78500000000008</v>
      </c>
    </row>
    <row r="194" spans="1:14" ht="14.4" customHeight="1" x14ac:dyDescent="0.3">
      <c r="A194" s="625" t="s">
        <v>549</v>
      </c>
      <c r="B194" s="626" t="s">
        <v>551</v>
      </c>
      <c r="C194" s="627" t="s">
        <v>565</v>
      </c>
      <c r="D194" s="628" t="s">
        <v>566</v>
      </c>
      <c r="E194" s="627" t="s">
        <v>552</v>
      </c>
      <c r="F194" s="628" t="s">
        <v>553</v>
      </c>
      <c r="G194" s="627" t="s">
        <v>620</v>
      </c>
      <c r="H194" s="627" t="s">
        <v>1270</v>
      </c>
      <c r="I194" s="627" t="s">
        <v>1271</v>
      </c>
      <c r="J194" s="627" t="s">
        <v>1272</v>
      </c>
      <c r="K194" s="627" t="s">
        <v>1273</v>
      </c>
      <c r="L194" s="629">
        <v>1.1499999999999999</v>
      </c>
      <c r="M194" s="629">
        <v>1</v>
      </c>
      <c r="N194" s="630">
        <v>1.1499999999999999</v>
      </c>
    </row>
    <row r="195" spans="1:14" ht="14.4" customHeight="1" x14ac:dyDescent="0.3">
      <c r="A195" s="625" t="s">
        <v>549</v>
      </c>
      <c r="B195" s="626" t="s">
        <v>551</v>
      </c>
      <c r="C195" s="627" t="s">
        <v>565</v>
      </c>
      <c r="D195" s="628" t="s">
        <v>566</v>
      </c>
      <c r="E195" s="627" t="s">
        <v>552</v>
      </c>
      <c r="F195" s="628" t="s">
        <v>553</v>
      </c>
      <c r="G195" s="627" t="s">
        <v>620</v>
      </c>
      <c r="H195" s="627" t="s">
        <v>1274</v>
      </c>
      <c r="I195" s="627" t="s">
        <v>1275</v>
      </c>
      <c r="J195" s="627" t="s">
        <v>1276</v>
      </c>
      <c r="K195" s="627" t="s">
        <v>1277</v>
      </c>
      <c r="L195" s="629">
        <v>1.1499999999999999</v>
      </c>
      <c r="M195" s="629">
        <v>1</v>
      </c>
      <c r="N195" s="630">
        <v>1.1499999999999999</v>
      </c>
    </row>
    <row r="196" spans="1:14" ht="14.4" customHeight="1" x14ac:dyDescent="0.3">
      <c r="A196" s="625" t="s">
        <v>549</v>
      </c>
      <c r="B196" s="626" t="s">
        <v>551</v>
      </c>
      <c r="C196" s="627" t="s">
        <v>565</v>
      </c>
      <c r="D196" s="628" t="s">
        <v>566</v>
      </c>
      <c r="E196" s="627" t="s">
        <v>552</v>
      </c>
      <c r="F196" s="628" t="s">
        <v>553</v>
      </c>
      <c r="G196" s="627" t="s">
        <v>620</v>
      </c>
      <c r="H196" s="627" t="s">
        <v>1278</v>
      </c>
      <c r="I196" s="627" t="s">
        <v>1279</v>
      </c>
      <c r="J196" s="627" t="s">
        <v>1280</v>
      </c>
      <c r="K196" s="627" t="s">
        <v>1281</v>
      </c>
      <c r="L196" s="629">
        <v>160.16982788724101</v>
      </c>
      <c r="M196" s="629">
        <v>1</v>
      </c>
      <c r="N196" s="630">
        <v>160.16982788724101</v>
      </c>
    </row>
    <row r="197" spans="1:14" ht="14.4" customHeight="1" x14ac:dyDescent="0.3">
      <c r="A197" s="625" t="s">
        <v>549</v>
      </c>
      <c r="B197" s="626" t="s">
        <v>551</v>
      </c>
      <c r="C197" s="627" t="s">
        <v>565</v>
      </c>
      <c r="D197" s="628" t="s">
        <v>566</v>
      </c>
      <c r="E197" s="627" t="s">
        <v>552</v>
      </c>
      <c r="F197" s="628" t="s">
        <v>553</v>
      </c>
      <c r="G197" s="627" t="s">
        <v>620</v>
      </c>
      <c r="H197" s="627" t="s">
        <v>1282</v>
      </c>
      <c r="I197" s="627" t="s">
        <v>1283</v>
      </c>
      <c r="J197" s="627" t="s">
        <v>1284</v>
      </c>
      <c r="K197" s="627" t="s">
        <v>1285</v>
      </c>
      <c r="L197" s="629">
        <v>109.58</v>
      </c>
      <c r="M197" s="629">
        <v>1</v>
      </c>
      <c r="N197" s="630">
        <v>109.58</v>
      </c>
    </row>
    <row r="198" spans="1:14" ht="14.4" customHeight="1" x14ac:dyDescent="0.3">
      <c r="A198" s="625" t="s">
        <v>549</v>
      </c>
      <c r="B198" s="626" t="s">
        <v>551</v>
      </c>
      <c r="C198" s="627" t="s">
        <v>565</v>
      </c>
      <c r="D198" s="628" t="s">
        <v>566</v>
      </c>
      <c r="E198" s="627" t="s">
        <v>552</v>
      </c>
      <c r="F198" s="628" t="s">
        <v>553</v>
      </c>
      <c r="G198" s="627" t="s">
        <v>620</v>
      </c>
      <c r="H198" s="627" t="s">
        <v>1286</v>
      </c>
      <c r="I198" s="627" t="s">
        <v>1287</v>
      </c>
      <c r="J198" s="627" t="s">
        <v>1226</v>
      </c>
      <c r="K198" s="627" t="s">
        <v>1288</v>
      </c>
      <c r="L198" s="629">
        <v>51.5</v>
      </c>
      <c r="M198" s="629">
        <v>1</v>
      </c>
      <c r="N198" s="630">
        <v>51.5</v>
      </c>
    </row>
    <row r="199" spans="1:14" ht="14.4" customHeight="1" x14ac:dyDescent="0.3">
      <c r="A199" s="625" t="s">
        <v>549</v>
      </c>
      <c r="B199" s="626" t="s">
        <v>551</v>
      </c>
      <c r="C199" s="627" t="s">
        <v>565</v>
      </c>
      <c r="D199" s="628" t="s">
        <v>566</v>
      </c>
      <c r="E199" s="627" t="s">
        <v>552</v>
      </c>
      <c r="F199" s="628" t="s">
        <v>553</v>
      </c>
      <c r="G199" s="627" t="s">
        <v>620</v>
      </c>
      <c r="H199" s="627" t="s">
        <v>1289</v>
      </c>
      <c r="I199" s="627" t="s">
        <v>1290</v>
      </c>
      <c r="J199" s="627" t="s">
        <v>1291</v>
      </c>
      <c r="K199" s="627" t="s">
        <v>1292</v>
      </c>
      <c r="L199" s="629">
        <v>2535.75</v>
      </c>
      <c r="M199" s="629">
        <v>1</v>
      </c>
      <c r="N199" s="630">
        <v>2535.75</v>
      </c>
    </row>
    <row r="200" spans="1:14" ht="14.4" customHeight="1" x14ac:dyDescent="0.3">
      <c r="A200" s="625" t="s">
        <v>549</v>
      </c>
      <c r="B200" s="626" t="s">
        <v>551</v>
      </c>
      <c r="C200" s="627" t="s">
        <v>565</v>
      </c>
      <c r="D200" s="628" t="s">
        <v>566</v>
      </c>
      <c r="E200" s="627" t="s">
        <v>552</v>
      </c>
      <c r="F200" s="628" t="s">
        <v>553</v>
      </c>
      <c r="G200" s="627" t="s">
        <v>620</v>
      </c>
      <c r="H200" s="627" t="s">
        <v>1293</v>
      </c>
      <c r="I200" s="627" t="s">
        <v>1294</v>
      </c>
      <c r="J200" s="627" t="s">
        <v>754</v>
      </c>
      <c r="K200" s="627" t="s">
        <v>1295</v>
      </c>
      <c r="L200" s="629">
        <v>65.81</v>
      </c>
      <c r="M200" s="629">
        <v>4</v>
      </c>
      <c r="N200" s="630">
        <v>263.24</v>
      </c>
    </row>
    <row r="201" spans="1:14" ht="14.4" customHeight="1" x14ac:dyDescent="0.3">
      <c r="A201" s="625" t="s">
        <v>549</v>
      </c>
      <c r="B201" s="626" t="s">
        <v>551</v>
      </c>
      <c r="C201" s="627" t="s">
        <v>565</v>
      </c>
      <c r="D201" s="628" t="s">
        <v>566</v>
      </c>
      <c r="E201" s="627" t="s">
        <v>552</v>
      </c>
      <c r="F201" s="628" t="s">
        <v>553</v>
      </c>
      <c r="G201" s="627" t="s">
        <v>620</v>
      </c>
      <c r="H201" s="627" t="s">
        <v>1296</v>
      </c>
      <c r="I201" s="627" t="s">
        <v>1297</v>
      </c>
      <c r="J201" s="627" t="s">
        <v>1252</v>
      </c>
      <c r="K201" s="627" t="s">
        <v>1298</v>
      </c>
      <c r="L201" s="629">
        <v>72.969870238257002</v>
      </c>
      <c r="M201" s="629">
        <v>1</v>
      </c>
      <c r="N201" s="630">
        <v>72.969870238257002</v>
      </c>
    </row>
    <row r="202" spans="1:14" ht="14.4" customHeight="1" x14ac:dyDescent="0.3">
      <c r="A202" s="625" t="s">
        <v>549</v>
      </c>
      <c r="B202" s="626" t="s">
        <v>551</v>
      </c>
      <c r="C202" s="627" t="s">
        <v>565</v>
      </c>
      <c r="D202" s="628" t="s">
        <v>566</v>
      </c>
      <c r="E202" s="627" t="s">
        <v>552</v>
      </c>
      <c r="F202" s="628" t="s">
        <v>553</v>
      </c>
      <c r="G202" s="627" t="s">
        <v>620</v>
      </c>
      <c r="H202" s="627" t="s">
        <v>1299</v>
      </c>
      <c r="I202" s="627" t="s">
        <v>1300</v>
      </c>
      <c r="J202" s="627" t="s">
        <v>1301</v>
      </c>
      <c r="K202" s="627" t="s">
        <v>1302</v>
      </c>
      <c r="L202" s="629">
        <v>0</v>
      </c>
      <c r="M202" s="629">
        <v>0</v>
      </c>
      <c r="N202" s="630">
        <v>0</v>
      </c>
    </row>
    <row r="203" spans="1:14" ht="14.4" customHeight="1" x14ac:dyDescent="0.3">
      <c r="A203" s="625" t="s">
        <v>549</v>
      </c>
      <c r="B203" s="626" t="s">
        <v>551</v>
      </c>
      <c r="C203" s="627" t="s">
        <v>565</v>
      </c>
      <c r="D203" s="628" t="s">
        <v>566</v>
      </c>
      <c r="E203" s="627" t="s">
        <v>552</v>
      </c>
      <c r="F203" s="628" t="s">
        <v>553</v>
      </c>
      <c r="G203" s="627" t="s">
        <v>620</v>
      </c>
      <c r="H203" s="627" t="s">
        <v>1303</v>
      </c>
      <c r="I203" s="627" t="s">
        <v>1304</v>
      </c>
      <c r="J203" s="627" t="s">
        <v>1305</v>
      </c>
      <c r="K203" s="627" t="s">
        <v>1306</v>
      </c>
      <c r="L203" s="629">
        <v>31.97</v>
      </c>
      <c r="M203" s="629">
        <v>1</v>
      </c>
      <c r="N203" s="630">
        <v>31.97</v>
      </c>
    </row>
    <row r="204" spans="1:14" ht="14.4" customHeight="1" x14ac:dyDescent="0.3">
      <c r="A204" s="625" t="s">
        <v>549</v>
      </c>
      <c r="B204" s="626" t="s">
        <v>551</v>
      </c>
      <c r="C204" s="627" t="s">
        <v>565</v>
      </c>
      <c r="D204" s="628" t="s">
        <v>566</v>
      </c>
      <c r="E204" s="627" t="s">
        <v>552</v>
      </c>
      <c r="F204" s="628" t="s">
        <v>553</v>
      </c>
      <c r="G204" s="627" t="s">
        <v>620</v>
      </c>
      <c r="H204" s="627" t="s">
        <v>1307</v>
      </c>
      <c r="I204" s="627" t="s">
        <v>1308</v>
      </c>
      <c r="J204" s="627" t="s">
        <v>1309</v>
      </c>
      <c r="K204" s="627" t="s">
        <v>1098</v>
      </c>
      <c r="L204" s="629">
        <v>33.564906988108454</v>
      </c>
      <c r="M204" s="629">
        <v>10</v>
      </c>
      <c r="N204" s="630">
        <v>335.64906988108453</v>
      </c>
    </row>
    <row r="205" spans="1:14" ht="14.4" customHeight="1" x14ac:dyDescent="0.3">
      <c r="A205" s="625" t="s">
        <v>549</v>
      </c>
      <c r="B205" s="626" t="s">
        <v>551</v>
      </c>
      <c r="C205" s="627" t="s">
        <v>565</v>
      </c>
      <c r="D205" s="628" t="s">
        <v>566</v>
      </c>
      <c r="E205" s="627" t="s">
        <v>552</v>
      </c>
      <c r="F205" s="628" t="s">
        <v>553</v>
      </c>
      <c r="G205" s="627" t="s">
        <v>620</v>
      </c>
      <c r="H205" s="627" t="s">
        <v>1310</v>
      </c>
      <c r="I205" s="627" t="s">
        <v>1311</v>
      </c>
      <c r="J205" s="627" t="s">
        <v>1312</v>
      </c>
      <c r="K205" s="627" t="s">
        <v>1313</v>
      </c>
      <c r="L205" s="629">
        <v>116.79</v>
      </c>
      <c r="M205" s="629">
        <v>1</v>
      </c>
      <c r="N205" s="630">
        <v>116.79</v>
      </c>
    </row>
    <row r="206" spans="1:14" ht="14.4" customHeight="1" x14ac:dyDescent="0.3">
      <c r="A206" s="625" t="s">
        <v>549</v>
      </c>
      <c r="B206" s="626" t="s">
        <v>551</v>
      </c>
      <c r="C206" s="627" t="s">
        <v>565</v>
      </c>
      <c r="D206" s="628" t="s">
        <v>566</v>
      </c>
      <c r="E206" s="627" t="s">
        <v>552</v>
      </c>
      <c r="F206" s="628" t="s">
        <v>553</v>
      </c>
      <c r="G206" s="627" t="s">
        <v>620</v>
      </c>
      <c r="H206" s="627" t="s">
        <v>1314</v>
      </c>
      <c r="I206" s="627" t="s">
        <v>1315</v>
      </c>
      <c r="J206" s="627" t="s">
        <v>1316</v>
      </c>
      <c r="K206" s="627" t="s">
        <v>1317</v>
      </c>
      <c r="L206" s="629">
        <v>75.14</v>
      </c>
      <c r="M206" s="629">
        <v>1</v>
      </c>
      <c r="N206" s="630">
        <v>75.14</v>
      </c>
    </row>
    <row r="207" spans="1:14" ht="14.4" customHeight="1" x14ac:dyDescent="0.3">
      <c r="A207" s="625" t="s">
        <v>549</v>
      </c>
      <c r="B207" s="626" t="s">
        <v>551</v>
      </c>
      <c r="C207" s="627" t="s">
        <v>565</v>
      </c>
      <c r="D207" s="628" t="s">
        <v>566</v>
      </c>
      <c r="E207" s="627" t="s">
        <v>552</v>
      </c>
      <c r="F207" s="628" t="s">
        <v>553</v>
      </c>
      <c r="G207" s="627" t="s">
        <v>620</v>
      </c>
      <c r="H207" s="627" t="s">
        <v>1318</v>
      </c>
      <c r="I207" s="627" t="s">
        <v>1319</v>
      </c>
      <c r="J207" s="627" t="s">
        <v>1320</v>
      </c>
      <c r="K207" s="627" t="s">
        <v>1321</v>
      </c>
      <c r="L207" s="629">
        <v>72.969224031182804</v>
      </c>
      <c r="M207" s="629">
        <v>2</v>
      </c>
      <c r="N207" s="630">
        <v>145.93844806236561</v>
      </c>
    </row>
    <row r="208" spans="1:14" ht="14.4" customHeight="1" x14ac:dyDescent="0.3">
      <c r="A208" s="625" t="s">
        <v>549</v>
      </c>
      <c r="B208" s="626" t="s">
        <v>551</v>
      </c>
      <c r="C208" s="627" t="s">
        <v>565</v>
      </c>
      <c r="D208" s="628" t="s">
        <v>566</v>
      </c>
      <c r="E208" s="627" t="s">
        <v>552</v>
      </c>
      <c r="F208" s="628" t="s">
        <v>553</v>
      </c>
      <c r="G208" s="627" t="s">
        <v>620</v>
      </c>
      <c r="H208" s="627" t="s">
        <v>1322</v>
      </c>
      <c r="I208" s="627" t="s">
        <v>953</v>
      </c>
      <c r="J208" s="627" t="s">
        <v>1323</v>
      </c>
      <c r="K208" s="627" t="s">
        <v>1324</v>
      </c>
      <c r="L208" s="629">
        <v>70.58</v>
      </c>
      <c r="M208" s="629">
        <v>6</v>
      </c>
      <c r="N208" s="630">
        <v>423.48</v>
      </c>
    </row>
    <row r="209" spans="1:14" ht="14.4" customHeight="1" x14ac:dyDescent="0.3">
      <c r="A209" s="625" t="s">
        <v>549</v>
      </c>
      <c r="B209" s="626" t="s">
        <v>551</v>
      </c>
      <c r="C209" s="627" t="s">
        <v>565</v>
      </c>
      <c r="D209" s="628" t="s">
        <v>566</v>
      </c>
      <c r="E209" s="627" t="s">
        <v>552</v>
      </c>
      <c r="F209" s="628" t="s">
        <v>553</v>
      </c>
      <c r="G209" s="627" t="s">
        <v>620</v>
      </c>
      <c r="H209" s="627" t="s">
        <v>1325</v>
      </c>
      <c r="I209" s="627" t="s">
        <v>1326</v>
      </c>
      <c r="J209" s="627" t="s">
        <v>1327</v>
      </c>
      <c r="K209" s="627" t="s">
        <v>1328</v>
      </c>
      <c r="L209" s="629">
        <v>85.60384492430795</v>
      </c>
      <c r="M209" s="629">
        <v>10</v>
      </c>
      <c r="N209" s="630">
        <v>856.03844924307953</v>
      </c>
    </row>
    <row r="210" spans="1:14" ht="14.4" customHeight="1" x14ac:dyDescent="0.3">
      <c r="A210" s="625" t="s">
        <v>549</v>
      </c>
      <c r="B210" s="626" t="s">
        <v>551</v>
      </c>
      <c r="C210" s="627" t="s">
        <v>565</v>
      </c>
      <c r="D210" s="628" t="s">
        <v>566</v>
      </c>
      <c r="E210" s="627" t="s">
        <v>552</v>
      </c>
      <c r="F210" s="628" t="s">
        <v>553</v>
      </c>
      <c r="G210" s="627" t="s">
        <v>620</v>
      </c>
      <c r="H210" s="627" t="s">
        <v>1329</v>
      </c>
      <c r="I210" s="627" t="s">
        <v>953</v>
      </c>
      <c r="J210" s="627" t="s">
        <v>1330</v>
      </c>
      <c r="K210" s="627"/>
      <c r="L210" s="629">
        <v>72.526539667242673</v>
      </c>
      <c r="M210" s="629">
        <v>20</v>
      </c>
      <c r="N210" s="630">
        <v>1450.5307933448535</v>
      </c>
    </row>
    <row r="211" spans="1:14" ht="14.4" customHeight="1" x14ac:dyDescent="0.3">
      <c r="A211" s="625" t="s">
        <v>549</v>
      </c>
      <c r="B211" s="626" t="s">
        <v>551</v>
      </c>
      <c r="C211" s="627" t="s">
        <v>565</v>
      </c>
      <c r="D211" s="628" t="s">
        <v>566</v>
      </c>
      <c r="E211" s="627" t="s">
        <v>552</v>
      </c>
      <c r="F211" s="628" t="s">
        <v>553</v>
      </c>
      <c r="G211" s="627" t="s">
        <v>620</v>
      </c>
      <c r="H211" s="627" t="s">
        <v>1331</v>
      </c>
      <c r="I211" s="627" t="s">
        <v>1332</v>
      </c>
      <c r="J211" s="627" t="s">
        <v>1333</v>
      </c>
      <c r="K211" s="627" t="s">
        <v>1334</v>
      </c>
      <c r="L211" s="629">
        <v>151.88</v>
      </c>
      <c r="M211" s="629">
        <v>1</v>
      </c>
      <c r="N211" s="630">
        <v>151.88</v>
      </c>
    </row>
    <row r="212" spans="1:14" ht="14.4" customHeight="1" x14ac:dyDescent="0.3">
      <c r="A212" s="625" t="s">
        <v>549</v>
      </c>
      <c r="B212" s="626" t="s">
        <v>551</v>
      </c>
      <c r="C212" s="627" t="s">
        <v>565</v>
      </c>
      <c r="D212" s="628" t="s">
        <v>566</v>
      </c>
      <c r="E212" s="627" t="s">
        <v>552</v>
      </c>
      <c r="F212" s="628" t="s">
        <v>553</v>
      </c>
      <c r="G212" s="627" t="s">
        <v>620</v>
      </c>
      <c r="H212" s="627" t="s">
        <v>1335</v>
      </c>
      <c r="I212" s="627" t="s">
        <v>1336</v>
      </c>
      <c r="J212" s="627" t="s">
        <v>1337</v>
      </c>
      <c r="K212" s="627" t="s">
        <v>1338</v>
      </c>
      <c r="L212" s="629">
        <v>343.44</v>
      </c>
      <c r="M212" s="629">
        <v>1</v>
      </c>
      <c r="N212" s="630">
        <v>343.44</v>
      </c>
    </row>
    <row r="213" spans="1:14" ht="14.4" customHeight="1" x14ac:dyDescent="0.3">
      <c r="A213" s="625" t="s">
        <v>549</v>
      </c>
      <c r="B213" s="626" t="s">
        <v>551</v>
      </c>
      <c r="C213" s="627" t="s">
        <v>565</v>
      </c>
      <c r="D213" s="628" t="s">
        <v>566</v>
      </c>
      <c r="E213" s="627" t="s">
        <v>552</v>
      </c>
      <c r="F213" s="628" t="s">
        <v>553</v>
      </c>
      <c r="G213" s="627" t="s">
        <v>620</v>
      </c>
      <c r="H213" s="627" t="s">
        <v>1339</v>
      </c>
      <c r="I213" s="627" t="s">
        <v>1340</v>
      </c>
      <c r="J213" s="627" t="s">
        <v>1341</v>
      </c>
      <c r="K213" s="627" t="s">
        <v>1342</v>
      </c>
      <c r="L213" s="629">
        <v>69.91</v>
      </c>
      <c r="M213" s="629">
        <v>7</v>
      </c>
      <c r="N213" s="630">
        <v>489.37</v>
      </c>
    </row>
    <row r="214" spans="1:14" ht="14.4" customHeight="1" x14ac:dyDescent="0.3">
      <c r="A214" s="625" t="s">
        <v>549</v>
      </c>
      <c r="B214" s="626" t="s">
        <v>551</v>
      </c>
      <c r="C214" s="627" t="s">
        <v>565</v>
      </c>
      <c r="D214" s="628" t="s">
        <v>566</v>
      </c>
      <c r="E214" s="627" t="s">
        <v>552</v>
      </c>
      <c r="F214" s="628" t="s">
        <v>553</v>
      </c>
      <c r="G214" s="627" t="s">
        <v>620</v>
      </c>
      <c r="H214" s="627" t="s">
        <v>1343</v>
      </c>
      <c r="I214" s="627" t="s">
        <v>1344</v>
      </c>
      <c r="J214" s="627" t="s">
        <v>1345</v>
      </c>
      <c r="K214" s="627" t="s">
        <v>1346</v>
      </c>
      <c r="L214" s="629">
        <v>388.00966982830403</v>
      </c>
      <c r="M214" s="629">
        <v>2</v>
      </c>
      <c r="N214" s="630">
        <v>776.01933965660805</v>
      </c>
    </row>
    <row r="215" spans="1:14" ht="14.4" customHeight="1" x14ac:dyDescent="0.3">
      <c r="A215" s="625" t="s">
        <v>549</v>
      </c>
      <c r="B215" s="626" t="s">
        <v>551</v>
      </c>
      <c r="C215" s="627" t="s">
        <v>565</v>
      </c>
      <c r="D215" s="628" t="s">
        <v>566</v>
      </c>
      <c r="E215" s="627" t="s">
        <v>552</v>
      </c>
      <c r="F215" s="628" t="s">
        <v>553</v>
      </c>
      <c r="G215" s="627" t="s">
        <v>620</v>
      </c>
      <c r="H215" s="627" t="s">
        <v>1347</v>
      </c>
      <c r="I215" s="627" t="s">
        <v>953</v>
      </c>
      <c r="J215" s="627" t="s">
        <v>1348</v>
      </c>
      <c r="K215" s="627"/>
      <c r="L215" s="629">
        <v>331.0712713890548</v>
      </c>
      <c r="M215" s="629">
        <v>4</v>
      </c>
      <c r="N215" s="630">
        <v>1324.2850855562192</v>
      </c>
    </row>
    <row r="216" spans="1:14" ht="14.4" customHeight="1" x14ac:dyDescent="0.3">
      <c r="A216" s="625" t="s">
        <v>549</v>
      </c>
      <c r="B216" s="626" t="s">
        <v>551</v>
      </c>
      <c r="C216" s="627" t="s">
        <v>565</v>
      </c>
      <c r="D216" s="628" t="s">
        <v>566</v>
      </c>
      <c r="E216" s="627" t="s">
        <v>552</v>
      </c>
      <c r="F216" s="628" t="s">
        <v>553</v>
      </c>
      <c r="G216" s="627" t="s">
        <v>620</v>
      </c>
      <c r="H216" s="627" t="s">
        <v>1349</v>
      </c>
      <c r="I216" s="627" t="s">
        <v>953</v>
      </c>
      <c r="J216" s="627" t="s">
        <v>1350</v>
      </c>
      <c r="K216" s="627"/>
      <c r="L216" s="629">
        <v>53.638605521767168</v>
      </c>
      <c r="M216" s="629">
        <v>3</v>
      </c>
      <c r="N216" s="630">
        <v>160.9158165653015</v>
      </c>
    </row>
    <row r="217" spans="1:14" ht="14.4" customHeight="1" x14ac:dyDescent="0.3">
      <c r="A217" s="625" t="s">
        <v>549</v>
      </c>
      <c r="B217" s="626" t="s">
        <v>551</v>
      </c>
      <c r="C217" s="627" t="s">
        <v>565</v>
      </c>
      <c r="D217" s="628" t="s">
        <v>566</v>
      </c>
      <c r="E217" s="627" t="s">
        <v>552</v>
      </c>
      <c r="F217" s="628" t="s">
        <v>553</v>
      </c>
      <c r="G217" s="627" t="s">
        <v>620</v>
      </c>
      <c r="H217" s="627" t="s">
        <v>1351</v>
      </c>
      <c r="I217" s="627" t="s">
        <v>953</v>
      </c>
      <c r="J217" s="627" t="s">
        <v>1352</v>
      </c>
      <c r="K217" s="627"/>
      <c r="L217" s="629">
        <v>264.47699999999998</v>
      </c>
      <c r="M217" s="629">
        <v>1</v>
      </c>
      <c r="N217" s="630">
        <v>264.47699999999998</v>
      </c>
    </row>
    <row r="218" spans="1:14" ht="14.4" customHeight="1" x14ac:dyDescent="0.3">
      <c r="A218" s="625" t="s">
        <v>549</v>
      </c>
      <c r="B218" s="626" t="s">
        <v>551</v>
      </c>
      <c r="C218" s="627" t="s">
        <v>565</v>
      </c>
      <c r="D218" s="628" t="s">
        <v>566</v>
      </c>
      <c r="E218" s="627" t="s">
        <v>552</v>
      </c>
      <c r="F218" s="628" t="s">
        <v>553</v>
      </c>
      <c r="G218" s="627" t="s">
        <v>620</v>
      </c>
      <c r="H218" s="627" t="s">
        <v>1353</v>
      </c>
      <c r="I218" s="627" t="s">
        <v>953</v>
      </c>
      <c r="J218" s="627" t="s">
        <v>1354</v>
      </c>
      <c r="K218" s="627"/>
      <c r="L218" s="629">
        <v>86.801527892365741</v>
      </c>
      <c r="M218" s="629">
        <v>36</v>
      </c>
      <c r="N218" s="630">
        <v>3124.8550041251665</v>
      </c>
    </row>
    <row r="219" spans="1:14" ht="14.4" customHeight="1" x14ac:dyDescent="0.3">
      <c r="A219" s="625" t="s">
        <v>549</v>
      </c>
      <c r="B219" s="626" t="s">
        <v>551</v>
      </c>
      <c r="C219" s="627" t="s">
        <v>565</v>
      </c>
      <c r="D219" s="628" t="s">
        <v>566</v>
      </c>
      <c r="E219" s="627" t="s">
        <v>552</v>
      </c>
      <c r="F219" s="628" t="s">
        <v>553</v>
      </c>
      <c r="G219" s="627" t="s">
        <v>620</v>
      </c>
      <c r="H219" s="627" t="s">
        <v>1355</v>
      </c>
      <c r="I219" s="627" t="s">
        <v>953</v>
      </c>
      <c r="J219" s="627" t="s">
        <v>1356</v>
      </c>
      <c r="K219" s="627"/>
      <c r="L219" s="629">
        <v>98.576048391166196</v>
      </c>
      <c r="M219" s="629">
        <v>1</v>
      </c>
      <c r="N219" s="630">
        <v>98.576048391166196</v>
      </c>
    </row>
    <row r="220" spans="1:14" ht="14.4" customHeight="1" x14ac:dyDescent="0.3">
      <c r="A220" s="625" t="s">
        <v>549</v>
      </c>
      <c r="B220" s="626" t="s">
        <v>551</v>
      </c>
      <c r="C220" s="627" t="s">
        <v>565</v>
      </c>
      <c r="D220" s="628" t="s">
        <v>566</v>
      </c>
      <c r="E220" s="627" t="s">
        <v>552</v>
      </c>
      <c r="F220" s="628" t="s">
        <v>553</v>
      </c>
      <c r="G220" s="627" t="s">
        <v>620</v>
      </c>
      <c r="H220" s="627" t="s">
        <v>1357</v>
      </c>
      <c r="I220" s="627" t="s">
        <v>953</v>
      </c>
      <c r="J220" s="627" t="s">
        <v>1358</v>
      </c>
      <c r="K220" s="627"/>
      <c r="L220" s="629">
        <v>38.292939257946422</v>
      </c>
      <c r="M220" s="629">
        <v>5</v>
      </c>
      <c r="N220" s="630">
        <v>191.4646962897321</v>
      </c>
    </row>
    <row r="221" spans="1:14" ht="14.4" customHeight="1" x14ac:dyDescent="0.3">
      <c r="A221" s="625" t="s">
        <v>549</v>
      </c>
      <c r="B221" s="626" t="s">
        <v>551</v>
      </c>
      <c r="C221" s="627" t="s">
        <v>565</v>
      </c>
      <c r="D221" s="628" t="s">
        <v>566</v>
      </c>
      <c r="E221" s="627" t="s">
        <v>552</v>
      </c>
      <c r="F221" s="628" t="s">
        <v>553</v>
      </c>
      <c r="G221" s="627" t="s">
        <v>620</v>
      </c>
      <c r="H221" s="627" t="s">
        <v>1359</v>
      </c>
      <c r="I221" s="627" t="s">
        <v>953</v>
      </c>
      <c r="J221" s="627" t="s">
        <v>1360</v>
      </c>
      <c r="K221" s="627"/>
      <c r="L221" s="629">
        <v>82.221396431817993</v>
      </c>
      <c r="M221" s="629">
        <v>2</v>
      </c>
      <c r="N221" s="630">
        <v>164.44279286363599</v>
      </c>
    </row>
    <row r="222" spans="1:14" ht="14.4" customHeight="1" x14ac:dyDescent="0.3">
      <c r="A222" s="625" t="s">
        <v>549</v>
      </c>
      <c r="B222" s="626" t="s">
        <v>551</v>
      </c>
      <c r="C222" s="627" t="s">
        <v>565</v>
      </c>
      <c r="D222" s="628" t="s">
        <v>566</v>
      </c>
      <c r="E222" s="627" t="s">
        <v>552</v>
      </c>
      <c r="F222" s="628" t="s">
        <v>553</v>
      </c>
      <c r="G222" s="627" t="s">
        <v>620</v>
      </c>
      <c r="H222" s="627" t="s">
        <v>1361</v>
      </c>
      <c r="I222" s="627" t="s">
        <v>953</v>
      </c>
      <c r="J222" s="627" t="s">
        <v>1362</v>
      </c>
      <c r="K222" s="627"/>
      <c r="L222" s="629">
        <v>589.44586048536542</v>
      </c>
      <c r="M222" s="629">
        <v>8</v>
      </c>
      <c r="N222" s="630">
        <v>4715.5668838829233</v>
      </c>
    </row>
    <row r="223" spans="1:14" ht="14.4" customHeight="1" x14ac:dyDescent="0.3">
      <c r="A223" s="625" t="s">
        <v>549</v>
      </c>
      <c r="B223" s="626" t="s">
        <v>551</v>
      </c>
      <c r="C223" s="627" t="s">
        <v>565</v>
      </c>
      <c r="D223" s="628" t="s">
        <v>566</v>
      </c>
      <c r="E223" s="627" t="s">
        <v>552</v>
      </c>
      <c r="F223" s="628" t="s">
        <v>553</v>
      </c>
      <c r="G223" s="627" t="s">
        <v>620</v>
      </c>
      <c r="H223" s="627" t="s">
        <v>1363</v>
      </c>
      <c r="I223" s="627" t="s">
        <v>953</v>
      </c>
      <c r="J223" s="627" t="s">
        <v>1364</v>
      </c>
      <c r="K223" s="627"/>
      <c r="L223" s="629">
        <v>1024.85259401091</v>
      </c>
      <c r="M223" s="629">
        <v>1</v>
      </c>
      <c r="N223" s="630">
        <v>1024.85259401091</v>
      </c>
    </row>
    <row r="224" spans="1:14" ht="14.4" customHeight="1" x14ac:dyDescent="0.3">
      <c r="A224" s="625" t="s">
        <v>549</v>
      </c>
      <c r="B224" s="626" t="s">
        <v>551</v>
      </c>
      <c r="C224" s="627" t="s">
        <v>565</v>
      </c>
      <c r="D224" s="628" t="s">
        <v>566</v>
      </c>
      <c r="E224" s="627" t="s">
        <v>552</v>
      </c>
      <c r="F224" s="628" t="s">
        <v>553</v>
      </c>
      <c r="G224" s="627" t="s">
        <v>620</v>
      </c>
      <c r="H224" s="627" t="s">
        <v>1365</v>
      </c>
      <c r="I224" s="627" t="s">
        <v>953</v>
      </c>
      <c r="J224" s="627" t="s">
        <v>1366</v>
      </c>
      <c r="K224" s="627"/>
      <c r="L224" s="629">
        <v>112.17053236042507</v>
      </c>
      <c r="M224" s="629">
        <v>14</v>
      </c>
      <c r="N224" s="630">
        <v>1570.3874530459509</v>
      </c>
    </row>
    <row r="225" spans="1:14" ht="14.4" customHeight="1" x14ac:dyDescent="0.3">
      <c r="A225" s="625" t="s">
        <v>549</v>
      </c>
      <c r="B225" s="626" t="s">
        <v>551</v>
      </c>
      <c r="C225" s="627" t="s">
        <v>565</v>
      </c>
      <c r="D225" s="628" t="s">
        <v>566</v>
      </c>
      <c r="E225" s="627" t="s">
        <v>552</v>
      </c>
      <c r="F225" s="628" t="s">
        <v>553</v>
      </c>
      <c r="G225" s="627" t="s">
        <v>620</v>
      </c>
      <c r="H225" s="627" t="s">
        <v>1367</v>
      </c>
      <c r="I225" s="627" t="s">
        <v>953</v>
      </c>
      <c r="J225" s="627" t="s">
        <v>1368</v>
      </c>
      <c r="K225" s="627"/>
      <c r="L225" s="629">
        <v>230.67724361487899</v>
      </c>
      <c r="M225" s="629">
        <v>1</v>
      </c>
      <c r="N225" s="630">
        <v>230.67724361487899</v>
      </c>
    </row>
    <row r="226" spans="1:14" ht="14.4" customHeight="1" x14ac:dyDescent="0.3">
      <c r="A226" s="625" t="s">
        <v>549</v>
      </c>
      <c r="B226" s="626" t="s">
        <v>551</v>
      </c>
      <c r="C226" s="627" t="s">
        <v>565</v>
      </c>
      <c r="D226" s="628" t="s">
        <v>566</v>
      </c>
      <c r="E226" s="627" t="s">
        <v>552</v>
      </c>
      <c r="F226" s="628" t="s">
        <v>553</v>
      </c>
      <c r="G226" s="627" t="s">
        <v>620</v>
      </c>
      <c r="H226" s="627" t="s">
        <v>1369</v>
      </c>
      <c r="I226" s="627" t="s">
        <v>1370</v>
      </c>
      <c r="J226" s="627" t="s">
        <v>1333</v>
      </c>
      <c r="K226" s="627" t="s">
        <v>1371</v>
      </c>
      <c r="L226" s="629">
        <v>63.889715736438603</v>
      </c>
      <c r="M226" s="629">
        <v>2</v>
      </c>
      <c r="N226" s="630">
        <v>127.77943147287721</v>
      </c>
    </row>
    <row r="227" spans="1:14" ht="14.4" customHeight="1" x14ac:dyDescent="0.3">
      <c r="A227" s="625" t="s">
        <v>549</v>
      </c>
      <c r="B227" s="626" t="s">
        <v>551</v>
      </c>
      <c r="C227" s="627" t="s">
        <v>565</v>
      </c>
      <c r="D227" s="628" t="s">
        <v>566</v>
      </c>
      <c r="E227" s="627" t="s">
        <v>552</v>
      </c>
      <c r="F227" s="628" t="s">
        <v>553</v>
      </c>
      <c r="G227" s="627" t="s">
        <v>620</v>
      </c>
      <c r="H227" s="627" t="s">
        <v>1372</v>
      </c>
      <c r="I227" s="627" t="s">
        <v>953</v>
      </c>
      <c r="J227" s="627" t="s">
        <v>1373</v>
      </c>
      <c r="K227" s="627"/>
      <c r="L227" s="629">
        <v>101.464551839097</v>
      </c>
      <c r="M227" s="629">
        <v>2</v>
      </c>
      <c r="N227" s="630">
        <v>202.929103678194</v>
      </c>
    </row>
    <row r="228" spans="1:14" ht="14.4" customHeight="1" x14ac:dyDescent="0.3">
      <c r="A228" s="625" t="s">
        <v>549</v>
      </c>
      <c r="B228" s="626" t="s">
        <v>551</v>
      </c>
      <c r="C228" s="627" t="s">
        <v>565</v>
      </c>
      <c r="D228" s="628" t="s">
        <v>566</v>
      </c>
      <c r="E228" s="627" t="s">
        <v>552</v>
      </c>
      <c r="F228" s="628" t="s">
        <v>553</v>
      </c>
      <c r="G228" s="627" t="s">
        <v>620</v>
      </c>
      <c r="H228" s="627" t="s">
        <v>1374</v>
      </c>
      <c r="I228" s="627" t="s">
        <v>1375</v>
      </c>
      <c r="J228" s="627" t="s">
        <v>1376</v>
      </c>
      <c r="K228" s="627" t="s">
        <v>1377</v>
      </c>
      <c r="L228" s="629">
        <v>127.57</v>
      </c>
      <c r="M228" s="629">
        <v>1</v>
      </c>
      <c r="N228" s="630">
        <v>127.57</v>
      </c>
    </row>
    <row r="229" spans="1:14" ht="14.4" customHeight="1" x14ac:dyDescent="0.3">
      <c r="A229" s="625" t="s">
        <v>549</v>
      </c>
      <c r="B229" s="626" t="s">
        <v>551</v>
      </c>
      <c r="C229" s="627" t="s">
        <v>565</v>
      </c>
      <c r="D229" s="628" t="s">
        <v>566</v>
      </c>
      <c r="E229" s="627" t="s">
        <v>552</v>
      </c>
      <c r="F229" s="628" t="s">
        <v>553</v>
      </c>
      <c r="G229" s="627" t="s">
        <v>620</v>
      </c>
      <c r="H229" s="627" t="s">
        <v>1378</v>
      </c>
      <c r="I229" s="627" t="s">
        <v>1379</v>
      </c>
      <c r="J229" s="627" t="s">
        <v>1380</v>
      </c>
      <c r="K229" s="627" t="s">
        <v>1381</v>
      </c>
      <c r="L229" s="629">
        <v>56.5899476775949</v>
      </c>
      <c r="M229" s="629">
        <v>1</v>
      </c>
      <c r="N229" s="630">
        <v>56.5899476775949</v>
      </c>
    </row>
    <row r="230" spans="1:14" ht="14.4" customHeight="1" x14ac:dyDescent="0.3">
      <c r="A230" s="625" t="s">
        <v>549</v>
      </c>
      <c r="B230" s="626" t="s">
        <v>551</v>
      </c>
      <c r="C230" s="627" t="s">
        <v>565</v>
      </c>
      <c r="D230" s="628" t="s">
        <v>566</v>
      </c>
      <c r="E230" s="627" t="s">
        <v>552</v>
      </c>
      <c r="F230" s="628" t="s">
        <v>553</v>
      </c>
      <c r="G230" s="627" t="s">
        <v>620</v>
      </c>
      <c r="H230" s="627" t="s">
        <v>1382</v>
      </c>
      <c r="I230" s="627" t="s">
        <v>1383</v>
      </c>
      <c r="J230" s="627" t="s">
        <v>1384</v>
      </c>
      <c r="K230" s="627" t="s">
        <v>1385</v>
      </c>
      <c r="L230" s="629">
        <v>153.77000000000001</v>
      </c>
      <c r="M230" s="629">
        <v>2</v>
      </c>
      <c r="N230" s="630">
        <v>307.54000000000002</v>
      </c>
    </row>
    <row r="231" spans="1:14" ht="14.4" customHeight="1" x14ac:dyDescent="0.3">
      <c r="A231" s="625" t="s">
        <v>549</v>
      </c>
      <c r="B231" s="626" t="s">
        <v>551</v>
      </c>
      <c r="C231" s="627" t="s">
        <v>565</v>
      </c>
      <c r="D231" s="628" t="s">
        <v>566</v>
      </c>
      <c r="E231" s="627" t="s">
        <v>552</v>
      </c>
      <c r="F231" s="628" t="s">
        <v>553</v>
      </c>
      <c r="G231" s="627" t="s">
        <v>620</v>
      </c>
      <c r="H231" s="627" t="s">
        <v>1386</v>
      </c>
      <c r="I231" s="627" t="s">
        <v>1387</v>
      </c>
      <c r="J231" s="627" t="s">
        <v>1388</v>
      </c>
      <c r="K231" s="627"/>
      <c r="L231" s="629">
        <v>299.13</v>
      </c>
      <c r="M231" s="629">
        <v>1</v>
      </c>
      <c r="N231" s="630">
        <v>299.13</v>
      </c>
    </row>
    <row r="232" spans="1:14" ht="14.4" customHeight="1" x14ac:dyDescent="0.3">
      <c r="A232" s="625" t="s">
        <v>549</v>
      </c>
      <c r="B232" s="626" t="s">
        <v>551</v>
      </c>
      <c r="C232" s="627" t="s">
        <v>565</v>
      </c>
      <c r="D232" s="628" t="s">
        <v>566</v>
      </c>
      <c r="E232" s="627" t="s">
        <v>552</v>
      </c>
      <c r="F232" s="628" t="s">
        <v>553</v>
      </c>
      <c r="G232" s="627" t="s">
        <v>620</v>
      </c>
      <c r="H232" s="627" t="s">
        <v>1389</v>
      </c>
      <c r="I232" s="627" t="s">
        <v>1389</v>
      </c>
      <c r="J232" s="627" t="s">
        <v>1390</v>
      </c>
      <c r="K232" s="627" t="s">
        <v>1391</v>
      </c>
      <c r="L232" s="629">
        <v>60.5</v>
      </c>
      <c r="M232" s="629">
        <v>1</v>
      </c>
      <c r="N232" s="630">
        <v>60.5</v>
      </c>
    </row>
    <row r="233" spans="1:14" ht="14.4" customHeight="1" x14ac:dyDescent="0.3">
      <c r="A233" s="625" t="s">
        <v>549</v>
      </c>
      <c r="B233" s="626" t="s">
        <v>551</v>
      </c>
      <c r="C233" s="627" t="s">
        <v>565</v>
      </c>
      <c r="D233" s="628" t="s">
        <v>566</v>
      </c>
      <c r="E233" s="627" t="s">
        <v>552</v>
      </c>
      <c r="F233" s="628" t="s">
        <v>553</v>
      </c>
      <c r="G233" s="627" t="s">
        <v>620</v>
      </c>
      <c r="H233" s="627" t="s">
        <v>1392</v>
      </c>
      <c r="I233" s="627" t="s">
        <v>1393</v>
      </c>
      <c r="J233" s="627" t="s">
        <v>1195</v>
      </c>
      <c r="K233" s="627" t="s">
        <v>1394</v>
      </c>
      <c r="L233" s="629">
        <v>106.97</v>
      </c>
      <c r="M233" s="629">
        <v>1</v>
      </c>
      <c r="N233" s="630">
        <v>106.97</v>
      </c>
    </row>
    <row r="234" spans="1:14" ht="14.4" customHeight="1" x14ac:dyDescent="0.3">
      <c r="A234" s="625" t="s">
        <v>549</v>
      </c>
      <c r="B234" s="626" t="s">
        <v>551</v>
      </c>
      <c r="C234" s="627" t="s">
        <v>565</v>
      </c>
      <c r="D234" s="628" t="s">
        <v>566</v>
      </c>
      <c r="E234" s="627" t="s">
        <v>552</v>
      </c>
      <c r="F234" s="628" t="s">
        <v>553</v>
      </c>
      <c r="G234" s="627" t="s">
        <v>620</v>
      </c>
      <c r="H234" s="627" t="s">
        <v>1395</v>
      </c>
      <c r="I234" s="627" t="s">
        <v>1396</v>
      </c>
      <c r="J234" s="627" t="s">
        <v>1397</v>
      </c>
      <c r="K234" s="627" t="s">
        <v>1398</v>
      </c>
      <c r="L234" s="629">
        <v>88.310171555151896</v>
      </c>
      <c r="M234" s="629">
        <v>1</v>
      </c>
      <c r="N234" s="630">
        <v>88.310171555151896</v>
      </c>
    </row>
    <row r="235" spans="1:14" ht="14.4" customHeight="1" x14ac:dyDescent="0.3">
      <c r="A235" s="625" t="s">
        <v>549</v>
      </c>
      <c r="B235" s="626" t="s">
        <v>551</v>
      </c>
      <c r="C235" s="627" t="s">
        <v>565</v>
      </c>
      <c r="D235" s="628" t="s">
        <v>566</v>
      </c>
      <c r="E235" s="627" t="s">
        <v>552</v>
      </c>
      <c r="F235" s="628" t="s">
        <v>553</v>
      </c>
      <c r="G235" s="627" t="s">
        <v>1399</v>
      </c>
      <c r="H235" s="627" t="s">
        <v>1400</v>
      </c>
      <c r="I235" s="627" t="s">
        <v>1400</v>
      </c>
      <c r="J235" s="627" t="s">
        <v>1401</v>
      </c>
      <c r="K235" s="627" t="s">
        <v>1402</v>
      </c>
      <c r="L235" s="629">
        <v>82.32</v>
      </c>
      <c r="M235" s="629">
        <v>2</v>
      </c>
      <c r="N235" s="630">
        <v>164.64</v>
      </c>
    </row>
    <row r="236" spans="1:14" ht="14.4" customHeight="1" x14ac:dyDescent="0.3">
      <c r="A236" s="625" t="s">
        <v>549</v>
      </c>
      <c r="B236" s="626" t="s">
        <v>551</v>
      </c>
      <c r="C236" s="627" t="s">
        <v>565</v>
      </c>
      <c r="D236" s="628" t="s">
        <v>566</v>
      </c>
      <c r="E236" s="627" t="s">
        <v>552</v>
      </c>
      <c r="F236" s="628" t="s">
        <v>553</v>
      </c>
      <c r="G236" s="627" t="s">
        <v>1399</v>
      </c>
      <c r="H236" s="627" t="s">
        <v>1403</v>
      </c>
      <c r="I236" s="627" t="s">
        <v>1404</v>
      </c>
      <c r="J236" s="627" t="s">
        <v>1405</v>
      </c>
      <c r="K236" s="627" t="s">
        <v>1269</v>
      </c>
      <c r="L236" s="629">
        <v>106.85</v>
      </c>
      <c r="M236" s="629">
        <v>1</v>
      </c>
      <c r="N236" s="630">
        <v>106.85</v>
      </c>
    </row>
    <row r="237" spans="1:14" ht="14.4" customHeight="1" x14ac:dyDescent="0.3">
      <c r="A237" s="625" t="s">
        <v>549</v>
      </c>
      <c r="B237" s="626" t="s">
        <v>551</v>
      </c>
      <c r="C237" s="627" t="s">
        <v>565</v>
      </c>
      <c r="D237" s="628" t="s">
        <v>566</v>
      </c>
      <c r="E237" s="627" t="s">
        <v>552</v>
      </c>
      <c r="F237" s="628" t="s">
        <v>553</v>
      </c>
      <c r="G237" s="627" t="s">
        <v>1399</v>
      </c>
      <c r="H237" s="627" t="s">
        <v>1406</v>
      </c>
      <c r="I237" s="627" t="s">
        <v>1407</v>
      </c>
      <c r="J237" s="627" t="s">
        <v>1408</v>
      </c>
      <c r="K237" s="627" t="s">
        <v>1409</v>
      </c>
      <c r="L237" s="629">
        <v>36.300812695691917</v>
      </c>
      <c r="M237" s="629">
        <v>36</v>
      </c>
      <c r="N237" s="630">
        <v>1306.8292570449089</v>
      </c>
    </row>
    <row r="238" spans="1:14" ht="14.4" customHeight="1" x14ac:dyDescent="0.3">
      <c r="A238" s="625" t="s">
        <v>549</v>
      </c>
      <c r="B238" s="626" t="s">
        <v>551</v>
      </c>
      <c r="C238" s="627" t="s">
        <v>565</v>
      </c>
      <c r="D238" s="628" t="s">
        <v>566</v>
      </c>
      <c r="E238" s="627" t="s">
        <v>552</v>
      </c>
      <c r="F238" s="628" t="s">
        <v>553</v>
      </c>
      <c r="G238" s="627" t="s">
        <v>1399</v>
      </c>
      <c r="H238" s="627" t="s">
        <v>1410</v>
      </c>
      <c r="I238" s="627" t="s">
        <v>1411</v>
      </c>
      <c r="J238" s="627" t="s">
        <v>1412</v>
      </c>
      <c r="K238" s="627" t="s">
        <v>1413</v>
      </c>
      <c r="L238" s="629">
        <v>133.858918138321</v>
      </c>
      <c r="M238" s="629">
        <v>1</v>
      </c>
      <c r="N238" s="630">
        <v>133.858918138321</v>
      </c>
    </row>
    <row r="239" spans="1:14" ht="14.4" customHeight="1" x14ac:dyDescent="0.3">
      <c r="A239" s="625" t="s">
        <v>549</v>
      </c>
      <c r="B239" s="626" t="s">
        <v>551</v>
      </c>
      <c r="C239" s="627" t="s">
        <v>565</v>
      </c>
      <c r="D239" s="628" t="s">
        <v>566</v>
      </c>
      <c r="E239" s="627" t="s">
        <v>552</v>
      </c>
      <c r="F239" s="628" t="s">
        <v>553</v>
      </c>
      <c r="G239" s="627" t="s">
        <v>1399</v>
      </c>
      <c r="H239" s="627" t="s">
        <v>1414</v>
      </c>
      <c r="I239" s="627" t="s">
        <v>1415</v>
      </c>
      <c r="J239" s="627" t="s">
        <v>1416</v>
      </c>
      <c r="K239" s="627" t="s">
        <v>1417</v>
      </c>
      <c r="L239" s="629">
        <v>47.285072108899627</v>
      </c>
      <c r="M239" s="629">
        <v>4</v>
      </c>
      <c r="N239" s="630">
        <v>189.14028843559851</v>
      </c>
    </row>
    <row r="240" spans="1:14" ht="14.4" customHeight="1" x14ac:dyDescent="0.3">
      <c r="A240" s="625" t="s">
        <v>549</v>
      </c>
      <c r="B240" s="626" t="s">
        <v>551</v>
      </c>
      <c r="C240" s="627" t="s">
        <v>565</v>
      </c>
      <c r="D240" s="628" t="s">
        <v>566</v>
      </c>
      <c r="E240" s="627" t="s">
        <v>552</v>
      </c>
      <c r="F240" s="628" t="s">
        <v>553</v>
      </c>
      <c r="G240" s="627" t="s">
        <v>1399</v>
      </c>
      <c r="H240" s="627" t="s">
        <v>1418</v>
      </c>
      <c r="I240" s="627" t="s">
        <v>1419</v>
      </c>
      <c r="J240" s="627" t="s">
        <v>1416</v>
      </c>
      <c r="K240" s="627" t="s">
        <v>1420</v>
      </c>
      <c r="L240" s="629">
        <v>94.479453363973306</v>
      </c>
      <c r="M240" s="629">
        <v>1</v>
      </c>
      <c r="N240" s="630">
        <v>94.479453363973306</v>
      </c>
    </row>
    <row r="241" spans="1:14" ht="14.4" customHeight="1" x14ac:dyDescent="0.3">
      <c r="A241" s="625" t="s">
        <v>549</v>
      </c>
      <c r="B241" s="626" t="s">
        <v>551</v>
      </c>
      <c r="C241" s="627" t="s">
        <v>565</v>
      </c>
      <c r="D241" s="628" t="s">
        <v>566</v>
      </c>
      <c r="E241" s="627" t="s">
        <v>552</v>
      </c>
      <c r="F241" s="628" t="s">
        <v>553</v>
      </c>
      <c r="G241" s="627" t="s">
        <v>1399</v>
      </c>
      <c r="H241" s="627" t="s">
        <v>1421</v>
      </c>
      <c r="I241" s="627" t="s">
        <v>1422</v>
      </c>
      <c r="J241" s="627" t="s">
        <v>1423</v>
      </c>
      <c r="K241" s="627" t="s">
        <v>1424</v>
      </c>
      <c r="L241" s="629">
        <v>123.04947791007351</v>
      </c>
      <c r="M241" s="629">
        <v>2</v>
      </c>
      <c r="N241" s="630">
        <v>246.09895582014701</v>
      </c>
    </row>
    <row r="242" spans="1:14" ht="14.4" customHeight="1" x14ac:dyDescent="0.3">
      <c r="A242" s="625" t="s">
        <v>549</v>
      </c>
      <c r="B242" s="626" t="s">
        <v>551</v>
      </c>
      <c r="C242" s="627" t="s">
        <v>565</v>
      </c>
      <c r="D242" s="628" t="s">
        <v>566</v>
      </c>
      <c r="E242" s="627" t="s">
        <v>552</v>
      </c>
      <c r="F242" s="628" t="s">
        <v>553</v>
      </c>
      <c r="G242" s="627" t="s">
        <v>1399</v>
      </c>
      <c r="H242" s="627" t="s">
        <v>1425</v>
      </c>
      <c r="I242" s="627" t="s">
        <v>1426</v>
      </c>
      <c r="J242" s="627" t="s">
        <v>1427</v>
      </c>
      <c r="K242" s="627" t="s">
        <v>1009</v>
      </c>
      <c r="L242" s="629">
        <v>84.51</v>
      </c>
      <c r="M242" s="629">
        <v>1</v>
      </c>
      <c r="N242" s="630">
        <v>84.51</v>
      </c>
    </row>
    <row r="243" spans="1:14" ht="14.4" customHeight="1" x14ac:dyDescent="0.3">
      <c r="A243" s="625" t="s">
        <v>549</v>
      </c>
      <c r="B243" s="626" t="s">
        <v>551</v>
      </c>
      <c r="C243" s="627" t="s">
        <v>565</v>
      </c>
      <c r="D243" s="628" t="s">
        <v>566</v>
      </c>
      <c r="E243" s="627" t="s">
        <v>552</v>
      </c>
      <c r="F243" s="628" t="s">
        <v>553</v>
      </c>
      <c r="G243" s="627" t="s">
        <v>1399</v>
      </c>
      <c r="H243" s="627" t="s">
        <v>1428</v>
      </c>
      <c r="I243" s="627" t="s">
        <v>1429</v>
      </c>
      <c r="J243" s="627" t="s">
        <v>1430</v>
      </c>
      <c r="K243" s="627" t="s">
        <v>1431</v>
      </c>
      <c r="L243" s="629">
        <v>133.81</v>
      </c>
      <c r="M243" s="629">
        <v>1</v>
      </c>
      <c r="N243" s="630">
        <v>133.81</v>
      </c>
    </row>
    <row r="244" spans="1:14" ht="14.4" customHeight="1" x14ac:dyDescent="0.3">
      <c r="A244" s="625" t="s">
        <v>549</v>
      </c>
      <c r="B244" s="626" t="s">
        <v>551</v>
      </c>
      <c r="C244" s="627" t="s">
        <v>565</v>
      </c>
      <c r="D244" s="628" t="s">
        <v>566</v>
      </c>
      <c r="E244" s="627" t="s">
        <v>552</v>
      </c>
      <c r="F244" s="628" t="s">
        <v>553</v>
      </c>
      <c r="G244" s="627" t="s">
        <v>1399</v>
      </c>
      <c r="H244" s="627" t="s">
        <v>1432</v>
      </c>
      <c r="I244" s="627" t="s">
        <v>1433</v>
      </c>
      <c r="J244" s="627" t="s">
        <v>1434</v>
      </c>
      <c r="K244" s="627" t="s">
        <v>1435</v>
      </c>
      <c r="L244" s="629">
        <v>123.58</v>
      </c>
      <c r="M244" s="629">
        <v>1</v>
      </c>
      <c r="N244" s="630">
        <v>123.58</v>
      </c>
    </row>
    <row r="245" spans="1:14" ht="14.4" customHeight="1" x14ac:dyDescent="0.3">
      <c r="A245" s="625" t="s">
        <v>549</v>
      </c>
      <c r="B245" s="626" t="s">
        <v>551</v>
      </c>
      <c r="C245" s="627" t="s">
        <v>565</v>
      </c>
      <c r="D245" s="628" t="s">
        <v>566</v>
      </c>
      <c r="E245" s="627" t="s">
        <v>552</v>
      </c>
      <c r="F245" s="628" t="s">
        <v>553</v>
      </c>
      <c r="G245" s="627" t="s">
        <v>1399</v>
      </c>
      <c r="H245" s="627" t="s">
        <v>1436</v>
      </c>
      <c r="I245" s="627" t="s">
        <v>1437</v>
      </c>
      <c r="J245" s="627" t="s">
        <v>1438</v>
      </c>
      <c r="K245" s="627" t="s">
        <v>1009</v>
      </c>
      <c r="L245" s="629">
        <v>209.28</v>
      </c>
      <c r="M245" s="629">
        <v>1</v>
      </c>
      <c r="N245" s="630">
        <v>209.28</v>
      </c>
    </row>
    <row r="246" spans="1:14" ht="14.4" customHeight="1" x14ac:dyDescent="0.3">
      <c r="A246" s="625" t="s">
        <v>549</v>
      </c>
      <c r="B246" s="626" t="s">
        <v>551</v>
      </c>
      <c r="C246" s="627" t="s">
        <v>565</v>
      </c>
      <c r="D246" s="628" t="s">
        <v>566</v>
      </c>
      <c r="E246" s="627" t="s">
        <v>552</v>
      </c>
      <c r="F246" s="628" t="s">
        <v>553</v>
      </c>
      <c r="G246" s="627" t="s">
        <v>1399</v>
      </c>
      <c r="H246" s="627" t="s">
        <v>1439</v>
      </c>
      <c r="I246" s="627" t="s">
        <v>1440</v>
      </c>
      <c r="J246" s="627" t="s">
        <v>1441</v>
      </c>
      <c r="K246" s="627" t="s">
        <v>1442</v>
      </c>
      <c r="L246" s="629">
        <v>492.19980335183698</v>
      </c>
      <c r="M246" s="629">
        <v>10</v>
      </c>
      <c r="N246" s="630">
        <v>4921.99803351837</v>
      </c>
    </row>
    <row r="247" spans="1:14" ht="14.4" customHeight="1" x14ac:dyDescent="0.3">
      <c r="A247" s="625" t="s">
        <v>549</v>
      </c>
      <c r="B247" s="626" t="s">
        <v>551</v>
      </c>
      <c r="C247" s="627" t="s">
        <v>565</v>
      </c>
      <c r="D247" s="628" t="s">
        <v>566</v>
      </c>
      <c r="E247" s="627" t="s">
        <v>552</v>
      </c>
      <c r="F247" s="628" t="s">
        <v>553</v>
      </c>
      <c r="G247" s="627" t="s">
        <v>1399</v>
      </c>
      <c r="H247" s="627" t="s">
        <v>1443</v>
      </c>
      <c r="I247" s="627" t="s">
        <v>1444</v>
      </c>
      <c r="J247" s="627" t="s">
        <v>1445</v>
      </c>
      <c r="K247" s="627" t="s">
        <v>1446</v>
      </c>
      <c r="L247" s="629">
        <v>58.42</v>
      </c>
      <c r="M247" s="629">
        <v>2</v>
      </c>
      <c r="N247" s="630">
        <v>116.84</v>
      </c>
    </row>
    <row r="248" spans="1:14" ht="14.4" customHeight="1" x14ac:dyDescent="0.3">
      <c r="A248" s="625" t="s">
        <v>549</v>
      </c>
      <c r="B248" s="626" t="s">
        <v>551</v>
      </c>
      <c r="C248" s="627" t="s">
        <v>565</v>
      </c>
      <c r="D248" s="628" t="s">
        <v>566</v>
      </c>
      <c r="E248" s="627" t="s">
        <v>552</v>
      </c>
      <c r="F248" s="628" t="s">
        <v>553</v>
      </c>
      <c r="G248" s="627" t="s">
        <v>1399</v>
      </c>
      <c r="H248" s="627" t="s">
        <v>1447</v>
      </c>
      <c r="I248" s="627" t="s">
        <v>1448</v>
      </c>
      <c r="J248" s="627" t="s">
        <v>1449</v>
      </c>
      <c r="K248" s="627" t="s">
        <v>1450</v>
      </c>
      <c r="L248" s="629">
        <v>121.40063945128399</v>
      </c>
      <c r="M248" s="629">
        <v>4</v>
      </c>
      <c r="N248" s="630">
        <v>485.60255780513597</v>
      </c>
    </row>
    <row r="249" spans="1:14" ht="14.4" customHeight="1" x14ac:dyDescent="0.3">
      <c r="A249" s="625" t="s">
        <v>549</v>
      </c>
      <c r="B249" s="626" t="s">
        <v>551</v>
      </c>
      <c r="C249" s="627" t="s">
        <v>565</v>
      </c>
      <c r="D249" s="628" t="s">
        <v>566</v>
      </c>
      <c r="E249" s="627" t="s">
        <v>552</v>
      </c>
      <c r="F249" s="628" t="s">
        <v>553</v>
      </c>
      <c r="G249" s="627" t="s">
        <v>1399</v>
      </c>
      <c r="H249" s="627" t="s">
        <v>1451</v>
      </c>
      <c r="I249" s="627" t="s">
        <v>1452</v>
      </c>
      <c r="J249" s="627" t="s">
        <v>1453</v>
      </c>
      <c r="K249" s="627" t="s">
        <v>1061</v>
      </c>
      <c r="L249" s="629">
        <v>43.417948287143318</v>
      </c>
      <c r="M249" s="629">
        <v>10</v>
      </c>
      <c r="N249" s="630">
        <v>434.17948287143321</v>
      </c>
    </row>
    <row r="250" spans="1:14" ht="14.4" customHeight="1" x14ac:dyDescent="0.3">
      <c r="A250" s="625" t="s">
        <v>549</v>
      </c>
      <c r="B250" s="626" t="s">
        <v>551</v>
      </c>
      <c r="C250" s="627" t="s">
        <v>565</v>
      </c>
      <c r="D250" s="628" t="s">
        <v>566</v>
      </c>
      <c r="E250" s="627" t="s">
        <v>552</v>
      </c>
      <c r="F250" s="628" t="s">
        <v>553</v>
      </c>
      <c r="G250" s="627" t="s">
        <v>1399</v>
      </c>
      <c r="H250" s="627" t="s">
        <v>1454</v>
      </c>
      <c r="I250" s="627" t="s">
        <v>1455</v>
      </c>
      <c r="J250" s="627" t="s">
        <v>1456</v>
      </c>
      <c r="K250" s="627" t="s">
        <v>1457</v>
      </c>
      <c r="L250" s="629">
        <v>55.509783346436201</v>
      </c>
      <c r="M250" s="629">
        <v>1</v>
      </c>
      <c r="N250" s="630">
        <v>55.509783346436201</v>
      </c>
    </row>
    <row r="251" spans="1:14" ht="14.4" customHeight="1" x14ac:dyDescent="0.3">
      <c r="A251" s="625" t="s">
        <v>549</v>
      </c>
      <c r="B251" s="626" t="s">
        <v>551</v>
      </c>
      <c r="C251" s="627" t="s">
        <v>565</v>
      </c>
      <c r="D251" s="628" t="s">
        <v>566</v>
      </c>
      <c r="E251" s="627" t="s">
        <v>552</v>
      </c>
      <c r="F251" s="628" t="s">
        <v>553</v>
      </c>
      <c r="G251" s="627" t="s">
        <v>1399</v>
      </c>
      <c r="H251" s="627" t="s">
        <v>1458</v>
      </c>
      <c r="I251" s="627" t="s">
        <v>1459</v>
      </c>
      <c r="J251" s="627" t="s">
        <v>1460</v>
      </c>
      <c r="K251" s="627" t="s">
        <v>1461</v>
      </c>
      <c r="L251" s="629">
        <v>79.83</v>
      </c>
      <c r="M251" s="629">
        <v>4</v>
      </c>
      <c r="N251" s="630">
        <v>319.32</v>
      </c>
    </row>
    <row r="252" spans="1:14" ht="14.4" customHeight="1" x14ac:dyDescent="0.3">
      <c r="A252" s="625" t="s">
        <v>549</v>
      </c>
      <c r="B252" s="626" t="s">
        <v>551</v>
      </c>
      <c r="C252" s="627" t="s">
        <v>565</v>
      </c>
      <c r="D252" s="628" t="s">
        <v>566</v>
      </c>
      <c r="E252" s="627" t="s">
        <v>552</v>
      </c>
      <c r="F252" s="628" t="s">
        <v>553</v>
      </c>
      <c r="G252" s="627" t="s">
        <v>1399</v>
      </c>
      <c r="H252" s="627" t="s">
        <v>1462</v>
      </c>
      <c r="I252" s="627" t="s">
        <v>1463</v>
      </c>
      <c r="J252" s="627" t="s">
        <v>1464</v>
      </c>
      <c r="K252" s="627" t="s">
        <v>1465</v>
      </c>
      <c r="L252" s="629">
        <v>3449.9987010966825</v>
      </c>
      <c r="M252" s="629">
        <v>36</v>
      </c>
      <c r="N252" s="630">
        <v>124199.95323948057</v>
      </c>
    </row>
    <row r="253" spans="1:14" ht="14.4" customHeight="1" x14ac:dyDescent="0.3">
      <c r="A253" s="625" t="s">
        <v>549</v>
      </c>
      <c r="B253" s="626" t="s">
        <v>551</v>
      </c>
      <c r="C253" s="627" t="s">
        <v>565</v>
      </c>
      <c r="D253" s="628" t="s">
        <v>566</v>
      </c>
      <c r="E253" s="627" t="s">
        <v>552</v>
      </c>
      <c r="F253" s="628" t="s">
        <v>553</v>
      </c>
      <c r="G253" s="627" t="s">
        <v>1399</v>
      </c>
      <c r="H253" s="627" t="s">
        <v>1466</v>
      </c>
      <c r="I253" s="627" t="s">
        <v>1467</v>
      </c>
      <c r="J253" s="627" t="s">
        <v>1468</v>
      </c>
      <c r="K253" s="627" t="s">
        <v>1469</v>
      </c>
      <c r="L253" s="629">
        <v>76.64</v>
      </c>
      <c r="M253" s="629">
        <v>2</v>
      </c>
      <c r="N253" s="630">
        <v>153.28</v>
      </c>
    </row>
    <row r="254" spans="1:14" ht="14.4" customHeight="1" x14ac:dyDescent="0.3">
      <c r="A254" s="625" t="s">
        <v>549</v>
      </c>
      <c r="B254" s="626" t="s">
        <v>551</v>
      </c>
      <c r="C254" s="627" t="s">
        <v>565</v>
      </c>
      <c r="D254" s="628" t="s">
        <v>566</v>
      </c>
      <c r="E254" s="627" t="s">
        <v>552</v>
      </c>
      <c r="F254" s="628" t="s">
        <v>553</v>
      </c>
      <c r="G254" s="627" t="s">
        <v>1399</v>
      </c>
      <c r="H254" s="627" t="s">
        <v>1470</v>
      </c>
      <c r="I254" s="627" t="s">
        <v>1471</v>
      </c>
      <c r="J254" s="627" t="s">
        <v>1472</v>
      </c>
      <c r="K254" s="627" t="s">
        <v>1302</v>
      </c>
      <c r="L254" s="629">
        <v>50.585000000000001</v>
      </c>
      <c r="M254" s="629">
        <v>2</v>
      </c>
      <c r="N254" s="630">
        <v>101.17</v>
      </c>
    </row>
    <row r="255" spans="1:14" ht="14.4" customHeight="1" x14ac:dyDescent="0.3">
      <c r="A255" s="625" t="s">
        <v>549</v>
      </c>
      <c r="B255" s="626" t="s">
        <v>551</v>
      </c>
      <c r="C255" s="627" t="s">
        <v>565</v>
      </c>
      <c r="D255" s="628" t="s">
        <v>566</v>
      </c>
      <c r="E255" s="627" t="s">
        <v>552</v>
      </c>
      <c r="F255" s="628" t="s">
        <v>553</v>
      </c>
      <c r="G255" s="627" t="s">
        <v>1399</v>
      </c>
      <c r="H255" s="627" t="s">
        <v>1473</v>
      </c>
      <c r="I255" s="627" t="s">
        <v>1474</v>
      </c>
      <c r="J255" s="627" t="s">
        <v>1475</v>
      </c>
      <c r="K255" s="627" t="s">
        <v>1476</v>
      </c>
      <c r="L255" s="629">
        <v>99.21</v>
      </c>
      <c r="M255" s="629">
        <v>1</v>
      </c>
      <c r="N255" s="630">
        <v>99.21</v>
      </c>
    </row>
    <row r="256" spans="1:14" ht="14.4" customHeight="1" x14ac:dyDescent="0.3">
      <c r="A256" s="625" t="s">
        <v>549</v>
      </c>
      <c r="B256" s="626" t="s">
        <v>551</v>
      </c>
      <c r="C256" s="627" t="s">
        <v>565</v>
      </c>
      <c r="D256" s="628" t="s">
        <v>566</v>
      </c>
      <c r="E256" s="627" t="s">
        <v>552</v>
      </c>
      <c r="F256" s="628" t="s">
        <v>553</v>
      </c>
      <c r="G256" s="627" t="s">
        <v>1399</v>
      </c>
      <c r="H256" s="627" t="s">
        <v>1477</v>
      </c>
      <c r="I256" s="627" t="s">
        <v>1478</v>
      </c>
      <c r="J256" s="627" t="s">
        <v>1479</v>
      </c>
      <c r="K256" s="627" t="s">
        <v>1480</v>
      </c>
      <c r="L256" s="629">
        <v>1451.9</v>
      </c>
      <c r="M256" s="629">
        <v>2</v>
      </c>
      <c r="N256" s="630">
        <v>2903.8</v>
      </c>
    </row>
    <row r="257" spans="1:14" ht="14.4" customHeight="1" x14ac:dyDescent="0.3">
      <c r="A257" s="625" t="s">
        <v>549</v>
      </c>
      <c r="B257" s="626" t="s">
        <v>551</v>
      </c>
      <c r="C257" s="627" t="s">
        <v>565</v>
      </c>
      <c r="D257" s="628" t="s">
        <v>566</v>
      </c>
      <c r="E257" s="627" t="s">
        <v>552</v>
      </c>
      <c r="F257" s="628" t="s">
        <v>553</v>
      </c>
      <c r="G257" s="627" t="s">
        <v>1399</v>
      </c>
      <c r="H257" s="627" t="s">
        <v>1481</v>
      </c>
      <c r="I257" s="627" t="s">
        <v>1482</v>
      </c>
      <c r="J257" s="627" t="s">
        <v>1483</v>
      </c>
      <c r="K257" s="627" t="s">
        <v>1484</v>
      </c>
      <c r="L257" s="629">
        <v>108.96000000000001</v>
      </c>
      <c r="M257" s="629">
        <v>5</v>
      </c>
      <c r="N257" s="630">
        <v>544.80000000000007</v>
      </c>
    </row>
    <row r="258" spans="1:14" ht="14.4" customHeight="1" x14ac:dyDescent="0.3">
      <c r="A258" s="625" t="s">
        <v>549</v>
      </c>
      <c r="B258" s="626" t="s">
        <v>551</v>
      </c>
      <c r="C258" s="627" t="s">
        <v>565</v>
      </c>
      <c r="D258" s="628" t="s">
        <v>566</v>
      </c>
      <c r="E258" s="627" t="s">
        <v>552</v>
      </c>
      <c r="F258" s="628" t="s">
        <v>553</v>
      </c>
      <c r="G258" s="627" t="s">
        <v>1399</v>
      </c>
      <c r="H258" s="627" t="s">
        <v>1485</v>
      </c>
      <c r="I258" s="627" t="s">
        <v>1485</v>
      </c>
      <c r="J258" s="627" t="s">
        <v>1486</v>
      </c>
      <c r="K258" s="627" t="s">
        <v>1123</v>
      </c>
      <c r="L258" s="629">
        <v>151.86000000000001</v>
      </c>
      <c r="M258" s="629">
        <v>2</v>
      </c>
      <c r="N258" s="630">
        <v>303.72000000000003</v>
      </c>
    </row>
    <row r="259" spans="1:14" ht="14.4" customHeight="1" x14ac:dyDescent="0.3">
      <c r="A259" s="625" t="s">
        <v>549</v>
      </c>
      <c r="B259" s="626" t="s">
        <v>551</v>
      </c>
      <c r="C259" s="627" t="s">
        <v>565</v>
      </c>
      <c r="D259" s="628" t="s">
        <v>566</v>
      </c>
      <c r="E259" s="627" t="s">
        <v>552</v>
      </c>
      <c r="F259" s="628" t="s">
        <v>553</v>
      </c>
      <c r="G259" s="627" t="s">
        <v>1399</v>
      </c>
      <c r="H259" s="627" t="s">
        <v>1487</v>
      </c>
      <c r="I259" s="627" t="s">
        <v>1488</v>
      </c>
      <c r="J259" s="627" t="s">
        <v>1489</v>
      </c>
      <c r="K259" s="627" t="s">
        <v>705</v>
      </c>
      <c r="L259" s="629">
        <v>43.177454960390854</v>
      </c>
      <c r="M259" s="629">
        <v>4</v>
      </c>
      <c r="N259" s="630">
        <v>172.70981984156342</v>
      </c>
    </row>
    <row r="260" spans="1:14" ht="14.4" customHeight="1" x14ac:dyDescent="0.3">
      <c r="A260" s="625" t="s">
        <v>549</v>
      </c>
      <c r="B260" s="626" t="s">
        <v>551</v>
      </c>
      <c r="C260" s="627" t="s">
        <v>565</v>
      </c>
      <c r="D260" s="628" t="s">
        <v>566</v>
      </c>
      <c r="E260" s="627" t="s">
        <v>552</v>
      </c>
      <c r="F260" s="628" t="s">
        <v>553</v>
      </c>
      <c r="G260" s="627" t="s">
        <v>1399</v>
      </c>
      <c r="H260" s="627" t="s">
        <v>1490</v>
      </c>
      <c r="I260" s="627" t="s">
        <v>1491</v>
      </c>
      <c r="J260" s="627" t="s">
        <v>1492</v>
      </c>
      <c r="K260" s="627" t="s">
        <v>1493</v>
      </c>
      <c r="L260" s="629">
        <v>188.64350715452636</v>
      </c>
      <c r="M260" s="629">
        <v>8</v>
      </c>
      <c r="N260" s="630">
        <v>1509.1480572362109</v>
      </c>
    </row>
    <row r="261" spans="1:14" ht="14.4" customHeight="1" x14ac:dyDescent="0.3">
      <c r="A261" s="625" t="s">
        <v>549</v>
      </c>
      <c r="B261" s="626" t="s">
        <v>551</v>
      </c>
      <c r="C261" s="627" t="s">
        <v>565</v>
      </c>
      <c r="D261" s="628" t="s">
        <v>566</v>
      </c>
      <c r="E261" s="627" t="s">
        <v>552</v>
      </c>
      <c r="F261" s="628" t="s">
        <v>553</v>
      </c>
      <c r="G261" s="627" t="s">
        <v>1399</v>
      </c>
      <c r="H261" s="627" t="s">
        <v>1494</v>
      </c>
      <c r="I261" s="627" t="s">
        <v>1495</v>
      </c>
      <c r="J261" s="627" t="s">
        <v>1496</v>
      </c>
      <c r="K261" s="627" t="s">
        <v>1497</v>
      </c>
      <c r="L261" s="629">
        <v>697.77</v>
      </c>
      <c r="M261" s="629">
        <v>1</v>
      </c>
      <c r="N261" s="630">
        <v>697.77</v>
      </c>
    </row>
    <row r="262" spans="1:14" ht="14.4" customHeight="1" x14ac:dyDescent="0.3">
      <c r="A262" s="625" t="s">
        <v>549</v>
      </c>
      <c r="B262" s="626" t="s">
        <v>551</v>
      </c>
      <c r="C262" s="627" t="s">
        <v>565</v>
      </c>
      <c r="D262" s="628" t="s">
        <v>566</v>
      </c>
      <c r="E262" s="627" t="s">
        <v>552</v>
      </c>
      <c r="F262" s="628" t="s">
        <v>553</v>
      </c>
      <c r="G262" s="627" t="s">
        <v>1399</v>
      </c>
      <c r="H262" s="627" t="s">
        <v>1498</v>
      </c>
      <c r="I262" s="627" t="s">
        <v>1499</v>
      </c>
      <c r="J262" s="627" t="s">
        <v>1500</v>
      </c>
      <c r="K262" s="627" t="s">
        <v>1501</v>
      </c>
      <c r="L262" s="629">
        <v>71.379853294406672</v>
      </c>
      <c r="M262" s="629">
        <v>16</v>
      </c>
      <c r="N262" s="630">
        <v>1142.0776527105068</v>
      </c>
    </row>
    <row r="263" spans="1:14" ht="14.4" customHeight="1" x14ac:dyDescent="0.3">
      <c r="A263" s="625" t="s">
        <v>549</v>
      </c>
      <c r="B263" s="626" t="s">
        <v>551</v>
      </c>
      <c r="C263" s="627" t="s">
        <v>565</v>
      </c>
      <c r="D263" s="628" t="s">
        <v>566</v>
      </c>
      <c r="E263" s="627" t="s">
        <v>552</v>
      </c>
      <c r="F263" s="628" t="s">
        <v>553</v>
      </c>
      <c r="G263" s="627" t="s">
        <v>1399</v>
      </c>
      <c r="H263" s="627" t="s">
        <v>1502</v>
      </c>
      <c r="I263" s="627" t="s">
        <v>1503</v>
      </c>
      <c r="J263" s="627" t="s">
        <v>1504</v>
      </c>
      <c r="K263" s="627" t="s">
        <v>1505</v>
      </c>
      <c r="L263" s="629">
        <v>144.79</v>
      </c>
      <c r="M263" s="629">
        <v>1</v>
      </c>
      <c r="N263" s="630">
        <v>144.79</v>
      </c>
    </row>
    <row r="264" spans="1:14" ht="14.4" customHeight="1" x14ac:dyDescent="0.3">
      <c r="A264" s="625" t="s">
        <v>549</v>
      </c>
      <c r="B264" s="626" t="s">
        <v>551</v>
      </c>
      <c r="C264" s="627" t="s">
        <v>565</v>
      </c>
      <c r="D264" s="628" t="s">
        <v>566</v>
      </c>
      <c r="E264" s="627" t="s">
        <v>552</v>
      </c>
      <c r="F264" s="628" t="s">
        <v>553</v>
      </c>
      <c r="G264" s="627" t="s">
        <v>1399</v>
      </c>
      <c r="H264" s="627" t="s">
        <v>1506</v>
      </c>
      <c r="I264" s="627" t="s">
        <v>1507</v>
      </c>
      <c r="J264" s="627" t="s">
        <v>1508</v>
      </c>
      <c r="K264" s="627" t="s">
        <v>1509</v>
      </c>
      <c r="L264" s="629">
        <v>102.55</v>
      </c>
      <c r="M264" s="629">
        <v>1</v>
      </c>
      <c r="N264" s="630">
        <v>102.55</v>
      </c>
    </row>
    <row r="265" spans="1:14" ht="14.4" customHeight="1" x14ac:dyDescent="0.3">
      <c r="A265" s="625" t="s">
        <v>549</v>
      </c>
      <c r="B265" s="626" t="s">
        <v>551</v>
      </c>
      <c r="C265" s="627" t="s">
        <v>565</v>
      </c>
      <c r="D265" s="628" t="s">
        <v>566</v>
      </c>
      <c r="E265" s="627" t="s">
        <v>552</v>
      </c>
      <c r="F265" s="628" t="s">
        <v>553</v>
      </c>
      <c r="G265" s="627" t="s">
        <v>1399</v>
      </c>
      <c r="H265" s="627" t="s">
        <v>1510</v>
      </c>
      <c r="I265" s="627" t="s">
        <v>1511</v>
      </c>
      <c r="J265" s="627" t="s">
        <v>1512</v>
      </c>
      <c r="K265" s="627" t="s">
        <v>1123</v>
      </c>
      <c r="L265" s="629">
        <v>82.25</v>
      </c>
      <c r="M265" s="629">
        <v>1</v>
      </c>
      <c r="N265" s="630">
        <v>82.25</v>
      </c>
    </row>
    <row r="266" spans="1:14" ht="14.4" customHeight="1" x14ac:dyDescent="0.3">
      <c r="A266" s="625" t="s">
        <v>549</v>
      </c>
      <c r="B266" s="626" t="s">
        <v>551</v>
      </c>
      <c r="C266" s="627" t="s">
        <v>565</v>
      </c>
      <c r="D266" s="628" t="s">
        <v>566</v>
      </c>
      <c r="E266" s="627" t="s">
        <v>552</v>
      </c>
      <c r="F266" s="628" t="s">
        <v>553</v>
      </c>
      <c r="G266" s="627" t="s">
        <v>1399</v>
      </c>
      <c r="H266" s="627" t="s">
        <v>1513</v>
      </c>
      <c r="I266" s="627" t="s">
        <v>1514</v>
      </c>
      <c r="J266" s="627" t="s">
        <v>1515</v>
      </c>
      <c r="K266" s="627" t="s">
        <v>1061</v>
      </c>
      <c r="L266" s="629">
        <v>103.260309652499</v>
      </c>
      <c r="M266" s="629">
        <v>1</v>
      </c>
      <c r="N266" s="630">
        <v>103.260309652499</v>
      </c>
    </row>
    <row r="267" spans="1:14" ht="14.4" customHeight="1" x14ac:dyDescent="0.3">
      <c r="A267" s="625" t="s">
        <v>549</v>
      </c>
      <c r="B267" s="626" t="s">
        <v>551</v>
      </c>
      <c r="C267" s="627" t="s">
        <v>565</v>
      </c>
      <c r="D267" s="628" t="s">
        <v>566</v>
      </c>
      <c r="E267" s="627" t="s">
        <v>552</v>
      </c>
      <c r="F267" s="628" t="s">
        <v>553</v>
      </c>
      <c r="G267" s="627" t="s">
        <v>1399</v>
      </c>
      <c r="H267" s="627" t="s">
        <v>1516</v>
      </c>
      <c r="I267" s="627" t="s">
        <v>1517</v>
      </c>
      <c r="J267" s="627" t="s">
        <v>1518</v>
      </c>
      <c r="K267" s="627" t="s">
        <v>1519</v>
      </c>
      <c r="L267" s="629">
        <v>71.81</v>
      </c>
      <c r="M267" s="629">
        <v>2</v>
      </c>
      <c r="N267" s="630">
        <v>143.62</v>
      </c>
    </row>
    <row r="268" spans="1:14" ht="14.4" customHeight="1" x14ac:dyDescent="0.3">
      <c r="A268" s="625" t="s">
        <v>549</v>
      </c>
      <c r="B268" s="626" t="s">
        <v>551</v>
      </c>
      <c r="C268" s="627" t="s">
        <v>565</v>
      </c>
      <c r="D268" s="628" t="s">
        <v>566</v>
      </c>
      <c r="E268" s="627" t="s">
        <v>552</v>
      </c>
      <c r="F268" s="628" t="s">
        <v>553</v>
      </c>
      <c r="G268" s="627" t="s">
        <v>1399</v>
      </c>
      <c r="H268" s="627" t="s">
        <v>1520</v>
      </c>
      <c r="I268" s="627" t="s">
        <v>1521</v>
      </c>
      <c r="J268" s="627" t="s">
        <v>1522</v>
      </c>
      <c r="K268" s="627" t="s">
        <v>1523</v>
      </c>
      <c r="L268" s="629">
        <v>115.32</v>
      </c>
      <c r="M268" s="629">
        <v>1</v>
      </c>
      <c r="N268" s="630">
        <v>115.32</v>
      </c>
    </row>
    <row r="269" spans="1:14" ht="14.4" customHeight="1" x14ac:dyDescent="0.3">
      <c r="A269" s="625" t="s">
        <v>549</v>
      </c>
      <c r="B269" s="626" t="s">
        <v>551</v>
      </c>
      <c r="C269" s="627" t="s">
        <v>565</v>
      </c>
      <c r="D269" s="628" t="s">
        <v>566</v>
      </c>
      <c r="E269" s="627" t="s">
        <v>552</v>
      </c>
      <c r="F269" s="628" t="s">
        <v>553</v>
      </c>
      <c r="G269" s="627" t="s">
        <v>1399</v>
      </c>
      <c r="H269" s="627" t="s">
        <v>1524</v>
      </c>
      <c r="I269" s="627" t="s">
        <v>1525</v>
      </c>
      <c r="J269" s="627" t="s">
        <v>1526</v>
      </c>
      <c r="K269" s="627" t="s">
        <v>975</v>
      </c>
      <c r="L269" s="629">
        <v>265.27</v>
      </c>
      <c r="M269" s="629">
        <v>1</v>
      </c>
      <c r="N269" s="630">
        <v>265.27</v>
      </c>
    </row>
    <row r="270" spans="1:14" ht="14.4" customHeight="1" x14ac:dyDescent="0.3">
      <c r="A270" s="625" t="s">
        <v>549</v>
      </c>
      <c r="B270" s="626" t="s">
        <v>551</v>
      </c>
      <c r="C270" s="627" t="s">
        <v>565</v>
      </c>
      <c r="D270" s="628" t="s">
        <v>566</v>
      </c>
      <c r="E270" s="627" t="s">
        <v>552</v>
      </c>
      <c r="F270" s="628" t="s">
        <v>553</v>
      </c>
      <c r="G270" s="627" t="s">
        <v>1399</v>
      </c>
      <c r="H270" s="627" t="s">
        <v>1527</v>
      </c>
      <c r="I270" s="627" t="s">
        <v>1528</v>
      </c>
      <c r="J270" s="627" t="s">
        <v>1529</v>
      </c>
      <c r="K270" s="627" t="s">
        <v>1530</v>
      </c>
      <c r="L270" s="629">
        <v>25.980222545119197</v>
      </c>
      <c r="M270" s="629">
        <v>2</v>
      </c>
      <c r="N270" s="630">
        <v>51.960445090238395</v>
      </c>
    </row>
    <row r="271" spans="1:14" ht="14.4" customHeight="1" x14ac:dyDescent="0.3">
      <c r="A271" s="625" t="s">
        <v>549</v>
      </c>
      <c r="B271" s="626" t="s">
        <v>551</v>
      </c>
      <c r="C271" s="627" t="s">
        <v>565</v>
      </c>
      <c r="D271" s="628" t="s">
        <v>566</v>
      </c>
      <c r="E271" s="627" t="s">
        <v>552</v>
      </c>
      <c r="F271" s="628" t="s">
        <v>553</v>
      </c>
      <c r="G271" s="627" t="s">
        <v>1399</v>
      </c>
      <c r="H271" s="627" t="s">
        <v>1531</v>
      </c>
      <c r="I271" s="627" t="s">
        <v>1532</v>
      </c>
      <c r="J271" s="627" t="s">
        <v>1533</v>
      </c>
      <c r="K271" s="627" t="s">
        <v>1534</v>
      </c>
      <c r="L271" s="629">
        <v>46.13</v>
      </c>
      <c r="M271" s="629">
        <v>1</v>
      </c>
      <c r="N271" s="630">
        <v>46.13</v>
      </c>
    </row>
    <row r="272" spans="1:14" ht="14.4" customHeight="1" x14ac:dyDescent="0.3">
      <c r="A272" s="625" t="s">
        <v>549</v>
      </c>
      <c r="B272" s="626" t="s">
        <v>551</v>
      </c>
      <c r="C272" s="627" t="s">
        <v>565</v>
      </c>
      <c r="D272" s="628" t="s">
        <v>566</v>
      </c>
      <c r="E272" s="627" t="s">
        <v>552</v>
      </c>
      <c r="F272" s="628" t="s">
        <v>553</v>
      </c>
      <c r="G272" s="627" t="s">
        <v>1399</v>
      </c>
      <c r="H272" s="627" t="s">
        <v>1535</v>
      </c>
      <c r="I272" s="627" t="s">
        <v>1536</v>
      </c>
      <c r="J272" s="627" t="s">
        <v>1537</v>
      </c>
      <c r="K272" s="627" t="s">
        <v>1285</v>
      </c>
      <c r="L272" s="629">
        <v>69.164999999999992</v>
      </c>
      <c r="M272" s="629">
        <v>4</v>
      </c>
      <c r="N272" s="630">
        <v>276.65999999999997</v>
      </c>
    </row>
    <row r="273" spans="1:14" ht="14.4" customHeight="1" x14ac:dyDescent="0.3">
      <c r="A273" s="625" t="s">
        <v>549</v>
      </c>
      <c r="B273" s="626" t="s">
        <v>551</v>
      </c>
      <c r="C273" s="627" t="s">
        <v>565</v>
      </c>
      <c r="D273" s="628" t="s">
        <v>566</v>
      </c>
      <c r="E273" s="627" t="s">
        <v>552</v>
      </c>
      <c r="F273" s="628" t="s">
        <v>553</v>
      </c>
      <c r="G273" s="627" t="s">
        <v>1399</v>
      </c>
      <c r="H273" s="627" t="s">
        <v>1538</v>
      </c>
      <c r="I273" s="627" t="s">
        <v>1539</v>
      </c>
      <c r="J273" s="627" t="s">
        <v>1540</v>
      </c>
      <c r="K273" s="627" t="s">
        <v>975</v>
      </c>
      <c r="L273" s="629">
        <v>123.440211384596</v>
      </c>
      <c r="M273" s="629">
        <v>2</v>
      </c>
      <c r="N273" s="630">
        <v>246.88042276919199</v>
      </c>
    </row>
    <row r="274" spans="1:14" ht="14.4" customHeight="1" x14ac:dyDescent="0.3">
      <c r="A274" s="625" t="s">
        <v>549</v>
      </c>
      <c r="B274" s="626" t="s">
        <v>551</v>
      </c>
      <c r="C274" s="627" t="s">
        <v>565</v>
      </c>
      <c r="D274" s="628" t="s">
        <v>566</v>
      </c>
      <c r="E274" s="627" t="s">
        <v>552</v>
      </c>
      <c r="F274" s="628" t="s">
        <v>553</v>
      </c>
      <c r="G274" s="627" t="s">
        <v>1399</v>
      </c>
      <c r="H274" s="627" t="s">
        <v>1541</v>
      </c>
      <c r="I274" s="627" t="s">
        <v>1542</v>
      </c>
      <c r="J274" s="627" t="s">
        <v>1412</v>
      </c>
      <c r="K274" s="627" t="s">
        <v>1543</v>
      </c>
      <c r="L274" s="629">
        <v>71.850000000000009</v>
      </c>
      <c r="M274" s="629">
        <v>3</v>
      </c>
      <c r="N274" s="630">
        <v>215.55</v>
      </c>
    </row>
    <row r="275" spans="1:14" ht="14.4" customHeight="1" x14ac:dyDescent="0.3">
      <c r="A275" s="625" t="s">
        <v>549</v>
      </c>
      <c r="B275" s="626" t="s">
        <v>551</v>
      </c>
      <c r="C275" s="627" t="s">
        <v>565</v>
      </c>
      <c r="D275" s="628" t="s">
        <v>566</v>
      </c>
      <c r="E275" s="627" t="s">
        <v>552</v>
      </c>
      <c r="F275" s="628" t="s">
        <v>553</v>
      </c>
      <c r="G275" s="627" t="s">
        <v>1399</v>
      </c>
      <c r="H275" s="627" t="s">
        <v>1544</v>
      </c>
      <c r="I275" s="627" t="s">
        <v>1545</v>
      </c>
      <c r="J275" s="627" t="s">
        <v>1546</v>
      </c>
      <c r="K275" s="627" t="s">
        <v>1547</v>
      </c>
      <c r="L275" s="629">
        <v>97.780000000000015</v>
      </c>
      <c r="M275" s="629">
        <v>3</v>
      </c>
      <c r="N275" s="630">
        <v>293.34000000000003</v>
      </c>
    </row>
    <row r="276" spans="1:14" ht="14.4" customHeight="1" x14ac:dyDescent="0.3">
      <c r="A276" s="625" t="s">
        <v>549</v>
      </c>
      <c r="B276" s="626" t="s">
        <v>551</v>
      </c>
      <c r="C276" s="627" t="s">
        <v>565</v>
      </c>
      <c r="D276" s="628" t="s">
        <v>566</v>
      </c>
      <c r="E276" s="627" t="s">
        <v>552</v>
      </c>
      <c r="F276" s="628" t="s">
        <v>553</v>
      </c>
      <c r="G276" s="627" t="s">
        <v>1399</v>
      </c>
      <c r="H276" s="627" t="s">
        <v>1548</v>
      </c>
      <c r="I276" s="627" t="s">
        <v>1548</v>
      </c>
      <c r="J276" s="627" t="s">
        <v>1549</v>
      </c>
      <c r="K276" s="627" t="s">
        <v>1550</v>
      </c>
      <c r="L276" s="629">
        <v>105.620195960071</v>
      </c>
      <c r="M276" s="629">
        <v>1</v>
      </c>
      <c r="N276" s="630">
        <v>105.620195960071</v>
      </c>
    </row>
    <row r="277" spans="1:14" ht="14.4" customHeight="1" x14ac:dyDescent="0.3">
      <c r="A277" s="625" t="s">
        <v>549</v>
      </c>
      <c r="B277" s="626" t="s">
        <v>551</v>
      </c>
      <c r="C277" s="627" t="s">
        <v>565</v>
      </c>
      <c r="D277" s="628" t="s">
        <v>566</v>
      </c>
      <c r="E277" s="627" t="s">
        <v>552</v>
      </c>
      <c r="F277" s="628" t="s">
        <v>553</v>
      </c>
      <c r="G277" s="627" t="s">
        <v>1399</v>
      </c>
      <c r="H277" s="627" t="s">
        <v>1551</v>
      </c>
      <c r="I277" s="627" t="s">
        <v>1552</v>
      </c>
      <c r="J277" s="627" t="s">
        <v>1553</v>
      </c>
      <c r="K277" s="627" t="s">
        <v>1554</v>
      </c>
      <c r="L277" s="629">
        <v>470.65333333333336</v>
      </c>
      <c r="M277" s="629">
        <v>3</v>
      </c>
      <c r="N277" s="630">
        <v>1411.96</v>
      </c>
    </row>
    <row r="278" spans="1:14" ht="14.4" customHeight="1" x14ac:dyDescent="0.3">
      <c r="A278" s="625" t="s">
        <v>549</v>
      </c>
      <c r="B278" s="626" t="s">
        <v>551</v>
      </c>
      <c r="C278" s="627" t="s">
        <v>565</v>
      </c>
      <c r="D278" s="628" t="s">
        <v>566</v>
      </c>
      <c r="E278" s="627" t="s">
        <v>552</v>
      </c>
      <c r="F278" s="628" t="s">
        <v>553</v>
      </c>
      <c r="G278" s="627" t="s">
        <v>1399</v>
      </c>
      <c r="H278" s="627" t="s">
        <v>1555</v>
      </c>
      <c r="I278" s="627" t="s">
        <v>1556</v>
      </c>
      <c r="J278" s="627" t="s">
        <v>1449</v>
      </c>
      <c r="K278" s="627" t="s">
        <v>1557</v>
      </c>
      <c r="L278" s="629">
        <v>80.307999999999993</v>
      </c>
      <c r="M278" s="629">
        <v>5</v>
      </c>
      <c r="N278" s="630">
        <v>401.53999999999996</v>
      </c>
    </row>
    <row r="279" spans="1:14" ht="14.4" customHeight="1" x14ac:dyDescent="0.3">
      <c r="A279" s="625" t="s">
        <v>549</v>
      </c>
      <c r="B279" s="626" t="s">
        <v>551</v>
      </c>
      <c r="C279" s="627" t="s">
        <v>565</v>
      </c>
      <c r="D279" s="628" t="s">
        <v>566</v>
      </c>
      <c r="E279" s="627" t="s">
        <v>552</v>
      </c>
      <c r="F279" s="628" t="s">
        <v>553</v>
      </c>
      <c r="G279" s="627" t="s">
        <v>1399</v>
      </c>
      <c r="H279" s="627" t="s">
        <v>1558</v>
      </c>
      <c r="I279" s="627" t="s">
        <v>1559</v>
      </c>
      <c r="J279" s="627" t="s">
        <v>1560</v>
      </c>
      <c r="K279" s="627" t="s">
        <v>1561</v>
      </c>
      <c r="L279" s="629">
        <v>71.049954358370002</v>
      </c>
      <c r="M279" s="629">
        <v>140</v>
      </c>
      <c r="N279" s="630">
        <v>9946.9936101717994</v>
      </c>
    </row>
    <row r="280" spans="1:14" ht="14.4" customHeight="1" x14ac:dyDescent="0.3">
      <c r="A280" s="625" t="s">
        <v>549</v>
      </c>
      <c r="B280" s="626" t="s">
        <v>551</v>
      </c>
      <c r="C280" s="627" t="s">
        <v>565</v>
      </c>
      <c r="D280" s="628" t="s">
        <v>566</v>
      </c>
      <c r="E280" s="627" t="s">
        <v>552</v>
      </c>
      <c r="F280" s="628" t="s">
        <v>553</v>
      </c>
      <c r="G280" s="627" t="s">
        <v>1399</v>
      </c>
      <c r="H280" s="627" t="s">
        <v>1562</v>
      </c>
      <c r="I280" s="627" t="s">
        <v>1562</v>
      </c>
      <c r="J280" s="627" t="s">
        <v>1563</v>
      </c>
      <c r="K280" s="627" t="s">
        <v>1564</v>
      </c>
      <c r="L280" s="629">
        <v>107.94</v>
      </c>
      <c r="M280" s="629">
        <v>1</v>
      </c>
      <c r="N280" s="630">
        <v>107.94</v>
      </c>
    </row>
    <row r="281" spans="1:14" ht="14.4" customHeight="1" x14ac:dyDescent="0.3">
      <c r="A281" s="625" t="s">
        <v>549</v>
      </c>
      <c r="B281" s="626" t="s">
        <v>551</v>
      </c>
      <c r="C281" s="627" t="s">
        <v>565</v>
      </c>
      <c r="D281" s="628" t="s">
        <v>566</v>
      </c>
      <c r="E281" s="627" t="s">
        <v>552</v>
      </c>
      <c r="F281" s="628" t="s">
        <v>553</v>
      </c>
      <c r="G281" s="627" t="s">
        <v>1399</v>
      </c>
      <c r="H281" s="627" t="s">
        <v>1565</v>
      </c>
      <c r="I281" s="627" t="s">
        <v>1566</v>
      </c>
      <c r="J281" s="627" t="s">
        <v>1567</v>
      </c>
      <c r="K281" s="627" t="s">
        <v>1568</v>
      </c>
      <c r="L281" s="629">
        <v>102.7</v>
      </c>
      <c r="M281" s="629">
        <v>1</v>
      </c>
      <c r="N281" s="630">
        <v>102.7</v>
      </c>
    </row>
    <row r="282" spans="1:14" ht="14.4" customHeight="1" x14ac:dyDescent="0.3">
      <c r="A282" s="625" t="s">
        <v>549</v>
      </c>
      <c r="B282" s="626" t="s">
        <v>551</v>
      </c>
      <c r="C282" s="627" t="s">
        <v>565</v>
      </c>
      <c r="D282" s="628" t="s">
        <v>566</v>
      </c>
      <c r="E282" s="627" t="s">
        <v>552</v>
      </c>
      <c r="F282" s="628" t="s">
        <v>553</v>
      </c>
      <c r="G282" s="627" t="s">
        <v>1399</v>
      </c>
      <c r="H282" s="627" t="s">
        <v>1569</v>
      </c>
      <c r="I282" s="627" t="s">
        <v>1570</v>
      </c>
      <c r="J282" s="627" t="s">
        <v>1571</v>
      </c>
      <c r="K282" s="627" t="s">
        <v>1457</v>
      </c>
      <c r="L282" s="629">
        <v>174.24</v>
      </c>
      <c r="M282" s="629">
        <v>1</v>
      </c>
      <c r="N282" s="630">
        <v>174.24</v>
      </c>
    </row>
    <row r="283" spans="1:14" ht="14.4" customHeight="1" x14ac:dyDescent="0.3">
      <c r="A283" s="625" t="s">
        <v>549</v>
      </c>
      <c r="B283" s="626" t="s">
        <v>551</v>
      </c>
      <c r="C283" s="627" t="s">
        <v>565</v>
      </c>
      <c r="D283" s="628" t="s">
        <v>566</v>
      </c>
      <c r="E283" s="627" t="s">
        <v>552</v>
      </c>
      <c r="F283" s="628" t="s">
        <v>553</v>
      </c>
      <c r="G283" s="627" t="s">
        <v>1399</v>
      </c>
      <c r="H283" s="627" t="s">
        <v>1572</v>
      </c>
      <c r="I283" s="627" t="s">
        <v>1572</v>
      </c>
      <c r="J283" s="627" t="s">
        <v>1573</v>
      </c>
      <c r="K283" s="627" t="s">
        <v>1574</v>
      </c>
      <c r="L283" s="629">
        <v>2135.9664071597927</v>
      </c>
      <c r="M283" s="629">
        <v>4.3999999999999995</v>
      </c>
      <c r="N283" s="630">
        <v>9398.2521915030866</v>
      </c>
    </row>
    <row r="284" spans="1:14" ht="14.4" customHeight="1" x14ac:dyDescent="0.3">
      <c r="A284" s="625" t="s">
        <v>549</v>
      </c>
      <c r="B284" s="626" t="s">
        <v>551</v>
      </c>
      <c r="C284" s="627" t="s">
        <v>565</v>
      </c>
      <c r="D284" s="628" t="s">
        <v>566</v>
      </c>
      <c r="E284" s="627" t="s">
        <v>552</v>
      </c>
      <c r="F284" s="628" t="s">
        <v>553</v>
      </c>
      <c r="G284" s="627" t="s">
        <v>1399</v>
      </c>
      <c r="H284" s="627" t="s">
        <v>1575</v>
      </c>
      <c r="I284" s="627" t="s">
        <v>1576</v>
      </c>
      <c r="J284" s="627" t="s">
        <v>1441</v>
      </c>
      <c r="K284" s="627" t="s">
        <v>1577</v>
      </c>
      <c r="L284" s="629">
        <v>413.99954327379339</v>
      </c>
      <c r="M284" s="629">
        <v>16</v>
      </c>
      <c r="N284" s="630">
        <v>6623.9926923806943</v>
      </c>
    </row>
    <row r="285" spans="1:14" ht="14.4" customHeight="1" x14ac:dyDescent="0.3">
      <c r="A285" s="625" t="s">
        <v>549</v>
      </c>
      <c r="B285" s="626" t="s">
        <v>551</v>
      </c>
      <c r="C285" s="627" t="s">
        <v>565</v>
      </c>
      <c r="D285" s="628" t="s">
        <v>566</v>
      </c>
      <c r="E285" s="627" t="s">
        <v>552</v>
      </c>
      <c r="F285" s="628" t="s">
        <v>553</v>
      </c>
      <c r="G285" s="627" t="s">
        <v>1399</v>
      </c>
      <c r="H285" s="627" t="s">
        <v>1578</v>
      </c>
      <c r="I285" s="627" t="s">
        <v>1579</v>
      </c>
      <c r="J285" s="627" t="s">
        <v>1580</v>
      </c>
      <c r="K285" s="627" t="s">
        <v>1581</v>
      </c>
      <c r="L285" s="629">
        <v>119.31</v>
      </c>
      <c r="M285" s="629">
        <v>2</v>
      </c>
      <c r="N285" s="630">
        <v>238.62</v>
      </c>
    </row>
    <row r="286" spans="1:14" ht="14.4" customHeight="1" x14ac:dyDescent="0.3">
      <c r="A286" s="625" t="s">
        <v>549</v>
      </c>
      <c r="B286" s="626" t="s">
        <v>551</v>
      </c>
      <c r="C286" s="627" t="s">
        <v>565</v>
      </c>
      <c r="D286" s="628" t="s">
        <v>566</v>
      </c>
      <c r="E286" s="627" t="s">
        <v>552</v>
      </c>
      <c r="F286" s="628" t="s">
        <v>553</v>
      </c>
      <c r="G286" s="627" t="s">
        <v>1399</v>
      </c>
      <c r="H286" s="627" t="s">
        <v>1582</v>
      </c>
      <c r="I286" s="627" t="s">
        <v>1583</v>
      </c>
      <c r="J286" s="627" t="s">
        <v>1408</v>
      </c>
      <c r="K286" s="627" t="s">
        <v>1584</v>
      </c>
      <c r="L286" s="629">
        <v>130.038598385233</v>
      </c>
      <c r="M286" s="629">
        <v>3</v>
      </c>
      <c r="N286" s="630">
        <v>390.115795155699</v>
      </c>
    </row>
    <row r="287" spans="1:14" ht="14.4" customHeight="1" x14ac:dyDescent="0.3">
      <c r="A287" s="625" t="s">
        <v>549</v>
      </c>
      <c r="B287" s="626" t="s">
        <v>551</v>
      </c>
      <c r="C287" s="627" t="s">
        <v>565</v>
      </c>
      <c r="D287" s="628" t="s">
        <v>566</v>
      </c>
      <c r="E287" s="627" t="s">
        <v>552</v>
      </c>
      <c r="F287" s="628" t="s">
        <v>553</v>
      </c>
      <c r="G287" s="627" t="s">
        <v>1399</v>
      </c>
      <c r="H287" s="627" t="s">
        <v>1585</v>
      </c>
      <c r="I287" s="627" t="s">
        <v>1586</v>
      </c>
      <c r="J287" s="627" t="s">
        <v>1489</v>
      </c>
      <c r="K287" s="627" t="s">
        <v>1587</v>
      </c>
      <c r="L287" s="629">
        <v>56.61</v>
      </c>
      <c r="M287" s="629">
        <v>1</v>
      </c>
      <c r="N287" s="630">
        <v>56.61</v>
      </c>
    </row>
    <row r="288" spans="1:14" ht="14.4" customHeight="1" x14ac:dyDescent="0.3">
      <c r="A288" s="625" t="s">
        <v>549</v>
      </c>
      <c r="B288" s="626" t="s">
        <v>551</v>
      </c>
      <c r="C288" s="627" t="s">
        <v>565</v>
      </c>
      <c r="D288" s="628" t="s">
        <v>566</v>
      </c>
      <c r="E288" s="627" t="s">
        <v>552</v>
      </c>
      <c r="F288" s="628" t="s">
        <v>553</v>
      </c>
      <c r="G288" s="627" t="s">
        <v>1399</v>
      </c>
      <c r="H288" s="627" t="s">
        <v>1588</v>
      </c>
      <c r="I288" s="627" t="s">
        <v>1589</v>
      </c>
      <c r="J288" s="627" t="s">
        <v>1590</v>
      </c>
      <c r="K288" s="627" t="s">
        <v>1591</v>
      </c>
      <c r="L288" s="629">
        <v>131.50989373455124</v>
      </c>
      <c r="M288" s="629">
        <v>4</v>
      </c>
      <c r="N288" s="630">
        <v>526.03957493820496</v>
      </c>
    </row>
    <row r="289" spans="1:14" ht="14.4" customHeight="1" x14ac:dyDescent="0.3">
      <c r="A289" s="625" t="s">
        <v>549</v>
      </c>
      <c r="B289" s="626" t="s">
        <v>551</v>
      </c>
      <c r="C289" s="627" t="s">
        <v>565</v>
      </c>
      <c r="D289" s="628" t="s">
        <v>566</v>
      </c>
      <c r="E289" s="627" t="s">
        <v>552</v>
      </c>
      <c r="F289" s="628" t="s">
        <v>553</v>
      </c>
      <c r="G289" s="627" t="s">
        <v>1399</v>
      </c>
      <c r="H289" s="627" t="s">
        <v>1592</v>
      </c>
      <c r="I289" s="627" t="s">
        <v>1593</v>
      </c>
      <c r="J289" s="627" t="s">
        <v>1594</v>
      </c>
      <c r="K289" s="627" t="s">
        <v>1595</v>
      </c>
      <c r="L289" s="629">
        <v>374.28972312469801</v>
      </c>
      <c r="M289" s="629">
        <v>1</v>
      </c>
      <c r="N289" s="630">
        <v>374.28972312469801</v>
      </c>
    </row>
    <row r="290" spans="1:14" ht="14.4" customHeight="1" x14ac:dyDescent="0.3">
      <c r="A290" s="625" t="s">
        <v>549</v>
      </c>
      <c r="B290" s="626" t="s">
        <v>551</v>
      </c>
      <c r="C290" s="627" t="s">
        <v>565</v>
      </c>
      <c r="D290" s="628" t="s">
        <v>566</v>
      </c>
      <c r="E290" s="627" t="s">
        <v>552</v>
      </c>
      <c r="F290" s="628" t="s">
        <v>553</v>
      </c>
      <c r="G290" s="627" t="s">
        <v>1399</v>
      </c>
      <c r="H290" s="627" t="s">
        <v>1596</v>
      </c>
      <c r="I290" s="627" t="s">
        <v>1596</v>
      </c>
      <c r="J290" s="627" t="s">
        <v>1597</v>
      </c>
      <c r="K290" s="627" t="s">
        <v>1598</v>
      </c>
      <c r="L290" s="629">
        <v>121.68881032890664</v>
      </c>
      <c r="M290" s="629">
        <v>17</v>
      </c>
      <c r="N290" s="630">
        <v>2068.7097755914128</v>
      </c>
    </row>
    <row r="291" spans="1:14" ht="14.4" customHeight="1" x14ac:dyDescent="0.3">
      <c r="A291" s="625" t="s">
        <v>549</v>
      </c>
      <c r="B291" s="626" t="s">
        <v>551</v>
      </c>
      <c r="C291" s="627" t="s">
        <v>565</v>
      </c>
      <c r="D291" s="628" t="s">
        <v>566</v>
      </c>
      <c r="E291" s="627" t="s">
        <v>552</v>
      </c>
      <c r="F291" s="628" t="s">
        <v>553</v>
      </c>
      <c r="G291" s="627" t="s">
        <v>1399</v>
      </c>
      <c r="H291" s="627" t="s">
        <v>1599</v>
      </c>
      <c r="I291" s="627" t="s">
        <v>1600</v>
      </c>
      <c r="J291" s="627" t="s">
        <v>1601</v>
      </c>
      <c r="K291" s="627" t="s">
        <v>1602</v>
      </c>
      <c r="L291" s="629">
        <v>687.62750000000005</v>
      </c>
      <c r="M291" s="629">
        <v>4</v>
      </c>
      <c r="N291" s="630">
        <v>2750.51</v>
      </c>
    </row>
    <row r="292" spans="1:14" ht="14.4" customHeight="1" x14ac:dyDescent="0.3">
      <c r="A292" s="625" t="s">
        <v>549</v>
      </c>
      <c r="B292" s="626" t="s">
        <v>551</v>
      </c>
      <c r="C292" s="627" t="s">
        <v>565</v>
      </c>
      <c r="D292" s="628" t="s">
        <v>566</v>
      </c>
      <c r="E292" s="627" t="s">
        <v>552</v>
      </c>
      <c r="F292" s="628" t="s">
        <v>553</v>
      </c>
      <c r="G292" s="627" t="s">
        <v>1399</v>
      </c>
      <c r="H292" s="627" t="s">
        <v>1603</v>
      </c>
      <c r="I292" s="627" t="s">
        <v>1603</v>
      </c>
      <c r="J292" s="627" t="s">
        <v>1604</v>
      </c>
      <c r="K292" s="627" t="s">
        <v>1123</v>
      </c>
      <c r="L292" s="629">
        <v>171.37</v>
      </c>
      <c r="M292" s="629">
        <v>1</v>
      </c>
      <c r="N292" s="630">
        <v>171.37</v>
      </c>
    </row>
    <row r="293" spans="1:14" ht="14.4" customHeight="1" x14ac:dyDescent="0.3">
      <c r="A293" s="625" t="s">
        <v>549</v>
      </c>
      <c r="B293" s="626" t="s">
        <v>551</v>
      </c>
      <c r="C293" s="627" t="s">
        <v>565</v>
      </c>
      <c r="D293" s="628" t="s">
        <v>566</v>
      </c>
      <c r="E293" s="627" t="s">
        <v>554</v>
      </c>
      <c r="F293" s="628" t="s">
        <v>555</v>
      </c>
      <c r="G293" s="627" t="s">
        <v>620</v>
      </c>
      <c r="H293" s="627" t="s">
        <v>1605</v>
      </c>
      <c r="I293" s="627" t="s">
        <v>1606</v>
      </c>
      <c r="J293" s="627" t="s">
        <v>1607</v>
      </c>
      <c r="K293" s="627" t="s">
        <v>1608</v>
      </c>
      <c r="L293" s="629">
        <v>2331.2270599691069</v>
      </c>
      <c r="M293" s="629">
        <v>38</v>
      </c>
      <c r="N293" s="630">
        <v>88586.628278826058</v>
      </c>
    </row>
    <row r="294" spans="1:14" ht="14.4" customHeight="1" x14ac:dyDescent="0.3">
      <c r="A294" s="625" t="s">
        <v>549</v>
      </c>
      <c r="B294" s="626" t="s">
        <v>551</v>
      </c>
      <c r="C294" s="627" t="s">
        <v>565</v>
      </c>
      <c r="D294" s="628" t="s">
        <v>566</v>
      </c>
      <c r="E294" s="627" t="s">
        <v>554</v>
      </c>
      <c r="F294" s="628" t="s">
        <v>555</v>
      </c>
      <c r="G294" s="627" t="s">
        <v>620</v>
      </c>
      <c r="H294" s="627" t="s">
        <v>1609</v>
      </c>
      <c r="I294" s="627" t="s">
        <v>1610</v>
      </c>
      <c r="J294" s="627" t="s">
        <v>1611</v>
      </c>
      <c r="K294" s="627" t="s">
        <v>1608</v>
      </c>
      <c r="L294" s="629">
        <v>2221.7955006221064</v>
      </c>
      <c r="M294" s="629">
        <v>25</v>
      </c>
      <c r="N294" s="630">
        <v>55544.887515552662</v>
      </c>
    </row>
    <row r="295" spans="1:14" ht="14.4" customHeight="1" x14ac:dyDescent="0.3">
      <c r="A295" s="625" t="s">
        <v>549</v>
      </c>
      <c r="B295" s="626" t="s">
        <v>551</v>
      </c>
      <c r="C295" s="627" t="s">
        <v>565</v>
      </c>
      <c r="D295" s="628" t="s">
        <v>566</v>
      </c>
      <c r="E295" s="627" t="s">
        <v>554</v>
      </c>
      <c r="F295" s="628" t="s">
        <v>555</v>
      </c>
      <c r="G295" s="627" t="s">
        <v>620</v>
      </c>
      <c r="H295" s="627" t="s">
        <v>1612</v>
      </c>
      <c r="I295" s="627" t="s">
        <v>1613</v>
      </c>
      <c r="J295" s="627" t="s">
        <v>1614</v>
      </c>
      <c r="K295" s="627" t="s">
        <v>1608</v>
      </c>
      <c r="L295" s="629">
        <v>2416.0080000000007</v>
      </c>
      <c r="M295" s="629">
        <v>15</v>
      </c>
      <c r="N295" s="630">
        <v>36240.12000000001</v>
      </c>
    </row>
    <row r="296" spans="1:14" ht="14.4" customHeight="1" x14ac:dyDescent="0.3">
      <c r="A296" s="625" t="s">
        <v>549</v>
      </c>
      <c r="B296" s="626" t="s">
        <v>551</v>
      </c>
      <c r="C296" s="627" t="s">
        <v>565</v>
      </c>
      <c r="D296" s="628" t="s">
        <v>566</v>
      </c>
      <c r="E296" s="627" t="s">
        <v>554</v>
      </c>
      <c r="F296" s="628" t="s">
        <v>555</v>
      </c>
      <c r="G296" s="627" t="s">
        <v>620</v>
      </c>
      <c r="H296" s="627" t="s">
        <v>1615</v>
      </c>
      <c r="I296" s="627" t="s">
        <v>1616</v>
      </c>
      <c r="J296" s="627" t="s">
        <v>1617</v>
      </c>
      <c r="K296" s="627" t="s">
        <v>1618</v>
      </c>
      <c r="L296" s="629">
        <v>1735.07</v>
      </c>
      <c r="M296" s="629">
        <v>2</v>
      </c>
      <c r="N296" s="630">
        <v>3470.14</v>
      </c>
    </row>
    <row r="297" spans="1:14" ht="14.4" customHeight="1" x14ac:dyDescent="0.3">
      <c r="A297" s="625" t="s">
        <v>549</v>
      </c>
      <c r="B297" s="626" t="s">
        <v>551</v>
      </c>
      <c r="C297" s="627" t="s">
        <v>565</v>
      </c>
      <c r="D297" s="628" t="s">
        <v>566</v>
      </c>
      <c r="E297" s="627" t="s">
        <v>554</v>
      </c>
      <c r="F297" s="628" t="s">
        <v>555</v>
      </c>
      <c r="G297" s="627" t="s">
        <v>620</v>
      </c>
      <c r="H297" s="627" t="s">
        <v>1619</v>
      </c>
      <c r="I297" s="627" t="s">
        <v>1620</v>
      </c>
      <c r="J297" s="627" t="s">
        <v>1617</v>
      </c>
      <c r="K297" s="627" t="s">
        <v>1621</v>
      </c>
      <c r="L297" s="629">
        <v>2156.25</v>
      </c>
      <c r="M297" s="629">
        <v>4</v>
      </c>
      <c r="N297" s="630">
        <v>8625</v>
      </c>
    </row>
    <row r="298" spans="1:14" ht="14.4" customHeight="1" x14ac:dyDescent="0.3">
      <c r="A298" s="625" t="s">
        <v>549</v>
      </c>
      <c r="B298" s="626" t="s">
        <v>551</v>
      </c>
      <c r="C298" s="627" t="s">
        <v>565</v>
      </c>
      <c r="D298" s="628" t="s">
        <v>566</v>
      </c>
      <c r="E298" s="627" t="s">
        <v>554</v>
      </c>
      <c r="F298" s="628" t="s">
        <v>555</v>
      </c>
      <c r="G298" s="627" t="s">
        <v>620</v>
      </c>
      <c r="H298" s="627" t="s">
        <v>1622</v>
      </c>
      <c r="I298" s="627" t="s">
        <v>953</v>
      </c>
      <c r="J298" s="627" t="s">
        <v>1623</v>
      </c>
      <c r="K298" s="627" t="s">
        <v>1624</v>
      </c>
      <c r="L298" s="629">
        <v>148.069975076351</v>
      </c>
      <c r="M298" s="629">
        <v>6</v>
      </c>
      <c r="N298" s="630">
        <v>888.419850458106</v>
      </c>
    </row>
    <row r="299" spans="1:14" ht="14.4" customHeight="1" x14ac:dyDescent="0.3">
      <c r="A299" s="625" t="s">
        <v>549</v>
      </c>
      <c r="B299" s="626" t="s">
        <v>551</v>
      </c>
      <c r="C299" s="627" t="s">
        <v>565</v>
      </c>
      <c r="D299" s="628" t="s">
        <v>566</v>
      </c>
      <c r="E299" s="627" t="s">
        <v>554</v>
      </c>
      <c r="F299" s="628" t="s">
        <v>555</v>
      </c>
      <c r="G299" s="627" t="s">
        <v>620</v>
      </c>
      <c r="H299" s="627" t="s">
        <v>1625</v>
      </c>
      <c r="I299" s="627" t="s">
        <v>1626</v>
      </c>
      <c r="J299" s="627" t="s">
        <v>1627</v>
      </c>
      <c r="K299" s="627" t="s">
        <v>1628</v>
      </c>
      <c r="L299" s="629">
        <v>2903.29</v>
      </c>
      <c r="M299" s="629">
        <v>1</v>
      </c>
      <c r="N299" s="630">
        <v>2903.29</v>
      </c>
    </row>
    <row r="300" spans="1:14" ht="14.4" customHeight="1" x14ac:dyDescent="0.3">
      <c r="A300" s="625" t="s">
        <v>549</v>
      </c>
      <c r="B300" s="626" t="s">
        <v>551</v>
      </c>
      <c r="C300" s="627" t="s">
        <v>565</v>
      </c>
      <c r="D300" s="628" t="s">
        <v>566</v>
      </c>
      <c r="E300" s="627" t="s">
        <v>554</v>
      </c>
      <c r="F300" s="628" t="s">
        <v>555</v>
      </c>
      <c r="G300" s="627" t="s">
        <v>1399</v>
      </c>
      <c r="H300" s="627" t="s">
        <v>1629</v>
      </c>
      <c r="I300" s="627" t="s">
        <v>1630</v>
      </c>
      <c r="J300" s="627" t="s">
        <v>1631</v>
      </c>
      <c r="K300" s="627" t="s">
        <v>1632</v>
      </c>
      <c r="L300" s="629">
        <v>40.537500000000001</v>
      </c>
      <c r="M300" s="629">
        <v>20</v>
      </c>
      <c r="N300" s="630">
        <v>810.75</v>
      </c>
    </row>
    <row r="301" spans="1:14" ht="14.4" customHeight="1" x14ac:dyDescent="0.3">
      <c r="A301" s="625" t="s">
        <v>549</v>
      </c>
      <c r="B301" s="626" t="s">
        <v>551</v>
      </c>
      <c r="C301" s="627" t="s">
        <v>565</v>
      </c>
      <c r="D301" s="628" t="s">
        <v>566</v>
      </c>
      <c r="E301" s="627" t="s">
        <v>554</v>
      </c>
      <c r="F301" s="628" t="s">
        <v>555</v>
      </c>
      <c r="G301" s="627" t="s">
        <v>1399</v>
      </c>
      <c r="H301" s="627" t="s">
        <v>1633</v>
      </c>
      <c r="I301" s="627" t="s">
        <v>1634</v>
      </c>
      <c r="J301" s="627" t="s">
        <v>1635</v>
      </c>
      <c r="K301" s="627" t="s">
        <v>1632</v>
      </c>
      <c r="L301" s="629">
        <v>40.5</v>
      </c>
      <c r="M301" s="629">
        <v>10</v>
      </c>
      <c r="N301" s="630">
        <v>405</v>
      </c>
    </row>
    <row r="302" spans="1:14" ht="14.4" customHeight="1" x14ac:dyDescent="0.3">
      <c r="A302" s="625" t="s">
        <v>549</v>
      </c>
      <c r="B302" s="626" t="s">
        <v>551</v>
      </c>
      <c r="C302" s="627" t="s">
        <v>565</v>
      </c>
      <c r="D302" s="628" t="s">
        <v>566</v>
      </c>
      <c r="E302" s="627" t="s">
        <v>554</v>
      </c>
      <c r="F302" s="628" t="s">
        <v>555</v>
      </c>
      <c r="G302" s="627" t="s">
        <v>1399</v>
      </c>
      <c r="H302" s="627" t="s">
        <v>1636</v>
      </c>
      <c r="I302" s="627" t="s">
        <v>1637</v>
      </c>
      <c r="J302" s="627" t="s">
        <v>1638</v>
      </c>
      <c r="K302" s="627" t="s">
        <v>1632</v>
      </c>
      <c r="L302" s="629">
        <v>42.76</v>
      </c>
      <c r="M302" s="629">
        <v>10</v>
      </c>
      <c r="N302" s="630">
        <v>427.59999999999997</v>
      </c>
    </row>
    <row r="303" spans="1:14" ht="14.4" customHeight="1" x14ac:dyDescent="0.3">
      <c r="A303" s="625" t="s">
        <v>549</v>
      </c>
      <c r="B303" s="626" t="s">
        <v>551</v>
      </c>
      <c r="C303" s="627" t="s">
        <v>565</v>
      </c>
      <c r="D303" s="628" t="s">
        <v>566</v>
      </c>
      <c r="E303" s="627" t="s">
        <v>554</v>
      </c>
      <c r="F303" s="628" t="s">
        <v>555</v>
      </c>
      <c r="G303" s="627" t="s">
        <v>1399</v>
      </c>
      <c r="H303" s="627" t="s">
        <v>1639</v>
      </c>
      <c r="I303" s="627" t="s">
        <v>1639</v>
      </c>
      <c r="J303" s="627" t="s">
        <v>1640</v>
      </c>
      <c r="K303" s="627" t="s">
        <v>1641</v>
      </c>
      <c r="L303" s="629">
        <v>71.746249999999989</v>
      </c>
      <c r="M303" s="629">
        <v>16</v>
      </c>
      <c r="N303" s="630">
        <v>1147.9399999999998</v>
      </c>
    </row>
    <row r="304" spans="1:14" ht="14.4" customHeight="1" x14ac:dyDescent="0.3">
      <c r="A304" s="625" t="s">
        <v>549</v>
      </c>
      <c r="B304" s="626" t="s">
        <v>551</v>
      </c>
      <c r="C304" s="627" t="s">
        <v>565</v>
      </c>
      <c r="D304" s="628" t="s">
        <v>566</v>
      </c>
      <c r="E304" s="627" t="s">
        <v>554</v>
      </c>
      <c r="F304" s="628" t="s">
        <v>555</v>
      </c>
      <c r="G304" s="627" t="s">
        <v>1399</v>
      </c>
      <c r="H304" s="627" t="s">
        <v>1642</v>
      </c>
      <c r="I304" s="627" t="s">
        <v>1643</v>
      </c>
      <c r="J304" s="627" t="s">
        <v>1644</v>
      </c>
      <c r="K304" s="627" t="s">
        <v>1645</v>
      </c>
      <c r="L304" s="629">
        <v>207.00001533824064</v>
      </c>
      <c r="M304" s="629">
        <v>112</v>
      </c>
      <c r="N304" s="630">
        <v>23184.001717882951</v>
      </c>
    </row>
    <row r="305" spans="1:14" ht="14.4" customHeight="1" x14ac:dyDescent="0.3">
      <c r="A305" s="625" t="s">
        <v>549</v>
      </c>
      <c r="B305" s="626" t="s">
        <v>551</v>
      </c>
      <c r="C305" s="627" t="s">
        <v>565</v>
      </c>
      <c r="D305" s="628" t="s">
        <v>566</v>
      </c>
      <c r="E305" s="627" t="s">
        <v>554</v>
      </c>
      <c r="F305" s="628" t="s">
        <v>555</v>
      </c>
      <c r="G305" s="627" t="s">
        <v>1399</v>
      </c>
      <c r="H305" s="627" t="s">
        <v>1646</v>
      </c>
      <c r="I305" s="627" t="s">
        <v>1646</v>
      </c>
      <c r="J305" s="627" t="s">
        <v>1640</v>
      </c>
      <c r="K305" s="627" t="s">
        <v>1647</v>
      </c>
      <c r="L305" s="629">
        <v>183.37003624982384</v>
      </c>
      <c r="M305" s="629">
        <v>132</v>
      </c>
      <c r="N305" s="630">
        <v>24204.844784976747</v>
      </c>
    </row>
    <row r="306" spans="1:14" ht="14.4" customHeight="1" x14ac:dyDescent="0.3">
      <c r="A306" s="625" t="s">
        <v>549</v>
      </c>
      <c r="B306" s="626" t="s">
        <v>551</v>
      </c>
      <c r="C306" s="627" t="s">
        <v>565</v>
      </c>
      <c r="D306" s="628" t="s">
        <v>566</v>
      </c>
      <c r="E306" s="627" t="s">
        <v>554</v>
      </c>
      <c r="F306" s="628" t="s">
        <v>555</v>
      </c>
      <c r="G306" s="627" t="s">
        <v>1399</v>
      </c>
      <c r="H306" s="627" t="s">
        <v>1648</v>
      </c>
      <c r="I306" s="627" t="s">
        <v>1649</v>
      </c>
      <c r="J306" s="627" t="s">
        <v>1650</v>
      </c>
      <c r="K306" s="627" t="s">
        <v>1632</v>
      </c>
      <c r="L306" s="629">
        <v>44.779995888623986</v>
      </c>
      <c r="M306" s="629">
        <v>11</v>
      </c>
      <c r="N306" s="630">
        <v>492.57995477486384</v>
      </c>
    </row>
    <row r="307" spans="1:14" ht="14.4" customHeight="1" x14ac:dyDescent="0.3">
      <c r="A307" s="625" t="s">
        <v>549</v>
      </c>
      <c r="B307" s="626" t="s">
        <v>551</v>
      </c>
      <c r="C307" s="627" t="s">
        <v>565</v>
      </c>
      <c r="D307" s="628" t="s">
        <v>566</v>
      </c>
      <c r="E307" s="627" t="s">
        <v>554</v>
      </c>
      <c r="F307" s="628" t="s">
        <v>555</v>
      </c>
      <c r="G307" s="627" t="s">
        <v>1399</v>
      </c>
      <c r="H307" s="627" t="s">
        <v>1651</v>
      </c>
      <c r="I307" s="627" t="s">
        <v>1652</v>
      </c>
      <c r="J307" s="627" t="s">
        <v>1653</v>
      </c>
      <c r="K307" s="627" t="s">
        <v>1624</v>
      </c>
      <c r="L307" s="629">
        <v>148.069975076351</v>
      </c>
      <c r="M307" s="629">
        <v>6</v>
      </c>
      <c r="N307" s="630">
        <v>888.419850458106</v>
      </c>
    </row>
    <row r="308" spans="1:14" ht="14.4" customHeight="1" x14ac:dyDescent="0.3">
      <c r="A308" s="625" t="s">
        <v>549</v>
      </c>
      <c r="B308" s="626" t="s">
        <v>551</v>
      </c>
      <c r="C308" s="627" t="s">
        <v>565</v>
      </c>
      <c r="D308" s="628" t="s">
        <v>566</v>
      </c>
      <c r="E308" s="627" t="s">
        <v>554</v>
      </c>
      <c r="F308" s="628" t="s">
        <v>555</v>
      </c>
      <c r="G308" s="627" t="s">
        <v>1399</v>
      </c>
      <c r="H308" s="627" t="s">
        <v>1654</v>
      </c>
      <c r="I308" s="627" t="s">
        <v>1655</v>
      </c>
      <c r="J308" s="627" t="s">
        <v>1656</v>
      </c>
      <c r="K308" s="627"/>
      <c r="L308" s="629">
        <v>40.570013816661401</v>
      </c>
      <c r="M308" s="629">
        <v>6</v>
      </c>
      <c r="N308" s="630">
        <v>243.42008289996841</v>
      </c>
    </row>
    <row r="309" spans="1:14" ht="14.4" customHeight="1" x14ac:dyDescent="0.3">
      <c r="A309" s="625" t="s">
        <v>549</v>
      </c>
      <c r="B309" s="626" t="s">
        <v>551</v>
      </c>
      <c r="C309" s="627" t="s">
        <v>565</v>
      </c>
      <c r="D309" s="628" t="s">
        <v>566</v>
      </c>
      <c r="E309" s="627" t="s">
        <v>560</v>
      </c>
      <c r="F309" s="628" t="s">
        <v>561</v>
      </c>
      <c r="G309" s="627"/>
      <c r="H309" s="627" t="s">
        <v>1657</v>
      </c>
      <c r="I309" s="627" t="s">
        <v>1658</v>
      </c>
      <c r="J309" s="627" t="s">
        <v>1659</v>
      </c>
      <c r="K309" s="627" t="s">
        <v>1660</v>
      </c>
      <c r="L309" s="629">
        <v>32.42</v>
      </c>
      <c r="M309" s="629">
        <v>16</v>
      </c>
      <c r="N309" s="630">
        <v>518.72</v>
      </c>
    </row>
    <row r="310" spans="1:14" ht="14.4" customHeight="1" x14ac:dyDescent="0.3">
      <c r="A310" s="625" t="s">
        <v>549</v>
      </c>
      <c r="B310" s="626" t="s">
        <v>551</v>
      </c>
      <c r="C310" s="627" t="s">
        <v>565</v>
      </c>
      <c r="D310" s="628" t="s">
        <v>566</v>
      </c>
      <c r="E310" s="627" t="s">
        <v>560</v>
      </c>
      <c r="F310" s="628" t="s">
        <v>561</v>
      </c>
      <c r="G310" s="627"/>
      <c r="H310" s="627" t="s">
        <v>1661</v>
      </c>
      <c r="I310" s="627" t="s">
        <v>1662</v>
      </c>
      <c r="J310" s="627" t="s">
        <v>1663</v>
      </c>
      <c r="K310" s="627" t="s">
        <v>1664</v>
      </c>
      <c r="L310" s="629">
        <v>763.7138053510256</v>
      </c>
      <c r="M310" s="629">
        <v>3.0000000000000004</v>
      </c>
      <c r="N310" s="630">
        <v>2291.1414160530771</v>
      </c>
    </row>
    <row r="311" spans="1:14" ht="14.4" customHeight="1" x14ac:dyDescent="0.3">
      <c r="A311" s="625" t="s">
        <v>549</v>
      </c>
      <c r="B311" s="626" t="s">
        <v>551</v>
      </c>
      <c r="C311" s="627" t="s">
        <v>565</v>
      </c>
      <c r="D311" s="628" t="s">
        <v>566</v>
      </c>
      <c r="E311" s="627" t="s">
        <v>560</v>
      </c>
      <c r="F311" s="628" t="s">
        <v>561</v>
      </c>
      <c r="G311" s="627" t="s">
        <v>620</v>
      </c>
      <c r="H311" s="627" t="s">
        <v>1665</v>
      </c>
      <c r="I311" s="627" t="s">
        <v>1666</v>
      </c>
      <c r="J311" s="627" t="s">
        <v>1667</v>
      </c>
      <c r="K311" s="627" t="s">
        <v>1668</v>
      </c>
      <c r="L311" s="629">
        <v>37.769965787972481</v>
      </c>
      <c r="M311" s="629">
        <v>5</v>
      </c>
      <c r="N311" s="630">
        <v>188.84982893986242</v>
      </c>
    </row>
    <row r="312" spans="1:14" ht="14.4" customHeight="1" x14ac:dyDescent="0.3">
      <c r="A312" s="625" t="s">
        <v>549</v>
      </c>
      <c r="B312" s="626" t="s">
        <v>551</v>
      </c>
      <c r="C312" s="627" t="s">
        <v>565</v>
      </c>
      <c r="D312" s="628" t="s">
        <v>566</v>
      </c>
      <c r="E312" s="627" t="s">
        <v>560</v>
      </c>
      <c r="F312" s="628" t="s">
        <v>561</v>
      </c>
      <c r="G312" s="627" t="s">
        <v>620</v>
      </c>
      <c r="H312" s="627" t="s">
        <v>1669</v>
      </c>
      <c r="I312" s="627" t="s">
        <v>1670</v>
      </c>
      <c r="J312" s="627" t="s">
        <v>1671</v>
      </c>
      <c r="K312" s="627" t="s">
        <v>1672</v>
      </c>
      <c r="L312" s="629">
        <v>26.800079371028701</v>
      </c>
      <c r="M312" s="629">
        <v>1</v>
      </c>
      <c r="N312" s="630">
        <v>26.800079371028701</v>
      </c>
    </row>
    <row r="313" spans="1:14" ht="14.4" customHeight="1" x14ac:dyDescent="0.3">
      <c r="A313" s="625" t="s">
        <v>549</v>
      </c>
      <c r="B313" s="626" t="s">
        <v>551</v>
      </c>
      <c r="C313" s="627" t="s">
        <v>565</v>
      </c>
      <c r="D313" s="628" t="s">
        <v>566</v>
      </c>
      <c r="E313" s="627" t="s">
        <v>560</v>
      </c>
      <c r="F313" s="628" t="s">
        <v>561</v>
      </c>
      <c r="G313" s="627" t="s">
        <v>620</v>
      </c>
      <c r="H313" s="627" t="s">
        <v>1673</v>
      </c>
      <c r="I313" s="627" t="s">
        <v>1674</v>
      </c>
      <c r="J313" s="627" t="s">
        <v>1675</v>
      </c>
      <c r="K313" s="627" t="s">
        <v>1676</v>
      </c>
      <c r="L313" s="629">
        <v>33.410002773573765</v>
      </c>
      <c r="M313" s="629">
        <v>14</v>
      </c>
      <c r="N313" s="630">
        <v>467.74003883003274</v>
      </c>
    </row>
    <row r="314" spans="1:14" ht="14.4" customHeight="1" x14ac:dyDescent="0.3">
      <c r="A314" s="625" t="s">
        <v>549</v>
      </c>
      <c r="B314" s="626" t="s">
        <v>551</v>
      </c>
      <c r="C314" s="627" t="s">
        <v>565</v>
      </c>
      <c r="D314" s="628" t="s">
        <v>566</v>
      </c>
      <c r="E314" s="627" t="s">
        <v>560</v>
      </c>
      <c r="F314" s="628" t="s">
        <v>561</v>
      </c>
      <c r="G314" s="627" t="s">
        <v>620</v>
      </c>
      <c r="H314" s="627" t="s">
        <v>1677</v>
      </c>
      <c r="I314" s="627" t="s">
        <v>1678</v>
      </c>
      <c r="J314" s="627" t="s">
        <v>1679</v>
      </c>
      <c r="K314" s="627" t="s">
        <v>1680</v>
      </c>
      <c r="L314" s="629">
        <v>761.04528282274646</v>
      </c>
      <c r="M314" s="629">
        <v>15.6</v>
      </c>
      <c r="N314" s="630">
        <v>11872.306412034844</v>
      </c>
    </row>
    <row r="315" spans="1:14" ht="14.4" customHeight="1" x14ac:dyDescent="0.3">
      <c r="A315" s="625" t="s">
        <v>549</v>
      </c>
      <c r="B315" s="626" t="s">
        <v>551</v>
      </c>
      <c r="C315" s="627" t="s">
        <v>565</v>
      </c>
      <c r="D315" s="628" t="s">
        <v>566</v>
      </c>
      <c r="E315" s="627" t="s">
        <v>560</v>
      </c>
      <c r="F315" s="628" t="s">
        <v>561</v>
      </c>
      <c r="G315" s="627" t="s">
        <v>620</v>
      </c>
      <c r="H315" s="627" t="s">
        <v>1681</v>
      </c>
      <c r="I315" s="627" t="s">
        <v>1682</v>
      </c>
      <c r="J315" s="627" t="s">
        <v>1683</v>
      </c>
      <c r="K315" s="627" t="s">
        <v>1684</v>
      </c>
      <c r="L315" s="629">
        <v>4255.9213185115059</v>
      </c>
      <c r="M315" s="629">
        <v>5.1999999999999993</v>
      </c>
      <c r="N315" s="630">
        <v>22130.790856259828</v>
      </c>
    </row>
    <row r="316" spans="1:14" ht="14.4" customHeight="1" x14ac:dyDescent="0.3">
      <c r="A316" s="625" t="s">
        <v>549</v>
      </c>
      <c r="B316" s="626" t="s">
        <v>551</v>
      </c>
      <c r="C316" s="627" t="s">
        <v>565</v>
      </c>
      <c r="D316" s="628" t="s">
        <v>566</v>
      </c>
      <c r="E316" s="627" t="s">
        <v>560</v>
      </c>
      <c r="F316" s="628" t="s">
        <v>561</v>
      </c>
      <c r="G316" s="627" t="s">
        <v>620</v>
      </c>
      <c r="H316" s="627" t="s">
        <v>1685</v>
      </c>
      <c r="I316" s="627" t="s">
        <v>1686</v>
      </c>
      <c r="J316" s="627" t="s">
        <v>1687</v>
      </c>
      <c r="K316" s="627" t="s">
        <v>1688</v>
      </c>
      <c r="L316" s="629">
        <v>677.45654863367349</v>
      </c>
      <c r="M316" s="629">
        <v>8</v>
      </c>
      <c r="N316" s="630">
        <v>5419.6523890693879</v>
      </c>
    </row>
    <row r="317" spans="1:14" ht="14.4" customHeight="1" x14ac:dyDescent="0.3">
      <c r="A317" s="625" t="s">
        <v>549</v>
      </c>
      <c r="B317" s="626" t="s">
        <v>551</v>
      </c>
      <c r="C317" s="627" t="s">
        <v>565</v>
      </c>
      <c r="D317" s="628" t="s">
        <v>566</v>
      </c>
      <c r="E317" s="627" t="s">
        <v>560</v>
      </c>
      <c r="F317" s="628" t="s">
        <v>561</v>
      </c>
      <c r="G317" s="627" t="s">
        <v>620</v>
      </c>
      <c r="H317" s="627" t="s">
        <v>1689</v>
      </c>
      <c r="I317" s="627" t="s">
        <v>1690</v>
      </c>
      <c r="J317" s="627" t="s">
        <v>1691</v>
      </c>
      <c r="K317" s="627" t="s">
        <v>1692</v>
      </c>
      <c r="L317" s="629">
        <v>604.93928585479739</v>
      </c>
      <c r="M317" s="629">
        <v>4</v>
      </c>
      <c r="N317" s="630">
        <v>2419.7571434191896</v>
      </c>
    </row>
    <row r="318" spans="1:14" ht="14.4" customHeight="1" x14ac:dyDescent="0.3">
      <c r="A318" s="625" t="s">
        <v>549</v>
      </c>
      <c r="B318" s="626" t="s">
        <v>551</v>
      </c>
      <c r="C318" s="627" t="s">
        <v>565</v>
      </c>
      <c r="D318" s="628" t="s">
        <v>566</v>
      </c>
      <c r="E318" s="627" t="s">
        <v>560</v>
      </c>
      <c r="F318" s="628" t="s">
        <v>561</v>
      </c>
      <c r="G318" s="627" t="s">
        <v>620</v>
      </c>
      <c r="H318" s="627" t="s">
        <v>1693</v>
      </c>
      <c r="I318" s="627" t="s">
        <v>1694</v>
      </c>
      <c r="J318" s="627" t="s">
        <v>1695</v>
      </c>
      <c r="K318" s="627" t="s">
        <v>1696</v>
      </c>
      <c r="L318" s="629">
        <v>517.50006995229012</v>
      </c>
      <c r="M318" s="629">
        <v>12.3</v>
      </c>
      <c r="N318" s="630">
        <v>6365.250860413169</v>
      </c>
    </row>
    <row r="319" spans="1:14" ht="14.4" customHeight="1" x14ac:dyDescent="0.3">
      <c r="A319" s="625" t="s">
        <v>549</v>
      </c>
      <c r="B319" s="626" t="s">
        <v>551</v>
      </c>
      <c r="C319" s="627" t="s">
        <v>565</v>
      </c>
      <c r="D319" s="628" t="s">
        <v>566</v>
      </c>
      <c r="E319" s="627" t="s">
        <v>560</v>
      </c>
      <c r="F319" s="628" t="s">
        <v>561</v>
      </c>
      <c r="G319" s="627" t="s">
        <v>620</v>
      </c>
      <c r="H319" s="627" t="s">
        <v>1697</v>
      </c>
      <c r="I319" s="627" t="s">
        <v>1698</v>
      </c>
      <c r="J319" s="627" t="s">
        <v>1699</v>
      </c>
      <c r="K319" s="627" t="s">
        <v>1700</v>
      </c>
      <c r="L319" s="629">
        <v>155.84333333333333</v>
      </c>
      <c r="M319" s="629">
        <v>3</v>
      </c>
      <c r="N319" s="630">
        <v>467.53</v>
      </c>
    </row>
    <row r="320" spans="1:14" ht="14.4" customHeight="1" x14ac:dyDescent="0.3">
      <c r="A320" s="625" t="s">
        <v>549</v>
      </c>
      <c r="B320" s="626" t="s">
        <v>551</v>
      </c>
      <c r="C320" s="627" t="s">
        <v>565</v>
      </c>
      <c r="D320" s="628" t="s">
        <v>566</v>
      </c>
      <c r="E320" s="627" t="s">
        <v>560</v>
      </c>
      <c r="F320" s="628" t="s">
        <v>561</v>
      </c>
      <c r="G320" s="627" t="s">
        <v>620</v>
      </c>
      <c r="H320" s="627" t="s">
        <v>1701</v>
      </c>
      <c r="I320" s="627" t="s">
        <v>1702</v>
      </c>
      <c r="J320" s="627" t="s">
        <v>1703</v>
      </c>
      <c r="K320" s="627" t="s">
        <v>1704</v>
      </c>
      <c r="L320" s="629">
        <v>30.760012358124087</v>
      </c>
      <c r="M320" s="629">
        <v>30</v>
      </c>
      <c r="N320" s="630">
        <v>922.80037074372262</v>
      </c>
    </row>
    <row r="321" spans="1:14" ht="14.4" customHeight="1" x14ac:dyDescent="0.3">
      <c r="A321" s="625" t="s">
        <v>549</v>
      </c>
      <c r="B321" s="626" t="s">
        <v>551</v>
      </c>
      <c r="C321" s="627" t="s">
        <v>565</v>
      </c>
      <c r="D321" s="628" t="s">
        <v>566</v>
      </c>
      <c r="E321" s="627" t="s">
        <v>560</v>
      </c>
      <c r="F321" s="628" t="s">
        <v>561</v>
      </c>
      <c r="G321" s="627" t="s">
        <v>620</v>
      </c>
      <c r="H321" s="627" t="s">
        <v>1705</v>
      </c>
      <c r="I321" s="627" t="s">
        <v>1706</v>
      </c>
      <c r="J321" s="627" t="s">
        <v>1707</v>
      </c>
      <c r="K321" s="627" t="s">
        <v>1708</v>
      </c>
      <c r="L321" s="629">
        <v>63.158996308130163</v>
      </c>
      <c r="M321" s="629">
        <v>14</v>
      </c>
      <c r="N321" s="630">
        <v>884.2259483138223</v>
      </c>
    </row>
    <row r="322" spans="1:14" ht="14.4" customHeight="1" x14ac:dyDescent="0.3">
      <c r="A322" s="625" t="s">
        <v>549</v>
      </c>
      <c r="B322" s="626" t="s">
        <v>551</v>
      </c>
      <c r="C322" s="627" t="s">
        <v>565</v>
      </c>
      <c r="D322" s="628" t="s">
        <v>566</v>
      </c>
      <c r="E322" s="627" t="s">
        <v>560</v>
      </c>
      <c r="F322" s="628" t="s">
        <v>561</v>
      </c>
      <c r="G322" s="627" t="s">
        <v>620</v>
      </c>
      <c r="H322" s="627" t="s">
        <v>1709</v>
      </c>
      <c r="I322" s="627" t="s">
        <v>1710</v>
      </c>
      <c r="J322" s="627" t="s">
        <v>1707</v>
      </c>
      <c r="K322" s="627" t="s">
        <v>1711</v>
      </c>
      <c r="L322" s="629">
        <v>82.830081876030377</v>
      </c>
      <c r="M322" s="629">
        <v>35</v>
      </c>
      <c r="N322" s="630">
        <v>2899.0528656610632</v>
      </c>
    </row>
    <row r="323" spans="1:14" ht="14.4" customHeight="1" x14ac:dyDescent="0.3">
      <c r="A323" s="625" t="s">
        <v>549</v>
      </c>
      <c r="B323" s="626" t="s">
        <v>551</v>
      </c>
      <c r="C323" s="627" t="s">
        <v>565</v>
      </c>
      <c r="D323" s="628" t="s">
        <v>566</v>
      </c>
      <c r="E323" s="627" t="s">
        <v>560</v>
      </c>
      <c r="F323" s="628" t="s">
        <v>561</v>
      </c>
      <c r="G323" s="627" t="s">
        <v>620</v>
      </c>
      <c r="H323" s="627" t="s">
        <v>1712</v>
      </c>
      <c r="I323" s="627" t="s">
        <v>1713</v>
      </c>
      <c r="J323" s="627" t="s">
        <v>1714</v>
      </c>
      <c r="K323" s="627" t="s">
        <v>1715</v>
      </c>
      <c r="L323" s="629">
        <v>246.21571428571428</v>
      </c>
      <c r="M323" s="629">
        <v>7</v>
      </c>
      <c r="N323" s="630">
        <v>1723.51</v>
      </c>
    </row>
    <row r="324" spans="1:14" ht="14.4" customHeight="1" x14ac:dyDescent="0.3">
      <c r="A324" s="625" t="s">
        <v>549</v>
      </c>
      <c r="B324" s="626" t="s">
        <v>551</v>
      </c>
      <c r="C324" s="627" t="s">
        <v>565</v>
      </c>
      <c r="D324" s="628" t="s">
        <v>566</v>
      </c>
      <c r="E324" s="627" t="s">
        <v>560</v>
      </c>
      <c r="F324" s="628" t="s">
        <v>561</v>
      </c>
      <c r="G324" s="627" t="s">
        <v>1399</v>
      </c>
      <c r="H324" s="627" t="s">
        <v>1716</v>
      </c>
      <c r="I324" s="627" t="s">
        <v>1717</v>
      </c>
      <c r="J324" s="627" t="s">
        <v>1718</v>
      </c>
      <c r="K324" s="627" t="s">
        <v>1719</v>
      </c>
      <c r="L324" s="629">
        <v>269.62436103481764</v>
      </c>
      <c r="M324" s="629">
        <v>16</v>
      </c>
      <c r="N324" s="630">
        <v>4313.9897765570822</v>
      </c>
    </row>
    <row r="325" spans="1:14" ht="14.4" customHeight="1" x14ac:dyDescent="0.3">
      <c r="A325" s="625" t="s">
        <v>549</v>
      </c>
      <c r="B325" s="626" t="s">
        <v>551</v>
      </c>
      <c r="C325" s="627" t="s">
        <v>565</v>
      </c>
      <c r="D325" s="628" t="s">
        <v>566</v>
      </c>
      <c r="E325" s="627" t="s">
        <v>560</v>
      </c>
      <c r="F325" s="628" t="s">
        <v>561</v>
      </c>
      <c r="G325" s="627" t="s">
        <v>1399</v>
      </c>
      <c r="H325" s="627" t="s">
        <v>1720</v>
      </c>
      <c r="I325" s="627" t="s">
        <v>1721</v>
      </c>
      <c r="J325" s="627" t="s">
        <v>1722</v>
      </c>
      <c r="K325" s="627" t="s">
        <v>1723</v>
      </c>
      <c r="L325" s="629">
        <v>45.849983632853906</v>
      </c>
      <c r="M325" s="629">
        <v>116</v>
      </c>
      <c r="N325" s="630">
        <v>5318.598101411053</v>
      </c>
    </row>
    <row r="326" spans="1:14" ht="14.4" customHeight="1" x14ac:dyDescent="0.3">
      <c r="A326" s="625" t="s">
        <v>549</v>
      </c>
      <c r="B326" s="626" t="s">
        <v>551</v>
      </c>
      <c r="C326" s="627" t="s">
        <v>565</v>
      </c>
      <c r="D326" s="628" t="s">
        <v>566</v>
      </c>
      <c r="E326" s="627" t="s">
        <v>560</v>
      </c>
      <c r="F326" s="628" t="s">
        <v>561</v>
      </c>
      <c r="G326" s="627" t="s">
        <v>1399</v>
      </c>
      <c r="H326" s="627" t="s">
        <v>1724</v>
      </c>
      <c r="I326" s="627" t="s">
        <v>1725</v>
      </c>
      <c r="J326" s="627" t="s">
        <v>1726</v>
      </c>
      <c r="K326" s="627" t="s">
        <v>1727</v>
      </c>
      <c r="L326" s="629">
        <v>3778.1300341085357</v>
      </c>
      <c r="M326" s="629">
        <v>24.500000000000004</v>
      </c>
      <c r="N326" s="630">
        <v>92564.18583565914</v>
      </c>
    </row>
    <row r="327" spans="1:14" ht="14.4" customHeight="1" x14ac:dyDescent="0.3">
      <c r="A327" s="625" t="s">
        <v>549</v>
      </c>
      <c r="B327" s="626" t="s">
        <v>551</v>
      </c>
      <c r="C327" s="627" t="s">
        <v>565</v>
      </c>
      <c r="D327" s="628" t="s">
        <v>566</v>
      </c>
      <c r="E327" s="627" t="s">
        <v>560</v>
      </c>
      <c r="F327" s="628" t="s">
        <v>561</v>
      </c>
      <c r="G327" s="627" t="s">
        <v>1399</v>
      </c>
      <c r="H327" s="627" t="s">
        <v>1728</v>
      </c>
      <c r="I327" s="627" t="s">
        <v>1729</v>
      </c>
      <c r="J327" s="627" t="s">
        <v>1730</v>
      </c>
      <c r="K327" s="627" t="s">
        <v>1731</v>
      </c>
      <c r="L327" s="629">
        <v>57.37</v>
      </c>
      <c r="M327" s="629">
        <v>1</v>
      </c>
      <c r="N327" s="630">
        <v>57.37</v>
      </c>
    </row>
    <row r="328" spans="1:14" ht="14.4" customHeight="1" x14ac:dyDescent="0.3">
      <c r="A328" s="625" t="s">
        <v>549</v>
      </c>
      <c r="B328" s="626" t="s">
        <v>551</v>
      </c>
      <c r="C328" s="627" t="s">
        <v>565</v>
      </c>
      <c r="D328" s="628" t="s">
        <v>566</v>
      </c>
      <c r="E328" s="627" t="s">
        <v>560</v>
      </c>
      <c r="F328" s="628" t="s">
        <v>561</v>
      </c>
      <c r="G328" s="627" t="s">
        <v>1399</v>
      </c>
      <c r="H328" s="627" t="s">
        <v>1732</v>
      </c>
      <c r="I328" s="627" t="s">
        <v>1733</v>
      </c>
      <c r="J328" s="627" t="s">
        <v>1734</v>
      </c>
      <c r="K328" s="627" t="s">
        <v>1735</v>
      </c>
      <c r="L328" s="629">
        <v>245.64296575495175</v>
      </c>
      <c r="M328" s="629">
        <v>9</v>
      </c>
      <c r="N328" s="630">
        <v>2210.7866917945657</v>
      </c>
    </row>
    <row r="329" spans="1:14" ht="14.4" customHeight="1" x14ac:dyDescent="0.3">
      <c r="A329" s="625" t="s">
        <v>549</v>
      </c>
      <c r="B329" s="626" t="s">
        <v>551</v>
      </c>
      <c r="C329" s="627" t="s">
        <v>565</v>
      </c>
      <c r="D329" s="628" t="s">
        <v>566</v>
      </c>
      <c r="E329" s="627" t="s">
        <v>560</v>
      </c>
      <c r="F329" s="628" t="s">
        <v>561</v>
      </c>
      <c r="G329" s="627" t="s">
        <v>1399</v>
      </c>
      <c r="H329" s="627" t="s">
        <v>1736</v>
      </c>
      <c r="I329" s="627" t="s">
        <v>1737</v>
      </c>
      <c r="J329" s="627" t="s">
        <v>1738</v>
      </c>
      <c r="K329" s="627" t="s">
        <v>1684</v>
      </c>
      <c r="L329" s="629">
        <v>307.39997856120027</v>
      </c>
      <c r="M329" s="629">
        <v>74.30000000000004</v>
      </c>
      <c r="N329" s="630">
        <v>22839.818407097191</v>
      </c>
    </row>
    <row r="330" spans="1:14" ht="14.4" customHeight="1" x14ac:dyDescent="0.3">
      <c r="A330" s="625" t="s">
        <v>549</v>
      </c>
      <c r="B330" s="626" t="s">
        <v>551</v>
      </c>
      <c r="C330" s="627" t="s">
        <v>565</v>
      </c>
      <c r="D330" s="628" t="s">
        <v>566</v>
      </c>
      <c r="E330" s="627" t="s">
        <v>560</v>
      </c>
      <c r="F330" s="628" t="s">
        <v>561</v>
      </c>
      <c r="G330" s="627" t="s">
        <v>1399</v>
      </c>
      <c r="H330" s="627" t="s">
        <v>1739</v>
      </c>
      <c r="I330" s="627" t="s">
        <v>1740</v>
      </c>
      <c r="J330" s="627" t="s">
        <v>1741</v>
      </c>
      <c r="K330" s="627" t="s">
        <v>1742</v>
      </c>
      <c r="L330" s="629">
        <v>225.8099765747713</v>
      </c>
      <c r="M330" s="629">
        <v>218.39999999999932</v>
      </c>
      <c r="N330" s="630">
        <v>49316.898883929898</v>
      </c>
    </row>
    <row r="331" spans="1:14" ht="14.4" customHeight="1" x14ac:dyDescent="0.3">
      <c r="A331" s="625" t="s">
        <v>549</v>
      </c>
      <c r="B331" s="626" t="s">
        <v>551</v>
      </c>
      <c r="C331" s="627" t="s">
        <v>565</v>
      </c>
      <c r="D331" s="628" t="s">
        <v>566</v>
      </c>
      <c r="E331" s="627" t="s">
        <v>560</v>
      </c>
      <c r="F331" s="628" t="s">
        <v>561</v>
      </c>
      <c r="G331" s="627" t="s">
        <v>1399</v>
      </c>
      <c r="H331" s="627" t="s">
        <v>1743</v>
      </c>
      <c r="I331" s="627" t="s">
        <v>1744</v>
      </c>
      <c r="J331" s="627" t="s">
        <v>1745</v>
      </c>
      <c r="K331" s="627" t="s">
        <v>1746</v>
      </c>
      <c r="L331" s="629">
        <v>75.300114328072794</v>
      </c>
      <c r="M331" s="629">
        <v>18</v>
      </c>
      <c r="N331" s="630">
        <v>1355.4020579053104</v>
      </c>
    </row>
    <row r="332" spans="1:14" ht="14.4" customHeight="1" x14ac:dyDescent="0.3">
      <c r="A332" s="625" t="s">
        <v>549</v>
      </c>
      <c r="B332" s="626" t="s">
        <v>551</v>
      </c>
      <c r="C332" s="627" t="s">
        <v>565</v>
      </c>
      <c r="D332" s="628" t="s">
        <v>566</v>
      </c>
      <c r="E332" s="627" t="s">
        <v>560</v>
      </c>
      <c r="F332" s="628" t="s">
        <v>561</v>
      </c>
      <c r="G332" s="627" t="s">
        <v>1399</v>
      </c>
      <c r="H332" s="627" t="s">
        <v>1747</v>
      </c>
      <c r="I332" s="627" t="s">
        <v>1748</v>
      </c>
      <c r="J332" s="627" t="s">
        <v>1749</v>
      </c>
      <c r="K332" s="627" t="s">
        <v>1750</v>
      </c>
      <c r="L332" s="629">
        <v>300.72272121712649</v>
      </c>
      <c r="M332" s="629">
        <v>4</v>
      </c>
      <c r="N332" s="630">
        <v>1202.890884868506</v>
      </c>
    </row>
    <row r="333" spans="1:14" ht="14.4" customHeight="1" x14ac:dyDescent="0.3">
      <c r="A333" s="625" t="s">
        <v>549</v>
      </c>
      <c r="B333" s="626" t="s">
        <v>551</v>
      </c>
      <c r="C333" s="627" t="s">
        <v>565</v>
      </c>
      <c r="D333" s="628" t="s">
        <v>566</v>
      </c>
      <c r="E333" s="627" t="s">
        <v>560</v>
      </c>
      <c r="F333" s="628" t="s">
        <v>561</v>
      </c>
      <c r="G333" s="627" t="s">
        <v>1399</v>
      </c>
      <c r="H333" s="627" t="s">
        <v>1751</v>
      </c>
      <c r="I333" s="627" t="s">
        <v>1752</v>
      </c>
      <c r="J333" s="627" t="s">
        <v>1753</v>
      </c>
      <c r="K333" s="627" t="s">
        <v>1754</v>
      </c>
      <c r="L333" s="629">
        <v>323.86012333534109</v>
      </c>
      <c r="M333" s="629">
        <v>34</v>
      </c>
      <c r="N333" s="630">
        <v>11011.244193401597</v>
      </c>
    </row>
    <row r="334" spans="1:14" ht="14.4" customHeight="1" x14ac:dyDescent="0.3">
      <c r="A334" s="625" t="s">
        <v>549</v>
      </c>
      <c r="B334" s="626" t="s">
        <v>551</v>
      </c>
      <c r="C334" s="627" t="s">
        <v>565</v>
      </c>
      <c r="D334" s="628" t="s">
        <v>566</v>
      </c>
      <c r="E334" s="627" t="s">
        <v>560</v>
      </c>
      <c r="F334" s="628" t="s">
        <v>561</v>
      </c>
      <c r="G334" s="627" t="s">
        <v>1399</v>
      </c>
      <c r="H334" s="627" t="s">
        <v>1755</v>
      </c>
      <c r="I334" s="627" t="s">
        <v>1756</v>
      </c>
      <c r="J334" s="627" t="s">
        <v>1757</v>
      </c>
      <c r="K334" s="627" t="s">
        <v>1758</v>
      </c>
      <c r="L334" s="629">
        <v>154.05000000000001</v>
      </c>
      <c r="M334" s="629">
        <v>3</v>
      </c>
      <c r="N334" s="630">
        <v>462.15000000000003</v>
      </c>
    </row>
    <row r="335" spans="1:14" ht="14.4" customHeight="1" x14ac:dyDescent="0.3">
      <c r="A335" s="625" t="s">
        <v>549</v>
      </c>
      <c r="B335" s="626" t="s">
        <v>551</v>
      </c>
      <c r="C335" s="627" t="s">
        <v>565</v>
      </c>
      <c r="D335" s="628" t="s">
        <v>566</v>
      </c>
      <c r="E335" s="627" t="s">
        <v>560</v>
      </c>
      <c r="F335" s="628" t="s">
        <v>561</v>
      </c>
      <c r="G335" s="627" t="s">
        <v>1399</v>
      </c>
      <c r="H335" s="627" t="s">
        <v>1759</v>
      </c>
      <c r="I335" s="627" t="s">
        <v>1760</v>
      </c>
      <c r="J335" s="627" t="s">
        <v>1761</v>
      </c>
      <c r="K335" s="627" t="s">
        <v>1762</v>
      </c>
      <c r="L335" s="629">
        <v>54.429875391369173</v>
      </c>
      <c r="M335" s="629">
        <v>86</v>
      </c>
      <c r="N335" s="630">
        <v>4680.9692836577487</v>
      </c>
    </row>
    <row r="336" spans="1:14" ht="14.4" customHeight="1" x14ac:dyDescent="0.3">
      <c r="A336" s="625" t="s">
        <v>549</v>
      </c>
      <c r="B336" s="626" t="s">
        <v>551</v>
      </c>
      <c r="C336" s="627" t="s">
        <v>565</v>
      </c>
      <c r="D336" s="628" t="s">
        <v>566</v>
      </c>
      <c r="E336" s="627" t="s">
        <v>560</v>
      </c>
      <c r="F336" s="628" t="s">
        <v>561</v>
      </c>
      <c r="G336" s="627" t="s">
        <v>1399</v>
      </c>
      <c r="H336" s="627" t="s">
        <v>1763</v>
      </c>
      <c r="I336" s="627" t="s">
        <v>1764</v>
      </c>
      <c r="J336" s="627" t="s">
        <v>1765</v>
      </c>
      <c r="K336" s="627" t="s">
        <v>1766</v>
      </c>
      <c r="L336" s="629">
        <v>12551.698333333334</v>
      </c>
      <c r="M336" s="629">
        <v>2.4</v>
      </c>
      <c r="N336" s="630">
        <v>30124.076000000001</v>
      </c>
    </row>
    <row r="337" spans="1:14" ht="14.4" customHeight="1" x14ac:dyDescent="0.3">
      <c r="A337" s="625" t="s">
        <v>549</v>
      </c>
      <c r="B337" s="626" t="s">
        <v>551</v>
      </c>
      <c r="C337" s="627" t="s">
        <v>565</v>
      </c>
      <c r="D337" s="628" t="s">
        <v>566</v>
      </c>
      <c r="E337" s="627" t="s">
        <v>562</v>
      </c>
      <c r="F337" s="628" t="s">
        <v>563</v>
      </c>
      <c r="G337" s="627" t="s">
        <v>1399</v>
      </c>
      <c r="H337" s="627" t="s">
        <v>1767</v>
      </c>
      <c r="I337" s="627" t="s">
        <v>1768</v>
      </c>
      <c r="J337" s="627" t="s">
        <v>1769</v>
      </c>
      <c r="K337" s="627"/>
      <c r="L337" s="629">
        <v>91.710080305585777</v>
      </c>
      <c r="M337" s="629">
        <v>234</v>
      </c>
      <c r="N337" s="630">
        <v>21460.15879150707</v>
      </c>
    </row>
    <row r="338" spans="1:14" ht="14.4" customHeight="1" x14ac:dyDescent="0.3">
      <c r="A338" s="625" t="s">
        <v>549</v>
      </c>
      <c r="B338" s="626" t="s">
        <v>551</v>
      </c>
      <c r="C338" s="627" t="s">
        <v>565</v>
      </c>
      <c r="D338" s="628" t="s">
        <v>566</v>
      </c>
      <c r="E338" s="627" t="s">
        <v>556</v>
      </c>
      <c r="F338" s="628" t="s">
        <v>557</v>
      </c>
      <c r="G338" s="627"/>
      <c r="H338" s="627"/>
      <c r="I338" s="627" t="s">
        <v>1770</v>
      </c>
      <c r="J338" s="627" t="s">
        <v>1771</v>
      </c>
      <c r="K338" s="627"/>
      <c r="L338" s="629">
        <v>3842.04</v>
      </c>
      <c r="M338" s="629">
        <v>1</v>
      </c>
      <c r="N338" s="630">
        <v>3842.04</v>
      </c>
    </row>
    <row r="339" spans="1:14" ht="14.4" customHeight="1" x14ac:dyDescent="0.3">
      <c r="A339" s="625" t="s">
        <v>549</v>
      </c>
      <c r="B339" s="626" t="s">
        <v>551</v>
      </c>
      <c r="C339" s="627" t="s">
        <v>565</v>
      </c>
      <c r="D339" s="628" t="s">
        <v>566</v>
      </c>
      <c r="E339" s="627" t="s">
        <v>556</v>
      </c>
      <c r="F339" s="628" t="s">
        <v>557</v>
      </c>
      <c r="G339" s="627"/>
      <c r="H339" s="627"/>
      <c r="I339" s="627" t="s">
        <v>1772</v>
      </c>
      <c r="J339" s="627" t="s">
        <v>1773</v>
      </c>
      <c r="K339" s="627"/>
      <c r="L339" s="629">
        <v>1407.54</v>
      </c>
      <c r="M339" s="629">
        <v>9</v>
      </c>
      <c r="N339" s="630">
        <v>12667.859999999999</v>
      </c>
    </row>
    <row r="340" spans="1:14" ht="14.4" customHeight="1" x14ac:dyDescent="0.3">
      <c r="A340" s="625" t="s">
        <v>549</v>
      </c>
      <c r="B340" s="626" t="s">
        <v>551</v>
      </c>
      <c r="C340" s="627" t="s">
        <v>569</v>
      </c>
      <c r="D340" s="628" t="s">
        <v>570</v>
      </c>
      <c r="E340" s="627" t="s">
        <v>552</v>
      </c>
      <c r="F340" s="628" t="s">
        <v>553</v>
      </c>
      <c r="G340" s="627"/>
      <c r="H340" s="627" t="s">
        <v>581</v>
      </c>
      <c r="I340" s="627" t="s">
        <v>582</v>
      </c>
      <c r="J340" s="627" t="s">
        <v>583</v>
      </c>
      <c r="K340" s="627" t="s">
        <v>584</v>
      </c>
      <c r="L340" s="629">
        <v>61.579931874147505</v>
      </c>
      <c r="M340" s="629">
        <v>7</v>
      </c>
      <c r="N340" s="630">
        <v>431.05952311903252</v>
      </c>
    </row>
    <row r="341" spans="1:14" ht="14.4" customHeight="1" x14ac:dyDescent="0.3">
      <c r="A341" s="625" t="s">
        <v>549</v>
      </c>
      <c r="B341" s="626" t="s">
        <v>551</v>
      </c>
      <c r="C341" s="627" t="s">
        <v>569</v>
      </c>
      <c r="D341" s="628" t="s">
        <v>570</v>
      </c>
      <c r="E341" s="627" t="s">
        <v>552</v>
      </c>
      <c r="F341" s="628" t="s">
        <v>553</v>
      </c>
      <c r="G341" s="627"/>
      <c r="H341" s="627" t="s">
        <v>1774</v>
      </c>
      <c r="I341" s="627" t="s">
        <v>1775</v>
      </c>
      <c r="J341" s="627" t="s">
        <v>1776</v>
      </c>
      <c r="K341" s="627" t="s">
        <v>1777</v>
      </c>
      <c r="L341" s="629">
        <v>119.705</v>
      </c>
      <c r="M341" s="629">
        <v>2</v>
      </c>
      <c r="N341" s="630">
        <v>239.41</v>
      </c>
    </row>
    <row r="342" spans="1:14" ht="14.4" customHeight="1" x14ac:dyDescent="0.3">
      <c r="A342" s="625" t="s">
        <v>549</v>
      </c>
      <c r="B342" s="626" t="s">
        <v>551</v>
      </c>
      <c r="C342" s="627" t="s">
        <v>569</v>
      </c>
      <c r="D342" s="628" t="s">
        <v>570</v>
      </c>
      <c r="E342" s="627" t="s">
        <v>552</v>
      </c>
      <c r="F342" s="628" t="s">
        <v>553</v>
      </c>
      <c r="G342" s="627"/>
      <c r="H342" s="627" t="s">
        <v>589</v>
      </c>
      <c r="I342" s="627" t="s">
        <v>590</v>
      </c>
      <c r="J342" s="627" t="s">
        <v>591</v>
      </c>
      <c r="K342" s="627"/>
      <c r="L342" s="629">
        <v>78.53114078141104</v>
      </c>
      <c r="M342" s="629">
        <v>212</v>
      </c>
      <c r="N342" s="630">
        <v>16648.601845659141</v>
      </c>
    </row>
    <row r="343" spans="1:14" ht="14.4" customHeight="1" x14ac:dyDescent="0.3">
      <c r="A343" s="625" t="s">
        <v>549</v>
      </c>
      <c r="B343" s="626" t="s">
        <v>551</v>
      </c>
      <c r="C343" s="627" t="s">
        <v>569</v>
      </c>
      <c r="D343" s="628" t="s">
        <v>570</v>
      </c>
      <c r="E343" s="627" t="s">
        <v>552</v>
      </c>
      <c r="F343" s="628" t="s">
        <v>553</v>
      </c>
      <c r="G343" s="627"/>
      <c r="H343" s="627" t="s">
        <v>1778</v>
      </c>
      <c r="I343" s="627" t="s">
        <v>1779</v>
      </c>
      <c r="J343" s="627" t="s">
        <v>1780</v>
      </c>
      <c r="K343" s="627" t="s">
        <v>1781</v>
      </c>
      <c r="L343" s="629">
        <v>33.72</v>
      </c>
      <c r="M343" s="629">
        <v>3</v>
      </c>
      <c r="N343" s="630">
        <v>101.16</v>
      </c>
    </row>
    <row r="344" spans="1:14" ht="14.4" customHeight="1" x14ac:dyDescent="0.3">
      <c r="A344" s="625" t="s">
        <v>549</v>
      </c>
      <c r="B344" s="626" t="s">
        <v>551</v>
      </c>
      <c r="C344" s="627" t="s">
        <v>569</v>
      </c>
      <c r="D344" s="628" t="s">
        <v>570</v>
      </c>
      <c r="E344" s="627" t="s">
        <v>552</v>
      </c>
      <c r="F344" s="628" t="s">
        <v>553</v>
      </c>
      <c r="G344" s="627"/>
      <c r="H344" s="627" t="s">
        <v>1782</v>
      </c>
      <c r="I344" s="627" t="s">
        <v>1783</v>
      </c>
      <c r="J344" s="627" t="s">
        <v>1784</v>
      </c>
      <c r="K344" s="627" t="s">
        <v>1123</v>
      </c>
      <c r="L344" s="629">
        <v>41.08</v>
      </c>
      <c r="M344" s="629">
        <v>1</v>
      </c>
      <c r="N344" s="630">
        <v>41.08</v>
      </c>
    </row>
    <row r="345" spans="1:14" ht="14.4" customHeight="1" x14ac:dyDescent="0.3">
      <c r="A345" s="625" t="s">
        <v>549</v>
      </c>
      <c r="B345" s="626" t="s">
        <v>551</v>
      </c>
      <c r="C345" s="627" t="s">
        <v>569</v>
      </c>
      <c r="D345" s="628" t="s">
        <v>570</v>
      </c>
      <c r="E345" s="627" t="s">
        <v>552</v>
      </c>
      <c r="F345" s="628" t="s">
        <v>553</v>
      </c>
      <c r="G345" s="627"/>
      <c r="H345" s="627" t="s">
        <v>1785</v>
      </c>
      <c r="I345" s="627" t="s">
        <v>1786</v>
      </c>
      <c r="J345" s="627" t="s">
        <v>1787</v>
      </c>
      <c r="K345" s="627" t="s">
        <v>1788</v>
      </c>
      <c r="L345" s="629">
        <v>39.303332939434334</v>
      </c>
      <c r="M345" s="629">
        <v>6</v>
      </c>
      <c r="N345" s="630">
        <v>235.81999763660599</v>
      </c>
    </row>
    <row r="346" spans="1:14" ht="14.4" customHeight="1" x14ac:dyDescent="0.3">
      <c r="A346" s="625" t="s">
        <v>549</v>
      </c>
      <c r="B346" s="626" t="s">
        <v>551</v>
      </c>
      <c r="C346" s="627" t="s">
        <v>569</v>
      </c>
      <c r="D346" s="628" t="s">
        <v>570</v>
      </c>
      <c r="E346" s="627" t="s">
        <v>552</v>
      </c>
      <c r="F346" s="628" t="s">
        <v>553</v>
      </c>
      <c r="G346" s="627"/>
      <c r="H346" s="627" t="s">
        <v>1789</v>
      </c>
      <c r="I346" s="627" t="s">
        <v>1790</v>
      </c>
      <c r="J346" s="627" t="s">
        <v>1791</v>
      </c>
      <c r="K346" s="627" t="s">
        <v>1792</v>
      </c>
      <c r="L346" s="629">
        <v>162.16999999999999</v>
      </c>
      <c r="M346" s="629">
        <v>1</v>
      </c>
      <c r="N346" s="630">
        <v>162.16999999999999</v>
      </c>
    </row>
    <row r="347" spans="1:14" ht="14.4" customHeight="1" x14ac:dyDescent="0.3">
      <c r="A347" s="625" t="s">
        <v>549</v>
      </c>
      <c r="B347" s="626" t="s">
        <v>551</v>
      </c>
      <c r="C347" s="627" t="s">
        <v>569</v>
      </c>
      <c r="D347" s="628" t="s">
        <v>570</v>
      </c>
      <c r="E347" s="627" t="s">
        <v>552</v>
      </c>
      <c r="F347" s="628" t="s">
        <v>553</v>
      </c>
      <c r="G347" s="627"/>
      <c r="H347" s="627" t="s">
        <v>1793</v>
      </c>
      <c r="I347" s="627" t="s">
        <v>1794</v>
      </c>
      <c r="J347" s="627" t="s">
        <v>1795</v>
      </c>
      <c r="K347" s="627" t="s">
        <v>1796</v>
      </c>
      <c r="L347" s="629">
        <v>99.410294413207495</v>
      </c>
      <c r="M347" s="629">
        <v>1</v>
      </c>
      <c r="N347" s="630">
        <v>99.410294413207495</v>
      </c>
    </row>
    <row r="348" spans="1:14" ht="14.4" customHeight="1" x14ac:dyDescent="0.3">
      <c r="A348" s="625" t="s">
        <v>549</v>
      </c>
      <c r="B348" s="626" t="s">
        <v>551</v>
      </c>
      <c r="C348" s="627" t="s">
        <v>569</v>
      </c>
      <c r="D348" s="628" t="s">
        <v>570</v>
      </c>
      <c r="E348" s="627" t="s">
        <v>552</v>
      </c>
      <c r="F348" s="628" t="s">
        <v>553</v>
      </c>
      <c r="G348" s="627"/>
      <c r="H348" s="627" t="s">
        <v>1797</v>
      </c>
      <c r="I348" s="627" t="s">
        <v>1798</v>
      </c>
      <c r="J348" s="627" t="s">
        <v>594</v>
      </c>
      <c r="K348" s="627" t="s">
        <v>1799</v>
      </c>
      <c r="L348" s="629">
        <v>94.955969904552134</v>
      </c>
      <c r="M348" s="629">
        <v>3</v>
      </c>
      <c r="N348" s="630">
        <v>284.86790971365639</v>
      </c>
    </row>
    <row r="349" spans="1:14" ht="14.4" customHeight="1" x14ac:dyDescent="0.3">
      <c r="A349" s="625" t="s">
        <v>549</v>
      </c>
      <c r="B349" s="626" t="s">
        <v>551</v>
      </c>
      <c r="C349" s="627" t="s">
        <v>569</v>
      </c>
      <c r="D349" s="628" t="s">
        <v>570</v>
      </c>
      <c r="E349" s="627" t="s">
        <v>552</v>
      </c>
      <c r="F349" s="628" t="s">
        <v>553</v>
      </c>
      <c r="G349" s="627"/>
      <c r="H349" s="627" t="s">
        <v>1800</v>
      </c>
      <c r="I349" s="627" t="s">
        <v>1801</v>
      </c>
      <c r="J349" s="627" t="s">
        <v>1802</v>
      </c>
      <c r="K349" s="627" t="s">
        <v>1803</v>
      </c>
      <c r="L349" s="629">
        <v>114.78</v>
      </c>
      <c r="M349" s="629">
        <v>1</v>
      </c>
      <c r="N349" s="630">
        <v>114.78</v>
      </c>
    </row>
    <row r="350" spans="1:14" ht="14.4" customHeight="1" x14ac:dyDescent="0.3">
      <c r="A350" s="625" t="s">
        <v>549</v>
      </c>
      <c r="B350" s="626" t="s">
        <v>551</v>
      </c>
      <c r="C350" s="627" t="s">
        <v>569</v>
      </c>
      <c r="D350" s="628" t="s">
        <v>570</v>
      </c>
      <c r="E350" s="627" t="s">
        <v>552</v>
      </c>
      <c r="F350" s="628" t="s">
        <v>553</v>
      </c>
      <c r="G350" s="627"/>
      <c r="H350" s="627" t="s">
        <v>1804</v>
      </c>
      <c r="I350" s="627" t="s">
        <v>1805</v>
      </c>
      <c r="J350" s="627" t="s">
        <v>1806</v>
      </c>
      <c r="K350" s="627" t="s">
        <v>1807</v>
      </c>
      <c r="L350" s="629">
        <v>32.8100025174395</v>
      </c>
      <c r="M350" s="629">
        <v>2</v>
      </c>
      <c r="N350" s="630">
        <v>65.620005034879</v>
      </c>
    </row>
    <row r="351" spans="1:14" ht="14.4" customHeight="1" x14ac:dyDescent="0.3">
      <c r="A351" s="625" t="s">
        <v>549</v>
      </c>
      <c r="B351" s="626" t="s">
        <v>551</v>
      </c>
      <c r="C351" s="627" t="s">
        <v>569</v>
      </c>
      <c r="D351" s="628" t="s">
        <v>570</v>
      </c>
      <c r="E351" s="627" t="s">
        <v>552</v>
      </c>
      <c r="F351" s="628" t="s">
        <v>553</v>
      </c>
      <c r="G351" s="627"/>
      <c r="H351" s="627" t="s">
        <v>600</v>
      </c>
      <c r="I351" s="627" t="s">
        <v>601</v>
      </c>
      <c r="J351" s="627" t="s">
        <v>602</v>
      </c>
      <c r="K351" s="627" t="s">
        <v>603</v>
      </c>
      <c r="L351" s="629">
        <v>151.539828419028</v>
      </c>
      <c r="M351" s="629">
        <v>1</v>
      </c>
      <c r="N351" s="630">
        <v>151.539828419028</v>
      </c>
    </row>
    <row r="352" spans="1:14" ht="14.4" customHeight="1" x14ac:dyDescent="0.3">
      <c r="A352" s="625" t="s">
        <v>549</v>
      </c>
      <c r="B352" s="626" t="s">
        <v>551</v>
      </c>
      <c r="C352" s="627" t="s">
        <v>569</v>
      </c>
      <c r="D352" s="628" t="s">
        <v>570</v>
      </c>
      <c r="E352" s="627" t="s">
        <v>552</v>
      </c>
      <c r="F352" s="628" t="s">
        <v>553</v>
      </c>
      <c r="G352" s="627"/>
      <c r="H352" s="627" t="s">
        <v>1808</v>
      </c>
      <c r="I352" s="627" t="s">
        <v>1809</v>
      </c>
      <c r="J352" s="627" t="s">
        <v>1810</v>
      </c>
      <c r="K352" s="627" t="s">
        <v>1811</v>
      </c>
      <c r="L352" s="629">
        <v>71.67</v>
      </c>
      <c r="M352" s="629">
        <v>3</v>
      </c>
      <c r="N352" s="630">
        <v>215.01</v>
      </c>
    </row>
    <row r="353" spans="1:14" ht="14.4" customHeight="1" x14ac:dyDescent="0.3">
      <c r="A353" s="625" t="s">
        <v>549</v>
      </c>
      <c r="B353" s="626" t="s">
        <v>551</v>
      </c>
      <c r="C353" s="627" t="s">
        <v>569</v>
      </c>
      <c r="D353" s="628" t="s">
        <v>570</v>
      </c>
      <c r="E353" s="627" t="s">
        <v>552</v>
      </c>
      <c r="F353" s="628" t="s">
        <v>553</v>
      </c>
      <c r="G353" s="627"/>
      <c r="H353" s="627" t="s">
        <v>1812</v>
      </c>
      <c r="I353" s="627" t="s">
        <v>1812</v>
      </c>
      <c r="J353" s="627" t="s">
        <v>1813</v>
      </c>
      <c r="K353" s="627" t="s">
        <v>1814</v>
      </c>
      <c r="L353" s="629">
        <v>300.48</v>
      </c>
      <c r="M353" s="629">
        <v>1</v>
      </c>
      <c r="N353" s="630">
        <v>300.48</v>
      </c>
    </row>
    <row r="354" spans="1:14" ht="14.4" customHeight="1" x14ac:dyDescent="0.3">
      <c r="A354" s="625" t="s">
        <v>549</v>
      </c>
      <c r="B354" s="626" t="s">
        <v>551</v>
      </c>
      <c r="C354" s="627" t="s">
        <v>569</v>
      </c>
      <c r="D354" s="628" t="s">
        <v>570</v>
      </c>
      <c r="E354" s="627" t="s">
        <v>552</v>
      </c>
      <c r="F354" s="628" t="s">
        <v>553</v>
      </c>
      <c r="G354" s="627"/>
      <c r="H354" s="627" t="s">
        <v>1815</v>
      </c>
      <c r="I354" s="627" t="s">
        <v>1816</v>
      </c>
      <c r="J354" s="627" t="s">
        <v>1817</v>
      </c>
      <c r="K354" s="627" t="s">
        <v>1818</v>
      </c>
      <c r="L354" s="629">
        <v>54.04</v>
      </c>
      <c r="M354" s="629">
        <v>1</v>
      </c>
      <c r="N354" s="630">
        <v>54.04</v>
      </c>
    </row>
    <row r="355" spans="1:14" ht="14.4" customHeight="1" x14ac:dyDescent="0.3">
      <c r="A355" s="625" t="s">
        <v>549</v>
      </c>
      <c r="B355" s="626" t="s">
        <v>551</v>
      </c>
      <c r="C355" s="627" t="s">
        <v>569</v>
      </c>
      <c r="D355" s="628" t="s">
        <v>570</v>
      </c>
      <c r="E355" s="627" t="s">
        <v>552</v>
      </c>
      <c r="F355" s="628" t="s">
        <v>553</v>
      </c>
      <c r="G355" s="627"/>
      <c r="H355" s="627" t="s">
        <v>1819</v>
      </c>
      <c r="I355" s="627" t="s">
        <v>1820</v>
      </c>
      <c r="J355" s="627" t="s">
        <v>1821</v>
      </c>
      <c r="K355" s="627" t="s">
        <v>1822</v>
      </c>
      <c r="L355" s="629">
        <v>165.99</v>
      </c>
      <c r="M355" s="629">
        <v>1</v>
      </c>
      <c r="N355" s="630">
        <v>165.99</v>
      </c>
    </row>
    <row r="356" spans="1:14" ht="14.4" customHeight="1" x14ac:dyDescent="0.3">
      <c r="A356" s="625" t="s">
        <v>549</v>
      </c>
      <c r="B356" s="626" t="s">
        <v>551</v>
      </c>
      <c r="C356" s="627" t="s">
        <v>569</v>
      </c>
      <c r="D356" s="628" t="s">
        <v>570</v>
      </c>
      <c r="E356" s="627" t="s">
        <v>552</v>
      </c>
      <c r="F356" s="628" t="s">
        <v>553</v>
      </c>
      <c r="G356" s="627"/>
      <c r="H356" s="627" t="s">
        <v>1823</v>
      </c>
      <c r="I356" s="627" t="s">
        <v>1824</v>
      </c>
      <c r="J356" s="627" t="s">
        <v>1825</v>
      </c>
      <c r="K356" s="627" t="s">
        <v>1302</v>
      </c>
      <c r="L356" s="629">
        <v>53.680000732302901</v>
      </c>
      <c r="M356" s="629">
        <v>1</v>
      </c>
      <c r="N356" s="630">
        <v>53.680000732302901</v>
      </c>
    </row>
    <row r="357" spans="1:14" ht="14.4" customHeight="1" x14ac:dyDescent="0.3">
      <c r="A357" s="625" t="s">
        <v>549</v>
      </c>
      <c r="B357" s="626" t="s">
        <v>551</v>
      </c>
      <c r="C357" s="627" t="s">
        <v>569</v>
      </c>
      <c r="D357" s="628" t="s">
        <v>570</v>
      </c>
      <c r="E357" s="627" t="s">
        <v>552</v>
      </c>
      <c r="F357" s="628" t="s">
        <v>553</v>
      </c>
      <c r="G357" s="627"/>
      <c r="H357" s="627" t="s">
        <v>1826</v>
      </c>
      <c r="I357" s="627" t="s">
        <v>1827</v>
      </c>
      <c r="J357" s="627" t="s">
        <v>1828</v>
      </c>
      <c r="K357" s="627" t="s">
        <v>1829</v>
      </c>
      <c r="L357" s="629">
        <v>64.77</v>
      </c>
      <c r="M357" s="629">
        <v>1</v>
      </c>
      <c r="N357" s="630">
        <v>64.77</v>
      </c>
    </row>
    <row r="358" spans="1:14" ht="14.4" customHeight="1" x14ac:dyDescent="0.3">
      <c r="A358" s="625" t="s">
        <v>549</v>
      </c>
      <c r="B358" s="626" t="s">
        <v>551</v>
      </c>
      <c r="C358" s="627" t="s">
        <v>569</v>
      </c>
      <c r="D358" s="628" t="s">
        <v>570</v>
      </c>
      <c r="E358" s="627" t="s">
        <v>552</v>
      </c>
      <c r="F358" s="628" t="s">
        <v>553</v>
      </c>
      <c r="G358" s="627"/>
      <c r="H358" s="627" t="s">
        <v>1830</v>
      </c>
      <c r="I358" s="627" t="s">
        <v>1831</v>
      </c>
      <c r="J358" s="627" t="s">
        <v>1832</v>
      </c>
      <c r="K358" s="627" t="s">
        <v>1833</v>
      </c>
      <c r="L358" s="629">
        <v>1920.82</v>
      </c>
      <c r="M358" s="629">
        <v>1</v>
      </c>
      <c r="N358" s="630">
        <v>1920.82</v>
      </c>
    </row>
    <row r="359" spans="1:14" ht="14.4" customHeight="1" x14ac:dyDescent="0.3">
      <c r="A359" s="625" t="s">
        <v>549</v>
      </c>
      <c r="B359" s="626" t="s">
        <v>551</v>
      </c>
      <c r="C359" s="627" t="s">
        <v>569</v>
      </c>
      <c r="D359" s="628" t="s">
        <v>570</v>
      </c>
      <c r="E359" s="627" t="s">
        <v>552</v>
      </c>
      <c r="F359" s="628" t="s">
        <v>553</v>
      </c>
      <c r="G359" s="627" t="s">
        <v>620</v>
      </c>
      <c r="H359" s="627" t="s">
        <v>621</v>
      </c>
      <c r="I359" s="627" t="s">
        <v>621</v>
      </c>
      <c r="J359" s="627" t="s">
        <v>622</v>
      </c>
      <c r="K359" s="627" t="s">
        <v>623</v>
      </c>
      <c r="L359" s="629">
        <v>259.48833315401595</v>
      </c>
      <c r="M359" s="629">
        <v>330</v>
      </c>
      <c r="N359" s="630">
        <v>85631.149940825257</v>
      </c>
    </row>
    <row r="360" spans="1:14" ht="14.4" customHeight="1" x14ac:dyDescent="0.3">
      <c r="A360" s="625" t="s">
        <v>549</v>
      </c>
      <c r="B360" s="626" t="s">
        <v>551</v>
      </c>
      <c r="C360" s="627" t="s">
        <v>569</v>
      </c>
      <c r="D360" s="628" t="s">
        <v>570</v>
      </c>
      <c r="E360" s="627" t="s">
        <v>552</v>
      </c>
      <c r="F360" s="628" t="s">
        <v>553</v>
      </c>
      <c r="G360" s="627" t="s">
        <v>620</v>
      </c>
      <c r="H360" s="627" t="s">
        <v>624</v>
      </c>
      <c r="I360" s="627" t="s">
        <v>624</v>
      </c>
      <c r="J360" s="627" t="s">
        <v>625</v>
      </c>
      <c r="K360" s="627" t="s">
        <v>626</v>
      </c>
      <c r="L360" s="629">
        <v>181.58944311517993</v>
      </c>
      <c r="M360" s="629">
        <v>68</v>
      </c>
      <c r="N360" s="630">
        <v>12348.082131832236</v>
      </c>
    </row>
    <row r="361" spans="1:14" ht="14.4" customHeight="1" x14ac:dyDescent="0.3">
      <c r="A361" s="625" t="s">
        <v>549</v>
      </c>
      <c r="B361" s="626" t="s">
        <v>551</v>
      </c>
      <c r="C361" s="627" t="s">
        <v>569</v>
      </c>
      <c r="D361" s="628" t="s">
        <v>570</v>
      </c>
      <c r="E361" s="627" t="s">
        <v>552</v>
      </c>
      <c r="F361" s="628" t="s">
        <v>553</v>
      </c>
      <c r="G361" s="627" t="s">
        <v>620</v>
      </c>
      <c r="H361" s="627" t="s">
        <v>627</v>
      </c>
      <c r="I361" s="627" t="s">
        <v>627</v>
      </c>
      <c r="J361" s="627" t="s">
        <v>628</v>
      </c>
      <c r="K361" s="627" t="s">
        <v>629</v>
      </c>
      <c r="L361" s="629">
        <v>149.99483878256993</v>
      </c>
      <c r="M361" s="629">
        <v>22</v>
      </c>
      <c r="N361" s="630">
        <v>3299.8864532165385</v>
      </c>
    </row>
    <row r="362" spans="1:14" ht="14.4" customHeight="1" x14ac:dyDescent="0.3">
      <c r="A362" s="625" t="s">
        <v>549</v>
      </c>
      <c r="B362" s="626" t="s">
        <v>551</v>
      </c>
      <c r="C362" s="627" t="s">
        <v>569</v>
      </c>
      <c r="D362" s="628" t="s">
        <v>570</v>
      </c>
      <c r="E362" s="627" t="s">
        <v>552</v>
      </c>
      <c r="F362" s="628" t="s">
        <v>553</v>
      </c>
      <c r="G362" s="627" t="s">
        <v>620</v>
      </c>
      <c r="H362" s="627" t="s">
        <v>630</v>
      </c>
      <c r="I362" s="627" t="s">
        <v>630</v>
      </c>
      <c r="J362" s="627" t="s">
        <v>622</v>
      </c>
      <c r="K362" s="627" t="s">
        <v>631</v>
      </c>
      <c r="L362" s="629">
        <v>145.14762235009655</v>
      </c>
      <c r="M362" s="629">
        <v>58</v>
      </c>
      <c r="N362" s="630">
        <v>8418.5620963056008</v>
      </c>
    </row>
    <row r="363" spans="1:14" ht="14.4" customHeight="1" x14ac:dyDescent="0.3">
      <c r="A363" s="625" t="s">
        <v>549</v>
      </c>
      <c r="B363" s="626" t="s">
        <v>551</v>
      </c>
      <c r="C363" s="627" t="s">
        <v>569</v>
      </c>
      <c r="D363" s="628" t="s">
        <v>570</v>
      </c>
      <c r="E363" s="627" t="s">
        <v>552</v>
      </c>
      <c r="F363" s="628" t="s">
        <v>553</v>
      </c>
      <c r="G363" s="627" t="s">
        <v>620</v>
      </c>
      <c r="H363" s="627" t="s">
        <v>632</v>
      </c>
      <c r="I363" s="627" t="s">
        <v>632</v>
      </c>
      <c r="J363" s="627" t="s">
        <v>622</v>
      </c>
      <c r="K363" s="627" t="s">
        <v>633</v>
      </c>
      <c r="L363" s="629">
        <v>151.65214285714291</v>
      </c>
      <c r="M363" s="629">
        <v>28</v>
      </c>
      <c r="N363" s="630">
        <v>4246.2600000000011</v>
      </c>
    </row>
    <row r="364" spans="1:14" ht="14.4" customHeight="1" x14ac:dyDescent="0.3">
      <c r="A364" s="625" t="s">
        <v>549</v>
      </c>
      <c r="B364" s="626" t="s">
        <v>551</v>
      </c>
      <c r="C364" s="627" t="s">
        <v>569</v>
      </c>
      <c r="D364" s="628" t="s">
        <v>570</v>
      </c>
      <c r="E364" s="627" t="s">
        <v>552</v>
      </c>
      <c r="F364" s="628" t="s">
        <v>553</v>
      </c>
      <c r="G364" s="627" t="s">
        <v>620</v>
      </c>
      <c r="H364" s="627" t="s">
        <v>1834</v>
      </c>
      <c r="I364" s="627" t="s">
        <v>1834</v>
      </c>
      <c r="J364" s="627" t="s">
        <v>1835</v>
      </c>
      <c r="K364" s="627" t="s">
        <v>1836</v>
      </c>
      <c r="L364" s="629">
        <v>72.580600510382752</v>
      </c>
      <c r="M364" s="629">
        <v>10.199999999999999</v>
      </c>
      <c r="N364" s="630">
        <v>740.32212520590394</v>
      </c>
    </row>
    <row r="365" spans="1:14" ht="14.4" customHeight="1" x14ac:dyDescent="0.3">
      <c r="A365" s="625" t="s">
        <v>549</v>
      </c>
      <c r="B365" s="626" t="s">
        <v>551</v>
      </c>
      <c r="C365" s="627" t="s">
        <v>569</v>
      </c>
      <c r="D365" s="628" t="s">
        <v>570</v>
      </c>
      <c r="E365" s="627" t="s">
        <v>552</v>
      </c>
      <c r="F365" s="628" t="s">
        <v>553</v>
      </c>
      <c r="G365" s="627" t="s">
        <v>620</v>
      </c>
      <c r="H365" s="627" t="s">
        <v>1837</v>
      </c>
      <c r="I365" s="627" t="s">
        <v>1838</v>
      </c>
      <c r="J365" s="627" t="s">
        <v>1839</v>
      </c>
      <c r="K365" s="627" t="s">
        <v>1840</v>
      </c>
      <c r="L365" s="629">
        <v>40.239999999999995</v>
      </c>
      <c r="M365" s="629">
        <v>2</v>
      </c>
      <c r="N365" s="630">
        <v>80.47999999999999</v>
      </c>
    </row>
    <row r="366" spans="1:14" ht="14.4" customHeight="1" x14ac:dyDescent="0.3">
      <c r="A366" s="625" t="s">
        <v>549</v>
      </c>
      <c r="B366" s="626" t="s">
        <v>551</v>
      </c>
      <c r="C366" s="627" t="s">
        <v>569</v>
      </c>
      <c r="D366" s="628" t="s">
        <v>570</v>
      </c>
      <c r="E366" s="627" t="s">
        <v>552</v>
      </c>
      <c r="F366" s="628" t="s">
        <v>553</v>
      </c>
      <c r="G366" s="627" t="s">
        <v>620</v>
      </c>
      <c r="H366" s="627" t="s">
        <v>634</v>
      </c>
      <c r="I366" s="627" t="s">
        <v>635</v>
      </c>
      <c r="J366" s="627" t="s">
        <v>636</v>
      </c>
      <c r="K366" s="627" t="s">
        <v>637</v>
      </c>
      <c r="L366" s="629">
        <v>53.65</v>
      </c>
      <c r="M366" s="629">
        <v>2</v>
      </c>
      <c r="N366" s="630">
        <v>107.3</v>
      </c>
    </row>
    <row r="367" spans="1:14" ht="14.4" customHeight="1" x14ac:dyDescent="0.3">
      <c r="A367" s="625" t="s">
        <v>549</v>
      </c>
      <c r="B367" s="626" t="s">
        <v>551</v>
      </c>
      <c r="C367" s="627" t="s">
        <v>569</v>
      </c>
      <c r="D367" s="628" t="s">
        <v>570</v>
      </c>
      <c r="E367" s="627" t="s">
        <v>552</v>
      </c>
      <c r="F367" s="628" t="s">
        <v>553</v>
      </c>
      <c r="G367" s="627" t="s">
        <v>620</v>
      </c>
      <c r="H367" s="627" t="s">
        <v>638</v>
      </c>
      <c r="I367" s="627" t="s">
        <v>639</v>
      </c>
      <c r="J367" s="627" t="s">
        <v>640</v>
      </c>
      <c r="K367" s="627" t="s">
        <v>641</v>
      </c>
      <c r="L367" s="629">
        <v>84.406762638629189</v>
      </c>
      <c r="M367" s="629">
        <v>3</v>
      </c>
      <c r="N367" s="630">
        <v>253.22028791588758</v>
      </c>
    </row>
    <row r="368" spans="1:14" ht="14.4" customHeight="1" x14ac:dyDescent="0.3">
      <c r="A368" s="625" t="s">
        <v>549</v>
      </c>
      <c r="B368" s="626" t="s">
        <v>551</v>
      </c>
      <c r="C368" s="627" t="s">
        <v>569</v>
      </c>
      <c r="D368" s="628" t="s">
        <v>570</v>
      </c>
      <c r="E368" s="627" t="s">
        <v>552</v>
      </c>
      <c r="F368" s="628" t="s">
        <v>553</v>
      </c>
      <c r="G368" s="627" t="s">
        <v>620</v>
      </c>
      <c r="H368" s="627" t="s">
        <v>642</v>
      </c>
      <c r="I368" s="627" t="s">
        <v>643</v>
      </c>
      <c r="J368" s="627" t="s">
        <v>644</v>
      </c>
      <c r="K368" s="627" t="s">
        <v>645</v>
      </c>
      <c r="L368" s="629">
        <v>94.72629669636791</v>
      </c>
      <c r="M368" s="629">
        <v>32</v>
      </c>
      <c r="N368" s="630">
        <v>3031.2414942837731</v>
      </c>
    </row>
    <row r="369" spans="1:14" ht="14.4" customHeight="1" x14ac:dyDescent="0.3">
      <c r="A369" s="625" t="s">
        <v>549</v>
      </c>
      <c r="B369" s="626" t="s">
        <v>551</v>
      </c>
      <c r="C369" s="627" t="s">
        <v>569</v>
      </c>
      <c r="D369" s="628" t="s">
        <v>570</v>
      </c>
      <c r="E369" s="627" t="s">
        <v>552</v>
      </c>
      <c r="F369" s="628" t="s">
        <v>553</v>
      </c>
      <c r="G369" s="627" t="s">
        <v>620</v>
      </c>
      <c r="H369" s="627" t="s">
        <v>646</v>
      </c>
      <c r="I369" s="627" t="s">
        <v>647</v>
      </c>
      <c r="J369" s="627" t="s">
        <v>644</v>
      </c>
      <c r="K369" s="627" t="s">
        <v>648</v>
      </c>
      <c r="L369" s="629">
        <v>97.630030136434542</v>
      </c>
      <c r="M369" s="629">
        <v>6</v>
      </c>
      <c r="N369" s="630">
        <v>585.78018081860728</v>
      </c>
    </row>
    <row r="370" spans="1:14" ht="14.4" customHeight="1" x14ac:dyDescent="0.3">
      <c r="A370" s="625" t="s">
        <v>549</v>
      </c>
      <c r="B370" s="626" t="s">
        <v>551</v>
      </c>
      <c r="C370" s="627" t="s">
        <v>569</v>
      </c>
      <c r="D370" s="628" t="s">
        <v>570</v>
      </c>
      <c r="E370" s="627" t="s">
        <v>552</v>
      </c>
      <c r="F370" s="628" t="s">
        <v>553</v>
      </c>
      <c r="G370" s="627" t="s">
        <v>620</v>
      </c>
      <c r="H370" s="627" t="s">
        <v>649</v>
      </c>
      <c r="I370" s="627" t="s">
        <v>650</v>
      </c>
      <c r="J370" s="627" t="s">
        <v>651</v>
      </c>
      <c r="K370" s="627" t="s">
        <v>652</v>
      </c>
      <c r="L370" s="629">
        <v>165.34333333333333</v>
      </c>
      <c r="M370" s="629">
        <v>6</v>
      </c>
      <c r="N370" s="630">
        <v>992.06</v>
      </c>
    </row>
    <row r="371" spans="1:14" ht="14.4" customHeight="1" x14ac:dyDescent="0.3">
      <c r="A371" s="625" t="s">
        <v>549</v>
      </c>
      <c r="B371" s="626" t="s">
        <v>551</v>
      </c>
      <c r="C371" s="627" t="s">
        <v>569</v>
      </c>
      <c r="D371" s="628" t="s">
        <v>570</v>
      </c>
      <c r="E371" s="627" t="s">
        <v>552</v>
      </c>
      <c r="F371" s="628" t="s">
        <v>553</v>
      </c>
      <c r="G371" s="627" t="s">
        <v>620</v>
      </c>
      <c r="H371" s="627" t="s">
        <v>1841</v>
      </c>
      <c r="I371" s="627" t="s">
        <v>1842</v>
      </c>
      <c r="J371" s="627" t="s">
        <v>1843</v>
      </c>
      <c r="K371" s="627" t="s">
        <v>1844</v>
      </c>
      <c r="L371" s="629">
        <v>118.87</v>
      </c>
      <c r="M371" s="629">
        <v>1</v>
      </c>
      <c r="N371" s="630">
        <v>118.87</v>
      </c>
    </row>
    <row r="372" spans="1:14" ht="14.4" customHeight="1" x14ac:dyDescent="0.3">
      <c r="A372" s="625" t="s">
        <v>549</v>
      </c>
      <c r="B372" s="626" t="s">
        <v>551</v>
      </c>
      <c r="C372" s="627" t="s">
        <v>569</v>
      </c>
      <c r="D372" s="628" t="s">
        <v>570</v>
      </c>
      <c r="E372" s="627" t="s">
        <v>552</v>
      </c>
      <c r="F372" s="628" t="s">
        <v>553</v>
      </c>
      <c r="G372" s="627" t="s">
        <v>620</v>
      </c>
      <c r="H372" s="627" t="s">
        <v>653</v>
      </c>
      <c r="I372" s="627" t="s">
        <v>654</v>
      </c>
      <c r="J372" s="627" t="s">
        <v>655</v>
      </c>
      <c r="K372" s="627" t="s">
        <v>656</v>
      </c>
      <c r="L372" s="629">
        <v>63.177006131059763</v>
      </c>
      <c r="M372" s="629">
        <v>25</v>
      </c>
      <c r="N372" s="630">
        <v>1579.425153276494</v>
      </c>
    </row>
    <row r="373" spans="1:14" ht="14.4" customHeight="1" x14ac:dyDescent="0.3">
      <c r="A373" s="625" t="s">
        <v>549</v>
      </c>
      <c r="B373" s="626" t="s">
        <v>551</v>
      </c>
      <c r="C373" s="627" t="s">
        <v>569</v>
      </c>
      <c r="D373" s="628" t="s">
        <v>570</v>
      </c>
      <c r="E373" s="627" t="s">
        <v>552</v>
      </c>
      <c r="F373" s="628" t="s">
        <v>553</v>
      </c>
      <c r="G373" s="627" t="s">
        <v>620</v>
      </c>
      <c r="H373" s="627" t="s">
        <v>657</v>
      </c>
      <c r="I373" s="627" t="s">
        <v>658</v>
      </c>
      <c r="J373" s="627" t="s">
        <v>659</v>
      </c>
      <c r="K373" s="627" t="s">
        <v>660</v>
      </c>
      <c r="L373" s="629">
        <v>42.4</v>
      </c>
      <c r="M373" s="629">
        <v>1</v>
      </c>
      <c r="N373" s="630">
        <v>42.4</v>
      </c>
    </row>
    <row r="374" spans="1:14" ht="14.4" customHeight="1" x14ac:dyDescent="0.3">
      <c r="A374" s="625" t="s">
        <v>549</v>
      </c>
      <c r="B374" s="626" t="s">
        <v>551</v>
      </c>
      <c r="C374" s="627" t="s">
        <v>569</v>
      </c>
      <c r="D374" s="628" t="s">
        <v>570</v>
      </c>
      <c r="E374" s="627" t="s">
        <v>552</v>
      </c>
      <c r="F374" s="628" t="s">
        <v>553</v>
      </c>
      <c r="G374" s="627" t="s">
        <v>620</v>
      </c>
      <c r="H374" s="627" t="s">
        <v>661</v>
      </c>
      <c r="I374" s="627" t="s">
        <v>662</v>
      </c>
      <c r="J374" s="627" t="s">
        <v>663</v>
      </c>
      <c r="K374" s="627" t="s">
        <v>664</v>
      </c>
      <c r="L374" s="629">
        <v>74.266739936787928</v>
      </c>
      <c r="M374" s="629">
        <v>18</v>
      </c>
      <c r="N374" s="630">
        <v>1336.8013188621828</v>
      </c>
    </row>
    <row r="375" spans="1:14" ht="14.4" customHeight="1" x14ac:dyDescent="0.3">
      <c r="A375" s="625" t="s">
        <v>549</v>
      </c>
      <c r="B375" s="626" t="s">
        <v>551</v>
      </c>
      <c r="C375" s="627" t="s">
        <v>569</v>
      </c>
      <c r="D375" s="628" t="s">
        <v>570</v>
      </c>
      <c r="E375" s="627" t="s">
        <v>552</v>
      </c>
      <c r="F375" s="628" t="s">
        <v>553</v>
      </c>
      <c r="G375" s="627" t="s">
        <v>620</v>
      </c>
      <c r="H375" s="627" t="s">
        <v>1845</v>
      </c>
      <c r="I375" s="627" t="s">
        <v>1846</v>
      </c>
      <c r="J375" s="627" t="s">
        <v>1847</v>
      </c>
      <c r="K375" s="627" t="s">
        <v>1848</v>
      </c>
      <c r="L375" s="629">
        <v>60.667980842509401</v>
      </c>
      <c r="M375" s="629">
        <v>7</v>
      </c>
      <c r="N375" s="630">
        <v>424.67586589756581</v>
      </c>
    </row>
    <row r="376" spans="1:14" ht="14.4" customHeight="1" x14ac:dyDescent="0.3">
      <c r="A376" s="625" t="s">
        <v>549</v>
      </c>
      <c r="B376" s="626" t="s">
        <v>551</v>
      </c>
      <c r="C376" s="627" t="s">
        <v>569</v>
      </c>
      <c r="D376" s="628" t="s">
        <v>570</v>
      </c>
      <c r="E376" s="627" t="s">
        <v>552</v>
      </c>
      <c r="F376" s="628" t="s">
        <v>553</v>
      </c>
      <c r="G376" s="627" t="s">
        <v>620</v>
      </c>
      <c r="H376" s="627" t="s">
        <v>665</v>
      </c>
      <c r="I376" s="627" t="s">
        <v>666</v>
      </c>
      <c r="J376" s="627" t="s">
        <v>667</v>
      </c>
      <c r="K376" s="627" t="s">
        <v>668</v>
      </c>
      <c r="L376" s="629">
        <v>55.660612726935859</v>
      </c>
      <c r="M376" s="629">
        <v>69</v>
      </c>
      <c r="N376" s="630">
        <v>3840.5822781585744</v>
      </c>
    </row>
    <row r="377" spans="1:14" ht="14.4" customHeight="1" x14ac:dyDescent="0.3">
      <c r="A377" s="625" t="s">
        <v>549</v>
      </c>
      <c r="B377" s="626" t="s">
        <v>551</v>
      </c>
      <c r="C377" s="627" t="s">
        <v>569</v>
      </c>
      <c r="D377" s="628" t="s">
        <v>570</v>
      </c>
      <c r="E377" s="627" t="s">
        <v>552</v>
      </c>
      <c r="F377" s="628" t="s">
        <v>553</v>
      </c>
      <c r="G377" s="627" t="s">
        <v>620</v>
      </c>
      <c r="H377" s="627" t="s">
        <v>1849</v>
      </c>
      <c r="I377" s="627" t="s">
        <v>1850</v>
      </c>
      <c r="J377" s="627" t="s">
        <v>1851</v>
      </c>
      <c r="K377" s="627" t="s">
        <v>668</v>
      </c>
      <c r="L377" s="629">
        <v>88.669894440928942</v>
      </c>
      <c r="M377" s="629">
        <v>2</v>
      </c>
      <c r="N377" s="630">
        <v>177.33978888185788</v>
      </c>
    </row>
    <row r="378" spans="1:14" ht="14.4" customHeight="1" x14ac:dyDescent="0.3">
      <c r="A378" s="625" t="s">
        <v>549</v>
      </c>
      <c r="B378" s="626" t="s">
        <v>551</v>
      </c>
      <c r="C378" s="627" t="s">
        <v>569</v>
      </c>
      <c r="D378" s="628" t="s">
        <v>570</v>
      </c>
      <c r="E378" s="627" t="s">
        <v>552</v>
      </c>
      <c r="F378" s="628" t="s">
        <v>553</v>
      </c>
      <c r="G378" s="627" t="s">
        <v>620</v>
      </c>
      <c r="H378" s="627" t="s">
        <v>1852</v>
      </c>
      <c r="I378" s="627" t="s">
        <v>1853</v>
      </c>
      <c r="J378" s="627" t="s">
        <v>1847</v>
      </c>
      <c r="K378" s="627" t="s">
        <v>1854</v>
      </c>
      <c r="L378" s="629">
        <v>65.358032704620769</v>
      </c>
      <c r="M378" s="629">
        <v>10</v>
      </c>
      <c r="N378" s="630">
        <v>653.58032704620769</v>
      </c>
    </row>
    <row r="379" spans="1:14" ht="14.4" customHeight="1" x14ac:dyDescent="0.3">
      <c r="A379" s="625" t="s">
        <v>549</v>
      </c>
      <c r="B379" s="626" t="s">
        <v>551</v>
      </c>
      <c r="C379" s="627" t="s">
        <v>569</v>
      </c>
      <c r="D379" s="628" t="s">
        <v>570</v>
      </c>
      <c r="E379" s="627" t="s">
        <v>552</v>
      </c>
      <c r="F379" s="628" t="s">
        <v>553</v>
      </c>
      <c r="G379" s="627" t="s">
        <v>620</v>
      </c>
      <c r="H379" s="627" t="s">
        <v>1855</v>
      </c>
      <c r="I379" s="627" t="s">
        <v>1856</v>
      </c>
      <c r="J379" s="627" t="s">
        <v>1857</v>
      </c>
      <c r="K379" s="627" t="s">
        <v>668</v>
      </c>
      <c r="L379" s="629">
        <v>30.596363636363641</v>
      </c>
      <c r="M379" s="629">
        <v>11</v>
      </c>
      <c r="N379" s="630">
        <v>336.56000000000006</v>
      </c>
    </row>
    <row r="380" spans="1:14" ht="14.4" customHeight="1" x14ac:dyDescent="0.3">
      <c r="A380" s="625" t="s">
        <v>549</v>
      </c>
      <c r="B380" s="626" t="s">
        <v>551</v>
      </c>
      <c r="C380" s="627" t="s">
        <v>569</v>
      </c>
      <c r="D380" s="628" t="s">
        <v>570</v>
      </c>
      <c r="E380" s="627" t="s">
        <v>552</v>
      </c>
      <c r="F380" s="628" t="s">
        <v>553</v>
      </c>
      <c r="G380" s="627" t="s">
        <v>620</v>
      </c>
      <c r="H380" s="627" t="s">
        <v>669</v>
      </c>
      <c r="I380" s="627" t="s">
        <v>670</v>
      </c>
      <c r="J380" s="627" t="s">
        <v>671</v>
      </c>
      <c r="K380" s="627" t="s">
        <v>672</v>
      </c>
      <c r="L380" s="629">
        <v>78.53305704840237</v>
      </c>
      <c r="M380" s="629">
        <v>29</v>
      </c>
      <c r="N380" s="630">
        <v>2277.4586544036688</v>
      </c>
    </row>
    <row r="381" spans="1:14" ht="14.4" customHeight="1" x14ac:dyDescent="0.3">
      <c r="A381" s="625" t="s">
        <v>549</v>
      </c>
      <c r="B381" s="626" t="s">
        <v>551</v>
      </c>
      <c r="C381" s="627" t="s">
        <v>569</v>
      </c>
      <c r="D381" s="628" t="s">
        <v>570</v>
      </c>
      <c r="E381" s="627" t="s">
        <v>552</v>
      </c>
      <c r="F381" s="628" t="s">
        <v>553</v>
      </c>
      <c r="G381" s="627" t="s">
        <v>620</v>
      </c>
      <c r="H381" s="627" t="s">
        <v>1858</v>
      </c>
      <c r="I381" s="627" t="s">
        <v>1859</v>
      </c>
      <c r="J381" s="627" t="s">
        <v>1860</v>
      </c>
      <c r="K381" s="627" t="s">
        <v>1861</v>
      </c>
      <c r="L381" s="629">
        <v>137.10000025505926</v>
      </c>
      <c r="M381" s="629">
        <v>4</v>
      </c>
      <c r="N381" s="630">
        <v>548.40000102023703</v>
      </c>
    </row>
    <row r="382" spans="1:14" ht="14.4" customHeight="1" x14ac:dyDescent="0.3">
      <c r="A382" s="625" t="s">
        <v>549</v>
      </c>
      <c r="B382" s="626" t="s">
        <v>551</v>
      </c>
      <c r="C382" s="627" t="s">
        <v>569</v>
      </c>
      <c r="D382" s="628" t="s">
        <v>570</v>
      </c>
      <c r="E382" s="627" t="s">
        <v>552</v>
      </c>
      <c r="F382" s="628" t="s">
        <v>553</v>
      </c>
      <c r="G382" s="627" t="s">
        <v>620</v>
      </c>
      <c r="H382" s="627" t="s">
        <v>673</v>
      </c>
      <c r="I382" s="627" t="s">
        <v>674</v>
      </c>
      <c r="J382" s="627" t="s">
        <v>675</v>
      </c>
      <c r="K382" s="627" t="s">
        <v>676</v>
      </c>
      <c r="L382" s="629">
        <v>27.351366072376059</v>
      </c>
      <c r="M382" s="629">
        <v>39</v>
      </c>
      <c r="N382" s="630">
        <v>1066.7032768226663</v>
      </c>
    </row>
    <row r="383" spans="1:14" ht="14.4" customHeight="1" x14ac:dyDescent="0.3">
      <c r="A383" s="625" t="s">
        <v>549</v>
      </c>
      <c r="B383" s="626" t="s">
        <v>551</v>
      </c>
      <c r="C383" s="627" t="s">
        <v>569</v>
      </c>
      <c r="D383" s="628" t="s">
        <v>570</v>
      </c>
      <c r="E383" s="627" t="s">
        <v>552</v>
      </c>
      <c r="F383" s="628" t="s">
        <v>553</v>
      </c>
      <c r="G383" s="627" t="s">
        <v>620</v>
      </c>
      <c r="H383" s="627" t="s">
        <v>1862</v>
      </c>
      <c r="I383" s="627" t="s">
        <v>1863</v>
      </c>
      <c r="J383" s="627" t="s">
        <v>1864</v>
      </c>
      <c r="K383" s="627" t="s">
        <v>1865</v>
      </c>
      <c r="L383" s="629">
        <v>74.991406549955897</v>
      </c>
      <c r="M383" s="629">
        <v>13</v>
      </c>
      <c r="N383" s="630">
        <v>974.88828514942668</v>
      </c>
    </row>
    <row r="384" spans="1:14" ht="14.4" customHeight="1" x14ac:dyDescent="0.3">
      <c r="A384" s="625" t="s">
        <v>549</v>
      </c>
      <c r="B384" s="626" t="s">
        <v>551</v>
      </c>
      <c r="C384" s="627" t="s">
        <v>569</v>
      </c>
      <c r="D384" s="628" t="s">
        <v>570</v>
      </c>
      <c r="E384" s="627" t="s">
        <v>552</v>
      </c>
      <c r="F384" s="628" t="s">
        <v>553</v>
      </c>
      <c r="G384" s="627" t="s">
        <v>620</v>
      </c>
      <c r="H384" s="627" t="s">
        <v>680</v>
      </c>
      <c r="I384" s="627" t="s">
        <v>681</v>
      </c>
      <c r="J384" s="627" t="s">
        <v>679</v>
      </c>
      <c r="K384" s="627" t="s">
        <v>682</v>
      </c>
      <c r="L384" s="629">
        <v>81.242286312025016</v>
      </c>
      <c r="M384" s="629">
        <v>101</v>
      </c>
      <c r="N384" s="630">
        <v>8205.4709175145272</v>
      </c>
    </row>
    <row r="385" spans="1:14" ht="14.4" customHeight="1" x14ac:dyDescent="0.3">
      <c r="A385" s="625" t="s">
        <v>549</v>
      </c>
      <c r="B385" s="626" t="s">
        <v>551</v>
      </c>
      <c r="C385" s="627" t="s">
        <v>569</v>
      </c>
      <c r="D385" s="628" t="s">
        <v>570</v>
      </c>
      <c r="E385" s="627" t="s">
        <v>552</v>
      </c>
      <c r="F385" s="628" t="s">
        <v>553</v>
      </c>
      <c r="G385" s="627" t="s">
        <v>620</v>
      </c>
      <c r="H385" s="627" t="s">
        <v>683</v>
      </c>
      <c r="I385" s="627" t="s">
        <v>684</v>
      </c>
      <c r="J385" s="627" t="s">
        <v>685</v>
      </c>
      <c r="K385" s="627" t="s">
        <v>686</v>
      </c>
      <c r="L385" s="629">
        <v>60.940170130153597</v>
      </c>
      <c r="M385" s="629">
        <v>1</v>
      </c>
      <c r="N385" s="630">
        <v>60.940170130153597</v>
      </c>
    </row>
    <row r="386" spans="1:14" ht="14.4" customHeight="1" x14ac:dyDescent="0.3">
      <c r="A386" s="625" t="s">
        <v>549</v>
      </c>
      <c r="B386" s="626" t="s">
        <v>551</v>
      </c>
      <c r="C386" s="627" t="s">
        <v>569</v>
      </c>
      <c r="D386" s="628" t="s">
        <v>570</v>
      </c>
      <c r="E386" s="627" t="s">
        <v>552</v>
      </c>
      <c r="F386" s="628" t="s">
        <v>553</v>
      </c>
      <c r="G386" s="627" t="s">
        <v>620</v>
      </c>
      <c r="H386" s="627" t="s">
        <v>695</v>
      </c>
      <c r="I386" s="627" t="s">
        <v>696</v>
      </c>
      <c r="J386" s="627" t="s">
        <v>693</v>
      </c>
      <c r="K386" s="627" t="s">
        <v>697</v>
      </c>
      <c r="L386" s="629">
        <v>55.473933937575175</v>
      </c>
      <c r="M386" s="629">
        <v>15</v>
      </c>
      <c r="N386" s="630">
        <v>832.10900906362758</v>
      </c>
    </row>
    <row r="387" spans="1:14" ht="14.4" customHeight="1" x14ac:dyDescent="0.3">
      <c r="A387" s="625" t="s">
        <v>549</v>
      </c>
      <c r="B387" s="626" t="s">
        <v>551</v>
      </c>
      <c r="C387" s="627" t="s">
        <v>569</v>
      </c>
      <c r="D387" s="628" t="s">
        <v>570</v>
      </c>
      <c r="E387" s="627" t="s">
        <v>552</v>
      </c>
      <c r="F387" s="628" t="s">
        <v>553</v>
      </c>
      <c r="G387" s="627" t="s">
        <v>620</v>
      </c>
      <c r="H387" s="627" t="s">
        <v>1866</v>
      </c>
      <c r="I387" s="627" t="s">
        <v>1867</v>
      </c>
      <c r="J387" s="627" t="s">
        <v>1868</v>
      </c>
      <c r="K387" s="627" t="s">
        <v>1869</v>
      </c>
      <c r="L387" s="629">
        <v>49.78</v>
      </c>
      <c r="M387" s="629">
        <v>1</v>
      </c>
      <c r="N387" s="630">
        <v>49.78</v>
      </c>
    </row>
    <row r="388" spans="1:14" ht="14.4" customHeight="1" x14ac:dyDescent="0.3">
      <c r="A388" s="625" t="s">
        <v>549</v>
      </c>
      <c r="B388" s="626" t="s">
        <v>551</v>
      </c>
      <c r="C388" s="627" t="s">
        <v>569</v>
      </c>
      <c r="D388" s="628" t="s">
        <v>570</v>
      </c>
      <c r="E388" s="627" t="s">
        <v>552</v>
      </c>
      <c r="F388" s="628" t="s">
        <v>553</v>
      </c>
      <c r="G388" s="627" t="s">
        <v>620</v>
      </c>
      <c r="H388" s="627" t="s">
        <v>702</v>
      </c>
      <c r="I388" s="627" t="s">
        <v>703</v>
      </c>
      <c r="J388" s="627" t="s">
        <v>704</v>
      </c>
      <c r="K388" s="627" t="s">
        <v>705</v>
      </c>
      <c r="L388" s="629">
        <v>37.190110142110299</v>
      </c>
      <c r="M388" s="629">
        <v>1</v>
      </c>
      <c r="N388" s="630">
        <v>37.190110142110299</v>
      </c>
    </row>
    <row r="389" spans="1:14" ht="14.4" customHeight="1" x14ac:dyDescent="0.3">
      <c r="A389" s="625" t="s">
        <v>549</v>
      </c>
      <c r="B389" s="626" t="s">
        <v>551</v>
      </c>
      <c r="C389" s="627" t="s">
        <v>569</v>
      </c>
      <c r="D389" s="628" t="s">
        <v>570</v>
      </c>
      <c r="E389" s="627" t="s">
        <v>552</v>
      </c>
      <c r="F389" s="628" t="s">
        <v>553</v>
      </c>
      <c r="G389" s="627" t="s">
        <v>620</v>
      </c>
      <c r="H389" s="627" t="s">
        <v>1870</v>
      </c>
      <c r="I389" s="627" t="s">
        <v>1871</v>
      </c>
      <c r="J389" s="627" t="s">
        <v>1872</v>
      </c>
      <c r="K389" s="627" t="s">
        <v>1840</v>
      </c>
      <c r="L389" s="629">
        <v>37.770000000000003</v>
      </c>
      <c r="M389" s="629">
        <v>2</v>
      </c>
      <c r="N389" s="630">
        <v>75.540000000000006</v>
      </c>
    </row>
    <row r="390" spans="1:14" ht="14.4" customHeight="1" x14ac:dyDescent="0.3">
      <c r="A390" s="625" t="s">
        <v>549</v>
      </c>
      <c r="B390" s="626" t="s">
        <v>551</v>
      </c>
      <c r="C390" s="627" t="s">
        <v>569</v>
      </c>
      <c r="D390" s="628" t="s">
        <v>570</v>
      </c>
      <c r="E390" s="627" t="s">
        <v>552</v>
      </c>
      <c r="F390" s="628" t="s">
        <v>553</v>
      </c>
      <c r="G390" s="627" t="s">
        <v>620</v>
      </c>
      <c r="H390" s="627" t="s">
        <v>706</v>
      </c>
      <c r="I390" s="627" t="s">
        <v>707</v>
      </c>
      <c r="J390" s="627" t="s">
        <v>708</v>
      </c>
      <c r="K390" s="627" t="s">
        <v>668</v>
      </c>
      <c r="L390" s="629">
        <v>67.187723241264749</v>
      </c>
      <c r="M390" s="629">
        <v>81</v>
      </c>
      <c r="N390" s="630">
        <v>5442.205582542445</v>
      </c>
    </row>
    <row r="391" spans="1:14" ht="14.4" customHeight="1" x14ac:dyDescent="0.3">
      <c r="A391" s="625" t="s">
        <v>549</v>
      </c>
      <c r="B391" s="626" t="s">
        <v>551</v>
      </c>
      <c r="C391" s="627" t="s">
        <v>569</v>
      </c>
      <c r="D391" s="628" t="s">
        <v>570</v>
      </c>
      <c r="E391" s="627" t="s">
        <v>552</v>
      </c>
      <c r="F391" s="628" t="s">
        <v>553</v>
      </c>
      <c r="G391" s="627" t="s">
        <v>620</v>
      </c>
      <c r="H391" s="627" t="s">
        <v>709</v>
      </c>
      <c r="I391" s="627" t="s">
        <v>710</v>
      </c>
      <c r="J391" s="627" t="s">
        <v>711</v>
      </c>
      <c r="K391" s="627" t="s">
        <v>712</v>
      </c>
      <c r="L391" s="629">
        <v>59.401191575073497</v>
      </c>
      <c r="M391" s="629">
        <v>31</v>
      </c>
      <c r="N391" s="630">
        <v>1841.4369388272785</v>
      </c>
    </row>
    <row r="392" spans="1:14" ht="14.4" customHeight="1" x14ac:dyDescent="0.3">
      <c r="A392" s="625" t="s">
        <v>549</v>
      </c>
      <c r="B392" s="626" t="s">
        <v>551</v>
      </c>
      <c r="C392" s="627" t="s">
        <v>569</v>
      </c>
      <c r="D392" s="628" t="s">
        <v>570</v>
      </c>
      <c r="E392" s="627" t="s">
        <v>552</v>
      </c>
      <c r="F392" s="628" t="s">
        <v>553</v>
      </c>
      <c r="G392" s="627" t="s">
        <v>620</v>
      </c>
      <c r="H392" s="627" t="s">
        <v>1873</v>
      </c>
      <c r="I392" s="627" t="s">
        <v>1874</v>
      </c>
      <c r="J392" s="627" t="s">
        <v>1875</v>
      </c>
      <c r="K392" s="627" t="s">
        <v>1876</v>
      </c>
      <c r="L392" s="629">
        <v>192.53999184578601</v>
      </c>
      <c r="M392" s="629">
        <v>1</v>
      </c>
      <c r="N392" s="630">
        <v>192.53999184578601</v>
      </c>
    </row>
    <row r="393" spans="1:14" ht="14.4" customHeight="1" x14ac:dyDescent="0.3">
      <c r="A393" s="625" t="s">
        <v>549</v>
      </c>
      <c r="B393" s="626" t="s">
        <v>551</v>
      </c>
      <c r="C393" s="627" t="s">
        <v>569</v>
      </c>
      <c r="D393" s="628" t="s">
        <v>570</v>
      </c>
      <c r="E393" s="627" t="s">
        <v>552</v>
      </c>
      <c r="F393" s="628" t="s">
        <v>553</v>
      </c>
      <c r="G393" s="627" t="s">
        <v>620</v>
      </c>
      <c r="H393" s="627" t="s">
        <v>1877</v>
      </c>
      <c r="I393" s="627" t="s">
        <v>1878</v>
      </c>
      <c r="J393" s="627" t="s">
        <v>1879</v>
      </c>
      <c r="K393" s="627" t="s">
        <v>1880</v>
      </c>
      <c r="L393" s="629">
        <v>29.889840115665649</v>
      </c>
      <c r="M393" s="629">
        <v>4</v>
      </c>
      <c r="N393" s="630">
        <v>119.5593604626626</v>
      </c>
    </row>
    <row r="394" spans="1:14" ht="14.4" customHeight="1" x14ac:dyDescent="0.3">
      <c r="A394" s="625" t="s">
        <v>549</v>
      </c>
      <c r="B394" s="626" t="s">
        <v>551</v>
      </c>
      <c r="C394" s="627" t="s">
        <v>569</v>
      </c>
      <c r="D394" s="628" t="s">
        <v>570</v>
      </c>
      <c r="E394" s="627" t="s">
        <v>552</v>
      </c>
      <c r="F394" s="628" t="s">
        <v>553</v>
      </c>
      <c r="G394" s="627" t="s">
        <v>620</v>
      </c>
      <c r="H394" s="627" t="s">
        <v>1881</v>
      </c>
      <c r="I394" s="627" t="s">
        <v>1882</v>
      </c>
      <c r="J394" s="627" t="s">
        <v>1883</v>
      </c>
      <c r="K394" s="627" t="s">
        <v>1884</v>
      </c>
      <c r="L394" s="629">
        <v>31.189999999999998</v>
      </c>
      <c r="M394" s="629">
        <v>6</v>
      </c>
      <c r="N394" s="630">
        <v>187.14</v>
      </c>
    </row>
    <row r="395" spans="1:14" ht="14.4" customHeight="1" x14ac:dyDescent="0.3">
      <c r="A395" s="625" t="s">
        <v>549</v>
      </c>
      <c r="B395" s="626" t="s">
        <v>551</v>
      </c>
      <c r="C395" s="627" t="s">
        <v>569</v>
      </c>
      <c r="D395" s="628" t="s">
        <v>570</v>
      </c>
      <c r="E395" s="627" t="s">
        <v>552</v>
      </c>
      <c r="F395" s="628" t="s">
        <v>553</v>
      </c>
      <c r="G395" s="627" t="s">
        <v>620</v>
      </c>
      <c r="H395" s="627" t="s">
        <v>1885</v>
      </c>
      <c r="I395" s="627" t="s">
        <v>1886</v>
      </c>
      <c r="J395" s="627" t="s">
        <v>819</v>
      </c>
      <c r="K395" s="627" t="s">
        <v>1887</v>
      </c>
      <c r="L395" s="629">
        <v>60.35</v>
      </c>
      <c r="M395" s="629">
        <v>3</v>
      </c>
      <c r="N395" s="630">
        <v>181.05</v>
      </c>
    </row>
    <row r="396" spans="1:14" ht="14.4" customHeight="1" x14ac:dyDescent="0.3">
      <c r="A396" s="625" t="s">
        <v>549</v>
      </c>
      <c r="B396" s="626" t="s">
        <v>551</v>
      </c>
      <c r="C396" s="627" t="s">
        <v>569</v>
      </c>
      <c r="D396" s="628" t="s">
        <v>570</v>
      </c>
      <c r="E396" s="627" t="s">
        <v>552</v>
      </c>
      <c r="F396" s="628" t="s">
        <v>553</v>
      </c>
      <c r="G396" s="627" t="s">
        <v>620</v>
      </c>
      <c r="H396" s="627" t="s">
        <v>713</v>
      </c>
      <c r="I396" s="627" t="s">
        <v>714</v>
      </c>
      <c r="J396" s="627" t="s">
        <v>715</v>
      </c>
      <c r="K396" s="627" t="s">
        <v>716</v>
      </c>
      <c r="L396" s="629">
        <v>112.33635057407716</v>
      </c>
      <c r="M396" s="629">
        <v>18</v>
      </c>
      <c r="N396" s="630">
        <v>2022.0543103333889</v>
      </c>
    </row>
    <row r="397" spans="1:14" ht="14.4" customHeight="1" x14ac:dyDescent="0.3">
      <c r="A397" s="625" t="s">
        <v>549</v>
      </c>
      <c r="B397" s="626" t="s">
        <v>551</v>
      </c>
      <c r="C397" s="627" t="s">
        <v>569</v>
      </c>
      <c r="D397" s="628" t="s">
        <v>570</v>
      </c>
      <c r="E397" s="627" t="s">
        <v>552</v>
      </c>
      <c r="F397" s="628" t="s">
        <v>553</v>
      </c>
      <c r="G397" s="627" t="s">
        <v>620</v>
      </c>
      <c r="H397" s="627" t="s">
        <v>1888</v>
      </c>
      <c r="I397" s="627" t="s">
        <v>1889</v>
      </c>
      <c r="J397" s="627" t="s">
        <v>1890</v>
      </c>
      <c r="K397" s="627" t="s">
        <v>1891</v>
      </c>
      <c r="L397" s="629">
        <v>85.89</v>
      </c>
      <c r="M397" s="629">
        <v>1</v>
      </c>
      <c r="N397" s="630">
        <v>85.89</v>
      </c>
    </row>
    <row r="398" spans="1:14" ht="14.4" customHeight="1" x14ac:dyDescent="0.3">
      <c r="A398" s="625" t="s">
        <v>549</v>
      </c>
      <c r="B398" s="626" t="s">
        <v>551</v>
      </c>
      <c r="C398" s="627" t="s">
        <v>569</v>
      </c>
      <c r="D398" s="628" t="s">
        <v>570</v>
      </c>
      <c r="E398" s="627" t="s">
        <v>552</v>
      </c>
      <c r="F398" s="628" t="s">
        <v>553</v>
      </c>
      <c r="G398" s="627" t="s">
        <v>620</v>
      </c>
      <c r="H398" s="627" t="s">
        <v>1892</v>
      </c>
      <c r="I398" s="627" t="s">
        <v>1893</v>
      </c>
      <c r="J398" s="627" t="s">
        <v>897</v>
      </c>
      <c r="K398" s="627" t="s">
        <v>1894</v>
      </c>
      <c r="L398" s="629">
        <v>42.089909343091399</v>
      </c>
      <c r="M398" s="629">
        <v>3</v>
      </c>
      <c r="N398" s="630">
        <v>126.26972802927421</v>
      </c>
    </row>
    <row r="399" spans="1:14" ht="14.4" customHeight="1" x14ac:dyDescent="0.3">
      <c r="A399" s="625" t="s">
        <v>549</v>
      </c>
      <c r="B399" s="626" t="s">
        <v>551</v>
      </c>
      <c r="C399" s="627" t="s">
        <v>569</v>
      </c>
      <c r="D399" s="628" t="s">
        <v>570</v>
      </c>
      <c r="E399" s="627" t="s">
        <v>552</v>
      </c>
      <c r="F399" s="628" t="s">
        <v>553</v>
      </c>
      <c r="G399" s="627" t="s">
        <v>620</v>
      </c>
      <c r="H399" s="627" t="s">
        <v>1895</v>
      </c>
      <c r="I399" s="627" t="s">
        <v>1896</v>
      </c>
      <c r="J399" s="627" t="s">
        <v>1897</v>
      </c>
      <c r="K399" s="627" t="s">
        <v>1898</v>
      </c>
      <c r="L399" s="629">
        <v>64.27</v>
      </c>
      <c r="M399" s="629">
        <v>5</v>
      </c>
      <c r="N399" s="630">
        <v>321.34999999999997</v>
      </c>
    </row>
    <row r="400" spans="1:14" ht="14.4" customHeight="1" x14ac:dyDescent="0.3">
      <c r="A400" s="625" t="s">
        <v>549</v>
      </c>
      <c r="B400" s="626" t="s">
        <v>551</v>
      </c>
      <c r="C400" s="627" t="s">
        <v>569</v>
      </c>
      <c r="D400" s="628" t="s">
        <v>570</v>
      </c>
      <c r="E400" s="627" t="s">
        <v>552</v>
      </c>
      <c r="F400" s="628" t="s">
        <v>553</v>
      </c>
      <c r="G400" s="627" t="s">
        <v>620</v>
      </c>
      <c r="H400" s="627" t="s">
        <v>717</v>
      </c>
      <c r="I400" s="627" t="s">
        <v>718</v>
      </c>
      <c r="J400" s="627" t="s">
        <v>719</v>
      </c>
      <c r="K400" s="627" t="s">
        <v>720</v>
      </c>
      <c r="L400" s="629">
        <v>101.1607490757915</v>
      </c>
      <c r="M400" s="629">
        <v>4</v>
      </c>
      <c r="N400" s="630">
        <v>404.642996303166</v>
      </c>
    </row>
    <row r="401" spans="1:14" ht="14.4" customHeight="1" x14ac:dyDescent="0.3">
      <c r="A401" s="625" t="s">
        <v>549</v>
      </c>
      <c r="B401" s="626" t="s">
        <v>551</v>
      </c>
      <c r="C401" s="627" t="s">
        <v>569</v>
      </c>
      <c r="D401" s="628" t="s">
        <v>570</v>
      </c>
      <c r="E401" s="627" t="s">
        <v>552</v>
      </c>
      <c r="F401" s="628" t="s">
        <v>553</v>
      </c>
      <c r="G401" s="627" t="s">
        <v>620</v>
      </c>
      <c r="H401" s="627" t="s">
        <v>721</v>
      </c>
      <c r="I401" s="627" t="s">
        <v>722</v>
      </c>
      <c r="J401" s="627" t="s">
        <v>723</v>
      </c>
      <c r="K401" s="627" t="s">
        <v>724</v>
      </c>
      <c r="L401" s="629">
        <v>271.85317389195438</v>
      </c>
      <c r="M401" s="629">
        <v>117</v>
      </c>
      <c r="N401" s="630">
        <v>31806.821345358661</v>
      </c>
    </row>
    <row r="402" spans="1:14" ht="14.4" customHeight="1" x14ac:dyDescent="0.3">
      <c r="A402" s="625" t="s">
        <v>549</v>
      </c>
      <c r="B402" s="626" t="s">
        <v>551</v>
      </c>
      <c r="C402" s="627" t="s">
        <v>569</v>
      </c>
      <c r="D402" s="628" t="s">
        <v>570</v>
      </c>
      <c r="E402" s="627" t="s">
        <v>552</v>
      </c>
      <c r="F402" s="628" t="s">
        <v>553</v>
      </c>
      <c r="G402" s="627" t="s">
        <v>620</v>
      </c>
      <c r="H402" s="627" t="s">
        <v>725</v>
      </c>
      <c r="I402" s="627" t="s">
        <v>726</v>
      </c>
      <c r="J402" s="627" t="s">
        <v>727</v>
      </c>
      <c r="K402" s="627" t="s">
        <v>728</v>
      </c>
      <c r="L402" s="629">
        <v>598.61926888508151</v>
      </c>
      <c r="M402" s="629">
        <v>2</v>
      </c>
      <c r="N402" s="630">
        <v>1197.238537770163</v>
      </c>
    </row>
    <row r="403" spans="1:14" ht="14.4" customHeight="1" x14ac:dyDescent="0.3">
      <c r="A403" s="625" t="s">
        <v>549</v>
      </c>
      <c r="B403" s="626" t="s">
        <v>551</v>
      </c>
      <c r="C403" s="627" t="s">
        <v>569</v>
      </c>
      <c r="D403" s="628" t="s">
        <v>570</v>
      </c>
      <c r="E403" s="627" t="s">
        <v>552</v>
      </c>
      <c r="F403" s="628" t="s">
        <v>553</v>
      </c>
      <c r="G403" s="627" t="s">
        <v>620</v>
      </c>
      <c r="H403" s="627" t="s">
        <v>1899</v>
      </c>
      <c r="I403" s="627" t="s">
        <v>1900</v>
      </c>
      <c r="J403" s="627" t="s">
        <v>1901</v>
      </c>
      <c r="K403" s="627" t="s">
        <v>1902</v>
      </c>
      <c r="L403" s="629">
        <v>363.73</v>
      </c>
      <c r="M403" s="629">
        <v>1</v>
      </c>
      <c r="N403" s="630">
        <v>363.73</v>
      </c>
    </row>
    <row r="404" spans="1:14" ht="14.4" customHeight="1" x14ac:dyDescent="0.3">
      <c r="A404" s="625" t="s">
        <v>549</v>
      </c>
      <c r="B404" s="626" t="s">
        <v>551</v>
      </c>
      <c r="C404" s="627" t="s">
        <v>569</v>
      </c>
      <c r="D404" s="628" t="s">
        <v>570</v>
      </c>
      <c r="E404" s="627" t="s">
        <v>552</v>
      </c>
      <c r="F404" s="628" t="s">
        <v>553</v>
      </c>
      <c r="G404" s="627" t="s">
        <v>620</v>
      </c>
      <c r="H404" s="627" t="s">
        <v>737</v>
      </c>
      <c r="I404" s="627" t="s">
        <v>738</v>
      </c>
      <c r="J404" s="627" t="s">
        <v>739</v>
      </c>
      <c r="K404" s="627" t="s">
        <v>740</v>
      </c>
      <c r="L404" s="629">
        <v>42.18</v>
      </c>
      <c r="M404" s="629">
        <v>1</v>
      </c>
      <c r="N404" s="630">
        <v>42.18</v>
      </c>
    </row>
    <row r="405" spans="1:14" ht="14.4" customHeight="1" x14ac:dyDescent="0.3">
      <c r="A405" s="625" t="s">
        <v>549</v>
      </c>
      <c r="B405" s="626" t="s">
        <v>551</v>
      </c>
      <c r="C405" s="627" t="s">
        <v>569</v>
      </c>
      <c r="D405" s="628" t="s">
        <v>570</v>
      </c>
      <c r="E405" s="627" t="s">
        <v>552</v>
      </c>
      <c r="F405" s="628" t="s">
        <v>553</v>
      </c>
      <c r="G405" s="627" t="s">
        <v>620</v>
      </c>
      <c r="H405" s="627" t="s">
        <v>1903</v>
      </c>
      <c r="I405" s="627" t="s">
        <v>1904</v>
      </c>
      <c r="J405" s="627" t="s">
        <v>1905</v>
      </c>
      <c r="K405" s="627" t="s">
        <v>1277</v>
      </c>
      <c r="L405" s="629">
        <v>132.26</v>
      </c>
      <c r="M405" s="629">
        <v>1</v>
      </c>
      <c r="N405" s="630">
        <v>132.26</v>
      </c>
    </row>
    <row r="406" spans="1:14" ht="14.4" customHeight="1" x14ac:dyDescent="0.3">
      <c r="A406" s="625" t="s">
        <v>549</v>
      </c>
      <c r="B406" s="626" t="s">
        <v>551</v>
      </c>
      <c r="C406" s="627" t="s">
        <v>569</v>
      </c>
      <c r="D406" s="628" t="s">
        <v>570</v>
      </c>
      <c r="E406" s="627" t="s">
        <v>552</v>
      </c>
      <c r="F406" s="628" t="s">
        <v>553</v>
      </c>
      <c r="G406" s="627" t="s">
        <v>620</v>
      </c>
      <c r="H406" s="627" t="s">
        <v>1906</v>
      </c>
      <c r="I406" s="627" t="s">
        <v>1907</v>
      </c>
      <c r="J406" s="627" t="s">
        <v>1908</v>
      </c>
      <c r="K406" s="627" t="s">
        <v>1909</v>
      </c>
      <c r="L406" s="629">
        <v>94.2</v>
      </c>
      <c r="M406" s="629">
        <v>1</v>
      </c>
      <c r="N406" s="630">
        <v>94.2</v>
      </c>
    </row>
    <row r="407" spans="1:14" ht="14.4" customHeight="1" x14ac:dyDescent="0.3">
      <c r="A407" s="625" t="s">
        <v>549</v>
      </c>
      <c r="B407" s="626" t="s">
        <v>551</v>
      </c>
      <c r="C407" s="627" t="s">
        <v>569</v>
      </c>
      <c r="D407" s="628" t="s">
        <v>570</v>
      </c>
      <c r="E407" s="627" t="s">
        <v>552</v>
      </c>
      <c r="F407" s="628" t="s">
        <v>553</v>
      </c>
      <c r="G407" s="627" t="s">
        <v>620</v>
      </c>
      <c r="H407" s="627" t="s">
        <v>741</v>
      </c>
      <c r="I407" s="627" t="s">
        <v>742</v>
      </c>
      <c r="J407" s="627" t="s">
        <v>743</v>
      </c>
      <c r="K407" s="627" t="s">
        <v>744</v>
      </c>
      <c r="L407" s="629">
        <v>39.719981323059322</v>
      </c>
      <c r="M407" s="629">
        <v>7</v>
      </c>
      <c r="N407" s="630">
        <v>278.03986926141528</v>
      </c>
    </row>
    <row r="408" spans="1:14" ht="14.4" customHeight="1" x14ac:dyDescent="0.3">
      <c r="A408" s="625" t="s">
        <v>549</v>
      </c>
      <c r="B408" s="626" t="s">
        <v>551</v>
      </c>
      <c r="C408" s="627" t="s">
        <v>569</v>
      </c>
      <c r="D408" s="628" t="s">
        <v>570</v>
      </c>
      <c r="E408" s="627" t="s">
        <v>552</v>
      </c>
      <c r="F408" s="628" t="s">
        <v>553</v>
      </c>
      <c r="G408" s="627" t="s">
        <v>620</v>
      </c>
      <c r="H408" s="627" t="s">
        <v>1910</v>
      </c>
      <c r="I408" s="627" t="s">
        <v>1911</v>
      </c>
      <c r="J408" s="627" t="s">
        <v>1912</v>
      </c>
      <c r="K408" s="627" t="s">
        <v>1913</v>
      </c>
      <c r="L408" s="629">
        <v>194.05</v>
      </c>
      <c r="M408" s="629">
        <v>1</v>
      </c>
      <c r="N408" s="630">
        <v>194.05</v>
      </c>
    </row>
    <row r="409" spans="1:14" ht="14.4" customHeight="1" x14ac:dyDescent="0.3">
      <c r="A409" s="625" t="s">
        <v>549</v>
      </c>
      <c r="B409" s="626" t="s">
        <v>551</v>
      </c>
      <c r="C409" s="627" t="s">
        <v>569</v>
      </c>
      <c r="D409" s="628" t="s">
        <v>570</v>
      </c>
      <c r="E409" s="627" t="s">
        <v>552</v>
      </c>
      <c r="F409" s="628" t="s">
        <v>553</v>
      </c>
      <c r="G409" s="627" t="s">
        <v>620</v>
      </c>
      <c r="H409" s="627" t="s">
        <v>1914</v>
      </c>
      <c r="I409" s="627" t="s">
        <v>1915</v>
      </c>
      <c r="J409" s="627" t="s">
        <v>1916</v>
      </c>
      <c r="K409" s="627" t="s">
        <v>1917</v>
      </c>
      <c r="L409" s="629">
        <v>101.76089726098699</v>
      </c>
      <c r="M409" s="629">
        <v>2</v>
      </c>
      <c r="N409" s="630">
        <v>203.52179452197399</v>
      </c>
    </row>
    <row r="410" spans="1:14" ht="14.4" customHeight="1" x14ac:dyDescent="0.3">
      <c r="A410" s="625" t="s">
        <v>549</v>
      </c>
      <c r="B410" s="626" t="s">
        <v>551</v>
      </c>
      <c r="C410" s="627" t="s">
        <v>569</v>
      </c>
      <c r="D410" s="628" t="s">
        <v>570</v>
      </c>
      <c r="E410" s="627" t="s">
        <v>552</v>
      </c>
      <c r="F410" s="628" t="s">
        <v>553</v>
      </c>
      <c r="G410" s="627" t="s">
        <v>620</v>
      </c>
      <c r="H410" s="627" t="s">
        <v>1918</v>
      </c>
      <c r="I410" s="627" t="s">
        <v>1919</v>
      </c>
      <c r="J410" s="627" t="s">
        <v>1920</v>
      </c>
      <c r="K410" s="627" t="s">
        <v>1921</v>
      </c>
      <c r="L410" s="629">
        <v>286.37</v>
      </c>
      <c r="M410" s="629">
        <v>1</v>
      </c>
      <c r="N410" s="630">
        <v>286.37</v>
      </c>
    </row>
    <row r="411" spans="1:14" ht="14.4" customHeight="1" x14ac:dyDescent="0.3">
      <c r="A411" s="625" t="s">
        <v>549</v>
      </c>
      <c r="B411" s="626" t="s">
        <v>551</v>
      </c>
      <c r="C411" s="627" t="s">
        <v>569</v>
      </c>
      <c r="D411" s="628" t="s">
        <v>570</v>
      </c>
      <c r="E411" s="627" t="s">
        <v>552</v>
      </c>
      <c r="F411" s="628" t="s">
        <v>553</v>
      </c>
      <c r="G411" s="627" t="s">
        <v>620</v>
      </c>
      <c r="H411" s="627" t="s">
        <v>749</v>
      </c>
      <c r="I411" s="627" t="s">
        <v>749</v>
      </c>
      <c r="J411" s="627" t="s">
        <v>750</v>
      </c>
      <c r="K411" s="627" t="s">
        <v>751</v>
      </c>
      <c r="L411" s="629">
        <v>38.093497393858982</v>
      </c>
      <c r="M411" s="629">
        <v>60</v>
      </c>
      <c r="N411" s="630">
        <v>2285.6098436315388</v>
      </c>
    </row>
    <row r="412" spans="1:14" ht="14.4" customHeight="1" x14ac:dyDescent="0.3">
      <c r="A412" s="625" t="s">
        <v>549</v>
      </c>
      <c r="B412" s="626" t="s">
        <v>551</v>
      </c>
      <c r="C412" s="627" t="s">
        <v>569</v>
      </c>
      <c r="D412" s="628" t="s">
        <v>570</v>
      </c>
      <c r="E412" s="627" t="s">
        <v>552</v>
      </c>
      <c r="F412" s="628" t="s">
        <v>553</v>
      </c>
      <c r="G412" s="627" t="s">
        <v>620</v>
      </c>
      <c r="H412" s="627" t="s">
        <v>752</v>
      </c>
      <c r="I412" s="627" t="s">
        <v>753</v>
      </c>
      <c r="J412" s="627" t="s">
        <v>754</v>
      </c>
      <c r="K412" s="627" t="s">
        <v>755</v>
      </c>
      <c r="L412" s="629">
        <v>106.21201899957633</v>
      </c>
      <c r="M412" s="629">
        <v>93</v>
      </c>
      <c r="N412" s="630">
        <v>9877.717766960599</v>
      </c>
    </row>
    <row r="413" spans="1:14" ht="14.4" customHeight="1" x14ac:dyDescent="0.3">
      <c r="A413" s="625" t="s">
        <v>549</v>
      </c>
      <c r="B413" s="626" t="s">
        <v>551</v>
      </c>
      <c r="C413" s="627" t="s">
        <v>569</v>
      </c>
      <c r="D413" s="628" t="s">
        <v>570</v>
      </c>
      <c r="E413" s="627" t="s">
        <v>552</v>
      </c>
      <c r="F413" s="628" t="s">
        <v>553</v>
      </c>
      <c r="G413" s="627" t="s">
        <v>620</v>
      </c>
      <c r="H413" s="627" t="s">
        <v>1922</v>
      </c>
      <c r="I413" s="627" t="s">
        <v>1923</v>
      </c>
      <c r="J413" s="627" t="s">
        <v>1924</v>
      </c>
      <c r="K413" s="627" t="s">
        <v>1925</v>
      </c>
      <c r="L413" s="629">
        <v>248.27</v>
      </c>
      <c r="M413" s="629">
        <v>1</v>
      </c>
      <c r="N413" s="630">
        <v>248.27</v>
      </c>
    </row>
    <row r="414" spans="1:14" ht="14.4" customHeight="1" x14ac:dyDescent="0.3">
      <c r="A414" s="625" t="s">
        <v>549</v>
      </c>
      <c r="B414" s="626" t="s">
        <v>551</v>
      </c>
      <c r="C414" s="627" t="s">
        <v>569</v>
      </c>
      <c r="D414" s="628" t="s">
        <v>570</v>
      </c>
      <c r="E414" s="627" t="s">
        <v>552</v>
      </c>
      <c r="F414" s="628" t="s">
        <v>553</v>
      </c>
      <c r="G414" s="627" t="s">
        <v>620</v>
      </c>
      <c r="H414" s="627" t="s">
        <v>766</v>
      </c>
      <c r="I414" s="627" t="s">
        <v>767</v>
      </c>
      <c r="J414" s="627" t="s">
        <v>768</v>
      </c>
      <c r="K414" s="627" t="s">
        <v>769</v>
      </c>
      <c r="L414" s="629">
        <v>77.479930806777844</v>
      </c>
      <c r="M414" s="629">
        <v>2</v>
      </c>
      <c r="N414" s="630">
        <v>154.95986161355569</v>
      </c>
    </row>
    <row r="415" spans="1:14" ht="14.4" customHeight="1" x14ac:dyDescent="0.3">
      <c r="A415" s="625" t="s">
        <v>549</v>
      </c>
      <c r="B415" s="626" t="s">
        <v>551</v>
      </c>
      <c r="C415" s="627" t="s">
        <v>569</v>
      </c>
      <c r="D415" s="628" t="s">
        <v>570</v>
      </c>
      <c r="E415" s="627" t="s">
        <v>552</v>
      </c>
      <c r="F415" s="628" t="s">
        <v>553</v>
      </c>
      <c r="G415" s="627" t="s">
        <v>620</v>
      </c>
      <c r="H415" s="627" t="s">
        <v>774</v>
      </c>
      <c r="I415" s="627" t="s">
        <v>775</v>
      </c>
      <c r="J415" s="627" t="s">
        <v>776</v>
      </c>
      <c r="K415" s="627" t="s">
        <v>777</v>
      </c>
      <c r="L415" s="629">
        <v>144.65</v>
      </c>
      <c r="M415" s="629">
        <v>3</v>
      </c>
      <c r="N415" s="630">
        <v>433.95</v>
      </c>
    </row>
    <row r="416" spans="1:14" ht="14.4" customHeight="1" x14ac:dyDescent="0.3">
      <c r="A416" s="625" t="s">
        <v>549</v>
      </c>
      <c r="B416" s="626" t="s">
        <v>551</v>
      </c>
      <c r="C416" s="627" t="s">
        <v>569</v>
      </c>
      <c r="D416" s="628" t="s">
        <v>570</v>
      </c>
      <c r="E416" s="627" t="s">
        <v>552</v>
      </c>
      <c r="F416" s="628" t="s">
        <v>553</v>
      </c>
      <c r="G416" s="627" t="s">
        <v>620</v>
      </c>
      <c r="H416" s="627" t="s">
        <v>782</v>
      </c>
      <c r="I416" s="627" t="s">
        <v>783</v>
      </c>
      <c r="J416" s="627" t="s">
        <v>784</v>
      </c>
      <c r="K416" s="627" t="s">
        <v>751</v>
      </c>
      <c r="L416" s="629">
        <v>38.113750000000003</v>
      </c>
      <c r="M416" s="629">
        <v>80</v>
      </c>
      <c r="N416" s="630">
        <v>3049.1000000000004</v>
      </c>
    </row>
    <row r="417" spans="1:14" ht="14.4" customHeight="1" x14ac:dyDescent="0.3">
      <c r="A417" s="625" t="s">
        <v>549</v>
      </c>
      <c r="B417" s="626" t="s">
        <v>551</v>
      </c>
      <c r="C417" s="627" t="s">
        <v>569</v>
      </c>
      <c r="D417" s="628" t="s">
        <v>570</v>
      </c>
      <c r="E417" s="627" t="s">
        <v>552</v>
      </c>
      <c r="F417" s="628" t="s">
        <v>553</v>
      </c>
      <c r="G417" s="627" t="s">
        <v>620</v>
      </c>
      <c r="H417" s="627" t="s">
        <v>789</v>
      </c>
      <c r="I417" s="627" t="s">
        <v>790</v>
      </c>
      <c r="J417" s="627" t="s">
        <v>791</v>
      </c>
      <c r="K417" s="627" t="s">
        <v>792</v>
      </c>
      <c r="L417" s="629">
        <v>85.69</v>
      </c>
      <c r="M417" s="629">
        <v>1</v>
      </c>
      <c r="N417" s="630">
        <v>85.69</v>
      </c>
    </row>
    <row r="418" spans="1:14" ht="14.4" customHeight="1" x14ac:dyDescent="0.3">
      <c r="A418" s="625" t="s">
        <v>549</v>
      </c>
      <c r="B418" s="626" t="s">
        <v>551</v>
      </c>
      <c r="C418" s="627" t="s">
        <v>569</v>
      </c>
      <c r="D418" s="628" t="s">
        <v>570</v>
      </c>
      <c r="E418" s="627" t="s">
        <v>552</v>
      </c>
      <c r="F418" s="628" t="s">
        <v>553</v>
      </c>
      <c r="G418" s="627" t="s">
        <v>620</v>
      </c>
      <c r="H418" s="627" t="s">
        <v>1926</v>
      </c>
      <c r="I418" s="627" t="s">
        <v>1927</v>
      </c>
      <c r="J418" s="627" t="s">
        <v>1928</v>
      </c>
      <c r="K418" s="627" t="s">
        <v>1929</v>
      </c>
      <c r="L418" s="629">
        <v>43.592824253169127</v>
      </c>
      <c r="M418" s="629">
        <v>11</v>
      </c>
      <c r="N418" s="630">
        <v>479.52106678486041</v>
      </c>
    </row>
    <row r="419" spans="1:14" ht="14.4" customHeight="1" x14ac:dyDescent="0.3">
      <c r="A419" s="625" t="s">
        <v>549</v>
      </c>
      <c r="B419" s="626" t="s">
        <v>551</v>
      </c>
      <c r="C419" s="627" t="s">
        <v>569</v>
      </c>
      <c r="D419" s="628" t="s">
        <v>570</v>
      </c>
      <c r="E419" s="627" t="s">
        <v>552</v>
      </c>
      <c r="F419" s="628" t="s">
        <v>553</v>
      </c>
      <c r="G419" s="627" t="s">
        <v>620</v>
      </c>
      <c r="H419" s="627" t="s">
        <v>793</v>
      </c>
      <c r="I419" s="627" t="s">
        <v>794</v>
      </c>
      <c r="J419" s="627" t="s">
        <v>795</v>
      </c>
      <c r="K419" s="627" t="s">
        <v>796</v>
      </c>
      <c r="L419" s="629">
        <v>342.47492387757774</v>
      </c>
      <c r="M419" s="629">
        <v>8</v>
      </c>
      <c r="N419" s="630">
        <v>2739.7993910206219</v>
      </c>
    </row>
    <row r="420" spans="1:14" ht="14.4" customHeight="1" x14ac:dyDescent="0.3">
      <c r="A420" s="625" t="s">
        <v>549</v>
      </c>
      <c r="B420" s="626" t="s">
        <v>551</v>
      </c>
      <c r="C420" s="627" t="s">
        <v>569</v>
      </c>
      <c r="D420" s="628" t="s">
        <v>570</v>
      </c>
      <c r="E420" s="627" t="s">
        <v>552</v>
      </c>
      <c r="F420" s="628" t="s">
        <v>553</v>
      </c>
      <c r="G420" s="627" t="s">
        <v>620</v>
      </c>
      <c r="H420" s="627" t="s">
        <v>1930</v>
      </c>
      <c r="I420" s="627" t="s">
        <v>1931</v>
      </c>
      <c r="J420" s="627" t="s">
        <v>1932</v>
      </c>
      <c r="K420" s="627" t="s">
        <v>796</v>
      </c>
      <c r="L420" s="629">
        <v>340.28944376310301</v>
      </c>
      <c r="M420" s="629">
        <v>2</v>
      </c>
      <c r="N420" s="630">
        <v>680.57888752620602</v>
      </c>
    </row>
    <row r="421" spans="1:14" ht="14.4" customHeight="1" x14ac:dyDescent="0.3">
      <c r="A421" s="625" t="s">
        <v>549</v>
      </c>
      <c r="B421" s="626" t="s">
        <v>551</v>
      </c>
      <c r="C421" s="627" t="s">
        <v>569</v>
      </c>
      <c r="D421" s="628" t="s">
        <v>570</v>
      </c>
      <c r="E421" s="627" t="s">
        <v>552</v>
      </c>
      <c r="F421" s="628" t="s">
        <v>553</v>
      </c>
      <c r="G421" s="627" t="s">
        <v>620</v>
      </c>
      <c r="H421" s="627" t="s">
        <v>797</v>
      </c>
      <c r="I421" s="627" t="s">
        <v>798</v>
      </c>
      <c r="J421" s="627" t="s">
        <v>799</v>
      </c>
      <c r="K421" s="627" t="s">
        <v>800</v>
      </c>
      <c r="L421" s="629">
        <v>80.196177972597241</v>
      </c>
      <c r="M421" s="629">
        <v>6</v>
      </c>
      <c r="N421" s="630">
        <v>481.17706783558344</v>
      </c>
    </row>
    <row r="422" spans="1:14" ht="14.4" customHeight="1" x14ac:dyDescent="0.3">
      <c r="A422" s="625" t="s">
        <v>549</v>
      </c>
      <c r="B422" s="626" t="s">
        <v>551</v>
      </c>
      <c r="C422" s="627" t="s">
        <v>569</v>
      </c>
      <c r="D422" s="628" t="s">
        <v>570</v>
      </c>
      <c r="E422" s="627" t="s">
        <v>552</v>
      </c>
      <c r="F422" s="628" t="s">
        <v>553</v>
      </c>
      <c r="G422" s="627" t="s">
        <v>620</v>
      </c>
      <c r="H422" s="627" t="s">
        <v>801</v>
      </c>
      <c r="I422" s="627" t="s">
        <v>802</v>
      </c>
      <c r="J422" s="627" t="s">
        <v>803</v>
      </c>
      <c r="K422" s="627" t="s">
        <v>804</v>
      </c>
      <c r="L422" s="629">
        <v>21.369953971533899</v>
      </c>
      <c r="M422" s="629">
        <v>1</v>
      </c>
      <c r="N422" s="630">
        <v>21.369953971533899</v>
      </c>
    </row>
    <row r="423" spans="1:14" ht="14.4" customHeight="1" x14ac:dyDescent="0.3">
      <c r="A423" s="625" t="s">
        <v>549</v>
      </c>
      <c r="B423" s="626" t="s">
        <v>551</v>
      </c>
      <c r="C423" s="627" t="s">
        <v>569</v>
      </c>
      <c r="D423" s="628" t="s">
        <v>570</v>
      </c>
      <c r="E423" s="627" t="s">
        <v>552</v>
      </c>
      <c r="F423" s="628" t="s">
        <v>553</v>
      </c>
      <c r="G423" s="627" t="s">
        <v>620</v>
      </c>
      <c r="H423" s="627" t="s">
        <v>1933</v>
      </c>
      <c r="I423" s="627" t="s">
        <v>1934</v>
      </c>
      <c r="J423" s="627" t="s">
        <v>1935</v>
      </c>
      <c r="K423" s="627" t="s">
        <v>1936</v>
      </c>
      <c r="L423" s="629">
        <v>331.02747367999399</v>
      </c>
      <c r="M423" s="629">
        <v>1</v>
      </c>
      <c r="N423" s="630">
        <v>331.02747367999399</v>
      </c>
    </row>
    <row r="424" spans="1:14" ht="14.4" customHeight="1" x14ac:dyDescent="0.3">
      <c r="A424" s="625" t="s">
        <v>549</v>
      </c>
      <c r="B424" s="626" t="s">
        <v>551</v>
      </c>
      <c r="C424" s="627" t="s">
        <v>569</v>
      </c>
      <c r="D424" s="628" t="s">
        <v>570</v>
      </c>
      <c r="E424" s="627" t="s">
        <v>552</v>
      </c>
      <c r="F424" s="628" t="s">
        <v>553</v>
      </c>
      <c r="G424" s="627" t="s">
        <v>620</v>
      </c>
      <c r="H424" s="627" t="s">
        <v>805</v>
      </c>
      <c r="I424" s="627" t="s">
        <v>806</v>
      </c>
      <c r="J424" s="627" t="s">
        <v>807</v>
      </c>
      <c r="K424" s="627" t="s">
        <v>808</v>
      </c>
      <c r="L424" s="629">
        <v>46.011460408926176</v>
      </c>
      <c r="M424" s="629">
        <v>34</v>
      </c>
      <c r="N424" s="630">
        <v>1564.3896539034899</v>
      </c>
    </row>
    <row r="425" spans="1:14" ht="14.4" customHeight="1" x14ac:dyDescent="0.3">
      <c r="A425" s="625" t="s">
        <v>549</v>
      </c>
      <c r="B425" s="626" t="s">
        <v>551</v>
      </c>
      <c r="C425" s="627" t="s">
        <v>569</v>
      </c>
      <c r="D425" s="628" t="s">
        <v>570</v>
      </c>
      <c r="E425" s="627" t="s">
        <v>552</v>
      </c>
      <c r="F425" s="628" t="s">
        <v>553</v>
      </c>
      <c r="G425" s="627" t="s">
        <v>620</v>
      </c>
      <c r="H425" s="627" t="s">
        <v>809</v>
      </c>
      <c r="I425" s="627" t="s">
        <v>810</v>
      </c>
      <c r="J425" s="627" t="s">
        <v>811</v>
      </c>
      <c r="K425" s="627" t="s">
        <v>812</v>
      </c>
      <c r="L425" s="629">
        <v>259.44</v>
      </c>
      <c r="M425" s="629">
        <v>10</v>
      </c>
      <c r="N425" s="630">
        <v>2594.4</v>
      </c>
    </row>
    <row r="426" spans="1:14" ht="14.4" customHeight="1" x14ac:dyDescent="0.3">
      <c r="A426" s="625" t="s">
        <v>549</v>
      </c>
      <c r="B426" s="626" t="s">
        <v>551</v>
      </c>
      <c r="C426" s="627" t="s">
        <v>569</v>
      </c>
      <c r="D426" s="628" t="s">
        <v>570</v>
      </c>
      <c r="E426" s="627" t="s">
        <v>552</v>
      </c>
      <c r="F426" s="628" t="s">
        <v>553</v>
      </c>
      <c r="G426" s="627" t="s">
        <v>620</v>
      </c>
      <c r="H426" s="627" t="s">
        <v>1937</v>
      </c>
      <c r="I426" s="627" t="s">
        <v>1938</v>
      </c>
      <c r="J426" s="627" t="s">
        <v>1939</v>
      </c>
      <c r="K426" s="627" t="s">
        <v>1940</v>
      </c>
      <c r="L426" s="629">
        <v>377.52</v>
      </c>
      <c r="M426" s="629">
        <v>1</v>
      </c>
      <c r="N426" s="630">
        <v>377.52</v>
      </c>
    </row>
    <row r="427" spans="1:14" ht="14.4" customHeight="1" x14ac:dyDescent="0.3">
      <c r="A427" s="625" t="s">
        <v>549</v>
      </c>
      <c r="B427" s="626" t="s">
        <v>551</v>
      </c>
      <c r="C427" s="627" t="s">
        <v>569</v>
      </c>
      <c r="D427" s="628" t="s">
        <v>570</v>
      </c>
      <c r="E427" s="627" t="s">
        <v>552</v>
      </c>
      <c r="F427" s="628" t="s">
        <v>553</v>
      </c>
      <c r="G427" s="627" t="s">
        <v>620</v>
      </c>
      <c r="H427" s="627" t="s">
        <v>817</v>
      </c>
      <c r="I427" s="627" t="s">
        <v>818</v>
      </c>
      <c r="J427" s="627" t="s">
        <v>819</v>
      </c>
      <c r="K427" s="627" t="s">
        <v>820</v>
      </c>
      <c r="L427" s="629">
        <v>22.7238999791624</v>
      </c>
      <c r="M427" s="629">
        <v>177</v>
      </c>
      <c r="N427" s="630">
        <v>4022.130296311745</v>
      </c>
    </row>
    <row r="428" spans="1:14" ht="14.4" customHeight="1" x14ac:dyDescent="0.3">
      <c r="A428" s="625" t="s">
        <v>549</v>
      </c>
      <c r="B428" s="626" t="s">
        <v>551</v>
      </c>
      <c r="C428" s="627" t="s">
        <v>569</v>
      </c>
      <c r="D428" s="628" t="s">
        <v>570</v>
      </c>
      <c r="E428" s="627" t="s">
        <v>552</v>
      </c>
      <c r="F428" s="628" t="s">
        <v>553</v>
      </c>
      <c r="G428" s="627" t="s">
        <v>620</v>
      </c>
      <c r="H428" s="627" t="s">
        <v>1941</v>
      </c>
      <c r="I428" s="627" t="s">
        <v>1942</v>
      </c>
      <c r="J428" s="627" t="s">
        <v>1943</v>
      </c>
      <c r="K428" s="627" t="s">
        <v>939</v>
      </c>
      <c r="L428" s="629">
        <v>36.31</v>
      </c>
      <c r="M428" s="629">
        <v>2</v>
      </c>
      <c r="N428" s="630">
        <v>72.62</v>
      </c>
    </row>
    <row r="429" spans="1:14" ht="14.4" customHeight="1" x14ac:dyDescent="0.3">
      <c r="A429" s="625" t="s">
        <v>549</v>
      </c>
      <c r="B429" s="626" t="s">
        <v>551</v>
      </c>
      <c r="C429" s="627" t="s">
        <v>569</v>
      </c>
      <c r="D429" s="628" t="s">
        <v>570</v>
      </c>
      <c r="E429" s="627" t="s">
        <v>552</v>
      </c>
      <c r="F429" s="628" t="s">
        <v>553</v>
      </c>
      <c r="G429" s="627" t="s">
        <v>620</v>
      </c>
      <c r="H429" s="627" t="s">
        <v>821</v>
      </c>
      <c r="I429" s="627" t="s">
        <v>822</v>
      </c>
      <c r="J429" s="627" t="s">
        <v>823</v>
      </c>
      <c r="K429" s="627" t="s">
        <v>824</v>
      </c>
      <c r="L429" s="629">
        <v>58.802020399276195</v>
      </c>
      <c r="M429" s="629">
        <v>19</v>
      </c>
      <c r="N429" s="630">
        <v>1117.2383875862477</v>
      </c>
    </row>
    <row r="430" spans="1:14" ht="14.4" customHeight="1" x14ac:dyDescent="0.3">
      <c r="A430" s="625" t="s">
        <v>549</v>
      </c>
      <c r="B430" s="626" t="s">
        <v>551</v>
      </c>
      <c r="C430" s="627" t="s">
        <v>569</v>
      </c>
      <c r="D430" s="628" t="s">
        <v>570</v>
      </c>
      <c r="E430" s="627" t="s">
        <v>552</v>
      </c>
      <c r="F430" s="628" t="s">
        <v>553</v>
      </c>
      <c r="G430" s="627" t="s">
        <v>620</v>
      </c>
      <c r="H430" s="627" t="s">
        <v>1944</v>
      </c>
      <c r="I430" s="627" t="s">
        <v>1945</v>
      </c>
      <c r="J430" s="627" t="s">
        <v>1946</v>
      </c>
      <c r="K430" s="627" t="s">
        <v>1947</v>
      </c>
      <c r="L430" s="629">
        <v>68.262</v>
      </c>
      <c r="M430" s="629">
        <v>5</v>
      </c>
      <c r="N430" s="630">
        <v>341.31</v>
      </c>
    </row>
    <row r="431" spans="1:14" ht="14.4" customHeight="1" x14ac:dyDescent="0.3">
      <c r="A431" s="625" t="s">
        <v>549</v>
      </c>
      <c r="B431" s="626" t="s">
        <v>551</v>
      </c>
      <c r="C431" s="627" t="s">
        <v>569</v>
      </c>
      <c r="D431" s="628" t="s">
        <v>570</v>
      </c>
      <c r="E431" s="627" t="s">
        <v>552</v>
      </c>
      <c r="F431" s="628" t="s">
        <v>553</v>
      </c>
      <c r="G431" s="627" t="s">
        <v>620</v>
      </c>
      <c r="H431" s="627" t="s">
        <v>1948</v>
      </c>
      <c r="I431" s="627" t="s">
        <v>1949</v>
      </c>
      <c r="J431" s="627" t="s">
        <v>1950</v>
      </c>
      <c r="K431" s="627" t="s">
        <v>1951</v>
      </c>
      <c r="L431" s="629">
        <v>100.120121092083</v>
      </c>
      <c r="M431" s="629">
        <v>1</v>
      </c>
      <c r="N431" s="630">
        <v>100.120121092083</v>
      </c>
    </row>
    <row r="432" spans="1:14" ht="14.4" customHeight="1" x14ac:dyDescent="0.3">
      <c r="A432" s="625" t="s">
        <v>549</v>
      </c>
      <c r="B432" s="626" t="s">
        <v>551</v>
      </c>
      <c r="C432" s="627" t="s">
        <v>569</v>
      </c>
      <c r="D432" s="628" t="s">
        <v>570</v>
      </c>
      <c r="E432" s="627" t="s">
        <v>552</v>
      </c>
      <c r="F432" s="628" t="s">
        <v>553</v>
      </c>
      <c r="G432" s="627" t="s">
        <v>620</v>
      </c>
      <c r="H432" s="627" t="s">
        <v>1952</v>
      </c>
      <c r="I432" s="627" t="s">
        <v>1953</v>
      </c>
      <c r="J432" s="627" t="s">
        <v>1954</v>
      </c>
      <c r="K432" s="627" t="s">
        <v>1955</v>
      </c>
      <c r="L432" s="629">
        <v>134.23040696978799</v>
      </c>
      <c r="M432" s="629">
        <v>1</v>
      </c>
      <c r="N432" s="630">
        <v>134.23040696978799</v>
      </c>
    </row>
    <row r="433" spans="1:14" ht="14.4" customHeight="1" x14ac:dyDescent="0.3">
      <c r="A433" s="625" t="s">
        <v>549</v>
      </c>
      <c r="B433" s="626" t="s">
        <v>551</v>
      </c>
      <c r="C433" s="627" t="s">
        <v>569</v>
      </c>
      <c r="D433" s="628" t="s">
        <v>570</v>
      </c>
      <c r="E433" s="627" t="s">
        <v>552</v>
      </c>
      <c r="F433" s="628" t="s">
        <v>553</v>
      </c>
      <c r="G433" s="627" t="s">
        <v>620</v>
      </c>
      <c r="H433" s="627" t="s">
        <v>829</v>
      </c>
      <c r="I433" s="627" t="s">
        <v>830</v>
      </c>
      <c r="J433" s="627" t="s">
        <v>831</v>
      </c>
      <c r="K433" s="627"/>
      <c r="L433" s="629">
        <v>166.66450579260976</v>
      </c>
      <c r="M433" s="629">
        <v>4</v>
      </c>
      <c r="N433" s="630">
        <v>666.65802317043904</v>
      </c>
    </row>
    <row r="434" spans="1:14" ht="14.4" customHeight="1" x14ac:dyDescent="0.3">
      <c r="A434" s="625" t="s">
        <v>549</v>
      </c>
      <c r="B434" s="626" t="s">
        <v>551</v>
      </c>
      <c r="C434" s="627" t="s">
        <v>569</v>
      </c>
      <c r="D434" s="628" t="s">
        <v>570</v>
      </c>
      <c r="E434" s="627" t="s">
        <v>552</v>
      </c>
      <c r="F434" s="628" t="s">
        <v>553</v>
      </c>
      <c r="G434" s="627" t="s">
        <v>620</v>
      </c>
      <c r="H434" s="627" t="s">
        <v>1956</v>
      </c>
      <c r="I434" s="627" t="s">
        <v>1957</v>
      </c>
      <c r="J434" s="627" t="s">
        <v>1958</v>
      </c>
      <c r="K434" s="627" t="s">
        <v>1959</v>
      </c>
      <c r="L434" s="629">
        <v>83.84750299546775</v>
      </c>
      <c r="M434" s="629">
        <v>4</v>
      </c>
      <c r="N434" s="630">
        <v>335.390011981871</v>
      </c>
    </row>
    <row r="435" spans="1:14" ht="14.4" customHeight="1" x14ac:dyDescent="0.3">
      <c r="A435" s="625" t="s">
        <v>549</v>
      </c>
      <c r="B435" s="626" t="s">
        <v>551</v>
      </c>
      <c r="C435" s="627" t="s">
        <v>569</v>
      </c>
      <c r="D435" s="628" t="s">
        <v>570</v>
      </c>
      <c r="E435" s="627" t="s">
        <v>552</v>
      </c>
      <c r="F435" s="628" t="s">
        <v>553</v>
      </c>
      <c r="G435" s="627" t="s">
        <v>620</v>
      </c>
      <c r="H435" s="627" t="s">
        <v>832</v>
      </c>
      <c r="I435" s="627" t="s">
        <v>833</v>
      </c>
      <c r="J435" s="627" t="s">
        <v>834</v>
      </c>
      <c r="K435" s="627" t="s">
        <v>835</v>
      </c>
      <c r="L435" s="629">
        <v>175.80702111494327</v>
      </c>
      <c r="M435" s="629">
        <v>55</v>
      </c>
      <c r="N435" s="630">
        <v>9669.3861613218796</v>
      </c>
    </row>
    <row r="436" spans="1:14" ht="14.4" customHeight="1" x14ac:dyDescent="0.3">
      <c r="A436" s="625" t="s">
        <v>549</v>
      </c>
      <c r="B436" s="626" t="s">
        <v>551</v>
      </c>
      <c r="C436" s="627" t="s">
        <v>569</v>
      </c>
      <c r="D436" s="628" t="s">
        <v>570</v>
      </c>
      <c r="E436" s="627" t="s">
        <v>552</v>
      </c>
      <c r="F436" s="628" t="s">
        <v>553</v>
      </c>
      <c r="G436" s="627" t="s">
        <v>620</v>
      </c>
      <c r="H436" s="627" t="s">
        <v>840</v>
      </c>
      <c r="I436" s="627" t="s">
        <v>841</v>
      </c>
      <c r="J436" s="627" t="s">
        <v>842</v>
      </c>
      <c r="K436" s="627" t="s">
        <v>843</v>
      </c>
      <c r="L436" s="629">
        <v>75.959999999999994</v>
      </c>
      <c r="M436" s="629">
        <v>1</v>
      </c>
      <c r="N436" s="630">
        <v>75.959999999999994</v>
      </c>
    </row>
    <row r="437" spans="1:14" ht="14.4" customHeight="1" x14ac:dyDescent="0.3">
      <c r="A437" s="625" t="s">
        <v>549</v>
      </c>
      <c r="B437" s="626" t="s">
        <v>551</v>
      </c>
      <c r="C437" s="627" t="s">
        <v>569</v>
      </c>
      <c r="D437" s="628" t="s">
        <v>570</v>
      </c>
      <c r="E437" s="627" t="s">
        <v>552</v>
      </c>
      <c r="F437" s="628" t="s">
        <v>553</v>
      </c>
      <c r="G437" s="627" t="s">
        <v>620</v>
      </c>
      <c r="H437" s="627" t="s">
        <v>848</v>
      </c>
      <c r="I437" s="627" t="s">
        <v>849</v>
      </c>
      <c r="J437" s="627" t="s">
        <v>850</v>
      </c>
      <c r="K437" s="627" t="s">
        <v>851</v>
      </c>
      <c r="L437" s="629">
        <v>75.850200350867297</v>
      </c>
      <c r="M437" s="629">
        <v>1</v>
      </c>
      <c r="N437" s="630">
        <v>75.850200350867297</v>
      </c>
    </row>
    <row r="438" spans="1:14" ht="14.4" customHeight="1" x14ac:dyDescent="0.3">
      <c r="A438" s="625" t="s">
        <v>549</v>
      </c>
      <c r="B438" s="626" t="s">
        <v>551</v>
      </c>
      <c r="C438" s="627" t="s">
        <v>569</v>
      </c>
      <c r="D438" s="628" t="s">
        <v>570</v>
      </c>
      <c r="E438" s="627" t="s">
        <v>552</v>
      </c>
      <c r="F438" s="628" t="s">
        <v>553</v>
      </c>
      <c r="G438" s="627" t="s">
        <v>620</v>
      </c>
      <c r="H438" s="627" t="s">
        <v>852</v>
      </c>
      <c r="I438" s="627" t="s">
        <v>853</v>
      </c>
      <c r="J438" s="627" t="s">
        <v>854</v>
      </c>
      <c r="K438" s="627" t="s">
        <v>855</v>
      </c>
      <c r="L438" s="629">
        <v>69.426736198036693</v>
      </c>
      <c r="M438" s="629">
        <v>3</v>
      </c>
      <c r="N438" s="630">
        <v>208.28020859411009</v>
      </c>
    </row>
    <row r="439" spans="1:14" ht="14.4" customHeight="1" x14ac:dyDescent="0.3">
      <c r="A439" s="625" t="s">
        <v>549</v>
      </c>
      <c r="B439" s="626" t="s">
        <v>551</v>
      </c>
      <c r="C439" s="627" t="s">
        <v>569</v>
      </c>
      <c r="D439" s="628" t="s">
        <v>570</v>
      </c>
      <c r="E439" s="627" t="s">
        <v>552</v>
      </c>
      <c r="F439" s="628" t="s">
        <v>553</v>
      </c>
      <c r="G439" s="627" t="s">
        <v>620</v>
      </c>
      <c r="H439" s="627" t="s">
        <v>860</v>
      </c>
      <c r="I439" s="627" t="s">
        <v>861</v>
      </c>
      <c r="J439" s="627" t="s">
        <v>862</v>
      </c>
      <c r="K439" s="627" t="s">
        <v>863</v>
      </c>
      <c r="L439" s="629">
        <v>108.4</v>
      </c>
      <c r="M439" s="629">
        <v>1</v>
      </c>
      <c r="N439" s="630">
        <v>108.4</v>
      </c>
    </row>
    <row r="440" spans="1:14" ht="14.4" customHeight="1" x14ac:dyDescent="0.3">
      <c r="A440" s="625" t="s">
        <v>549</v>
      </c>
      <c r="B440" s="626" t="s">
        <v>551</v>
      </c>
      <c r="C440" s="627" t="s">
        <v>569</v>
      </c>
      <c r="D440" s="628" t="s">
        <v>570</v>
      </c>
      <c r="E440" s="627" t="s">
        <v>552</v>
      </c>
      <c r="F440" s="628" t="s">
        <v>553</v>
      </c>
      <c r="G440" s="627" t="s">
        <v>620</v>
      </c>
      <c r="H440" s="627" t="s">
        <v>1960</v>
      </c>
      <c r="I440" s="627" t="s">
        <v>1961</v>
      </c>
      <c r="J440" s="627" t="s">
        <v>1962</v>
      </c>
      <c r="K440" s="627" t="s">
        <v>1963</v>
      </c>
      <c r="L440" s="629">
        <v>157.79</v>
      </c>
      <c r="M440" s="629">
        <v>1</v>
      </c>
      <c r="N440" s="630">
        <v>157.79</v>
      </c>
    </row>
    <row r="441" spans="1:14" ht="14.4" customHeight="1" x14ac:dyDescent="0.3">
      <c r="A441" s="625" t="s">
        <v>549</v>
      </c>
      <c r="B441" s="626" t="s">
        <v>551</v>
      </c>
      <c r="C441" s="627" t="s">
        <v>569</v>
      </c>
      <c r="D441" s="628" t="s">
        <v>570</v>
      </c>
      <c r="E441" s="627" t="s">
        <v>552</v>
      </c>
      <c r="F441" s="628" t="s">
        <v>553</v>
      </c>
      <c r="G441" s="627" t="s">
        <v>620</v>
      </c>
      <c r="H441" s="627" t="s">
        <v>1964</v>
      </c>
      <c r="I441" s="627" t="s">
        <v>1965</v>
      </c>
      <c r="J441" s="627" t="s">
        <v>1966</v>
      </c>
      <c r="K441" s="627" t="s">
        <v>1967</v>
      </c>
      <c r="L441" s="629">
        <v>184.249794592223</v>
      </c>
      <c r="M441" s="629">
        <v>1</v>
      </c>
      <c r="N441" s="630">
        <v>184.249794592223</v>
      </c>
    </row>
    <row r="442" spans="1:14" ht="14.4" customHeight="1" x14ac:dyDescent="0.3">
      <c r="A442" s="625" t="s">
        <v>549</v>
      </c>
      <c r="B442" s="626" t="s">
        <v>551</v>
      </c>
      <c r="C442" s="627" t="s">
        <v>569</v>
      </c>
      <c r="D442" s="628" t="s">
        <v>570</v>
      </c>
      <c r="E442" s="627" t="s">
        <v>552</v>
      </c>
      <c r="F442" s="628" t="s">
        <v>553</v>
      </c>
      <c r="G442" s="627" t="s">
        <v>620</v>
      </c>
      <c r="H442" s="627" t="s">
        <v>868</v>
      </c>
      <c r="I442" s="627" t="s">
        <v>869</v>
      </c>
      <c r="J442" s="627" t="s">
        <v>870</v>
      </c>
      <c r="K442" s="627" t="s">
        <v>871</v>
      </c>
      <c r="L442" s="629">
        <v>22.283350996552866</v>
      </c>
      <c r="M442" s="629">
        <v>3</v>
      </c>
      <c r="N442" s="630">
        <v>66.850052989658593</v>
      </c>
    </row>
    <row r="443" spans="1:14" ht="14.4" customHeight="1" x14ac:dyDescent="0.3">
      <c r="A443" s="625" t="s">
        <v>549</v>
      </c>
      <c r="B443" s="626" t="s">
        <v>551</v>
      </c>
      <c r="C443" s="627" t="s">
        <v>569</v>
      </c>
      <c r="D443" s="628" t="s">
        <v>570</v>
      </c>
      <c r="E443" s="627" t="s">
        <v>552</v>
      </c>
      <c r="F443" s="628" t="s">
        <v>553</v>
      </c>
      <c r="G443" s="627" t="s">
        <v>620</v>
      </c>
      <c r="H443" s="627" t="s">
        <v>872</v>
      </c>
      <c r="I443" s="627" t="s">
        <v>873</v>
      </c>
      <c r="J443" s="627" t="s">
        <v>874</v>
      </c>
      <c r="K443" s="627" t="s">
        <v>875</v>
      </c>
      <c r="L443" s="629">
        <v>63.583727702245945</v>
      </c>
      <c r="M443" s="629">
        <v>13</v>
      </c>
      <c r="N443" s="630">
        <v>826.5884601291973</v>
      </c>
    </row>
    <row r="444" spans="1:14" ht="14.4" customHeight="1" x14ac:dyDescent="0.3">
      <c r="A444" s="625" t="s">
        <v>549</v>
      </c>
      <c r="B444" s="626" t="s">
        <v>551</v>
      </c>
      <c r="C444" s="627" t="s">
        <v>569</v>
      </c>
      <c r="D444" s="628" t="s">
        <v>570</v>
      </c>
      <c r="E444" s="627" t="s">
        <v>552</v>
      </c>
      <c r="F444" s="628" t="s">
        <v>553</v>
      </c>
      <c r="G444" s="627" t="s">
        <v>620</v>
      </c>
      <c r="H444" s="627" t="s">
        <v>1968</v>
      </c>
      <c r="I444" s="627" t="s">
        <v>1968</v>
      </c>
      <c r="J444" s="627" t="s">
        <v>1969</v>
      </c>
      <c r="K444" s="627" t="s">
        <v>1123</v>
      </c>
      <c r="L444" s="629">
        <v>165.52895092585399</v>
      </c>
      <c r="M444" s="629">
        <v>1</v>
      </c>
      <c r="N444" s="630">
        <v>165.52895092585399</v>
      </c>
    </row>
    <row r="445" spans="1:14" ht="14.4" customHeight="1" x14ac:dyDescent="0.3">
      <c r="A445" s="625" t="s">
        <v>549</v>
      </c>
      <c r="B445" s="626" t="s">
        <v>551</v>
      </c>
      <c r="C445" s="627" t="s">
        <v>569</v>
      </c>
      <c r="D445" s="628" t="s">
        <v>570</v>
      </c>
      <c r="E445" s="627" t="s">
        <v>552</v>
      </c>
      <c r="F445" s="628" t="s">
        <v>553</v>
      </c>
      <c r="G445" s="627" t="s">
        <v>620</v>
      </c>
      <c r="H445" s="627" t="s">
        <v>876</v>
      </c>
      <c r="I445" s="627" t="s">
        <v>877</v>
      </c>
      <c r="J445" s="627" t="s">
        <v>878</v>
      </c>
      <c r="K445" s="627" t="s">
        <v>879</v>
      </c>
      <c r="L445" s="629">
        <v>143.644948217848</v>
      </c>
      <c r="M445" s="629">
        <v>2</v>
      </c>
      <c r="N445" s="630">
        <v>287.28989643569599</v>
      </c>
    </row>
    <row r="446" spans="1:14" ht="14.4" customHeight="1" x14ac:dyDescent="0.3">
      <c r="A446" s="625" t="s">
        <v>549</v>
      </c>
      <c r="B446" s="626" t="s">
        <v>551</v>
      </c>
      <c r="C446" s="627" t="s">
        <v>569</v>
      </c>
      <c r="D446" s="628" t="s">
        <v>570</v>
      </c>
      <c r="E446" s="627" t="s">
        <v>552</v>
      </c>
      <c r="F446" s="628" t="s">
        <v>553</v>
      </c>
      <c r="G446" s="627" t="s">
        <v>620</v>
      </c>
      <c r="H446" s="627" t="s">
        <v>880</v>
      </c>
      <c r="I446" s="627" t="s">
        <v>881</v>
      </c>
      <c r="J446" s="627" t="s">
        <v>882</v>
      </c>
      <c r="K446" s="627" t="s">
        <v>883</v>
      </c>
      <c r="L446" s="629">
        <v>121.809737635589</v>
      </c>
      <c r="M446" s="629">
        <v>1</v>
      </c>
      <c r="N446" s="630">
        <v>121.809737635589</v>
      </c>
    </row>
    <row r="447" spans="1:14" ht="14.4" customHeight="1" x14ac:dyDescent="0.3">
      <c r="A447" s="625" t="s">
        <v>549</v>
      </c>
      <c r="B447" s="626" t="s">
        <v>551</v>
      </c>
      <c r="C447" s="627" t="s">
        <v>569</v>
      </c>
      <c r="D447" s="628" t="s">
        <v>570</v>
      </c>
      <c r="E447" s="627" t="s">
        <v>552</v>
      </c>
      <c r="F447" s="628" t="s">
        <v>553</v>
      </c>
      <c r="G447" s="627" t="s">
        <v>620</v>
      </c>
      <c r="H447" s="627" t="s">
        <v>884</v>
      </c>
      <c r="I447" s="627" t="s">
        <v>885</v>
      </c>
      <c r="J447" s="627" t="s">
        <v>886</v>
      </c>
      <c r="K447" s="627" t="s">
        <v>887</v>
      </c>
      <c r="L447" s="629">
        <v>120.54275469781591</v>
      </c>
      <c r="M447" s="629">
        <v>22</v>
      </c>
      <c r="N447" s="630">
        <v>2651.9406033519499</v>
      </c>
    </row>
    <row r="448" spans="1:14" ht="14.4" customHeight="1" x14ac:dyDescent="0.3">
      <c r="A448" s="625" t="s">
        <v>549</v>
      </c>
      <c r="B448" s="626" t="s">
        <v>551</v>
      </c>
      <c r="C448" s="627" t="s">
        <v>569</v>
      </c>
      <c r="D448" s="628" t="s">
        <v>570</v>
      </c>
      <c r="E448" s="627" t="s">
        <v>552</v>
      </c>
      <c r="F448" s="628" t="s">
        <v>553</v>
      </c>
      <c r="G448" s="627" t="s">
        <v>620</v>
      </c>
      <c r="H448" s="627" t="s">
        <v>895</v>
      </c>
      <c r="I448" s="627" t="s">
        <v>896</v>
      </c>
      <c r="J448" s="627" t="s">
        <v>897</v>
      </c>
      <c r="K448" s="627" t="s">
        <v>898</v>
      </c>
      <c r="L448" s="629">
        <v>46.533322965835957</v>
      </c>
      <c r="M448" s="629">
        <v>36</v>
      </c>
      <c r="N448" s="630">
        <v>1675.1996267700945</v>
      </c>
    </row>
    <row r="449" spans="1:14" ht="14.4" customHeight="1" x14ac:dyDescent="0.3">
      <c r="A449" s="625" t="s">
        <v>549</v>
      </c>
      <c r="B449" s="626" t="s">
        <v>551</v>
      </c>
      <c r="C449" s="627" t="s">
        <v>569</v>
      </c>
      <c r="D449" s="628" t="s">
        <v>570</v>
      </c>
      <c r="E449" s="627" t="s">
        <v>552</v>
      </c>
      <c r="F449" s="628" t="s">
        <v>553</v>
      </c>
      <c r="G449" s="627" t="s">
        <v>620</v>
      </c>
      <c r="H449" s="627" t="s">
        <v>1970</v>
      </c>
      <c r="I449" s="627" t="s">
        <v>1971</v>
      </c>
      <c r="J449" s="627" t="s">
        <v>1972</v>
      </c>
      <c r="K449" s="627" t="s">
        <v>1973</v>
      </c>
      <c r="L449" s="629">
        <v>40.309872179765897</v>
      </c>
      <c r="M449" s="629">
        <v>1</v>
      </c>
      <c r="N449" s="630">
        <v>40.309872179765897</v>
      </c>
    </row>
    <row r="450" spans="1:14" ht="14.4" customHeight="1" x14ac:dyDescent="0.3">
      <c r="A450" s="625" t="s">
        <v>549</v>
      </c>
      <c r="B450" s="626" t="s">
        <v>551</v>
      </c>
      <c r="C450" s="627" t="s">
        <v>569</v>
      </c>
      <c r="D450" s="628" t="s">
        <v>570</v>
      </c>
      <c r="E450" s="627" t="s">
        <v>552</v>
      </c>
      <c r="F450" s="628" t="s">
        <v>553</v>
      </c>
      <c r="G450" s="627" t="s">
        <v>620</v>
      </c>
      <c r="H450" s="627" t="s">
        <v>1974</v>
      </c>
      <c r="I450" s="627" t="s">
        <v>1975</v>
      </c>
      <c r="J450" s="627" t="s">
        <v>1976</v>
      </c>
      <c r="K450" s="627" t="s">
        <v>1977</v>
      </c>
      <c r="L450" s="629">
        <v>92.48</v>
      </c>
      <c r="M450" s="629">
        <v>2</v>
      </c>
      <c r="N450" s="630">
        <v>184.96</v>
      </c>
    </row>
    <row r="451" spans="1:14" ht="14.4" customHeight="1" x14ac:dyDescent="0.3">
      <c r="A451" s="625" t="s">
        <v>549</v>
      </c>
      <c r="B451" s="626" t="s">
        <v>551</v>
      </c>
      <c r="C451" s="627" t="s">
        <v>569</v>
      </c>
      <c r="D451" s="628" t="s">
        <v>570</v>
      </c>
      <c r="E451" s="627" t="s">
        <v>552</v>
      </c>
      <c r="F451" s="628" t="s">
        <v>553</v>
      </c>
      <c r="G451" s="627" t="s">
        <v>620</v>
      </c>
      <c r="H451" s="627" t="s">
        <v>899</v>
      </c>
      <c r="I451" s="627" t="s">
        <v>900</v>
      </c>
      <c r="J451" s="627" t="s">
        <v>901</v>
      </c>
      <c r="K451" s="627" t="s">
        <v>902</v>
      </c>
      <c r="L451" s="629">
        <v>47.104884737316794</v>
      </c>
      <c r="M451" s="629">
        <v>4</v>
      </c>
      <c r="N451" s="630">
        <v>188.41953894926718</v>
      </c>
    </row>
    <row r="452" spans="1:14" ht="14.4" customHeight="1" x14ac:dyDescent="0.3">
      <c r="A452" s="625" t="s">
        <v>549</v>
      </c>
      <c r="B452" s="626" t="s">
        <v>551</v>
      </c>
      <c r="C452" s="627" t="s">
        <v>569</v>
      </c>
      <c r="D452" s="628" t="s">
        <v>570</v>
      </c>
      <c r="E452" s="627" t="s">
        <v>552</v>
      </c>
      <c r="F452" s="628" t="s">
        <v>553</v>
      </c>
      <c r="G452" s="627" t="s">
        <v>620</v>
      </c>
      <c r="H452" s="627" t="s">
        <v>1978</v>
      </c>
      <c r="I452" s="627" t="s">
        <v>1978</v>
      </c>
      <c r="J452" s="627" t="s">
        <v>1897</v>
      </c>
      <c r="K452" s="627" t="s">
        <v>1979</v>
      </c>
      <c r="L452" s="629">
        <v>106.82088454373968</v>
      </c>
      <c r="M452" s="629">
        <v>6</v>
      </c>
      <c r="N452" s="630">
        <v>640.92530726243808</v>
      </c>
    </row>
    <row r="453" spans="1:14" ht="14.4" customHeight="1" x14ac:dyDescent="0.3">
      <c r="A453" s="625" t="s">
        <v>549</v>
      </c>
      <c r="B453" s="626" t="s">
        <v>551</v>
      </c>
      <c r="C453" s="627" t="s">
        <v>569</v>
      </c>
      <c r="D453" s="628" t="s">
        <v>570</v>
      </c>
      <c r="E453" s="627" t="s">
        <v>552</v>
      </c>
      <c r="F453" s="628" t="s">
        <v>553</v>
      </c>
      <c r="G453" s="627" t="s">
        <v>620</v>
      </c>
      <c r="H453" s="627" t="s">
        <v>903</v>
      </c>
      <c r="I453" s="627" t="s">
        <v>904</v>
      </c>
      <c r="J453" s="627" t="s">
        <v>905</v>
      </c>
      <c r="K453" s="627" t="s">
        <v>906</v>
      </c>
      <c r="L453" s="629">
        <v>40.644033470974144</v>
      </c>
      <c r="M453" s="629">
        <v>52</v>
      </c>
      <c r="N453" s="630">
        <v>2113.4897404906555</v>
      </c>
    </row>
    <row r="454" spans="1:14" ht="14.4" customHeight="1" x14ac:dyDescent="0.3">
      <c r="A454" s="625" t="s">
        <v>549</v>
      </c>
      <c r="B454" s="626" t="s">
        <v>551</v>
      </c>
      <c r="C454" s="627" t="s">
        <v>569</v>
      </c>
      <c r="D454" s="628" t="s">
        <v>570</v>
      </c>
      <c r="E454" s="627" t="s">
        <v>552</v>
      </c>
      <c r="F454" s="628" t="s">
        <v>553</v>
      </c>
      <c r="G454" s="627" t="s">
        <v>620</v>
      </c>
      <c r="H454" s="627" t="s">
        <v>907</v>
      </c>
      <c r="I454" s="627" t="s">
        <v>908</v>
      </c>
      <c r="J454" s="627" t="s">
        <v>905</v>
      </c>
      <c r="K454" s="627" t="s">
        <v>909</v>
      </c>
      <c r="L454" s="629">
        <v>292.09738987974526</v>
      </c>
      <c r="M454" s="629">
        <v>18</v>
      </c>
      <c r="N454" s="630">
        <v>5257.7530178354145</v>
      </c>
    </row>
    <row r="455" spans="1:14" ht="14.4" customHeight="1" x14ac:dyDescent="0.3">
      <c r="A455" s="625" t="s">
        <v>549</v>
      </c>
      <c r="B455" s="626" t="s">
        <v>551</v>
      </c>
      <c r="C455" s="627" t="s">
        <v>569</v>
      </c>
      <c r="D455" s="628" t="s">
        <v>570</v>
      </c>
      <c r="E455" s="627" t="s">
        <v>552</v>
      </c>
      <c r="F455" s="628" t="s">
        <v>553</v>
      </c>
      <c r="G455" s="627" t="s">
        <v>620</v>
      </c>
      <c r="H455" s="627" t="s">
        <v>910</v>
      </c>
      <c r="I455" s="627" t="s">
        <v>911</v>
      </c>
      <c r="J455" s="627" t="s">
        <v>912</v>
      </c>
      <c r="K455" s="627" t="s">
        <v>913</v>
      </c>
      <c r="L455" s="629">
        <v>74.88</v>
      </c>
      <c r="M455" s="629">
        <v>1</v>
      </c>
      <c r="N455" s="630">
        <v>74.88</v>
      </c>
    </row>
    <row r="456" spans="1:14" ht="14.4" customHeight="1" x14ac:dyDescent="0.3">
      <c r="A456" s="625" t="s">
        <v>549</v>
      </c>
      <c r="B456" s="626" t="s">
        <v>551</v>
      </c>
      <c r="C456" s="627" t="s">
        <v>569</v>
      </c>
      <c r="D456" s="628" t="s">
        <v>570</v>
      </c>
      <c r="E456" s="627" t="s">
        <v>552</v>
      </c>
      <c r="F456" s="628" t="s">
        <v>553</v>
      </c>
      <c r="G456" s="627" t="s">
        <v>620</v>
      </c>
      <c r="H456" s="627" t="s">
        <v>1980</v>
      </c>
      <c r="I456" s="627" t="s">
        <v>1981</v>
      </c>
      <c r="J456" s="627" t="s">
        <v>1982</v>
      </c>
      <c r="K456" s="627" t="s">
        <v>1983</v>
      </c>
      <c r="L456" s="629">
        <v>392.63992766007391</v>
      </c>
      <c r="M456" s="629">
        <v>12</v>
      </c>
      <c r="N456" s="630">
        <v>4711.6791319208869</v>
      </c>
    </row>
    <row r="457" spans="1:14" ht="14.4" customHeight="1" x14ac:dyDescent="0.3">
      <c r="A457" s="625" t="s">
        <v>549</v>
      </c>
      <c r="B457" s="626" t="s">
        <v>551</v>
      </c>
      <c r="C457" s="627" t="s">
        <v>569</v>
      </c>
      <c r="D457" s="628" t="s">
        <v>570</v>
      </c>
      <c r="E457" s="627" t="s">
        <v>552</v>
      </c>
      <c r="F457" s="628" t="s">
        <v>553</v>
      </c>
      <c r="G457" s="627" t="s">
        <v>620</v>
      </c>
      <c r="H457" s="627" t="s">
        <v>918</v>
      </c>
      <c r="I457" s="627" t="s">
        <v>919</v>
      </c>
      <c r="J457" s="627" t="s">
        <v>916</v>
      </c>
      <c r="K457" s="627" t="s">
        <v>920</v>
      </c>
      <c r="L457" s="629">
        <v>91.863677286846624</v>
      </c>
      <c r="M457" s="629">
        <v>65</v>
      </c>
      <c r="N457" s="630">
        <v>5971.1390236450306</v>
      </c>
    </row>
    <row r="458" spans="1:14" ht="14.4" customHeight="1" x14ac:dyDescent="0.3">
      <c r="A458" s="625" t="s">
        <v>549</v>
      </c>
      <c r="B458" s="626" t="s">
        <v>551</v>
      </c>
      <c r="C458" s="627" t="s">
        <v>569</v>
      </c>
      <c r="D458" s="628" t="s">
        <v>570</v>
      </c>
      <c r="E458" s="627" t="s">
        <v>552</v>
      </c>
      <c r="F458" s="628" t="s">
        <v>553</v>
      </c>
      <c r="G458" s="627" t="s">
        <v>620</v>
      </c>
      <c r="H458" s="627" t="s">
        <v>921</v>
      </c>
      <c r="I458" s="627" t="s">
        <v>922</v>
      </c>
      <c r="J458" s="627" t="s">
        <v>923</v>
      </c>
      <c r="K458" s="627" t="s">
        <v>924</v>
      </c>
      <c r="L458" s="629">
        <v>541.48</v>
      </c>
      <c r="M458" s="629">
        <v>1</v>
      </c>
      <c r="N458" s="630">
        <v>541.48</v>
      </c>
    </row>
    <row r="459" spans="1:14" ht="14.4" customHeight="1" x14ac:dyDescent="0.3">
      <c r="A459" s="625" t="s">
        <v>549</v>
      </c>
      <c r="B459" s="626" t="s">
        <v>551</v>
      </c>
      <c r="C459" s="627" t="s">
        <v>569</v>
      </c>
      <c r="D459" s="628" t="s">
        <v>570</v>
      </c>
      <c r="E459" s="627" t="s">
        <v>552</v>
      </c>
      <c r="F459" s="628" t="s">
        <v>553</v>
      </c>
      <c r="G459" s="627" t="s">
        <v>620</v>
      </c>
      <c r="H459" s="627" t="s">
        <v>1984</v>
      </c>
      <c r="I459" s="627" t="s">
        <v>1985</v>
      </c>
      <c r="J459" s="627" t="s">
        <v>1986</v>
      </c>
      <c r="K459" s="627" t="s">
        <v>1818</v>
      </c>
      <c r="L459" s="629">
        <v>47.410271355337699</v>
      </c>
      <c r="M459" s="629">
        <v>1</v>
      </c>
      <c r="N459" s="630">
        <v>47.410271355337699</v>
      </c>
    </row>
    <row r="460" spans="1:14" ht="14.4" customHeight="1" x14ac:dyDescent="0.3">
      <c r="A460" s="625" t="s">
        <v>549</v>
      </c>
      <c r="B460" s="626" t="s">
        <v>551</v>
      </c>
      <c r="C460" s="627" t="s">
        <v>569</v>
      </c>
      <c r="D460" s="628" t="s">
        <v>570</v>
      </c>
      <c r="E460" s="627" t="s">
        <v>552</v>
      </c>
      <c r="F460" s="628" t="s">
        <v>553</v>
      </c>
      <c r="G460" s="627" t="s">
        <v>620</v>
      </c>
      <c r="H460" s="627" t="s">
        <v>925</v>
      </c>
      <c r="I460" s="627" t="s">
        <v>926</v>
      </c>
      <c r="J460" s="627" t="s">
        <v>927</v>
      </c>
      <c r="K460" s="627" t="s">
        <v>928</v>
      </c>
      <c r="L460" s="629">
        <v>38.030003317406297</v>
      </c>
      <c r="M460" s="629">
        <v>1</v>
      </c>
      <c r="N460" s="630">
        <v>38.030003317406297</v>
      </c>
    </row>
    <row r="461" spans="1:14" ht="14.4" customHeight="1" x14ac:dyDescent="0.3">
      <c r="A461" s="625" t="s">
        <v>549</v>
      </c>
      <c r="B461" s="626" t="s">
        <v>551</v>
      </c>
      <c r="C461" s="627" t="s">
        <v>569</v>
      </c>
      <c r="D461" s="628" t="s">
        <v>570</v>
      </c>
      <c r="E461" s="627" t="s">
        <v>552</v>
      </c>
      <c r="F461" s="628" t="s">
        <v>553</v>
      </c>
      <c r="G461" s="627" t="s">
        <v>620</v>
      </c>
      <c r="H461" s="627" t="s">
        <v>1987</v>
      </c>
      <c r="I461" s="627" t="s">
        <v>1988</v>
      </c>
      <c r="J461" s="627" t="s">
        <v>1989</v>
      </c>
      <c r="K461" s="627" t="s">
        <v>1990</v>
      </c>
      <c r="L461" s="629">
        <v>106.14960686101365</v>
      </c>
      <c r="M461" s="629">
        <v>25</v>
      </c>
      <c r="N461" s="630">
        <v>2653.7401715253413</v>
      </c>
    </row>
    <row r="462" spans="1:14" ht="14.4" customHeight="1" x14ac:dyDescent="0.3">
      <c r="A462" s="625" t="s">
        <v>549</v>
      </c>
      <c r="B462" s="626" t="s">
        <v>551</v>
      </c>
      <c r="C462" s="627" t="s">
        <v>569</v>
      </c>
      <c r="D462" s="628" t="s">
        <v>570</v>
      </c>
      <c r="E462" s="627" t="s">
        <v>552</v>
      </c>
      <c r="F462" s="628" t="s">
        <v>553</v>
      </c>
      <c r="G462" s="627" t="s">
        <v>620</v>
      </c>
      <c r="H462" s="627" t="s">
        <v>1991</v>
      </c>
      <c r="I462" s="627" t="s">
        <v>1992</v>
      </c>
      <c r="J462" s="627" t="s">
        <v>1993</v>
      </c>
      <c r="K462" s="627" t="s">
        <v>1994</v>
      </c>
      <c r="L462" s="629">
        <v>160.53</v>
      </c>
      <c r="M462" s="629">
        <v>1</v>
      </c>
      <c r="N462" s="630">
        <v>160.53</v>
      </c>
    </row>
    <row r="463" spans="1:14" ht="14.4" customHeight="1" x14ac:dyDescent="0.3">
      <c r="A463" s="625" t="s">
        <v>549</v>
      </c>
      <c r="B463" s="626" t="s">
        <v>551</v>
      </c>
      <c r="C463" s="627" t="s">
        <v>569</v>
      </c>
      <c r="D463" s="628" t="s">
        <v>570</v>
      </c>
      <c r="E463" s="627" t="s">
        <v>552</v>
      </c>
      <c r="F463" s="628" t="s">
        <v>553</v>
      </c>
      <c r="G463" s="627" t="s">
        <v>620</v>
      </c>
      <c r="H463" s="627" t="s">
        <v>1995</v>
      </c>
      <c r="I463" s="627" t="s">
        <v>1996</v>
      </c>
      <c r="J463" s="627" t="s">
        <v>1997</v>
      </c>
      <c r="K463" s="627" t="s">
        <v>1998</v>
      </c>
      <c r="L463" s="629">
        <v>116.85973234915249</v>
      </c>
      <c r="M463" s="629">
        <v>2</v>
      </c>
      <c r="N463" s="630">
        <v>233.71946469830499</v>
      </c>
    </row>
    <row r="464" spans="1:14" ht="14.4" customHeight="1" x14ac:dyDescent="0.3">
      <c r="A464" s="625" t="s">
        <v>549</v>
      </c>
      <c r="B464" s="626" t="s">
        <v>551</v>
      </c>
      <c r="C464" s="627" t="s">
        <v>569</v>
      </c>
      <c r="D464" s="628" t="s">
        <v>570</v>
      </c>
      <c r="E464" s="627" t="s">
        <v>552</v>
      </c>
      <c r="F464" s="628" t="s">
        <v>553</v>
      </c>
      <c r="G464" s="627" t="s">
        <v>620</v>
      </c>
      <c r="H464" s="627" t="s">
        <v>929</v>
      </c>
      <c r="I464" s="627" t="s">
        <v>930</v>
      </c>
      <c r="J464" s="627" t="s">
        <v>731</v>
      </c>
      <c r="K464" s="627" t="s">
        <v>931</v>
      </c>
      <c r="L464" s="629">
        <v>166.90396030659332</v>
      </c>
      <c r="M464" s="629">
        <v>6</v>
      </c>
      <c r="N464" s="630">
        <v>1001.4237618395599</v>
      </c>
    </row>
    <row r="465" spans="1:14" ht="14.4" customHeight="1" x14ac:dyDescent="0.3">
      <c r="A465" s="625" t="s">
        <v>549</v>
      </c>
      <c r="B465" s="626" t="s">
        <v>551</v>
      </c>
      <c r="C465" s="627" t="s">
        <v>569</v>
      </c>
      <c r="D465" s="628" t="s">
        <v>570</v>
      </c>
      <c r="E465" s="627" t="s">
        <v>552</v>
      </c>
      <c r="F465" s="628" t="s">
        <v>553</v>
      </c>
      <c r="G465" s="627" t="s">
        <v>620</v>
      </c>
      <c r="H465" s="627" t="s">
        <v>936</v>
      </c>
      <c r="I465" s="627" t="s">
        <v>937</v>
      </c>
      <c r="J465" s="627" t="s">
        <v>938</v>
      </c>
      <c r="K465" s="627" t="s">
        <v>939</v>
      </c>
      <c r="L465" s="629">
        <v>52.177616496044202</v>
      </c>
      <c r="M465" s="629">
        <v>4</v>
      </c>
      <c r="N465" s="630">
        <v>208.71046598417681</v>
      </c>
    </row>
    <row r="466" spans="1:14" ht="14.4" customHeight="1" x14ac:dyDescent="0.3">
      <c r="A466" s="625" t="s">
        <v>549</v>
      </c>
      <c r="B466" s="626" t="s">
        <v>551</v>
      </c>
      <c r="C466" s="627" t="s">
        <v>569</v>
      </c>
      <c r="D466" s="628" t="s">
        <v>570</v>
      </c>
      <c r="E466" s="627" t="s">
        <v>552</v>
      </c>
      <c r="F466" s="628" t="s">
        <v>553</v>
      </c>
      <c r="G466" s="627" t="s">
        <v>620</v>
      </c>
      <c r="H466" s="627" t="s">
        <v>940</v>
      </c>
      <c r="I466" s="627" t="s">
        <v>941</v>
      </c>
      <c r="J466" s="627" t="s">
        <v>942</v>
      </c>
      <c r="K466" s="627" t="s">
        <v>943</v>
      </c>
      <c r="L466" s="629">
        <v>27.488640575186476</v>
      </c>
      <c r="M466" s="629">
        <v>15</v>
      </c>
      <c r="N466" s="630">
        <v>412.32960862779714</v>
      </c>
    </row>
    <row r="467" spans="1:14" ht="14.4" customHeight="1" x14ac:dyDescent="0.3">
      <c r="A467" s="625" t="s">
        <v>549</v>
      </c>
      <c r="B467" s="626" t="s">
        <v>551</v>
      </c>
      <c r="C467" s="627" t="s">
        <v>569</v>
      </c>
      <c r="D467" s="628" t="s">
        <v>570</v>
      </c>
      <c r="E467" s="627" t="s">
        <v>552</v>
      </c>
      <c r="F467" s="628" t="s">
        <v>553</v>
      </c>
      <c r="G467" s="627" t="s">
        <v>620</v>
      </c>
      <c r="H467" s="627" t="s">
        <v>948</v>
      </c>
      <c r="I467" s="627" t="s">
        <v>949</v>
      </c>
      <c r="J467" s="627" t="s">
        <v>950</v>
      </c>
      <c r="K467" s="627" t="s">
        <v>951</v>
      </c>
      <c r="L467" s="629">
        <v>149.83000000000001</v>
      </c>
      <c r="M467" s="629">
        <v>2</v>
      </c>
      <c r="N467" s="630">
        <v>299.66000000000003</v>
      </c>
    </row>
    <row r="468" spans="1:14" ht="14.4" customHeight="1" x14ac:dyDescent="0.3">
      <c r="A468" s="625" t="s">
        <v>549</v>
      </c>
      <c r="B468" s="626" t="s">
        <v>551</v>
      </c>
      <c r="C468" s="627" t="s">
        <v>569</v>
      </c>
      <c r="D468" s="628" t="s">
        <v>570</v>
      </c>
      <c r="E468" s="627" t="s">
        <v>552</v>
      </c>
      <c r="F468" s="628" t="s">
        <v>553</v>
      </c>
      <c r="G468" s="627" t="s">
        <v>620</v>
      </c>
      <c r="H468" s="627" t="s">
        <v>956</v>
      </c>
      <c r="I468" s="627" t="s">
        <v>953</v>
      </c>
      <c r="J468" s="627" t="s">
        <v>957</v>
      </c>
      <c r="K468" s="627" t="s">
        <v>958</v>
      </c>
      <c r="L468" s="629">
        <v>181.05619767471001</v>
      </c>
      <c r="M468" s="629">
        <v>1</v>
      </c>
      <c r="N468" s="630">
        <v>181.05619767471001</v>
      </c>
    </row>
    <row r="469" spans="1:14" ht="14.4" customHeight="1" x14ac:dyDescent="0.3">
      <c r="A469" s="625" t="s">
        <v>549</v>
      </c>
      <c r="B469" s="626" t="s">
        <v>551</v>
      </c>
      <c r="C469" s="627" t="s">
        <v>569</v>
      </c>
      <c r="D469" s="628" t="s">
        <v>570</v>
      </c>
      <c r="E469" s="627" t="s">
        <v>552</v>
      </c>
      <c r="F469" s="628" t="s">
        <v>553</v>
      </c>
      <c r="G469" s="627" t="s">
        <v>620</v>
      </c>
      <c r="H469" s="627" t="s">
        <v>959</v>
      </c>
      <c r="I469" s="627" t="s">
        <v>953</v>
      </c>
      <c r="J469" s="627" t="s">
        <v>960</v>
      </c>
      <c r="K469" s="627" t="s">
        <v>961</v>
      </c>
      <c r="L469" s="629">
        <v>276.908802325289</v>
      </c>
      <c r="M469" s="629">
        <v>2</v>
      </c>
      <c r="N469" s="630">
        <v>553.81760465057801</v>
      </c>
    </row>
    <row r="470" spans="1:14" ht="14.4" customHeight="1" x14ac:dyDescent="0.3">
      <c r="A470" s="625" t="s">
        <v>549</v>
      </c>
      <c r="B470" s="626" t="s">
        <v>551</v>
      </c>
      <c r="C470" s="627" t="s">
        <v>569</v>
      </c>
      <c r="D470" s="628" t="s">
        <v>570</v>
      </c>
      <c r="E470" s="627" t="s">
        <v>552</v>
      </c>
      <c r="F470" s="628" t="s">
        <v>553</v>
      </c>
      <c r="G470" s="627" t="s">
        <v>620</v>
      </c>
      <c r="H470" s="627" t="s">
        <v>1999</v>
      </c>
      <c r="I470" s="627" t="s">
        <v>953</v>
      </c>
      <c r="J470" s="627" t="s">
        <v>2000</v>
      </c>
      <c r="K470" s="627"/>
      <c r="L470" s="629">
        <v>216.14</v>
      </c>
      <c r="M470" s="629">
        <v>1</v>
      </c>
      <c r="N470" s="630">
        <v>216.14</v>
      </c>
    </row>
    <row r="471" spans="1:14" ht="14.4" customHeight="1" x14ac:dyDescent="0.3">
      <c r="A471" s="625" t="s">
        <v>549</v>
      </c>
      <c r="B471" s="626" t="s">
        <v>551</v>
      </c>
      <c r="C471" s="627" t="s">
        <v>569</v>
      </c>
      <c r="D471" s="628" t="s">
        <v>570</v>
      </c>
      <c r="E471" s="627" t="s">
        <v>552</v>
      </c>
      <c r="F471" s="628" t="s">
        <v>553</v>
      </c>
      <c r="G471" s="627" t="s">
        <v>620</v>
      </c>
      <c r="H471" s="627" t="s">
        <v>964</v>
      </c>
      <c r="I471" s="627" t="s">
        <v>953</v>
      </c>
      <c r="J471" s="627" t="s">
        <v>965</v>
      </c>
      <c r="K471" s="627"/>
      <c r="L471" s="629">
        <v>143.19</v>
      </c>
      <c r="M471" s="629">
        <v>1</v>
      </c>
      <c r="N471" s="630">
        <v>143.19</v>
      </c>
    </row>
    <row r="472" spans="1:14" ht="14.4" customHeight="1" x14ac:dyDescent="0.3">
      <c r="A472" s="625" t="s">
        <v>549</v>
      </c>
      <c r="B472" s="626" t="s">
        <v>551</v>
      </c>
      <c r="C472" s="627" t="s">
        <v>569</v>
      </c>
      <c r="D472" s="628" t="s">
        <v>570</v>
      </c>
      <c r="E472" s="627" t="s">
        <v>552</v>
      </c>
      <c r="F472" s="628" t="s">
        <v>553</v>
      </c>
      <c r="G472" s="627" t="s">
        <v>620</v>
      </c>
      <c r="H472" s="627" t="s">
        <v>966</v>
      </c>
      <c r="I472" s="627" t="s">
        <v>953</v>
      </c>
      <c r="J472" s="627" t="s">
        <v>967</v>
      </c>
      <c r="K472" s="627"/>
      <c r="L472" s="629">
        <v>99.098416887141497</v>
      </c>
      <c r="M472" s="629">
        <v>22</v>
      </c>
      <c r="N472" s="630">
        <v>2180.1651715171129</v>
      </c>
    </row>
    <row r="473" spans="1:14" ht="14.4" customHeight="1" x14ac:dyDescent="0.3">
      <c r="A473" s="625" t="s">
        <v>549</v>
      </c>
      <c r="B473" s="626" t="s">
        <v>551</v>
      </c>
      <c r="C473" s="627" t="s">
        <v>569</v>
      </c>
      <c r="D473" s="628" t="s">
        <v>570</v>
      </c>
      <c r="E473" s="627" t="s">
        <v>552</v>
      </c>
      <c r="F473" s="628" t="s">
        <v>553</v>
      </c>
      <c r="G473" s="627" t="s">
        <v>620</v>
      </c>
      <c r="H473" s="627" t="s">
        <v>2001</v>
      </c>
      <c r="I473" s="627" t="s">
        <v>2002</v>
      </c>
      <c r="J473" s="627" t="s">
        <v>2003</v>
      </c>
      <c r="K473" s="627" t="s">
        <v>2004</v>
      </c>
      <c r="L473" s="629">
        <v>68.819999999999993</v>
      </c>
      <c r="M473" s="629">
        <v>1</v>
      </c>
      <c r="N473" s="630">
        <v>68.819999999999993</v>
      </c>
    </row>
    <row r="474" spans="1:14" ht="14.4" customHeight="1" x14ac:dyDescent="0.3">
      <c r="A474" s="625" t="s">
        <v>549</v>
      </c>
      <c r="B474" s="626" t="s">
        <v>551</v>
      </c>
      <c r="C474" s="627" t="s">
        <v>569</v>
      </c>
      <c r="D474" s="628" t="s">
        <v>570</v>
      </c>
      <c r="E474" s="627" t="s">
        <v>552</v>
      </c>
      <c r="F474" s="628" t="s">
        <v>553</v>
      </c>
      <c r="G474" s="627" t="s">
        <v>620</v>
      </c>
      <c r="H474" s="627" t="s">
        <v>968</v>
      </c>
      <c r="I474" s="627" t="s">
        <v>969</v>
      </c>
      <c r="J474" s="627" t="s">
        <v>970</v>
      </c>
      <c r="K474" s="627" t="s">
        <v>971</v>
      </c>
      <c r="L474" s="629">
        <v>26.277716889503974</v>
      </c>
      <c r="M474" s="629">
        <v>9</v>
      </c>
      <c r="N474" s="630">
        <v>236.49945200553577</v>
      </c>
    </row>
    <row r="475" spans="1:14" ht="14.4" customHeight="1" x14ac:dyDescent="0.3">
      <c r="A475" s="625" t="s">
        <v>549</v>
      </c>
      <c r="B475" s="626" t="s">
        <v>551</v>
      </c>
      <c r="C475" s="627" t="s">
        <v>569</v>
      </c>
      <c r="D475" s="628" t="s">
        <v>570</v>
      </c>
      <c r="E475" s="627" t="s">
        <v>552</v>
      </c>
      <c r="F475" s="628" t="s">
        <v>553</v>
      </c>
      <c r="G475" s="627" t="s">
        <v>620</v>
      </c>
      <c r="H475" s="627" t="s">
        <v>2005</v>
      </c>
      <c r="I475" s="627" t="s">
        <v>2006</v>
      </c>
      <c r="J475" s="627" t="s">
        <v>2007</v>
      </c>
      <c r="K475" s="627" t="s">
        <v>1061</v>
      </c>
      <c r="L475" s="629">
        <v>121.466511139677</v>
      </c>
      <c r="M475" s="629">
        <v>3</v>
      </c>
      <c r="N475" s="630">
        <v>364.399533419031</v>
      </c>
    </row>
    <row r="476" spans="1:14" ht="14.4" customHeight="1" x14ac:dyDescent="0.3">
      <c r="A476" s="625" t="s">
        <v>549</v>
      </c>
      <c r="B476" s="626" t="s">
        <v>551</v>
      </c>
      <c r="C476" s="627" t="s">
        <v>569</v>
      </c>
      <c r="D476" s="628" t="s">
        <v>570</v>
      </c>
      <c r="E476" s="627" t="s">
        <v>552</v>
      </c>
      <c r="F476" s="628" t="s">
        <v>553</v>
      </c>
      <c r="G476" s="627" t="s">
        <v>620</v>
      </c>
      <c r="H476" s="627" t="s">
        <v>2008</v>
      </c>
      <c r="I476" s="627" t="s">
        <v>2009</v>
      </c>
      <c r="J476" s="627" t="s">
        <v>942</v>
      </c>
      <c r="K476" s="627" t="s">
        <v>2010</v>
      </c>
      <c r="L476" s="629">
        <v>59.340033469601302</v>
      </c>
      <c r="M476" s="629">
        <v>1</v>
      </c>
      <c r="N476" s="630">
        <v>59.340033469601302</v>
      </c>
    </row>
    <row r="477" spans="1:14" ht="14.4" customHeight="1" x14ac:dyDescent="0.3">
      <c r="A477" s="625" t="s">
        <v>549</v>
      </c>
      <c r="B477" s="626" t="s">
        <v>551</v>
      </c>
      <c r="C477" s="627" t="s">
        <v>569</v>
      </c>
      <c r="D477" s="628" t="s">
        <v>570</v>
      </c>
      <c r="E477" s="627" t="s">
        <v>552</v>
      </c>
      <c r="F477" s="628" t="s">
        <v>553</v>
      </c>
      <c r="G477" s="627" t="s">
        <v>620</v>
      </c>
      <c r="H477" s="627" t="s">
        <v>972</v>
      </c>
      <c r="I477" s="627" t="s">
        <v>973</v>
      </c>
      <c r="J477" s="627" t="s">
        <v>974</v>
      </c>
      <c r="K477" s="627" t="s">
        <v>975</v>
      </c>
      <c r="L477" s="629">
        <v>64.066298393013525</v>
      </c>
      <c r="M477" s="629">
        <v>23</v>
      </c>
      <c r="N477" s="630">
        <v>1473.5248630393112</v>
      </c>
    </row>
    <row r="478" spans="1:14" ht="14.4" customHeight="1" x14ac:dyDescent="0.3">
      <c r="A478" s="625" t="s">
        <v>549</v>
      </c>
      <c r="B478" s="626" t="s">
        <v>551</v>
      </c>
      <c r="C478" s="627" t="s">
        <v>569</v>
      </c>
      <c r="D478" s="628" t="s">
        <v>570</v>
      </c>
      <c r="E478" s="627" t="s">
        <v>552</v>
      </c>
      <c r="F478" s="628" t="s">
        <v>553</v>
      </c>
      <c r="G478" s="627" t="s">
        <v>620</v>
      </c>
      <c r="H478" s="627" t="s">
        <v>2011</v>
      </c>
      <c r="I478" s="627" t="s">
        <v>2012</v>
      </c>
      <c r="J478" s="627" t="s">
        <v>2013</v>
      </c>
      <c r="K478" s="627" t="s">
        <v>2014</v>
      </c>
      <c r="L478" s="629">
        <v>75.579988594397605</v>
      </c>
      <c r="M478" s="629">
        <v>2</v>
      </c>
      <c r="N478" s="630">
        <v>151.15997718879521</v>
      </c>
    </row>
    <row r="479" spans="1:14" ht="14.4" customHeight="1" x14ac:dyDescent="0.3">
      <c r="A479" s="625" t="s">
        <v>549</v>
      </c>
      <c r="B479" s="626" t="s">
        <v>551</v>
      </c>
      <c r="C479" s="627" t="s">
        <v>569</v>
      </c>
      <c r="D479" s="628" t="s">
        <v>570</v>
      </c>
      <c r="E479" s="627" t="s">
        <v>552</v>
      </c>
      <c r="F479" s="628" t="s">
        <v>553</v>
      </c>
      <c r="G479" s="627" t="s">
        <v>620</v>
      </c>
      <c r="H479" s="627" t="s">
        <v>980</v>
      </c>
      <c r="I479" s="627" t="s">
        <v>981</v>
      </c>
      <c r="J479" s="627" t="s">
        <v>982</v>
      </c>
      <c r="K479" s="627" t="s">
        <v>983</v>
      </c>
      <c r="L479" s="629">
        <v>110.5551985605053</v>
      </c>
      <c r="M479" s="629">
        <v>30</v>
      </c>
      <c r="N479" s="630">
        <v>3316.6559568151592</v>
      </c>
    </row>
    <row r="480" spans="1:14" ht="14.4" customHeight="1" x14ac:dyDescent="0.3">
      <c r="A480" s="625" t="s">
        <v>549</v>
      </c>
      <c r="B480" s="626" t="s">
        <v>551</v>
      </c>
      <c r="C480" s="627" t="s">
        <v>569</v>
      </c>
      <c r="D480" s="628" t="s">
        <v>570</v>
      </c>
      <c r="E480" s="627" t="s">
        <v>552</v>
      </c>
      <c r="F480" s="628" t="s">
        <v>553</v>
      </c>
      <c r="G480" s="627" t="s">
        <v>620</v>
      </c>
      <c r="H480" s="627" t="s">
        <v>2015</v>
      </c>
      <c r="I480" s="627" t="s">
        <v>2016</v>
      </c>
      <c r="J480" s="627" t="s">
        <v>2017</v>
      </c>
      <c r="K480" s="627" t="s">
        <v>2018</v>
      </c>
      <c r="L480" s="629">
        <v>18.160053782756801</v>
      </c>
      <c r="M480" s="629">
        <v>1</v>
      </c>
      <c r="N480" s="630">
        <v>18.160053782756801</v>
      </c>
    </row>
    <row r="481" spans="1:14" ht="14.4" customHeight="1" x14ac:dyDescent="0.3">
      <c r="A481" s="625" t="s">
        <v>549</v>
      </c>
      <c r="B481" s="626" t="s">
        <v>551</v>
      </c>
      <c r="C481" s="627" t="s">
        <v>569</v>
      </c>
      <c r="D481" s="628" t="s">
        <v>570</v>
      </c>
      <c r="E481" s="627" t="s">
        <v>552</v>
      </c>
      <c r="F481" s="628" t="s">
        <v>553</v>
      </c>
      <c r="G481" s="627" t="s">
        <v>620</v>
      </c>
      <c r="H481" s="627" t="s">
        <v>2019</v>
      </c>
      <c r="I481" s="627" t="s">
        <v>2020</v>
      </c>
      <c r="J481" s="627" t="s">
        <v>2021</v>
      </c>
      <c r="K481" s="627" t="s">
        <v>2022</v>
      </c>
      <c r="L481" s="629">
        <v>75.501217368870499</v>
      </c>
      <c r="M481" s="629">
        <v>2</v>
      </c>
      <c r="N481" s="630">
        <v>151.002434737741</v>
      </c>
    </row>
    <row r="482" spans="1:14" ht="14.4" customHeight="1" x14ac:dyDescent="0.3">
      <c r="A482" s="625" t="s">
        <v>549</v>
      </c>
      <c r="B482" s="626" t="s">
        <v>551</v>
      </c>
      <c r="C482" s="627" t="s">
        <v>569</v>
      </c>
      <c r="D482" s="628" t="s">
        <v>570</v>
      </c>
      <c r="E482" s="627" t="s">
        <v>552</v>
      </c>
      <c r="F482" s="628" t="s">
        <v>553</v>
      </c>
      <c r="G482" s="627" t="s">
        <v>620</v>
      </c>
      <c r="H482" s="627" t="s">
        <v>984</v>
      </c>
      <c r="I482" s="627" t="s">
        <v>985</v>
      </c>
      <c r="J482" s="627" t="s">
        <v>986</v>
      </c>
      <c r="K482" s="627" t="s">
        <v>987</v>
      </c>
      <c r="L482" s="629">
        <v>121.93007911474601</v>
      </c>
      <c r="M482" s="629">
        <v>2</v>
      </c>
      <c r="N482" s="630">
        <v>243.86015822949201</v>
      </c>
    </row>
    <row r="483" spans="1:14" ht="14.4" customHeight="1" x14ac:dyDescent="0.3">
      <c r="A483" s="625" t="s">
        <v>549</v>
      </c>
      <c r="B483" s="626" t="s">
        <v>551</v>
      </c>
      <c r="C483" s="627" t="s">
        <v>569</v>
      </c>
      <c r="D483" s="628" t="s">
        <v>570</v>
      </c>
      <c r="E483" s="627" t="s">
        <v>552</v>
      </c>
      <c r="F483" s="628" t="s">
        <v>553</v>
      </c>
      <c r="G483" s="627" t="s">
        <v>620</v>
      </c>
      <c r="H483" s="627" t="s">
        <v>2023</v>
      </c>
      <c r="I483" s="627" t="s">
        <v>2024</v>
      </c>
      <c r="J483" s="627" t="s">
        <v>2025</v>
      </c>
      <c r="K483" s="627" t="s">
        <v>2026</v>
      </c>
      <c r="L483" s="629">
        <v>37.671747339547018</v>
      </c>
      <c r="M483" s="629">
        <v>51</v>
      </c>
      <c r="N483" s="630">
        <v>1921.2591143168979</v>
      </c>
    </row>
    <row r="484" spans="1:14" ht="14.4" customHeight="1" x14ac:dyDescent="0.3">
      <c r="A484" s="625" t="s">
        <v>549</v>
      </c>
      <c r="B484" s="626" t="s">
        <v>551</v>
      </c>
      <c r="C484" s="627" t="s">
        <v>569</v>
      </c>
      <c r="D484" s="628" t="s">
        <v>570</v>
      </c>
      <c r="E484" s="627" t="s">
        <v>552</v>
      </c>
      <c r="F484" s="628" t="s">
        <v>553</v>
      </c>
      <c r="G484" s="627" t="s">
        <v>620</v>
      </c>
      <c r="H484" s="627" t="s">
        <v>996</v>
      </c>
      <c r="I484" s="627" t="s">
        <v>997</v>
      </c>
      <c r="J484" s="627" t="s">
        <v>994</v>
      </c>
      <c r="K484" s="627" t="s">
        <v>998</v>
      </c>
      <c r="L484" s="629">
        <v>30.094889174040574</v>
      </c>
      <c r="M484" s="629">
        <v>8</v>
      </c>
      <c r="N484" s="630">
        <v>240.75911339232459</v>
      </c>
    </row>
    <row r="485" spans="1:14" ht="14.4" customHeight="1" x14ac:dyDescent="0.3">
      <c r="A485" s="625" t="s">
        <v>549</v>
      </c>
      <c r="B485" s="626" t="s">
        <v>551</v>
      </c>
      <c r="C485" s="627" t="s">
        <v>569</v>
      </c>
      <c r="D485" s="628" t="s">
        <v>570</v>
      </c>
      <c r="E485" s="627" t="s">
        <v>552</v>
      </c>
      <c r="F485" s="628" t="s">
        <v>553</v>
      </c>
      <c r="G485" s="627" t="s">
        <v>620</v>
      </c>
      <c r="H485" s="627" t="s">
        <v>2027</v>
      </c>
      <c r="I485" s="627" t="s">
        <v>2028</v>
      </c>
      <c r="J485" s="627" t="s">
        <v>2029</v>
      </c>
      <c r="K485" s="627" t="s">
        <v>2030</v>
      </c>
      <c r="L485" s="629">
        <v>56.45</v>
      </c>
      <c r="M485" s="629">
        <v>1</v>
      </c>
      <c r="N485" s="630">
        <v>56.45</v>
      </c>
    </row>
    <row r="486" spans="1:14" ht="14.4" customHeight="1" x14ac:dyDescent="0.3">
      <c r="A486" s="625" t="s">
        <v>549</v>
      </c>
      <c r="B486" s="626" t="s">
        <v>551</v>
      </c>
      <c r="C486" s="627" t="s">
        <v>569</v>
      </c>
      <c r="D486" s="628" t="s">
        <v>570</v>
      </c>
      <c r="E486" s="627" t="s">
        <v>552</v>
      </c>
      <c r="F486" s="628" t="s">
        <v>553</v>
      </c>
      <c r="G486" s="627" t="s">
        <v>620</v>
      </c>
      <c r="H486" s="627" t="s">
        <v>999</v>
      </c>
      <c r="I486" s="627" t="s">
        <v>1000</v>
      </c>
      <c r="J486" s="627" t="s">
        <v>799</v>
      </c>
      <c r="K486" s="627" t="s">
        <v>1001</v>
      </c>
      <c r="L486" s="629">
        <v>61.379972264979962</v>
      </c>
      <c r="M486" s="629">
        <v>10</v>
      </c>
      <c r="N486" s="630">
        <v>613.79972264979961</v>
      </c>
    </row>
    <row r="487" spans="1:14" ht="14.4" customHeight="1" x14ac:dyDescent="0.3">
      <c r="A487" s="625" t="s">
        <v>549</v>
      </c>
      <c r="B487" s="626" t="s">
        <v>551</v>
      </c>
      <c r="C487" s="627" t="s">
        <v>569</v>
      </c>
      <c r="D487" s="628" t="s">
        <v>570</v>
      </c>
      <c r="E487" s="627" t="s">
        <v>552</v>
      </c>
      <c r="F487" s="628" t="s">
        <v>553</v>
      </c>
      <c r="G487" s="627" t="s">
        <v>620</v>
      </c>
      <c r="H487" s="627" t="s">
        <v>2031</v>
      </c>
      <c r="I487" s="627" t="s">
        <v>2032</v>
      </c>
      <c r="J487" s="627" t="s">
        <v>2029</v>
      </c>
      <c r="K487" s="627" t="s">
        <v>2033</v>
      </c>
      <c r="L487" s="629">
        <v>26.77</v>
      </c>
      <c r="M487" s="629">
        <v>1</v>
      </c>
      <c r="N487" s="630">
        <v>26.77</v>
      </c>
    </row>
    <row r="488" spans="1:14" ht="14.4" customHeight="1" x14ac:dyDescent="0.3">
      <c r="A488" s="625" t="s">
        <v>549</v>
      </c>
      <c r="B488" s="626" t="s">
        <v>551</v>
      </c>
      <c r="C488" s="627" t="s">
        <v>569</v>
      </c>
      <c r="D488" s="628" t="s">
        <v>570</v>
      </c>
      <c r="E488" s="627" t="s">
        <v>552</v>
      </c>
      <c r="F488" s="628" t="s">
        <v>553</v>
      </c>
      <c r="G488" s="627" t="s">
        <v>620</v>
      </c>
      <c r="H488" s="627" t="s">
        <v>1002</v>
      </c>
      <c r="I488" s="627" t="s">
        <v>1003</v>
      </c>
      <c r="J488" s="627" t="s">
        <v>1004</v>
      </c>
      <c r="K488" s="627" t="s">
        <v>1005</v>
      </c>
      <c r="L488" s="629">
        <v>19.056146134158308</v>
      </c>
      <c r="M488" s="629">
        <v>26</v>
      </c>
      <c r="N488" s="630">
        <v>495.459799488116</v>
      </c>
    </row>
    <row r="489" spans="1:14" ht="14.4" customHeight="1" x14ac:dyDescent="0.3">
      <c r="A489" s="625" t="s">
        <v>549</v>
      </c>
      <c r="B489" s="626" t="s">
        <v>551</v>
      </c>
      <c r="C489" s="627" t="s">
        <v>569</v>
      </c>
      <c r="D489" s="628" t="s">
        <v>570</v>
      </c>
      <c r="E489" s="627" t="s">
        <v>552</v>
      </c>
      <c r="F489" s="628" t="s">
        <v>553</v>
      </c>
      <c r="G489" s="627" t="s">
        <v>620</v>
      </c>
      <c r="H489" s="627" t="s">
        <v>2034</v>
      </c>
      <c r="I489" s="627" t="s">
        <v>2035</v>
      </c>
      <c r="J489" s="627" t="s">
        <v>2029</v>
      </c>
      <c r="K489" s="627" t="s">
        <v>2036</v>
      </c>
      <c r="L489" s="629">
        <v>27.636666666666667</v>
      </c>
      <c r="M489" s="629">
        <v>3</v>
      </c>
      <c r="N489" s="630">
        <v>82.91</v>
      </c>
    </row>
    <row r="490" spans="1:14" ht="14.4" customHeight="1" x14ac:dyDescent="0.3">
      <c r="A490" s="625" t="s">
        <v>549</v>
      </c>
      <c r="B490" s="626" t="s">
        <v>551</v>
      </c>
      <c r="C490" s="627" t="s">
        <v>569</v>
      </c>
      <c r="D490" s="628" t="s">
        <v>570</v>
      </c>
      <c r="E490" s="627" t="s">
        <v>552</v>
      </c>
      <c r="F490" s="628" t="s">
        <v>553</v>
      </c>
      <c r="G490" s="627" t="s">
        <v>620</v>
      </c>
      <c r="H490" s="627" t="s">
        <v>2037</v>
      </c>
      <c r="I490" s="627" t="s">
        <v>2038</v>
      </c>
      <c r="J490" s="627" t="s">
        <v>2039</v>
      </c>
      <c r="K490" s="627" t="s">
        <v>736</v>
      </c>
      <c r="L490" s="629">
        <v>110.33</v>
      </c>
      <c r="M490" s="629">
        <v>1</v>
      </c>
      <c r="N490" s="630">
        <v>110.33</v>
      </c>
    </row>
    <row r="491" spans="1:14" ht="14.4" customHeight="1" x14ac:dyDescent="0.3">
      <c r="A491" s="625" t="s">
        <v>549</v>
      </c>
      <c r="B491" s="626" t="s">
        <v>551</v>
      </c>
      <c r="C491" s="627" t="s">
        <v>569</v>
      </c>
      <c r="D491" s="628" t="s">
        <v>570</v>
      </c>
      <c r="E491" s="627" t="s">
        <v>552</v>
      </c>
      <c r="F491" s="628" t="s">
        <v>553</v>
      </c>
      <c r="G491" s="627" t="s">
        <v>620</v>
      </c>
      <c r="H491" s="627" t="s">
        <v>1006</v>
      </c>
      <c r="I491" s="627" t="s">
        <v>1007</v>
      </c>
      <c r="J491" s="627" t="s">
        <v>1008</v>
      </c>
      <c r="K491" s="627" t="s">
        <v>1009</v>
      </c>
      <c r="L491" s="629">
        <v>198.060001928536</v>
      </c>
      <c r="M491" s="629">
        <v>2</v>
      </c>
      <c r="N491" s="630">
        <v>396.12000385707199</v>
      </c>
    </row>
    <row r="492" spans="1:14" ht="14.4" customHeight="1" x14ac:dyDescent="0.3">
      <c r="A492" s="625" t="s">
        <v>549</v>
      </c>
      <c r="B492" s="626" t="s">
        <v>551</v>
      </c>
      <c r="C492" s="627" t="s">
        <v>569</v>
      </c>
      <c r="D492" s="628" t="s">
        <v>570</v>
      </c>
      <c r="E492" s="627" t="s">
        <v>552</v>
      </c>
      <c r="F492" s="628" t="s">
        <v>553</v>
      </c>
      <c r="G492" s="627" t="s">
        <v>620</v>
      </c>
      <c r="H492" s="627" t="s">
        <v>1010</v>
      </c>
      <c r="I492" s="627" t="s">
        <v>1011</v>
      </c>
      <c r="J492" s="627" t="s">
        <v>1004</v>
      </c>
      <c r="K492" s="627" t="s">
        <v>1012</v>
      </c>
      <c r="L492" s="629">
        <v>28.058886268069575</v>
      </c>
      <c r="M492" s="629">
        <v>17</v>
      </c>
      <c r="N492" s="630">
        <v>477.00106655718275</v>
      </c>
    </row>
    <row r="493" spans="1:14" ht="14.4" customHeight="1" x14ac:dyDescent="0.3">
      <c r="A493" s="625" t="s">
        <v>549</v>
      </c>
      <c r="B493" s="626" t="s">
        <v>551</v>
      </c>
      <c r="C493" s="627" t="s">
        <v>569</v>
      </c>
      <c r="D493" s="628" t="s">
        <v>570</v>
      </c>
      <c r="E493" s="627" t="s">
        <v>552</v>
      </c>
      <c r="F493" s="628" t="s">
        <v>553</v>
      </c>
      <c r="G493" s="627" t="s">
        <v>620</v>
      </c>
      <c r="H493" s="627" t="s">
        <v>1013</v>
      </c>
      <c r="I493" s="627" t="s">
        <v>1014</v>
      </c>
      <c r="J493" s="627" t="s">
        <v>1015</v>
      </c>
      <c r="K493" s="627" t="s">
        <v>1016</v>
      </c>
      <c r="L493" s="629">
        <v>187.49666666666667</v>
      </c>
      <c r="M493" s="629">
        <v>3</v>
      </c>
      <c r="N493" s="630">
        <v>562.49</v>
      </c>
    </row>
    <row r="494" spans="1:14" ht="14.4" customHeight="1" x14ac:dyDescent="0.3">
      <c r="A494" s="625" t="s">
        <v>549</v>
      </c>
      <c r="B494" s="626" t="s">
        <v>551</v>
      </c>
      <c r="C494" s="627" t="s">
        <v>569</v>
      </c>
      <c r="D494" s="628" t="s">
        <v>570</v>
      </c>
      <c r="E494" s="627" t="s">
        <v>552</v>
      </c>
      <c r="F494" s="628" t="s">
        <v>553</v>
      </c>
      <c r="G494" s="627" t="s">
        <v>620</v>
      </c>
      <c r="H494" s="627" t="s">
        <v>2040</v>
      </c>
      <c r="I494" s="627" t="s">
        <v>2041</v>
      </c>
      <c r="J494" s="627" t="s">
        <v>2042</v>
      </c>
      <c r="K494" s="627" t="s">
        <v>1009</v>
      </c>
      <c r="L494" s="629">
        <v>119.23</v>
      </c>
      <c r="M494" s="629">
        <v>1</v>
      </c>
      <c r="N494" s="630">
        <v>119.23</v>
      </c>
    </row>
    <row r="495" spans="1:14" ht="14.4" customHeight="1" x14ac:dyDescent="0.3">
      <c r="A495" s="625" t="s">
        <v>549</v>
      </c>
      <c r="B495" s="626" t="s">
        <v>551</v>
      </c>
      <c r="C495" s="627" t="s">
        <v>569</v>
      </c>
      <c r="D495" s="628" t="s">
        <v>570</v>
      </c>
      <c r="E495" s="627" t="s">
        <v>552</v>
      </c>
      <c r="F495" s="628" t="s">
        <v>553</v>
      </c>
      <c r="G495" s="627" t="s">
        <v>620</v>
      </c>
      <c r="H495" s="627" t="s">
        <v>1017</v>
      </c>
      <c r="I495" s="627" t="s">
        <v>1018</v>
      </c>
      <c r="J495" s="627" t="s">
        <v>1019</v>
      </c>
      <c r="K495" s="627" t="s">
        <v>1020</v>
      </c>
      <c r="L495" s="629">
        <v>216.1319523809523</v>
      </c>
      <c r="M495" s="629">
        <v>3</v>
      </c>
      <c r="N495" s="630">
        <v>648.39585714285693</v>
      </c>
    </row>
    <row r="496" spans="1:14" ht="14.4" customHeight="1" x14ac:dyDescent="0.3">
      <c r="A496" s="625" t="s">
        <v>549</v>
      </c>
      <c r="B496" s="626" t="s">
        <v>551</v>
      </c>
      <c r="C496" s="627" t="s">
        <v>569</v>
      </c>
      <c r="D496" s="628" t="s">
        <v>570</v>
      </c>
      <c r="E496" s="627" t="s">
        <v>552</v>
      </c>
      <c r="F496" s="628" t="s">
        <v>553</v>
      </c>
      <c r="G496" s="627" t="s">
        <v>620</v>
      </c>
      <c r="H496" s="627" t="s">
        <v>1021</v>
      </c>
      <c r="I496" s="627" t="s">
        <v>953</v>
      </c>
      <c r="J496" s="627" t="s">
        <v>1022</v>
      </c>
      <c r="K496" s="627"/>
      <c r="L496" s="629">
        <v>187.01545685514449</v>
      </c>
      <c r="M496" s="629">
        <v>46</v>
      </c>
      <c r="N496" s="630">
        <v>8602.7110153366466</v>
      </c>
    </row>
    <row r="497" spans="1:14" ht="14.4" customHeight="1" x14ac:dyDescent="0.3">
      <c r="A497" s="625" t="s">
        <v>549</v>
      </c>
      <c r="B497" s="626" t="s">
        <v>551</v>
      </c>
      <c r="C497" s="627" t="s">
        <v>569</v>
      </c>
      <c r="D497" s="628" t="s">
        <v>570</v>
      </c>
      <c r="E497" s="627" t="s">
        <v>552</v>
      </c>
      <c r="F497" s="628" t="s">
        <v>553</v>
      </c>
      <c r="G497" s="627" t="s">
        <v>620</v>
      </c>
      <c r="H497" s="627" t="s">
        <v>1023</v>
      </c>
      <c r="I497" s="627" t="s">
        <v>953</v>
      </c>
      <c r="J497" s="627" t="s">
        <v>1024</v>
      </c>
      <c r="K497" s="627"/>
      <c r="L497" s="629">
        <v>168.35</v>
      </c>
      <c r="M497" s="629">
        <v>2</v>
      </c>
      <c r="N497" s="630">
        <v>336.7</v>
      </c>
    </row>
    <row r="498" spans="1:14" ht="14.4" customHeight="1" x14ac:dyDescent="0.3">
      <c r="A498" s="625" t="s">
        <v>549</v>
      </c>
      <c r="B498" s="626" t="s">
        <v>551</v>
      </c>
      <c r="C498" s="627" t="s">
        <v>569</v>
      </c>
      <c r="D498" s="628" t="s">
        <v>570</v>
      </c>
      <c r="E498" s="627" t="s">
        <v>552</v>
      </c>
      <c r="F498" s="628" t="s">
        <v>553</v>
      </c>
      <c r="G498" s="627" t="s">
        <v>620</v>
      </c>
      <c r="H498" s="627" t="s">
        <v>1025</v>
      </c>
      <c r="I498" s="627" t="s">
        <v>953</v>
      </c>
      <c r="J498" s="627" t="s">
        <v>1026</v>
      </c>
      <c r="K498" s="627"/>
      <c r="L498" s="629">
        <v>96.895517069061896</v>
      </c>
      <c r="M498" s="629">
        <v>17</v>
      </c>
      <c r="N498" s="630">
        <v>1647.2237901740523</v>
      </c>
    </row>
    <row r="499" spans="1:14" ht="14.4" customHeight="1" x14ac:dyDescent="0.3">
      <c r="A499" s="625" t="s">
        <v>549</v>
      </c>
      <c r="B499" s="626" t="s">
        <v>551</v>
      </c>
      <c r="C499" s="627" t="s">
        <v>569</v>
      </c>
      <c r="D499" s="628" t="s">
        <v>570</v>
      </c>
      <c r="E499" s="627" t="s">
        <v>552</v>
      </c>
      <c r="F499" s="628" t="s">
        <v>553</v>
      </c>
      <c r="G499" s="627" t="s">
        <v>620</v>
      </c>
      <c r="H499" s="627" t="s">
        <v>1027</v>
      </c>
      <c r="I499" s="627" t="s">
        <v>1028</v>
      </c>
      <c r="J499" s="627" t="s">
        <v>663</v>
      </c>
      <c r="K499" s="627" t="s">
        <v>1029</v>
      </c>
      <c r="L499" s="629">
        <v>41.890584067415425</v>
      </c>
      <c r="M499" s="629">
        <v>52</v>
      </c>
      <c r="N499" s="630">
        <v>2178.3103715056022</v>
      </c>
    </row>
    <row r="500" spans="1:14" ht="14.4" customHeight="1" x14ac:dyDescent="0.3">
      <c r="A500" s="625" t="s">
        <v>549</v>
      </c>
      <c r="B500" s="626" t="s">
        <v>551</v>
      </c>
      <c r="C500" s="627" t="s">
        <v>569</v>
      </c>
      <c r="D500" s="628" t="s">
        <v>570</v>
      </c>
      <c r="E500" s="627" t="s">
        <v>552</v>
      </c>
      <c r="F500" s="628" t="s">
        <v>553</v>
      </c>
      <c r="G500" s="627" t="s">
        <v>620</v>
      </c>
      <c r="H500" s="627" t="s">
        <v>1030</v>
      </c>
      <c r="I500" s="627" t="s">
        <v>1031</v>
      </c>
      <c r="J500" s="627" t="s">
        <v>1032</v>
      </c>
      <c r="K500" s="627" t="s">
        <v>1033</v>
      </c>
      <c r="L500" s="629">
        <v>59.482610220458419</v>
      </c>
      <c r="M500" s="629">
        <v>30</v>
      </c>
      <c r="N500" s="630">
        <v>1784.4783066137525</v>
      </c>
    </row>
    <row r="501" spans="1:14" ht="14.4" customHeight="1" x14ac:dyDescent="0.3">
      <c r="A501" s="625" t="s">
        <v>549</v>
      </c>
      <c r="B501" s="626" t="s">
        <v>551</v>
      </c>
      <c r="C501" s="627" t="s">
        <v>569</v>
      </c>
      <c r="D501" s="628" t="s">
        <v>570</v>
      </c>
      <c r="E501" s="627" t="s">
        <v>552</v>
      </c>
      <c r="F501" s="628" t="s">
        <v>553</v>
      </c>
      <c r="G501" s="627" t="s">
        <v>620</v>
      </c>
      <c r="H501" s="627" t="s">
        <v>2043</v>
      </c>
      <c r="I501" s="627" t="s">
        <v>2044</v>
      </c>
      <c r="J501" s="627" t="s">
        <v>2045</v>
      </c>
      <c r="K501" s="627" t="s">
        <v>2046</v>
      </c>
      <c r="L501" s="629">
        <v>91.750000297793875</v>
      </c>
      <c r="M501" s="629">
        <v>6</v>
      </c>
      <c r="N501" s="630">
        <v>550.50000178676328</v>
      </c>
    </row>
    <row r="502" spans="1:14" ht="14.4" customHeight="1" x14ac:dyDescent="0.3">
      <c r="A502" s="625" t="s">
        <v>549</v>
      </c>
      <c r="B502" s="626" t="s">
        <v>551</v>
      </c>
      <c r="C502" s="627" t="s">
        <v>569</v>
      </c>
      <c r="D502" s="628" t="s">
        <v>570</v>
      </c>
      <c r="E502" s="627" t="s">
        <v>552</v>
      </c>
      <c r="F502" s="628" t="s">
        <v>553</v>
      </c>
      <c r="G502" s="627" t="s">
        <v>620</v>
      </c>
      <c r="H502" s="627" t="s">
        <v>2047</v>
      </c>
      <c r="I502" s="627" t="s">
        <v>2048</v>
      </c>
      <c r="J502" s="627" t="s">
        <v>2049</v>
      </c>
      <c r="K502" s="627" t="s">
        <v>2050</v>
      </c>
      <c r="L502" s="629">
        <v>707</v>
      </c>
      <c r="M502" s="629">
        <v>1</v>
      </c>
      <c r="N502" s="630">
        <v>707</v>
      </c>
    </row>
    <row r="503" spans="1:14" ht="14.4" customHeight="1" x14ac:dyDescent="0.3">
      <c r="A503" s="625" t="s">
        <v>549</v>
      </c>
      <c r="B503" s="626" t="s">
        <v>551</v>
      </c>
      <c r="C503" s="627" t="s">
        <v>569</v>
      </c>
      <c r="D503" s="628" t="s">
        <v>570</v>
      </c>
      <c r="E503" s="627" t="s">
        <v>552</v>
      </c>
      <c r="F503" s="628" t="s">
        <v>553</v>
      </c>
      <c r="G503" s="627" t="s">
        <v>620</v>
      </c>
      <c r="H503" s="627" t="s">
        <v>1034</v>
      </c>
      <c r="I503" s="627" t="s">
        <v>1035</v>
      </c>
      <c r="J503" s="627" t="s">
        <v>1036</v>
      </c>
      <c r="K503" s="627" t="s">
        <v>1037</v>
      </c>
      <c r="L503" s="629">
        <v>1665.199976350377</v>
      </c>
      <c r="M503" s="629">
        <v>9</v>
      </c>
      <c r="N503" s="630">
        <v>14986.799787153393</v>
      </c>
    </row>
    <row r="504" spans="1:14" ht="14.4" customHeight="1" x14ac:dyDescent="0.3">
      <c r="A504" s="625" t="s">
        <v>549</v>
      </c>
      <c r="B504" s="626" t="s">
        <v>551</v>
      </c>
      <c r="C504" s="627" t="s">
        <v>569</v>
      </c>
      <c r="D504" s="628" t="s">
        <v>570</v>
      </c>
      <c r="E504" s="627" t="s">
        <v>552</v>
      </c>
      <c r="F504" s="628" t="s">
        <v>553</v>
      </c>
      <c r="G504" s="627" t="s">
        <v>620</v>
      </c>
      <c r="H504" s="627" t="s">
        <v>2051</v>
      </c>
      <c r="I504" s="627" t="s">
        <v>2052</v>
      </c>
      <c r="J504" s="627" t="s">
        <v>2053</v>
      </c>
      <c r="K504" s="627" t="s">
        <v>2054</v>
      </c>
      <c r="L504" s="629">
        <v>77.889902377822807</v>
      </c>
      <c r="M504" s="629">
        <v>1</v>
      </c>
      <c r="N504" s="630">
        <v>77.889902377822807</v>
      </c>
    </row>
    <row r="505" spans="1:14" ht="14.4" customHeight="1" x14ac:dyDescent="0.3">
      <c r="A505" s="625" t="s">
        <v>549</v>
      </c>
      <c r="B505" s="626" t="s">
        <v>551</v>
      </c>
      <c r="C505" s="627" t="s">
        <v>569</v>
      </c>
      <c r="D505" s="628" t="s">
        <v>570</v>
      </c>
      <c r="E505" s="627" t="s">
        <v>552</v>
      </c>
      <c r="F505" s="628" t="s">
        <v>553</v>
      </c>
      <c r="G505" s="627" t="s">
        <v>620</v>
      </c>
      <c r="H505" s="627" t="s">
        <v>2055</v>
      </c>
      <c r="I505" s="627" t="s">
        <v>2056</v>
      </c>
      <c r="J505" s="627" t="s">
        <v>2057</v>
      </c>
      <c r="K505" s="627" t="s">
        <v>2058</v>
      </c>
      <c r="L505" s="629">
        <v>115.81</v>
      </c>
      <c r="M505" s="629">
        <v>1</v>
      </c>
      <c r="N505" s="630">
        <v>115.81</v>
      </c>
    </row>
    <row r="506" spans="1:14" ht="14.4" customHeight="1" x14ac:dyDescent="0.3">
      <c r="A506" s="625" t="s">
        <v>549</v>
      </c>
      <c r="B506" s="626" t="s">
        <v>551</v>
      </c>
      <c r="C506" s="627" t="s">
        <v>569</v>
      </c>
      <c r="D506" s="628" t="s">
        <v>570</v>
      </c>
      <c r="E506" s="627" t="s">
        <v>552</v>
      </c>
      <c r="F506" s="628" t="s">
        <v>553</v>
      </c>
      <c r="G506" s="627" t="s">
        <v>620</v>
      </c>
      <c r="H506" s="627" t="s">
        <v>2059</v>
      </c>
      <c r="I506" s="627" t="s">
        <v>2060</v>
      </c>
      <c r="J506" s="627" t="s">
        <v>1912</v>
      </c>
      <c r="K506" s="627" t="s">
        <v>2061</v>
      </c>
      <c r="L506" s="629">
        <v>288.94603197012401</v>
      </c>
      <c r="M506" s="629">
        <v>1</v>
      </c>
      <c r="N506" s="630">
        <v>288.94603197012401</v>
      </c>
    </row>
    <row r="507" spans="1:14" ht="14.4" customHeight="1" x14ac:dyDescent="0.3">
      <c r="A507" s="625" t="s">
        <v>549</v>
      </c>
      <c r="B507" s="626" t="s">
        <v>551</v>
      </c>
      <c r="C507" s="627" t="s">
        <v>569</v>
      </c>
      <c r="D507" s="628" t="s">
        <v>570</v>
      </c>
      <c r="E507" s="627" t="s">
        <v>552</v>
      </c>
      <c r="F507" s="628" t="s">
        <v>553</v>
      </c>
      <c r="G507" s="627" t="s">
        <v>620</v>
      </c>
      <c r="H507" s="627" t="s">
        <v>2062</v>
      </c>
      <c r="I507" s="627" t="s">
        <v>2063</v>
      </c>
      <c r="J507" s="627" t="s">
        <v>1860</v>
      </c>
      <c r="K507" s="627" t="s">
        <v>2064</v>
      </c>
      <c r="L507" s="629">
        <v>260.64</v>
      </c>
      <c r="M507" s="629">
        <v>1</v>
      </c>
      <c r="N507" s="630">
        <v>260.64</v>
      </c>
    </row>
    <row r="508" spans="1:14" ht="14.4" customHeight="1" x14ac:dyDescent="0.3">
      <c r="A508" s="625" t="s">
        <v>549</v>
      </c>
      <c r="B508" s="626" t="s">
        <v>551</v>
      </c>
      <c r="C508" s="627" t="s">
        <v>569</v>
      </c>
      <c r="D508" s="628" t="s">
        <v>570</v>
      </c>
      <c r="E508" s="627" t="s">
        <v>552</v>
      </c>
      <c r="F508" s="628" t="s">
        <v>553</v>
      </c>
      <c r="G508" s="627" t="s">
        <v>620</v>
      </c>
      <c r="H508" s="627" t="s">
        <v>2065</v>
      </c>
      <c r="I508" s="627" t="s">
        <v>2066</v>
      </c>
      <c r="J508" s="627" t="s">
        <v>2067</v>
      </c>
      <c r="K508" s="627" t="s">
        <v>2068</v>
      </c>
      <c r="L508" s="629">
        <v>104.03</v>
      </c>
      <c r="M508" s="629">
        <v>2</v>
      </c>
      <c r="N508" s="630">
        <v>208.06</v>
      </c>
    </row>
    <row r="509" spans="1:14" ht="14.4" customHeight="1" x14ac:dyDescent="0.3">
      <c r="A509" s="625" t="s">
        <v>549</v>
      </c>
      <c r="B509" s="626" t="s">
        <v>551</v>
      </c>
      <c r="C509" s="627" t="s">
        <v>569</v>
      </c>
      <c r="D509" s="628" t="s">
        <v>570</v>
      </c>
      <c r="E509" s="627" t="s">
        <v>552</v>
      </c>
      <c r="F509" s="628" t="s">
        <v>553</v>
      </c>
      <c r="G509" s="627" t="s">
        <v>620</v>
      </c>
      <c r="H509" s="627" t="s">
        <v>2069</v>
      </c>
      <c r="I509" s="627" t="s">
        <v>2069</v>
      </c>
      <c r="J509" s="627" t="s">
        <v>2070</v>
      </c>
      <c r="K509" s="627" t="s">
        <v>2071</v>
      </c>
      <c r="L509" s="629">
        <v>43.78</v>
      </c>
      <c r="M509" s="629">
        <v>1</v>
      </c>
      <c r="N509" s="630">
        <v>43.78</v>
      </c>
    </row>
    <row r="510" spans="1:14" ht="14.4" customHeight="1" x14ac:dyDescent="0.3">
      <c r="A510" s="625" t="s">
        <v>549</v>
      </c>
      <c r="B510" s="626" t="s">
        <v>551</v>
      </c>
      <c r="C510" s="627" t="s">
        <v>569</v>
      </c>
      <c r="D510" s="628" t="s">
        <v>570</v>
      </c>
      <c r="E510" s="627" t="s">
        <v>552</v>
      </c>
      <c r="F510" s="628" t="s">
        <v>553</v>
      </c>
      <c r="G510" s="627" t="s">
        <v>620</v>
      </c>
      <c r="H510" s="627" t="s">
        <v>2072</v>
      </c>
      <c r="I510" s="627" t="s">
        <v>2073</v>
      </c>
      <c r="J510" s="627" t="s">
        <v>2074</v>
      </c>
      <c r="K510" s="627" t="s">
        <v>2075</v>
      </c>
      <c r="L510" s="629">
        <v>103.33977741779699</v>
      </c>
      <c r="M510" s="629">
        <v>2</v>
      </c>
      <c r="N510" s="630">
        <v>206.67955483559399</v>
      </c>
    </row>
    <row r="511" spans="1:14" ht="14.4" customHeight="1" x14ac:dyDescent="0.3">
      <c r="A511" s="625" t="s">
        <v>549</v>
      </c>
      <c r="B511" s="626" t="s">
        <v>551</v>
      </c>
      <c r="C511" s="627" t="s">
        <v>569</v>
      </c>
      <c r="D511" s="628" t="s">
        <v>570</v>
      </c>
      <c r="E511" s="627" t="s">
        <v>552</v>
      </c>
      <c r="F511" s="628" t="s">
        <v>553</v>
      </c>
      <c r="G511" s="627" t="s">
        <v>620</v>
      </c>
      <c r="H511" s="627" t="s">
        <v>2076</v>
      </c>
      <c r="I511" s="627" t="s">
        <v>2077</v>
      </c>
      <c r="J511" s="627" t="s">
        <v>2078</v>
      </c>
      <c r="K511" s="627" t="s">
        <v>2079</v>
      </c>
      <c r="L511" s="629">
        <v>543.22975759561666</v>
      </c>
      <c r="M511" s="629">
        <v>3</v>
      </c>
      <c r="N511" s="630">
        <v>1629.6892727868501</v>
      </c>
    </row>
    <row r="512" spans="1:14" ht="14.4" customHeight="1" x14ac:dyDescent="0.3">
      <c r="A512" s="625" t="s">
        <v>549</v>
      </c>
      <c r="B512" s="626" t="s">
        <v>551</v>
      </c>
      <c r="C512" s="627" t="s">
        <v>569</v>
      </c>
      <c r="D512" s="628" t="s">
        <v>570</v>
      </c>
      <c r="E512" s="627" t="s">
        <v>552</v>
      </c>
      <c r="F512" s="628" t="s">
        <v>553</v>
      </c>
      <c r="G512" s="627" t="s">
        <v>620</v>
      </c>
      <c r="H512" s="627" t="s">
        <v>2080</v>
      </c>
      <c r="I512" s="627" t="s">
        <v>2081</v>
      </c>
      <c r="J512" s="627" t="s">
        <v>2082</v>
      </c>
      <c r="K512" s="627" t="s">
        <v>2083</v>
      </c>
      <c r="L512" s="629">
        <v>1182.06</v>
      </c>
      <c r="M512" s="629">
        <v>1</v>
      </c>
      <c r="N512" s="630">
        <v>1182.06</v>
      </c>
    </row>
    <row r="513" spans="1:14" ht="14.4" customHeight="1" x14ac:dyDescent="0.3">
      <c r="A513" s="625" t="s">
        <v>549</v>
      </c>
      <c r="B513" s="626" t="s">
        <v>551</v>
      </c>
      <c r="C513" s="627" t="s">
        <v>569</v>
      </c>
      <c r="D513" s="628" t="s">
        <v>570</v>
      </c>
      <c r="E513" s="627" t="s">
        <v>552</v>
      </c>
      <c r="F513" s="628" t="s">
        <v>553</v>
      </c>
      <c r="G513" s="627" t="s">
        <v>620</v>
      </c>
      <c r="H513" s="627" t="s">
        <v>1074</v>
      </c>
      <c r="I513" s="627" t="s">
        <v>1075</v>
      </c>
      <c r="J513" s="627" t="s">
        <v>1064</v>
      </c>
      <c r="K513" s="627" t="s">
        <v>1076</v>
      </c>
      <c r="L513" s="629">
        <v>140.27000000000001</v>
      </c>
      <c r="M513" s="629">
        <v>2</v>
      </c>
      <c r="N513" s="630">
        <v>280.54000000000002</v>
      </c>
    </row>
    <row r="514" spans="1:14" ht="14.4" customHeight="1" x14ac:dyDescent="0.3">
      <c r="A514" s="625" t="s">
        <v>549</v>
      </c>
      <c r="B514" s="626" t="s">
        <v>551</v>
      </c>
      <c r="C514" s="627" t="s">
        <v>569</v>
      </c>
      <c r="D514" s="628" t="s">
        <v>570</v>
      </c>
      <c r="E514" s="627" t="s">
        <v>552</v>
      </c>
      <c r="F514" s="628" t="s">
        <v>553</v>
      </c>
      <c r="G514" s="627" t="s">
        <v>620</v>
      </c>
      <c r="H514" s="627" t="s">
        <v>1077</v>
      </c>
      <c r="I514" s="627" t="s">
        <v>1078</v>
      </c>
      <c r="J514" s="627" t="s">
        <v>819</v>
      </c>
      <c r="K514" s="627" t="s">
        <v>1079</v>
      </c>
      <c r="L514" s="629">
        <v>60.340724646628487</v>
      </c>
      <c r="M514" s="629">
        <v>337</v>
      </c>
      <c r="N514" s="630">
        <v>20334.824205913799</v>
      </c>
    </row>
    <row r="515" spans="1:14" ht="14.4" customHeight="1" x14ac:dyDescent="0.3">
      <c r="A515" s="625" t="s">
        <v>549</v>
      </c>
      <c r="B515" s="626" t="s">
        <v>551</v>
      </c>
      <c r="C515" s="627" t="s">
        <v>569</v>
      </c>
      <c r="D515" s="628" t="s">
        <v>570</v>
      </c>
      <c r="E515" s="627" t="s">
        <v>552</v>
      </c>
      <c r="F515" s="628" t="s">
        <v>553</v>
      </c>
      <c r="G515" s="627" t="s">
        <v>620</v>
      </c>
      <c r="H515" s="627" t="s">
        <v>1080</v>
      </c>
      <c r="I515" s="627" t="s">
        <v>1081</v>
      </c>
      <c r="J515" s="627" t="s">
        <v>1082</v>
      </c>
      <c r="K515" s="627" t="s">
        <v>1083</v>
      </c>
      <c r="L515" s="629">
        <v>701.57088042273938</v>
      </c>
      <c r="M515" s="629">
        <v>9</v>
      </c>
      <c r="N515" s="630">
        <v>6314.1379238046547</v>
      </c>
    </row>
    <row r="516" spans="1:14" ht="14.4" customHeight="1" x14ac:dyDescent="0.3">
      <c r="A516" s="625" t="s">
        <v>549</v>
      </c>
      <c r="B516" s="626" t="s">
        <v>551</v>
      </c>
      <c r="C516" s="627" t="s">
        <v>569</v>
      </c>
      <c r="D516" s="628" t="s">
        <v>570</v>
      </c>
      <c r="E516" s="627" t="s">
        <v>552</v>
      </c>
      <c r="F516" s="628" t="s">
        <v>553</v>
      </c>
      <c r="G516" s="627" t="s">
        <v>620</v>
      </c>
      <c r="H516" s="627" t="s">
        <v>1084</v>
      </c>
      <c r="I516" s="627" t="s">
        <v>1085</v>
      </c>
      <c r="J516" s="627" t="s">
        <v>1086</v>
      </c>
      <c r="K516" s="627" t="s">
        <v>1087</v>
      </c>
      <c r="L516" s="629">
        <v>67.41</v>
      </c>
      <c r="M516" s="629">
        <v>1</v>
      </c>
      <c r="N516" s="630">
        <v>67.41</v>
      </c>
    </row>
    <row r="517" spans="1:14" ht="14.4" customHeight="1" x14ac:dyDescent="0.3">
      <c r="A517" s="625" t="s">
        <v>549</v>
      </c>
      <c r="B517" s="626" t="s">
        <v>551</v>
      </c>
      <c r="C517" s="627" t="s">
        <v>569</v>
      </c>
      <c r="D517" s="628" t="s">
        <v>570</v>
      </c>
      <c r="E517" s="627" t="s">
        <v>552</v>
      </c>
      <c r="F517" s="628" t="s">
        <v>553</v>
      </c>
      <c r="G517" s="627" t="s">
        <v>620</v>
      </c>
      <c r="H517" s="627" t="s">
        <v>2084</v>
      </c>
      <c r="I517" s="627" t="s">
        <v>2085</v>
      </c>
      <c r="J517" s="627" t="s">
        <v>602</v>
      </c>
      <c r="K517" s="627" t="s">
        <v>2086</v>
      </c>
      <c r="L517" s="629">
        <v>343.15</v>
      </c>
      <c r="M517" s="629">
        <v>4</v>
      </c>
      <c r="N517" s="630">
        <v>1372.6</v>
      </c>
    </row>
    <row r="518" spans="1:14" ht="14.4" customHeight="1" x14ac:dyDescent="0.3">
      <c r="A518" s="625" t="s">
        <v>549</v>
      </c>
      <c r="B518" s="626" t="s">
        <v>551</v>
      </c>
      <c r="C518" s="627" t="s">
        <v>569</v>
      </c>
      <c r="D518" s="628" t="s">
        <v>570</v>
      </c>
      <c r="E518" s="627" t="s">
        <v>552</v>
      </c>
      <c r="F518" s="628" t="s">
        <v>553</v>
      </c>
      <c r="G518" s="627" t="s">
        <v>620</v>
      </c>
      <c r="H518" s="627" t="s">
        <v>2087</v>
      </c>
      <c r="I518" s="627" t="s">
        <v>2088</v>
      </c>
      <c r="J518" s="627" t="s">
        <v>2089</v>
      </c>
      <c r="K518" s="627" t="s">
        <v>2090</v>
      </c>
      <c r="L518" s="629">
        <v>71.972163648372572</v>
      </c>
      <c r="M518" s="629">
        <v>27</v>
      </c>
      <c r="N518" s="630">
        <v>1943.2484185060594</v>
      </c>
    </row>
    <row r="519" spans="1:14" ht="14.4" customHeight="1" x14ac:dyDescent="0.3">
      <c r="A519" s="625" t="s">
        <v>549</v>
      </c>
      <c r="B519" s="626" t="s">
        <v>551</v>
      </c>
      <c r="C519" s="627" t="s">
        <v>569</v>
      </c>
      <c r="D519" s="628" t="s">
        <v>570</v>
      </c>
      <c r="E519" s="627" t="s">
        <v>552</v>
      </c>
      <c r="F519" s="628" t="s">
        <v>553</v>
      </c>
      <c r="G519" s="627" t="s">
        <v>620</v>
      </c>
      <c r="H519" s="627" t="s">
        <v>1095</v>
      </c>
      <c r="I519" s="627" t="s">
        <v>1096</v>
      </c>
      <c r="J519" s="627" t="s">
        <v>1097</v>
      </c>
      <c r="K519" s="627" t="s">
        <v>1098</v>
      </c>
      <c r="L519" s="629">
        <v>41.349969457217064</v>
      </c>
      <c r="M519" s="629">
        <v>24</v>
      </c>
      <c r="N519" s="630">
        <v>992.39926697320959</v>
      </c>
    </row>
    <row r="520" spans="1:14" ht="14.4" customHeight="1" x14ac:dyDescent="0.3">
      <c r="A520" s="625" t="s">
        <v>549</v>
      </c>
      <c r="B520" s="626" t="s">
        <v>551</v>
      </c>
      <c r="C520" s="627" t="s">
        <v>569</v>
      </c>
      <c r="D520" s="628" t="s">
        <v>570</v>
      </c>
      <c r="E520" s="627" t="s">
        <v>552</v>
      </c>
      <c r="F520" s="628" t="s">
        <v>553</v>
      </c>
      <c r="G520" s="627" t="s">
        <v>620</v>
      </c>
      <c r="H520" s="627" t="s">
        <v>1103</v>
      </c>
      <c r="I520" s="627" t="s">
        <v>1104</v>
      </c>
      <c r="J520" s="627" t="s">
        <v>1101</v>
      </c>
      <c r="K520" s="627" t="s">
        <v>1105</v>
      </c>
      <c r="L520" s="629">
        <v>66.22</v>
      </c>
      <c r="M520" s="629">
        <v>2</v>
      </c>
      <c r="N520" s="630">
        <v>132.44</v>
      </c>
    </row>
    <row r="521" spans="1:14" ht="14.4" customHeight="1" x14ac:dyDescent="0.3">
      <c r="A521" s="625" t="s">
        <v>549</v>
      </c>
      <c r="B521" s="626" t="s">
        <v>551</v>
      </c>
      <c r="C521" s="627" t="s">
        <v>569</v>
      </c>
      <c r="D521" s="628" t="s">
        <v>570</v>
      </c>
      <c r="E521" s="627" t="s">
        <v>552</v>
      </c>
      <c r="F521" s="628" t="s">
        <v>553</v>
      </c>
      <c r="G521" s="627" t="s">
        <v>620</v>
      </c>
      <c r="H521" s="627" t="s">
        <v>1106</v>
      </c>
      <c r="I521" s="627" t="s">
        <v>1107</v>
      </c>
      <c r="J521" s="627" t="s">
        <v>1108</v>
      </c>
      <c r="K521" s="627" t="s">
        <v>1109</v>
      </c>
      <c r="L521" s="629">
        <v>54.54</v>
      </c>
      <c r="M521" s="629">
        <v>2</v>
      </c>
      <c r="N521" s="630">
        <v>109.08</v>
      </c>
    </row>
    <row r="522" spans="1:14" ht="14.4" customHeight="1" x14ac:dyDescent="0.3">
      <c r="A522" s="625" t="s">
        <v>549</v>
      </c>
      <c r="B522" s="626" t="s">
        <v>551</v>
      </c>
      <c r="C522" s="627" t="s">
        <v>569</v>
      </c>
      <c r="D522" s="628" t="s">
        <v>570</v>
      </c>
      <c r="E522" s="627" t="s">
        <v>552</v>
      </c>
      <c r="F522" s="628" t="s">
        <v>553</v>
      </c>
      <c r="G522" s="627" t="s">
        <v>620</v>
      </c>
      <c r="H522" s="627" t="s">
        <v>1114</v>
      </c>
      <c r="I522" s="627" t="s">
        <v>1115</v>
      </c>
      <c r="J522" s="627" t="s">
        <v>1116</v>
      </c>
      <c r="K522" s="627" t="s">
        <v>1117</v>
      </c>
      <c r="L522" s="629">
        <v>94.69</v>
      </c>
      <c r="M522" s="629">
        <v>1</v>
      </c>
      <c r="N522" s="630">
        <v>94.69</v>
      </c>
    </row>
    <row r="523" spans="1:14" ht="14.4" customHeight="1" x14ac:dyDescent="0.3">
      <c r="A523" s="625" t="s">
        <v>549</v>
      </c>
      <c r="B523" s="626" t="s">
        <v>551</v>
      </c>
      <c r="C523" s="627" t="s">
        <v>569</v>
      </c>
      <c r="D523" s="628" t="s">
        <v>570</v>
      </c>
      <c r="E523" s="627" t="s">
        <v>552</v>
      </c>
      <c r="F523" s="628" t="s">
        <v>553</v>
      </c>
      <c r="G523" s="627" t="s">
        <v>620</v>
      </c>
      <c r="H523" s="627" t="s">
        <v>2091</v>
      </c>
      <c r="I523" s="627" t="s">
        <v>2092</v>
      </c>
      <c r="J523" s="627" t="s">
        <v>2093</v>
      </c>
      <c r="K523" s="627" t="s">
        <v>2094</v>
      </c>
      <c r="L523" s="629">
        <v>27.280008811434826</v>
      </c>
      <c r="M523" s="629">
        <v>4</v>
      </c>
      <c r="N523" s="630">
        <v>109.1200352457393</v>
      </c>
    </row>
    <row r="524" spans="1:14" ht="14.4" customHeight="1" x14ac:dyDescent="0.3">
      <c r="A524" s="625" t="s">
        <v>549</v>
      </c>
      <c r="B524" s="626" t="s">
        <v>551</v>
      </c>
      <c r="C524" s="627" t="s">
        <v>569</v>
      </c>
      <c r="D524" s="628" t="s">
        <v>570</v>
      </c>
      <c r="E524" s="627" t="s">
        <v>552</v>
      </c>
      <c r="F524" s="628" t="s">
        <v>553</v>
      </c>
      <c r="G524" s="627" t="s">
        <v>620</v>
      </c>
      <c r="H524" s="627" t="s">
        <v>1118</v>
      </c>
      <c r="I524" s="627" t="s">
        <v>953</v>
      </c>
      <c r="J524" s="627" t="s">
        <v>1119</v>
      </c>
      <c r="K524" s="627"/>
      <c r="L524" s="629">
        <v>99.670036198986793</v>
      </c>
      <c r="M524" s="629">
        <v>1</v>
      </c>
      <c r="N524" s="630">
        <v>99.670036198986793</v>
      </c>
    </row>
    <row r="525" spans="1:14" ht="14.4" customHeight="1" x14ac:dyDescent="0.3">
      <c r="A525" s="625" t="s">
        <v>549</v>
      </c>
      <c r="B525" s="626" t="s">
        <v>551</v>
      </c>
      <c r="C525" s="627" t="s">
        <v>569</v>
      </c>
      <c r="D525" s="628" t="s">
        <v>570</v>
      </c>
      <c r="E525" s="627" t="s">
        <v>552</v>
      </c>
      <c r="F525" s="628" t="s">
        <v>553</v>
      </c>
      <c r="G525" s="627" t="s">
        <v>620</v>
      </c>
      <c r="H525" s="627" t="s">
        <v>1124</v>
      </c>
      <c r="I525" s="627" t="s">
        <v>953</v>
      </c>
      <c r="J525" s="627" t="s">
        <v>1125</v>
      </c>
      <c r="K525" s="627"/>
      <c r="L525" s="629">
        <v>199.35</v>
      </c>
      <c r="M525" s="629">
        <v>2</v>
      </c>
      <c r="N525" s="630">
        <v>398.7</v>
      </c>
    </row>
    <row r="526" spans="1:14" ht="14.4" customHeight="1" x14ac:dyDescent="0.3">
      <c r="A526" s="625" t="s">
        <v>549</v>
      </c>
      <c r="B526" s="626" t="s">
        <v>551</v>
      </c>
      <c r="C526" s="627" t="s">
        <v>569</v>
      </c>
      <c r="D526" s="628" t="s">
        <v>570</v>
      </c>
      <c r="E526" s="627" t="s">
        <v>552</v>
      </c>
      <c r="F526" s="628" t="s">
        <v>553</v>
      </c>
      <c r="G526" s="627" t="s">
        <v>620</v>
      </c>
      <c r="H526" s="627" t="s">
        <v>2095</v>
      </c>
      <c r="I526" s="627" t="s">
        <v>2096</v>
      </c>
      <c r="J526" s="627" t="s">
        <v>2097</v>
      </c>
      <c r="K526" s="627" t="s">
        <v>1902</v>
      </c>
      <c r="L526" s="629">
        <v>161.91822611812282</v>
      </c>
      <c r="M526" s="629">
        <v>11</v>
      </c>
      <c r="N526" s="630">
        <v>1781.100487299351</v>
      </c>
    </row>
    <row r="527" spans="1:14" ht="14.4" customHeight="1" x14ac:dyDescent="0.3">
      <c r="A527" s="625" t="s">
        <v>549</v>
      </c>
      <c r="B527" s="626" t="s">
        <v>551</v>
      </c>
      <c r="C527" s="627" t="s">
        <v>569</v>
      </c>
      <c r="D527" s="628" t="s">
        <v>570</v>
      </c>
      <c r="E527" s="627" t="s">
        <v>552</v>
      </c>
      <c r="F527" s="628" t="s">
        <v>553</v>
      </c>
      <c r="G527" s="627" t="s">
        <v>620</v>
      </c>
      <c r="H527" s="627" t="s">
        <v>1130</v>
      </c>
      <c r="I527" s="627" t="s">
        <v>1131</v>
      </c>
      <c r="J527" s="627" t="s">
        <v>1132</v>
      </c>
      <c r="K527" s="627" t="s">
        <v>1133</v>
      </c>
      <c r="L527" s="629">
        <v>178.04</v>
      </c>
      <c r="M527" s="629">
        <v>2</v>
      </c>
      <c r="N527" s="630">
        <v>356.08</v>
      </c>
    </row>
    <row r="528" spans="1:14" ht="14.4" customHeight="1" x14ac:dyDescent="0.3">
      <c r="A528" s="625" t="s">
        <v>549</v>
      </c>
      <c r="B528" s="626" t="s">
        <v>551</v>
      </c>
      <c r="C528" s="627" t="s">
        <v>569</v>
      </c>
      <c r="D528" s="628" t="s">
        <v>570</v>
      </c>
      <c r="E528" s="627" t="s">
        <v>552</v>
      </c>
      <c r="F528" s="628" t="s">
        <v>553</v>
      </c>
      <c r="G528" s="627" t="s">
        <v>620</v>
      </c>
      <c r="H528" s="627" t="s">
        <v>2098</v>
      </c>
      <c r="I528" s="627" t="s">
        <v>953</v>
      </c>
      <c r="J528" s="627" t="s">
        <v>2099</v>
      </c>
      <c r="K528" s="627"/>
      <c r="L528" s="629">
        <v>60.438333333333333</v>
      </c>
      <c r="M528" s="629">
        <v>6</v>
      </c>
      <c r="N528" s="630">
        <v>362.63</v>
      </c>
    </row>
    <row r="529" spans="1:14" ht="14.4" customHeight="1" x14ac:dyDescent="0.3">
      <c r="A529" s="625" t="s">
        <v>549</v>
      </c>
      <c r="B529" s="626" t="s">
        <v>551</v>
      </c>
      <c r="C529" s="627" t="s">
        <v>569</v>
      </c>
      <c r="D529" s="628" t="s">
        <v>570</v>
      </c>
      <c r="E529" s="627" t="s">
        <v>552</v>
      </c>
      <c r="F529" s="628" t="s">
        <v>553</v>
      </c>
      <c r="G529" s="627" t="s">
        <v>620</v>
      </c>
      <c r="H529" s="627" t="s">
        <v>2100</v>
      </c>
      <c r="I529" s="627" t="s">
        <v>2101</v>
      </c>
      <c r="J529" s="627" t="s">
        <v>2102</v>
      </c>
      <c r="K529" s="627" t="s">
        <v>2103</v>
      </c>
      <c r="L529" s="629">
        <v>49.969750284100073</v>
      </c>
      <c r="M529" s="629">
        <v>40</v>
      </c>
      <c r="N529" s="630">
        <v>1998.790011364003</v>
      </c>
    </row>
    <row r="530" spans="1:14" ht="14.4" customHeight="1" x14ac:dyDescent="0.3">
      <c r="A530" s="625" t="s">
        <v>549</v>
      </c>
      <c r="B530" s="626" t="s">
        <v>551</v>
      </c>
      <c r="C530" s="627" t="s">
        <v>569</v>
      </c>
      <c r="D530" s="628" t="s">
        <v>570</v>
      </c>
      <c r="E530" s="627" t="s">
        <v>552</v>
      </c>
      <c r="F530" s="628" t="s">
        <v>553</v>
      </c>
      <c r="G530" s="627" t="s">
        <v>620</v>
      </c>
      <c r="H530" s="627" t="s">
        <v>2104</v>
      </c>
      <c r="I530" s="627" t="s">
        <v>2105</v>
      </c>
      <c r="J530" s="627" t="s">
        <v>2106</v>
      </c>
      <c r="K530" s="627"/>
      <c r="L530" s="629">
        <v>52.912581696201798</v>
      </c>
      <c r="M530" s="629">
        <v>1</v>
      </c>
      <c r="N530" s="630">
        <v>52.912581696201798</v>
      </c>
    </row>
    <row r="531" spans="1:14" ht="14.4" customHeight="1" x14ac:dyDescent="0.3">
      <c r="A531" s="625" t="s">
        <v>549</v>
      </c>
      <c r="B531" s="626" t="s">
        <v>551</v>
      </c>
      <c r="C531" s="627" t="s">
        <v>569</v>
      </c>
      <c r="D531" s="628" t="s">
        <v>570</v>
      </c>
      <c r="E531" s="627" t="s">
        <v>552</v>
      </c>
      <c r="F531" s="628" t="s">
        <v>553</v>
      </c>
      <c r="G531" s="627" t="s">
        <v>620</v>
      </c>
      <c r="H531" s="627" t="s">
        <v>1136</v>
      </c>
      <c r="I531" s="627" t="s">
        <v>1137</v>
      </c>
      <c r="J531" s="627" t="s">
        <v>651</v>
      </c>
      <c r="K531" s="627" t="s">
        <v>1138</v>
      </c>
      <c r="L531" s="629">
        <v>45.066000000000003</v>
      </c>
      <c r="M531" s="629">
        <v>15</v>
      </c>
      <c r="N531" s="630">
        <v>675.99</v>
      </c>
    </row>
    <row r="532" spans="1:14" ht="14.4" customHeight="1" x14ac:dyDescent="0.3">
      <c r="A532" s="625" t="s">
        <v>549</v>
      </c>
      <c r="B532" s="626" t="s">
        <v>551</v>
      </c>
      <c r="C532" s="627" t="s">
        <v>569</v>
      </c>
      <c r="D532" s="628" t="s">
        <v>570</v>
      </c>
      <c r="E532" s="627" t="s">
        <v>552</v>
      </c>
      <c r="F532" s="628" t="s">
        <v>553</v>
      </c>
      <c r="G532" s="627" t="s">
        <v>620</v>
      </c>
      <c r="H532" s="627" t="s">
        <v>1139</v>
      </c>
      <c r="I532" s="627" t="s">
        <v>1140</v>
      </c>
      <c r="J532" s="627" t="s">
        <v>1141</v>
      </c>
      <c r="K532" s="627" t="s">
        <v>1142</v>
      </c>
      <c r="L532" s="629">
        <v>63.250000000000007</v>
      </c>
      <c r="M532" s="629">
        <v>23</v>
      </c>
      <c r="N532" s="630">
        <v>1454.7500000000002</v>
      </c>
    </row>
    <row r="533" spans="1:14" ht="14.4" customHeight="1" x14ac:dyDescent="0.3">
      <c r="A533" s="625" t="s">
        <v>549</v>
      </c>
      <c r="B533" s="626" t="s">
        <v>551</v>
      </c>
      <c r="C533" s="627" t="s">
        <v>569</v>
      </c>
      <c r="D533" s="628" t="s">
        <v>570</v>
      </c>
      <c r="E533" s="627" t="s">
        <v>552</v>
      </c>
      <c r="F533" s="628" t="s">
        <v>553</v>
      </c>
      <c r="G533" s="627" t="s">
        <v>620</v>
      </c>
      <c r="H533" s="627" t="s">
        <v>2107</v>
      </c>
      <c r="I533" s="627" t="s">
        <v>2108</v>
      </c>
      <c r="J533" s="627" t="s">
        <v>2109</v>
      </c>
      <c r="K533" s="627" t="s">
        <v>2110</v>
      </c>
      <c r="L533" s="629">
        <v>147.17699999999999</v>
      </c>
      <c r="M533" s="629">
        <v>1</v>
      </c>
      <c r="N533" s="630">
        <v>147.17699999999999</v>
      </c>
    </row>
    <row r="534" spans="1:14" ht="14.4" customHeight="1" x14ac:dyDescent="0.3">
      <c r="A534" s="625" t="s">
        <v>549</v>
      </c>
      <c r="B534" s="626" t="s">
        <v>551</v>
      </c>
      <c r="C534" s="627" t="s">
        <v>569</v>
      </c>
      <c r="D534" s="628" t="s">
        <v>570</v>
      </c>
      <c r="E534" s="627" t="s">
        <v>552</v>
      </c>
      <c r="F534" s="628" t="s">
        <v>553</v>
      </c>
      <c r="G534" s="627" t="s">
        <v>620</v>
      </c>
      <c r="H534" s="627" t="s">
        <v>2111</v>
      </c>
      <c r="I534" s="627" t="s">
        <v>2112</v>
      </c>
      <c r="J534" s="627" t="s">
        <v>2113</v>
      </c>
      <c r="K534" s="627" t="s">
        <v>2114</v>
      </c>
      <c r="L534" s="629">
        <v>274.96814380501104</v>
      </c>
      <c r="M534" s="629">
        <v>3</v>
      </c>
      <c r="N534" s="630">
        <v>824.90443141503306</v>
      </c>
    </row>
    <row r="535" spans="1:14" ht="14.4" customHeight="1" x14ac:dyDescent="0.3">
      <c r="A535" s="625" t="s">
        <v>549</v>
      </c>
      <c r="B535" s="626" t="s">
        <v>551</v>
      </c>
      <c r="C535" s="627" t="s">
        <v>569</v>
      </c>
      <c r="D535" s="628" t="s">
        <v>570</v>
      </c>
      <c r="E535" s="627" t="s">
        <v>552</v>
      </c>
      <c r="F535" s="628" t="s">
        <v>553</v>
      </c>
      <c r="G535" s="627" t="s">
        <v>620</v>
      </c>
      <c r="H535" s="627" t="s">
        <v>1149</v>
      </c>
      <c r="I535" s="627" t="s">
        <v>1149</v>
      </c>
      <c r="J535" s="627" t="s">
        <v>1150</v>
      </c>
      <c r="K535" s="627" t="s">
        <v>1151</v>
      </c>
      <c r="L535" s="629">
        <v>812.11847953498568</v>
      </c>
      <c r="M535" s="629">
        <v>7.3</v>
      </c>
      <c r="N535" s="630">
        <v>5928.4649006053951</v>
      </c>
    </row>
    <row r="536" spans="1:14" ht="14.4" customHeight="1" x14ac:dyDescent="0.3">
      <c r="A536" s="625" t="s">
        <v>549</v>
      </c>
      <c r="B536" s="626" t="s">
        <v>551</v>
      </c>
      <c r="C536" s="627" t="s">
        <v>569</v>
      </c>
      <c r="D536" s="628" t="s">
        <v>570</v>
      </c>
      <c r="E536" s="627" t="s">
        <v>552</v>
      </c>
      <c r="F536" s="628" t="s">
        <v>553</v>
      </c>
      <c r="G536" s="627" t="s">
        <v>620</v>
      </c>
      <c r="H536" s="627" t="s">
        <v>1156</v>
      </c>
      <c r="I536" s="627" t="s">
        <v>1157</v>
      </c>
      <c r="J536" s="627" t="s">
        <v>1158</v>
      </c>
      <c r="K536" s="627" t="s">
        <v>1159</v>
      </c>
      <c r="L536" s="629">
        <v>1078.55</v>
      </c>
      <c r="M536" s="629">
        <v>1</v>
      </c>
      <c r="N536" s="630">
        <v>1078.55</v>
      </c>
    </row>
    <row r="537" spans="1:14" ht="14.4" customHeight="1" x14ac:dyDescent="0.3">
      <c r="A537" s="625" t="s">
        <v>549</v>
      </c>
      <c r="B537" s="626" t="s">
        <v>551</v>
      </c>
      <c r="C537" s="627" t="s">
        <v>569</v>
      </c>
      <c r="D537" s="628" t="s">
        <v>570</v>
      </c>
      <c r="E537" s="627" t="s">
        <v>552</v>
      </c>
      <c r="F537" s="628" t="s">
        <v>553</v>
      </c>
      <c r="G537" s="627" t="s">
        <v>620</v>
      </c>
      <c r="H537" s="627" t="s">
        <v>1160</v>
      </c>
      <c r="I537" s="627" t="s">
        <v>1161</v>
      </c>
      <c r="J537" s="627" t="s">
        <v>1097</v>
      </c>
      <c r="K537" s="627" t="s">
        <v>1162</v>
      </c>
      <c r="L537" s="629">
        <v>90.520102457619771</v>
      </c>
      <c r="M537" s="629">
        <v>18</v>
      </c>
      <c r="N537" s="630">
        <v>1629.361844237156</v>
      </c>
    </row>
    <row r="538" spans="1:14" ht="14.4" customHeight="1" x14ac:dyDescent="0.3">
      <c r="A538" s="625" t="s">
        <v>549</v>
      </c>
      <c r="B538" s="626" t="s">
        <v>551</v>
      </c>
      <c r="C538" s="627" t="s">
        <v>569</v>
      </c>
      <c r="D538" s="628" t="s">
        <v>570</v>
      </c>
      <c r="E538" s="627" t="s">
        <v>552</v>
      </c>
      <c r="F538" s="628" t="s">
        <v>553</v>
      </c>
      <c r="G538" s="627" t="s">
        <v>620</v>
      </c>
      <c r="H538" s="627" t="s">
        <v>2115</v>
      </c>
      <c r="I538" s="627" t="s">
        <v>953</v>
      </c>
      <c r="J538" s="627" t="s">
        <v>2116</v>
      </c>
      <c r="K538" s="627"/>
      <c r="L538" s="629">
        <v>107.48972157795116</v>
      </c>
      <c r="M538" s="629">
        <v>6</v>
      </c>
      <c r="N538" s="630">
        <v>644.93832946770692</v>
      </c>
    </row>
    <row r="539" spans="1:14" ht="14.4" customHeight="1" x14ac:dyDescent="0.3">
      <c r="A539" s="625" t="s">
        <v>549</v>
      </c>
      <c r="B539" s="626" t="s">
        <v>551</v>
      </c>
      <c r="C539" s="627" t="s">
        <v>569</v>
      </c>
      <c r="D539" s="628" t="s">
        <v>570</v>
      </c>
      <c r="E539" s="627" t="s">
        <v>552</v>
      </c>
      <c r="F539" s="628" t="s">
        <v>553</v>
      </c>
      <c r="G539" s="627" t="s">
        <v>620</v>
      </c>
      <c r="H539" s="627" t="s">
        <v>1169</v>
      </c>
      <c r="I539" s="627" t="s">
        <v>1170</v>
      </c>
      <c r="J539" s="627" t="s">
        <v>1171</v>
      </c>
      <c r="K539" s="627" t="s">
        <v>1172</v>
      </c>
      <c r="L539" s="629">
        <v>128.41</v>
      </c>
      <c r="M539" s="629">
        <v>1</v>
      </c>
      <c r="N539" s="630">
        <v>128.41</v>
      </c>
    </row>
    <row r="540" spans="1:14" ht="14.4" customHeight="1" x14ac:dyDescent="0.3">
      <c r="A540" s="625" t="s">
        <v>549</v>
      </c>
      <c r="B540" s="626" t="s">
        <v>551</v>
      </c>
      <c r="C540" s="627" t="s">
        <v>569</v>
      </c>
      <c r="D540" s="628" t="s">
        <v>570</v>
      </c>
      <c r="E540" s="627" t="s">
        <v>552</v>
      </c>
      <c r="F540" s="628" t="s">
        <v>553</v>
      </c>
      <c r="G540" s="627" t="s">
        <v>620</v>
      </c>
      <c r="H540" s="627" t="s">
        <v>2117</v>
      </c>
      <c r="I540" s="627" t="s">
        <v>953</v>
      </c>
      <c r="J540" s="627" t="s">
        <v>2118</v>
      </c>
      <c r="K540" s="627"/>
      <c r="L540" s="629">
        <v>40.712250698144267</v>
      </c>
      <c r="M540" s="629">
        <v>6</v>
      </c>
      <c r="N540" s="630">
        <v>244.27350418886562</v>
      </c>
    </row>
    <row r="541" spans="1:14" ht="14.4" customHeight="1" x14ac:dyDescent="0.3">
      <c r="A541" s="625" t="s">
        <v>549</v>
      </c>
      <c r="B541" s="626" t="s">
        <v>551</v>
      </c>
      <c r="C541" s="627" t="s">
        <v>569</v>
      </c>
      <c r="D541" s="628" t="s">
        <v>570</v>
      </c>
      <c r="E541" s="627" t="s">
        <v>552</v>
      </c>
      <c r="F541" s="628" t="s">
        <v>553</v>
      </c>
      <c r="G541" s="627" t="s">
        <v>620</v>
      </c>
      <c r="H541" s="627" t="s">
        <v>2119</v>
      </c>
      <c r="I541" s="627" t="s">
        <v>2120</v>
      </c>
      <c r="J541" s="627" t="s">
        <v>2121</v>
      </c>
      <c r="K541" s="627" t="s">
        <v>2122</v>
      </c>
      <c r="L541" s="629">
        <v>29.033333333333331</v>
      </c>
      <c r="M541" s="629">
        <v>3</v>
      </c>
      <c r="N541" s="630">
        <v>87.1</v>
      </c>
    </row>
    <row r="542" spans="1:14" ht="14.4" customHeight="1" x14ac:dyDescent="0.3">
      <c r="A542" s="625" t="s">
        <v>549</v>
      </c>
      <c r="B542" s="626" t="s">
        <v>551</v>
      </c>
      <c r="C542" s="627" t="s">
        <v>569</v>
      </c>
      <c r="D542" s="628" t="s">
        <v>570</v>
      </c>
      <c r="E542" s="627" t="s">
        <v>552</v>
      </c>
      <c r="F542" s="628" t="s">
        <v>553</v>
      </c>
      <c r="G542" s="627" t="s">
        <v>620</v>
      </c>
      <c r="H542" s="627" t="s">
        <v>1173</v>
      </c>
      <c r="I542" s="627" t="s">
        <v>1174</v>
      </c>
      <c r="J542" s="627" t="s">
        <v>1175</v>
      </c>
      <c r="K542" s="627" t="s">
        <v>1176</v>
      </c>
      <c r="L542" s="629">
        <v>25.5</v>
      </c>
      <c r="M542" s="629">
        <v>1</v>
      </c>
      <c r="N542" s="630">
        <v>25.5</v>
      </c>
    </row>
    <row r="543" spans="1:14" ht="14.4" customHeight="1" x14ac:dyDescent="0.3">
      <c r="A543" s="625" t="s">
        <v>549</v>
      </c>
      <c r="B543" s="626" t="s">
        <v>551</v>
      </c>
      <c r="C543" s="627" t="s">
        <v>569</v>
      </c>
      <c r="D543" s="628" t="s">
        <v>570</v>
      </c>
      <c r="E543" s="627" t="s">
        <v>552</v>
      </c>
      <c r="F543" s="628" t="s">
        <v>553</v>
      </c>
      <c r="G543" s="627" t="s">
        <v>620</v>
      </c>
      <c r="H543" s="627" t="s">
        <v>2123</v>
      </c>
      <c r="I543" s="627" t="s">
        <v>2124</v>
      </c>
      <c r="J543" s="627" t="s">
        <v>2125</v>
      </c>
      <c r="K543" s="627" t="s">
        <v>1869</v>
      </c>
      <c r="L543" s="629">
        <v>128.170493137579</v>
      </c>
      <c r="M543" s="629">
        <v>2</v>
      </c>
      <c r="N543" s="630">
        <v>256.340986275158</v>
      </c>
    </row>
    <row r="544" spans="1:14" ht="14.4" customHeight="1" x14ac:dyDescent="0.3">
      <c r="A544" s="625" t="s">
        <v>549</v>
      </c>
      <c r="B544" s="626" t="s">
        <v>551</v>
      </c>
      <c r="C544" s="627" t="s">
        <v>569</v>
      </c>
      <c r="D544" s="628" t="s">
        <v>570</v>
      </c>
      <c r="E544" s="627" t="s">
        <v>552</v>
      </c>
      <c r="F544" s="628" t="s">
        <v>553</v>
      </c>
      <c r="G544" s="627" t="s">
        <v>620</v>
      </c>
      <c r="H544" s="627" t="s">
        <v>1181</v>
      </c>
      <c r="I544" s="627" t="s">
        <v>1182</v>
      </c>
      <c r="J544" s="627" t="s">
        <v>1183</v>
      </c>
      <c r="K544" s="627" t="s">
        <v>1184</v>
      </c>
      <c r="L544" s="629">
        <v>188.97</v>
      </c>
      <c r="M544" s="629">
        <v>1</v>
      </c>
      <c r="N544" s="630">
        <v>188.97</v>
      </c>
    </row>
    <row r="545" spans="1:14" ht="14.4" customHeight="1" x14ac:dyDescent="0.3">
      <c r="A545" s="625" t="s">
        <v>549</v>
      </c>
      <c r="B545" s="626" t="s">
        <v>551</v>
      </c>
      <c r="C545" s="627" t="s">
        <v>569</v>
      </c>
      <c r="D545" s="628" t="s">
        <v>570</v>
      </c>
      <c r="E545" s="627" t="s">
        <v>552</v>
      </c>
      <c r="F545" s="628" t="s">
        <v>553</v>
      </c>
      <c r="G545" s="627" t="s">
        <v>620</v>
      </c>
      <c r="H545" s="627" t="s">
        <v>2126</v>
      </c>
      <c r="I545" s="627" t="s">
        <v>2127</v>
      </c>
      <c r="J545" s="627" t="s">
        <v>2128</v>
      </c>
      <c r="K545" s="627" t="s">
        <v>2079</v>
      </c>
      <c r="L545" s="629">
        <v>125.43999606551</v>
      </c>
      <c r="M545" s="629">
        <v>1</v>
      </c>
      <c r="N545" s="630">
        <v>125.43999606551</v>
      </c>
    </row>
    <row r="546" spans="1:14" ht="14.4" customHeight="1" x14ac:dyDescent="0.3">
      <c r="A546" s="625" t="s">
        <v>549</v>
      </c>
      <c r="B546" s="626" t="s">
        <v>551</v>
      </c>
      <c r="C546" s="627" t="s">
        <v>569</v>
      </c>
      <c r="D546" s="628" t="s">
        <v>570</v>
      </c>
      <c r="E546" s="627" t="s">
        <v>552</v>
      </c>
      <c r="F546" s="628" t="s">
        <v>553</v>
      </c>
      <c r="G546" s="627" t="s">
        <v>620</v>
      </c>
      <c r="H546" s="627" t="s">
        <v>1189</v>
      </c>
      <c r="I546" s="627" t="s">
        <v>1190</v>
      </c>
      <c r="J546" s="627" t="s">
        <v>1191</v>
      </c>
      <c r="K546" s="627" t="s">
        <v>1192</v>
      </c>
      <c r="L546" s="629">
        <v>108.86725410848408</v>
      </c>
      <c r="M546" s="629">
        <v>44</v>
      </c>
      <c r="N546" s="630">
        <v>4790.1591807732993</v>
      </c>
    </row>
    <row r="547" spans="1:14" ht="14.4" customHeight="1" x14ac:dyDescent="0.3">
      <c r="A547" s="625" t="s">
        <v>549</v>
      </c>
      <c r="B547" s="626" t="s">
        <v>551</v>
      </c>
      <c r="C547" s="627" t="s">
        <v>569</v>
      </c>
      <c r="D547" s="628" t="s">
        <v>570</v>
      </c>
      <c r="E547" s="627" t="s">
        <v>552</v>
      </c>
      <c r="F547" s="628" t="s">
        <v>553</v>
      </c>
      <c r="G547" s="627" t="s">
        <v>620</v>
      </c>
      <c r="H547" s="627" t="s">
        <v>2129</v>
      </c>
      <c r="I547" s="627" t="s">
        <v>2129</v>
      </c>
      <c r="J547" s="627" t="s">
        <v>2130</v>
      </c>
      <c r="K547" s="627" t="s">
        <v>2131</v>
      </c>
      <c r="L547" s="629">
        <v>262.95999999999998</v>
      </c>
      <c r="M547" s="629">
        <v>1</v>
      </c>
      <c r="N547" s="630">
        <v>262.95999999999998</v>
      </c>
    </row>
    <row r="548" spans="1:14" ht="14.4" customHeight="1" x14ac:dyDescent="0.3">
      <c r="A548" s="625" t="s">
        <v>549</v>
      </c>
      <c r="B548" s="626" t="s">
        <v>551</v>
      </c>
      <c r="C548" s="627" t="s">
        <v>569</v>
      </c>
      <c r="D548" s="628" t="s">
        <v>570</v>
      </c>
      <c r="E548" s="627" t="s">
        <v>552</v>
      </c>
      <c r="F548" s="628" t="s">
        <v>553</v>
      </c>
      <c r="G548" s="627" t="s">
        <v>620</v>
      </c>
      <c r="H548" s="627" t="s">
        <v>2132</v>
      </c>
      <c r="I548" s="627" t="s">
        <v>2133</v>
      </c>
      <c r="J548" s="627" t="s">
        <v>2134</v>
      </c>
      <c r="K548" s="627" t="s">
        <v>2135</v>
      </c>
      <c r="L548" s="629">
        <v>1344.820328668628</v>
      </c>
      <c r="M548" s="629">
        <v>5</v>
      </c>
      <c r="N548" s="630">
        <v>6724.1016433431396</v>
      </c>
    </row>
    <row r="549" spans="1:14" ht="14.4" customHeight="1" x14ac:dyDescent="0.3">
      <c r="A549" s="625" t="s">
        <v>549</v>
      </c>
      <c r="B549" s="626" t="s">
        <v>551</v>
      </c>
      <c r="C549" s="627" t="s">
        <v>569</v>
      </c>
      <c r="D549" s="628" t="s">
        <v>570</v>
      </c>
      <c r="E549" s="627" t="s">
        <v>552</v>
      </c>
      <c r="F549" s="628" t="s">
        <v>553</v>
      </c>
      <c r="G549" s="627" t="s">
        <v>620</v>
      </c>
      <c r="H549" s="627" t="s">
        <v>1197</v>
      </c>
      <c r="I549" s="627" t="s">
        <v>1198</v>
      </c>
      <c r="J549" s="627" t="s">
        <v>1199</v>
      </c>
      <c r="K549" s="627" t="s">
        <v>1200</v>
      </c>
      <c r="L549" s="629">
        <v>49.70003112859407</v>
      </c>
      <c r="M549" s="629">
        <v>20</v>
      </c>
      <c r="N549" s="630">
        <v>994.00062257188142</v>
      </c>
    </row>
    <row r="550" spans="1:14" ht="14.4" customHeight="1" x14ac:dyDescent="0.3">
      <c r="A550" s="625" t="s">
        <v>549</v>
      </c>
      <c r="B550" s="626" t="s">
        <v>551</v>
      </c>
      <c r="C550" s="627" t="s">
        <v>569</v>
      </c>
      <c r="D550" s="628" t="s">
        <v>570</v>
      </c>
      <c r="E550" s="627" t="s">
        <v>552</v>
      </c>
      <c r="F550" s="628" t="s">
        <v>553</v>
      </c>
      <c r="G550" s="627" t="s">
        <v>620</v>
      </c>
      <c r="H550" s="627" t="s">
        <v>1201</v>
      </c>
      <c r="I550" s="627" t="s">
        <v>1202</v>
      </c>
      <c r="J550" s="627" t="s">
        <v>1203</v>
      </c>
      <c r="K550" s="627" t="s">
        <v>1204</v>
      </c>
      <c r="L550" s="629">
        <v>113.21324783065589</v>
      </c>
      <c r="M550" s="629">
        <v>133</v>
      </c>
      <c r="N550" s="630">
        <v>15057.361961477232</v>
      </c>
    </row>
    <row r="551" spans="1:14" ht="14.4" customHeight="1" x14ac:dyDescent="0.3">
      <c r="A551" s="625" t="s">
        <v>549</v>
      </c>
      <c r="B551" s="626" t="s">
        <v>551</v>
      </c>
      <c r="C551" s="627" t="s">
        <v>569</v>
      </c>
      <c r="D551" s="628" t="s">
        <v>570</v>
      </c>
      <c r="E551" s="627" t="s">
        <v>552</v>
      </c>
      <c r="F551" s="628" t="s">
        <v>553</v>
      </c>
      <c r="G551" s="627" t="s">
        <v>620</v>
      </c>
      <c r="H551" s="627" t="s">
        <v>2136</v>
      </c>
      <c r="I551" s="627" t="s">
        <v>2137</v>
      </c>
      <c r="J551" s="627" t="s">
        <v>2138</v>
      </c>
      <c r="K551" s="627" t="s">
        <v>682</v>
      </c>
      <c r="L551" s="629">
        <v>110.270279530016</v>
      </c>
      <c r="M551" s="629">
        <v>1</v>
      </c>
      <c r="N551" s="630">
        <v>110.270279530016</v>
      </c>
    </row>
    <row r="552" spans="1:14" ht="14.4" customHeight="1" x14ac:dyDescent="0.3">
      <c r="A552" s="625" t="s">
        <v>549</v>
      </c>
      <c r="B552" s="626" t="s">
        <v>551</v>
      </c>
      <c r="C552" s="627" t="s">
        <v>569</v>
      </c>
      <c r="D552" s="628" t="s">
        <v>570</v>
      </c>
      <c r="E552" s="627" t="s">
        <v>552</v>
      </c>
      <c r="F552" s="628" t="s">
        <v>553</v>
      </c>
      <c r="G552" s="627" t="s">
        <v>620</v>
      </c>
      <c r="H552" s="627" t="s">
        <v>1205</v>
      </c>
      <c r="I552" s="627" t="s">
        <v>1206</v>
      </c>
      <c r="J552" s="627" t="s">
        <v>1207</v>
      </c>
      <c r="K552" s="627" t="s">
        <v>1208</v>
      </c>
      <c r="L552" s="629">
        <v>722.89435775668971</v>
      </c>
      <c r="M552" s="629">
        <v>7</v>
      </c>
      <c r="N552" s="630">
        <v>5060.260504296828</v>
      </c>
    </row>
    <row r="553" spans="1:14" ht="14.4" customHeight="1" x14ac:dyDescent="0.3">
      <c r="A553" s="625" t="s">
        <v>549</v>
      </c>
      <c r="B553" s="626" t="s">
        <v>551</v>
      </c>
      <c r="C553" s="627" t="s">
        <v>569</v>
      </c>
      <c r="D553" s="628" t="s">
        <v>570</v>
      </c>
      <c r="E553" s="627" t="s">
        <v>552</v>
      </c>
      <c r="F553" s="628" t="s">
        <v>553</v>
      </c>
      <c r="G553" s="627" t="s">
        <v>620</v>
      </c>
      <c r="H553" s="627" t="s">
        <v>2139</v>
      </c>
      <c r="I553" s="627" t="s">
        <v>2140</v>
      </c>
      <c r="J553" s="627" t="s">
        <v>2141</v>
      </c>
      <c r="K553" s="627" t="s">
        <v>2142</v>
      </c>
      <c r="L553" s="629">
        <v>54.81505053921915</v>
      </c>
      <c r="M553" s="629">
        <v>2</v>
      </c>
      <c r="N553" s="630">
        <v>109.6301010784383</v>
      </c>
    </row>
    <row r="554" spans="1:14" ht="14.4" customHeight="1" x14ac:dyDescent="0.3">
      <c r="A554" s="625" t="s">
        <v>549</v>
      </c>
      <c r="B554" s="626" t="s">
        <v>551</v>
      </c>
      <c r="C554" s="627" t="s">
        <v>569</v>
      </c>
      <c r="D554" s="628" t="s">
        <v>570</v>
      </c>
      <c r="E554" s="627" t="s">
        <v>552</v>
      </c>
      <c r="F554" s="628" t="s">
        <v>553</v>
      </c>
      <c r="G554" s="627" t="s">
        <v>620</v>
      </c>
      <c r="H554" s="627" t="s">
        <v>2143</v>
      </c>
      <c r="I554" s="627" t="s">
        <v>953</v>
      </c>
      <c r="J554" s="627" t="s">
        <v>2144</v>
      </c>
      <c r="K554" s="627"/>
      <c r="L554" s="629">
        <v>143.19001948531201</v>
      </c>
      <c r="M554" s="629">
        <v>1</v>
      </c>
      <c r="N554" s="630">
        <v>143.19001948531201</v>
      </c>
    </row>
    <row r="555" spans="1:14" ht="14.4" customHeight="1" x14ac:dyDescent="0.3">
      <c r="A555" s="625" t="s">
        <v>549</v>
      </c>
      <c r="B555" s="626" t="s">
        <v>551</v>
      </c>
      <c r="C555" s="627" t="s">
        <v>569</v>
      </c>
      <c r="D555" s="628" t="s">
        <v>570</v>
      </c>
      <c r="E555" s="627" t="s">
        <v>552</v>
      </c>
      <c r="F555" s="628" t="s">
        <v>553</v>
      </c>
      <c r="G555" s="627" t="s">
        <v>620</v>
      </c>
      <c r="H555" s="627" t="s">
        <v>2145</v>
      </c>
      <c r="I555" s="627" t="s">
        <v>953</v>
      </c>
      <c r="J555" s="627" t="s">
        <v>2146</v>
      </c>
      <c r="K555" s="627"/>
      <c r="L555" s="629">
        <v>74.092794124857576</v>
      </c>
      <c r="M555" s="629">
        <v>3</v>
      </c>
      <c r="N555" s="630">
        <v>222.27838237457271</v>
      </c>
    </row>
    <row r="556" spans="1:14" ht="14.4" customHeight="1" x14ac:dyDescent="0.3">
      <c r="A556" s="625" t="s">
        <v>549</v>
      </c>
      <c r="B556" s="626" t="s">
        <v>551</v>
      </c>
      <c r="C556" s="627" t="s">
        <v>569</v>
      </c>
      <c r="D556" s="628" t="s">
        <v>570</v>
      </c>
      <c r="E556" s="627" t="s">
        <v>552</v>
      </c>
      <c r="F556" s="628" t="s">
        <v>553</v>
      </c>
      <c r="G556" s="627" t="s">
        <v>620</v>
      </c>
      <c r="H556" s="627" t="s">
        <v>2147</v>
      </c>
      <c r="I556" s="627" t="s">
        <v>2148</v>
      </c>
      <c r="J556" s="627" t="s">
        <v>2149</v>
      </c>
      <c r="K556" s="627" t="s">
        <v>2150</v>
      </c>
      <c r="L556" s="629">
        <v>45.2</v>
      </c>
      <c r="M556" s="629">
        <v>1</v>
      </c>
      <c r="N556" s="630">
        <v>45.2</v>
      </c>
    </row>
    <row r="557" spans="1:14" ht="14.4" customHeight="1" x14ac:dyDescent="0.3">
      <c r="A557" s="625" t="s">
        <v>549</v>
      </c>
      <c r="B557" s="626" t="s">
        <v>551</v>
      </c>
      <c r="C557" s="627" t="s">
        <v>569</v>
      </c>
      <c r="D557" s="628" t="s">
        <v>570</v>
      </c>
      <c r="E557" s="627" t="s">
        <v>552</v>
      </c>
      <c r="F557" s="628" t="s">
        <v>553</v>
      </c>
      <c r="G557" s="627" t="s">
        <v>620</v>
      </c>
      <c r="H557" s="627" t="s">
        <v>2151</v>
      </c>
      <c r="I557" s="627" t="s">
        <v>953</v>
      </c>
      <c r="J557" s="627" t="s">
        <v>2152</v>
      </c>
      <c r="K557" s="627"/>
      <c r="L557" s="629">
        <v>209.09299999999999</v>
      </c>
      <c r="M557" s="629">
        <v>1</v>
      </c>
      <c r="N557" s="630">
        <v>209.09299999999999</v>
      </c>
    </row>
    <row r="558" spans="1:14" ht="14.4" customHeight="1" x14ac:dyDescent="0.3">
      <c r="A558" s="625" t="s">
        <v>549</v>
      </c>
      <c r="B558" s="626" t="s">
        <v>551</v>
      </c>
      <c r="C558" s="627" t="s">
        <v>569</v>
      </c>
      <c r="D558" s="628" t="s">
        <v>570</v>
      </c>
      <c r="E558" s="627" t="s">
        <v>552</v>
      </c>
      <c r="F558" s="628" t="s">
        <v>553</v>
      </c>
      <c r="G558" s="627" t="s">
        <v>620</v>
      </c>
      <c r="H558" s="627" t="s">
        <v>1213</v>
      </c>
      <c r="I558" s="627" t="s">
        <v>1214</v>
      </c>
      <c r="J558" s="627" t="s">
        <v>1215</v>
      </c>
      <c r="K558" s="627" t="s">
        <v>1216</v>
      </c>
      <c r="L558" s="629">
        <v>202.15401670899399</v>
      </c>
      <c r="M558" s="629">
        <v>2</v>
      </c>
      <c r="N558" s="630">
        <v>404.30803341798799</v>
      </c>
    </row>
    <row r="559" spans="1:14" ht="14.4" customHeight="1" x14ac:dyDescent="0.3">
      <c r="A559" s="625" t="s">
        <v>549</v>
      </c>
      <c r="B559" s="626" t="s">
        <v>551</v>
      </c>
      <c r="C559" s="627" t="s">
        <v>569</v>
      </c>
      <c r="D559" s="628" t="s">
        <v>570</v>
      </c>
      <c r="E559" s="627" t="s">
        <v>552</v>
      </c>
      <c r="F559" s="628" t="s">
        <v>553</v>
      </c>
      <c r="G559" s="627" t="s">
        <v>620</v>
      </c>
      <c r="H559" s="627" t="s">
        <v>1217</v>
      </c>
      <c r="I559" s="627" t="s">
        <v>1217</v>
      </c>
      <c r="J559" s="627" t="s">
        <v>1218</v>
      </c>
      <c r="K559" s="627" t="s">
        <v>1219</v>
      </c>
      <c r="L559" s="629">
        <v>1079.0994268595066</v>
      </c>
      <c r="M559" s="629">
        <v>24</v>
      </c>
      <c r="N559" s="630">
        <v>25898.38624462816</v>
      </c>
    </row>
    <row r="560" spans="1:14" ht="14.4" customHeight="1" x14ac:dyDescent="0.3">
      <c r="A560" s="625" t="s">
        <v>549</v>
      </c>
      <c r="B560" s="626" t="s">
        <v>551</v>
      </c>
      <c r="C560" s="627" t="s">
        <v>569</v>
      </c>
      <c r="D560" s="628" t="s">
        <v>570</v>
      </c>
      <c r="E560" s="627" t="s">
        <v>552</v>
      </c>
      <c r="F560" s="628" t="s">
        <v>553</v>
      </c>
      <c r="G560" s="627" t="s">
        <v>620</v>
      </c>
      <c r="H560" s="627" t="s">
        <v>1220</v>
      </c>
      <c r="I560" s="627" t="s">
        <v>1221</v>
      </c>
      <c r="J560" s="627" t="s">
        <v>1222</v>
      </c>
      <c r="K560" s="627" t="s">
        <v>1223</v>
      </c>
      <c r="L560" s="629">
        <v>117.68920407194329</v>
      </c>
      <c r="M560" s="629">
        <v>204</v>
      </c>
      <c r="N560" s="630">
        <v>24008.597630676431</v>
      </c>
    </row>
    <row r="561" spans="1:14" ht="14.4" customHeight="1" x14ac:dyDescent="0.3">
      <c r="A561" s="625" t="s">
        <v>549</v>
      </c>
      <c r="B561" s="626" t="s">
        <v>551</v>
      </c>
      <c r="C561" s="627" t="s">
        <v>569</v>
      </c>
      <c r="D561" s="628" t="s">
        <v>570</v>
      </c>
      <c r="E561" s="627" t="s">
        <v>552</v>
      </c>
      <c r="F561" s="628" t="s">
        <v>553</v>
      </c>
      <c r="G561" s="627" t="s">
        <v>620</v>
      </c>
      <c r="H561" s="627" t="s">
        <v>1224</v>
      </c>
      <c r="I561" s="627" t="s">
        <v>1225</v>
      </c>
      <c r="J561" s="627" t="s">
        <v>1226</v>
      </c>
      <c r="K561" s="627" t="s">
        <v>1227</v>
      </c>
      <c r="L561" s="629">
        <v>123.86539360826951</v>
      </c>
      <c r="M561" s="629">
        <v>15</v>
      </c>
      <c r="N561" s="630">
        <v>1857.9809041240428</v>
      </c>
    </row>
    <row r="562" spans="1:14" ht="14.4" customHeight="1" x14ac:dyDescent="0.3">
      <c r="A562" s="625" t="s">
        <v>549</v>
      </c>
      <c r="B562" s="626" t="s">
        <v>551</v>
      </c>
      <c r="C562" s="627" t="s">
        <v>569</v>
      </c>
      <c r="D562" s="628" t="s">
        <v>570</v>
      </c>
      <c r="E562" s="627" t="s">
        <v>552</v>
      </c>
      <c r="F562" s="628" t="s">
        <v>553</v>
      </c>
      <c r="G562" s="627" t="s">
        <v>620</v>
      </c>
      <c r="H562" s="627" t="s">
        <v>2153</v>
      </c>
      <c r="I562" s="627" t="s">
        <v>2154</v>
      </c>
      <c r="J562" s="627" t="s">
        <v>1226</v>
      </c>
      <c r="K562" s="627" t="s">
        <v>2155</v>
      </c>
      <c r="L562" s="629">
        <v>237.1</v>
      </c>
      <c r="M562" s="629">
        <v>1</v>
      </c>
      <c r="N562" s="630">
        <v>237.1</v>
      </c>
    </row>
    <row r="563" spans="1:14" ht="14.4" customHeight="1" x14ac:dyDescent="0.3">
      <c r="A563" s="625" t="s">
        <v>549</v>
      </c>
      <c r="B563" s="626" t="s">
        <v>551</v>
      </c>
      <c r="C563" s="627" t="s">
        <v>569</v>
      </c>
      <c r="D563" s="628" t="s">
        <v>570</v>
      </c>
      <c r="E563" s="627" t="s">
        <v>552</v>
      </c>
      <c r="F563" s="628" t="s">
        <v>553</v>
      </c>
      <c r="G563" s="627" t="s">
        <v>620</v>
      </c>
      <c r="H563" s="627" t="s">
        <v>1232</v>
      </c>
      <c r="I563" s="627" t="s">
        <v>1233</v>
      </c>
      <c r="J563" s="627" t="s">
        <v>1234</v>
      </c>
      <c r="K563" s="627" t="s">
        <v>1235</v>
      </c>
      <c r="L563" s="629">
        <v>38.94</v>
      </c>
      <c r="M563" s="629">
        <v>4</v>
      </c>
      <c r="N563" s="630">
        <v>155.76</v>
      </c>
    </row>
    <row r="564" spans="1:14" ht="14.4" customHeight="1" x14ac:dyDescent="0.3">
      <c r="A564" s="625" t="s">
        <v>549</v>
      </c>
      <c r="B564" s="626" t="s">
        <v>551</v>
      </c>
      <c r="C564" s="627" t="s">
        <v>569</v>
      </c>
      <c r="D564" s="628" t="s">
        <v>570</v>
      </c>
      <c r="E564" s="627" t="s">
        <v>552</v>
      </c>
      <c r="F564" s="628" t="s">
        <v>553</v>
      </c>
      <c r="G564" s="627" t="s">
        <v>620</v>
      </c>
      <c r="H564" s="627" t="s">
        <v>2156</v>
      </c>
      <c r="I564" s="627" t="s">
        <v>2157</v>
      </c>
      <c r="J564" s="627" t="s">
        <v>2158</v>
      </c>
      <c r="K564" s="627" t="s">
        <v>2159</v>
      </c>
      <c r="L564" s="629">
        <v>72.02</v>
      </c>
      <c r="M564" s="629">
        <v>2</v>
      </c>
      <c r="N564" s="630">
        <v>144.04</v>
      </c>
    </row>
    <row r="565" spans="1:14" ht="14.4" customHeight="1" x14ac:dyDescent="0.3">
      <c r="A565" s="625" t="s">
        <v>549</v>
      </c>
      <c r="B565" s="626" t="s">
        <v>551</v>
      </c>
      <c r="C565" s="627" t="s">
        <v>569</v>
      </c>
      <c r="D565" s="628" t="s">
        <v>570</v>
      </c>
      <c r="E565" s="627" t="s">
        <v>552</v>
      </c>
      <c r="F565" s="628" t="s">
        <v>553</v>
      </c>
      <c r="G565" s="627" t="s">
        <v>620</v>
      </c>
      <c r="H565" s="627" t="s">
        <v>2160</v>
      </c>
      <c r="I565" s="627" t="s">
        <v>2161</v>
      </c>
      <c r="J565" s="627" t="s">
        <v>2162</v>
      </c>
      <c r="K565" s="627" t="s">
        <v>2163</v>
      </c>
      <c r="L565" s="629">
        <v>102.73</v>
      </c>
      <c r="M565" s="629">
        <v>1</v>
      </c>
      <c r="N565" s="630">
        <v>102.73</v>
      </c>
    </row>
    <row r="566" spans="1:14" ht="14.4" customHeight="1" x14ac:dyDescent="0.3">
      <c r="A566" s="625" t="s">
        <v>549</v>
      </c>
      <c r="B566" s="626" t="s">
        <v>551</v>
      </c>
      <c r="C566" s="627" t="s">
        <v>569</v>
      </c>
      <c r="D566" s="628" t="s">
        <v>570</v>
      </c>
      <c r="E566" s="627" t="s">
        <v>552</v>
      </c>
      <c r="F566" s="628" t="s">
        <v>553</v>
      </c>
      <c r="G566" s="627" t="s">
        <v>620</v>
      </c>
      <c r="H566" s="627" t="s">
        <v>2164</v>
      </c>
      <c r="I566" s="627" t="s">
        <v>2165</v>
      </c>
      <c r="J566" s="627" t="s">
        <v>2166</v>
      </c>
      <c r="K566" s="627" t="s">
        <v>2167</v>
      </c>
      <c r="L566" s="629">
        <v>1004.5435165226299</v>
      </c>
      <c r="M566" s="629">
        <v>3</v>
      </c>
      <c r="N566" s="630">
        <v>3013.6305495678898</v>
      </c>
    </row>
    <row r="567" spans="1:14" ht="14.4" customHeight="1" x14ac:dyDescent="0.3">
      <c r="A567" s="625" t="s">
        <v>549</v>
      </c>
      <c r="B567" s="626" t="s">
        <v>551</v>
      </c>
      <c r="C567" s="627" t="s">
        <v>569</v>
      </c>
      <c r="D567" s="628" t="s">
        <v>570</v>
      </c>
      <c r="E567" s="627" t="s">
        <v>552</v>
      </c>
      <c r="F567" s="628" t="s">
        <v>553</v>
      </c>
      <c r="G567" s="627" t="s">
        <v>620</v>
      </c>
      <c r="H567" s="627" t="s">
        <v>2168</v>
      </c>
      <c r="I567" s="627" t="s">
        <v>2169</v>
      </c>
      <c r="J567" s="627" t="s">
        <v>2170</v>
      </c>
      <c r="K567" s="627" t="s">
        <v>2171</v>
      </c>
      <c r="L567" s="629">
        <v>76.489999999999995</v>
      </c>
      <c r="M567" s="629">
        <v>1</v>
      </c>
      <c r="N567" s="630">
        <v>76.489999999999995</v>
      </c>
    </row>
    <row r="568" spans="1:14" ht="14.4" customHeight="1" x14ac:dyDescent="0.3">
      <c r="A568" s="625" t="s">
        <v>549</v>
      </c>
      <c r="B568" s="626" t="s">
        <v>551</v>
      </c>
      <c r="C568" s="627" t="s">
        <v>569</v>
      </c>
      <c r="D568" s="628" t="s">
        <v>570</v>
      </c>
      <c r="E568" s="627" t="s">
        <v>552</v>
      </c>
      <c r="F568" s="628" t="s">
        <v>553</v>
      </c>
      <c r="G568" s="627" t="s">
        <v>620</v>
      </c>
      <c r="H568" s="627" t="s">
        <v>1236</v>
      </c>
      <c r="I568" s="627" t="s">
        <v>1237</v>
      </c>
      <c r="J568" s="627" t="s">
        <v>1238</v>
      </c>
      <c r="K568" s="627" t="s">
        <v>1239</v>
      </c>
      <c r="L568" s="629">
        <v>399.48</v>
      </c>
      <c r="M568" s="629">
        <v>3</v>
      </c>
      <c r="N568" s="630">
        <v>1198.44</v>
      </c>
    </row>
    <row r="569" spans="1:14" ht="14.4" customHeight="1" x14ac:dyDescent="0.3">
      <c r="A569" s="625" t="s">
        <v>549</v>
      </c>
      <c r="B569" s="626" t="s">
        <v>551</v>
      </c>
      <c r="C569" s="627" t="s">
        <v>569</v>
      </c>
      <c r="D569" s="628" t="s">
        <v>570</v>
      </c>
      <c r="E569" s="627" t="s">
        <v>552</v>
      </c>
      <c r="F569" s="628" t="s">
        <v>553</v>
      </c>
      <c r="G569" s="627" t="s">
        <v>620</v>
      </c>
      <c r="H569" s="627" t="s">
        <v>2172</v>
      </c>
      <c r="I569" s="627" t="s">
        <v>2173</v>
      </c>
      <c r="J569" s="627" t="s">
        <v>2174</v>
      </c>
      <c r="K569" s="627" t="s">
        <v>2175</v>
      </c>
      <c r="L569" s="629">
        <v>243.28013318080201</v>
      </c>
      <c r="M569" s="629">
        <v>1</v>
      </c>
      <c r="N569" s="630">
        <v>243.28013318080201</v>
      </c>
    </row>
    <row r="570" spans="1:14" ht="14.4" customHeight="1" x14ac:dyDescent="0.3">
      <c r="A570" s="625" t="s">
        <v>549</v>
      </c>
      <c r="B570" s="626" t="s">
        <v>551</v>
      </c>
      <c r="C570" s="627" t="s">
        <v>569</v>
      </c>
      <c r="D570" s="628" t="s">
        <v>570</v>
      </c>
      <c r="E570" s="627" t="s">
        <v>552</v>
      </c>
      <c r="F570" s="628" t="s">
        <v>553</v>
      </c>
      <c r="G570" s="627" t="s">
        <v>620</v>
      </c>
      <c r="H570" s="627" t="s">
        <v>2176</v>
      </c>
      <c r="I570" s="627" t="s">
        <v>953</v>
      </c>
      <c r="J570" s="627" t="s">
        <v>2177</v>
      </c>
      <c r="K570" s="627"/>
      <c r="L570" s="629">
        <v>79.61726322037444</v>
      </c>
      <c r="M570" s="629">
        <v>16</v>
      </c>
      <c r="N570" s="630">
        <v>1273.876211525991</v>
      </c>
    </row>
    <row r="571" spans="1:14" ht="14.4" customHeight="1" x14ac:dyDescent="0.3">
      <c r="A571" s="625" t="s">
        <v>549</v>
      </c>
      <c r="B571" s="626" t="s">
        <v>551</v>
      </c>
      <c r="C571" s="627" t="s">
        <v>569</v>
      </c>
      <c r="D571" s="628" t="s">
        <v>570</v>
      </c>
      <c r="E571" s="627" t="s">
        <v>552</v>
      </c>
      <c r="F571" s="628" t="s">
        <v>553</v>
      </c>
      <c r="G571" s="627" t="s">
        <v>620</v>
      </c>
      <c r="H571" s="627" t="s">
        <v>2178</v>
      </c>
      <c r="I571" s="627" t="s">
        <v>953</v>
      </c>
      <c r="J571" s="627" t="s">
        <v>2179</v>
      </c>
      <c r="K571" s="627" t="s">
        <v>2180</v>
      </c>
      <c r="L571" s="629">
        <v>236.04706346022701</v>
      </c>
      <c r="M571" s="629">
        <v>1</v>
      </c>
      <c r="N571" s="630">
        <v>236.04706346022701</v>
      </c>
    </row>
    <row r="572" spans="1:14" ht="14.4" customHeight="1" x14ac:dyDescent="0.3">
      <c r="A572" s="625" t="s">
        <v>549</v>
      </c>
      <c r="B572" s="626" t="s">
        <v>551</v>
      </c>
      <c r="C572" s="627" t="s">
        <v>569</v>
      </c>
      <c r="D572" s="628" t="s">
        <v>570</v>
      </c>
      <c r="E572" s="627" t="s">
        <v>552</v>
      </c>
      <c r="F572" s="628" t="s">
        <v>553</v>
      </c>
      <c r="G572" s="627" t="s">
        <v>620</v>
      </c>
      <c r="H572" s="627" t="s">
        <v>2181</v>
      </c>
      <c r="I572" s="627" t="s">
        <v>2182</v>
      </c>
      <c r="J572" s="627" t="s">
        <v>2183</v>
      </c>
      <c r="K572" s="627" t="s">
        <v>2184</v>
      </c>
      <c r="L572" s="629">
        <v>93.67</v>
      </c>
      <c r="M572" s="629">
        <v>1</v>
      </c>
      <c r="N572" s="630">
        <v>93.67</v>
      </c>
    </row>
    <row r="573" spans="1:14" ht="14.4" customHeight="1" x14ac:dyDescent="0.3">
      <c r="A573" s="625" t="s">
        <v>549</v>
      </c>
      <c r="B573" s="626" t="s">
        <v>551</v>
      </c>
      <c r="C573" s="627" t="s">
        <v>569</v>
      </c>
      <c r="D573" s="628" t="s">
        <v>570</v>
      </c>
      <c r="E573" s="627" t="s">
        <v>552</v>
      </c>
      <c r="F573" s="628" t="s">
        <v>553</v>
      </c>
      <c r="G573" s="627" t="s">
        <v>620</v>
      </c>
      <c r="H573" s="627" t="s">
        <v>1240</v>
      </c>
      <c r="I573" s="627" t="s">
        <v>953</v>
      </c>
      <c r="J573" s="627" t="s">
        <v>1241</v>
      </c>
      <c r="K573" s="627"/>
      <c r="L573" s="629">
        <v>262.68886391854102</v>
      </c>
      <c r="M573" s="629">
        <v>4</v>
      </c>
      <c r="N573" s="630">
        <v>1050.7554556741641</v>
      </c>
    </row>
    <row r="574" spans="1:14" ht="14.4" customHeight="1" x14ac:dyDescent="0.3">
      <c r="A574" s="625" t="s">
        <v>549</v>
      </c>
      <c r="B574" s="626" t="s">
        <v>551</v>
      </c>
      <c r="C574" s="627" t="s">
        <v>569</v>
      </c>
      <c r="D574" s="628" t="s">
        <v>570</v>
      </c>
      <c r="E574" s="627" t="s">
        <v>552</v>
      </c>
      <c r="F574" s="628" t="s">
        <v>553</v>
      </c>
      <c r="G574" s="627" t="s">
        <v>620</v>
      </c>
      <c r="H574" s="627" t="s">
        <v>2185</v>
      </c>
      <c r="I574" s="627" t="s">
        <v>2185</v>
      </c>
      <c r="J574" s="627" t="s">
        <v>2186</v>
      </c>
      <c r="K574" s="627" t="s">
        <v>2187</v>
      </c>
      <c r="L574" s="629">
        <v>49.6</v>
      </c>
      <c r="M574" s="629">
        <v>1</v>
      </c>
      <c r="N574" s="630">
        <v>49.6</v>
      </c>
    </row>
    <row r="575" spans="1:14" ht="14.4" customHeight="1" x14ac:dyDescent="0.3">
      <c r="A575" s="625" t="s">
        <v>549</v>
      </c>
      <c r="B575" s="626" t="s">
        <v>551</v>
      </c>
      <c r="C575" s="627" t="s">
        <v>569</v>
      </c>
      <c r="D575" s="628" t="s">
        <v>570</v>
      </c>
      <c r="E575" s="627" t="s">
        <v>552</v>
      </c>
      <c r="F575" s="628" t="s">
        <v>553</v>
      </c>
      <c r="G575" s="627" t="s">
        <v>620</v>
      </c>
      <c r="H575" s="627" t="s">
        <v>2188</v>
      </c>
      <c r="I575" s="627" t="s">
        <v>2189</v>
      </c>
      <c r="J575" s="627" t="s">
        <v>2190</v>
      </c>
      <c r="K575" s="627" t="s">
        <v>2191</v>
      </c>
      <c r="L575" s="629">
        <v>35.925033164043398</v>
      </c>
      <c r="M575" s="629">
        <v>2</v>
      </c>
      <c r="N575" s="630">
        <v>71.850066328086797</v>
      </c>
    </row>
    <row r="576" spans="1:14" ht="14.4" customHeight="1" x14ac:dyDescent="0.3">
      <c r="A576" s="625" t="s">
        <v>549</v>
      </c>
      <c r="B576" s="626" t="s">
        <v>551</v>
      </c>
      <c r="C576" s="627" t="s">
        <v>569</v>
      </c>
      <c r="D576" s="628" t="s">
        <v>570</v>
      </c>
      <c r="E576" s="627" t="s">
        <v>552</v>
      </c>
      <c r="F576" s="628" t="s">
        <v>553</v>
      </c>
      <c r="G576" s="627" t="s">
        <v>620</v>
      </c>
      <c r="H576" s="627" t="s">
        <v>2192</v>
      </c>
      <c r="I576" s="627" t="s">
        <v>2193</v>
      </c>
      <c r="J576" s="627" t="s">
        <v>2194</v>
      </c>
      <c r="K576" s="627" t="s">
        <v>2195</v>
      </c>
      <c r="L576" s="629">
        <v>498.86817149873502</v>
      </c>
      <c r="M576" s="629">
        <v>1</v>
      </c>
      <c r="N576" s="630">
        <v>498.86817149873502</v>
      </c>
    </row>
    <row r="577" spans="1:14" ht="14.4" customHeight="1" x14ac:dyDescent="0.3">
      <c r="A577" s="625" t="s">
        <v>549</v>
      </c>
      <c r="B577" s="626" t="s">
        <v>551</v>
      </c>
      <c r="C577" s="627" t="s">
        <v>569</v>
      </c>
      <c r="D577" s="628" t="s">
        <v>570</v>
      </c>
      <c r="E577" s="627" t="s">
        <v>552</v>
      </c>
      <c r="F577" s="628" t="s">
        <v>553</v>
      </c>
      <c r="G577" s="627" t="s">
        <v>620</v>
      </c>
      <c r="H577" s="627" t="s">
        <v>1246</v>
      </c>
      <c r="I577" s="627" t="s">
        <v>1247</v>
      </c>
      <c r="J577" s="627" t="s">
        <v>1248</v>
      </c>
      <c r="K577" s="627" t="s">
        <v>1249</v>
      </c>
      <c r="L577" s="629">
        <v>60.569948458803552</v>
      </c>
      <c r="M577" s="629">
        <v>2</v>
      </c>
      <c r="N577" s="630">
        <v>121.1398969176071</v>
      </c>
    </row>
    <row r="578" spans="1:14" ht="14.4" customHeight="1" x14ac:dyDescent="0.3">
      <c r="A578" s="625" t="s">
        <v>549</v>
      </c>
      <c r="B578" s="626" t="s">
        <v>551</v>
      </c>
      <c r="C578" s="627" t="s">
        <v>569</v>
      </c>
      <c r="D578" s="628" t="s">
        <v>570</v>
      </c>
      <c r="E578" s="627" t="s">
        <v>552</v>
      </c>
      <c r="F578" s="628" t="s">
        <v>553</v>
      </c>
      <c r="G578" s="627" t="s">
        <v>620</v>
      </c>
      <c r="H578" s="627" t="s">
        <v>2196</v>
      </c>
      <c r="I578" s="627" t="s">
        <v>2197</v>
      </c>
      <c r="J578" s="627" t="s">
        <v>2198</v>
      </c>
      <c r="K578" s="627" t="s">
        <v>2199</v>
      </c>
      <c r="L578" s="629">
        <v>107.39002285483799</v>
      </c>
      <c r="M578" s="629">
        <v>1</v>
      </c>
      <c r="N578" s="630">
        <v>107.39002285483799</v>
      </c>
    </row>
    <row r="579" spans="1:14" ht="14.4" customHeight="1" x14ac:dyDescent="0.3">
      <c r="A579" s="625" t="s">
        <v>549</v>
      </c>
      <c r="B579" s="626" t="s">
        <v>551</v>
      </c>
      <c r="C579" s="627" t="s">
        <v>569</v>
      </c>
      <c r="D579" s="628" t="s">
        <v>570</v>
      </c>
      <c r="E579" s="627" t="s">
        <v>552</v>
      </c>
      <c r="F579" s="628" t="s">
        <v>553</v>
      </c>
      <c r="G579" s="627" t="s">
        <v>620</v>
      </c>
      <c r="H579" s="627" t="s">
        <v>2200</v>
      </c>
      <c r="I579" s="627" t="s">
        <v>2201</v>
      </c>
      <c r="J579" s="627" t="s">
        <v>2202</v>
      </c>
      <c r="K579" s="627" t="s">
        <v>2203</v>
      </c>
      <c r="L579" s="629">
        <v>1314.24</v>
      </c>
      <c r="M579" s="629">
        <v>1</v>
      </c>
      <c r="N579" s="630">
        <v>1314.24</v>
      </c>
    </row>
    <row r="580" spans="1:14" ht="14.4" customHeight="1" x14ac:dyDescent="0.3">
      <c r="A580" s="625" t="s">
        <v>549</v>
      </c>
      <c r="B580" s="626" t="s">
        <v>551</v>
      </c>
      <c r="C580" s="627" t="s">
        <v>569</v>
      </c>
      <c r="D580" s="628" t="s">
        <v>570</v>
      </c>
      <c r="E580" s="627" t="s">
        <v>552</v>
      </c>
      <c r="F580" s="628" t="s">
        <v>553</v>
      </c>
      <c r="G580" s="627" t="s">
        <v>620</v>
      </c>
      <c r="H580" s="627" t="s">
        <v>2204</v>
      </c>
      <c r="I580" s="627" t="s">
        <v>2205</v>
      </c>
      <c r="J580" s="627" t="s">
        <v>2206</v>
      </c>
      <c r="K580" s="627" t="s">
        <v>2207</v>
      </c>
      <c r="L580" s="629">
        <v>98.179113718599595</v>
      </c>
      <c r="M580" s="629">
        <v>1</v>
      </c>
      <c r="N580" s="630">
        <v>98.179113718599595</v>
      </c>
    </row>
    <row r="581" spans="1:14" ht="14.4" customHeight="1" x14ac:dyDescent="0.3">
      <c r="A581" s="625" t="s">
        <v>549</v>
      </c>
      <c r="B581" s="626" t="s">
        <v>551</v>
      </c>
      <c r="C581" s="627" t="s">
        <v>569</v>
      </c>
      <c r="D581" s="628" t="s">
        <v>570</v>
      </c>
      <c r="E581" s="627" t="s">
        <v>552</v>
      </c>
      <c r="F581" s="628" t="s">
        <v>553</v>
      </c>
      <c r="G581" s="627" t="s">
        <v>620</v>
      </c>
      <c r="H581" s="627" t="s">
        <v>2208</v>
      </c>
      <c r="I581" s="627" t="s">
        <v>2209</v>
      </c>
      <c r="J581" s="627" t="s">
        <v>1032</v>
      </c>
      <c r="K581" s="627" t="s">
        <v>2210</v>
      </c>
      <c r="L581" s="629">
        <v>68.529942567336235</v>
      </c>
      <c r="M581" s="629">
        <v>3</v>
      </c>
      <c r="N581" s="630">
        <v>205.58982770200871</v>
      </c>
    </row>
    <row r="582" spans="1:14" ht="14.4" customHeight="1" x14ac:dyDescent="0.3">
      <c r="A582" s="625" t="s">
        <v>549</v>
      </c>
      <c r="B582" s="626" t="s">
        <v>551</v>
      </c>
      <c r="C582" s="627" t="s">
        <v>569</v>
      </c>
      <c r="D582" s="628" t="s">
        <v>570</v>
      </c>
      <c r="E582" s="627" t="s">
        <v>552</v>
      </c>
      <c r="F582" s="628" t="s">
        <v>553</v>
      </c>
      <c r="G582" s="627" t="s">
        <v>620</v>
      </c>
      <c r="H582" s="627" t="s">
        <v>2211</v>
      </c>
      <c r="I582" s="627" t="s">
        <v>2212</v>
      </c>
      <c r="J582" s="627" t="s">
        <v>2213</v>
      </c>
      <c r="K582" s="627" t="s">
        <v>2214</v>
      </c>
      <c r="L582" s="629">
        <v>25.010005461857851</v>
      </c>
      <c r="M582" s="629">
        <v>2</v>
      </c>
      <c r="N582" s="630">
        <v>50.020010923715702</v>
      </c>
    </row>
    <row r="583" spans="1:14" ht="14.4" customHeight="1" x14ac:dyDescent="0.3">
      <c r="A583" s="625" t="s">
        <v>549</v>
      </c>
      <c r="B583" s="626" t="s">
        <v>551</v>
      </c>
      <c r="C583" s="627" t="s">
        <v>569</v>
      </c>
      <c r="D583" s="628" t="s">
        <v>570</v>
      </c>
      <c r="E583" s="627" t="s">
        <v>552</v>
      </c>
      <c r="F583" s="628" t="s">
        <v>553</v>
      </c>
      <c r="G583" s="627" t="s">
        <v>620</v>
      </c>
      <c r="H583" s="627" t="s">
        <v>2215</v>
      </c>
      <c r="I583" s="627" t="s">
        <v>953</v>
      </c>
      <c r="J583" s="627" t="s">
        <v>2216</v>
      </c>
      <c r="K583" s="627" t="s">
        <v>2217</v>
      </c>
      <c r="L583" s="629">
        <v>364.95166666666734</v>
      </c>
      <c r="M583" s="629">
        <v>3</v>
      </c>
      <c r="N583" s="630">
        <v>1094.8550000000021</v>
      </c>
    </row>
    <row r="584" spans="1:14" ht="14.4" customHeight="1" x14ac:dyDescent="0.3">
      <c r="A584" s="625" t="s">
        <v>549</v>
      </c>
      <c r="B584" s="626" t="s">
        <v>551</v>
      </c>
      <c r="C584" s="627" t="s">
        <v>569</v>
      </c>
      <c r="D584" s="628" t="s">
        <v>570</v>
      </c>
      <c r="E584" s="627" t="s">
        <v>552</v>
      </c>
      <c r="F584" s="628" t="s">
        <v>553</v>
      </c>
      <c r="G584" s="627" t="s">
        <v>620</v>
      </c>
      <c r="H584" s="627" t="s">
        <v>1262</v>
      </c>
      <c r="I584" s="627" t="s">
        <v>953</v>
      </c>
      <c r="J584" s="627" t="s">
        <v>1263</v>
      </c>
      <c r="K584" s="627"/>
      <c r="L584" s="629">
        <v>205.2405249558623</v>
      </c>
      <c r="M584" s="629">
        <v>20</v>
      </c>
      <c r="N584" s="630">
        <v>4104.8104991172459</v>
      </c>
    </row>
    <row r="585" spans="1:14" ht="14.4" customHeight="1" x14ac:dyDescent="0.3">
      <c r="A585" s="625" t="s">
        <v>549</v>
      </c>
      <c r="B585" s="626" t="s">
        <v>551</v>
      </c>
      <c r="C585" s="627" t="s">
        <v>569</v>
      </c>
      <c r="D585" s="628" t="s">
        <v>570</v>
      </c>
      <c r="E585" s="627" t="s">
        <v>552</v>
      </c>
      <c r="F585" s="628" t="s">
        <v>553</v>
      </c>
      <c r="G585" s="627" t="s">
        <v>620</v>
      </c>
      <c r="H585" s="627" t="s">
        <v>2218</v>
      </c>
      <c r="I585" s="627" t="s">
        <v>953</v>
      </c>
      <c r="J585" s="627" t="s">
        <v>2219</v>
      </c>
      <c r="K585" s="627"/>
      <c r="L585" s="629">
        <v>78.569263108497907</v>
      </c>
      <c r="M585" s="629">
        <v>1</v>
      </c>
      <c r="N585" s="630">
        <v>78.569263108497907</v>
      </c>
    </row>
    <row r="586" spans="1:14" ht="14.4" customHeight="1" x14ac:dyDescent="0.3">
      <c r="A586" s="625" t="s">
        <v>549</v>
      </c>
      <c r="B586" s="626" t="s">
        <v>551</v>
      </c>
      <c r="C586" s="627" t="s">
        <v>569</v>
      </c>
      <c r="D586" s="628" t="s">
        <v>570</v>
      </c>
      <c r="E586" s="627" t="s">
        <v>552</v>
      </c>
      <c r="F586" s="628" t="s">
        <v>553</v>
      </c>
      <c r="G586" s="627" t="s">
        <v>620</v>
      </c>
      <c r="H586" s="627" t="s">
        <v>2220</v>
      </c>
      <c r="I586" s="627" t="s">
        <v>953</v>
      </c>
      <c r="J586" s="627" t="s">
        <v>2221</v>
      </c>
      <c r="K586" s="627"/>
      <c r="L586" s="629">
        <v>202.99656725321901</v>
      </c>
      <c r="M586" s="629">
        <v>1</v>
      </c>
      <c r="N586" s="630">
        <v>202.99656725321901</v>
      </c>
    </row>
    <row r="587" spans="1:14" ht="14.4" customHeight="1" x14ac:dyDescent="0.3">
      <c r="A587" s="625" t="s">
        <v>549</v>
      </c>
      <c r="B587" s="626" t="s">
        <v>551</v>
      </c>
      <c r="C587" s="627" t="s">
        <v>569</v>
      </c>
      <c r="D587" s="628" t="s">
        <v>570</v>
      </c>
      <c r="E587" s="627" t="s">
        <v>552</v>
      </c>
      <c r="F587" s="628" t="s">
        <v>553</v>
      </c>
      <c r="G587" s="627" t="s">
        <v>620</v>
      </c>
      <c r="H587" s="627" t="s">
        <v>2222</v>
      </c>
      <c r="I587" s="627" t="s">
        <v>2223</v>
      </c>
      <c r="J587" s="627" t="s">
        <v>2224</v>
      </c>
      <c r="K587" s="627" t="s">
        <v>2225</v>
      </c>
      <c r="L587" s="629">
        <v>752.24691669054096</v>
      </c>
      <c r="M587" s="629">
        <v>1</v>
      </c>
      <c r="N587" s="630">
        <v>752.24691669054096</v>
      </c>
    </row>
    <row r="588" spans="1:14" ht="14.4" customHeight="1" x14ac:dyDescent="0.3">
      <c r="A588" s="625" t="s">
        <v>549</v>
      </c>
      <c r="B588" s="626" t="s">
        <v>551</v>
      </c>
      <c r="C588" s="627" t="s">
        <v>569</v>
      </c>
      <c r="D588" s="628" t="s">
        <v>570</v>
      </c>
      <c r="E588" s="627" t="s">
        <v>552</v>
      </c>
      <c r="F588" s="628" t="s">
        <v>553</v>
      </c>
      <c r="G588" s="627" t="s">
        <v>620</v>
      </c>
      <c r="H588" s="627" t="s">
        <v>2226</v>
      </c>
      <c r="I588" s="627" t="s">
        <v>2227</v>
      </c>
      <c r="J588" s="627" t="s">
        <v>2228</v>
      </c>
      <c r="K588" s="627" t="s">
        <v>2229</v>
      </c>
      <c r="L588" s="629">
        <v>492.136880980184</v>
      </c>
      <c r="M588" s="629">
        <v>1</v>
      </c>
      <c r="N588" s="630">
        <v>492.136880980184</v>
      </c>
    </row>
    <row r="589" spans="1:14" ht="14.4" customHeight="1" x14ac:dyDescent="0.3">
      <c r="A589" s="625" t="s">
        <v>549</v>
      </c>
      <c r="B589" s="626" t="s">
        <v>551</v>
      </c>
      <c r="C589" s="627" t="s">
        <v>569</v>
      </c>
      <c r="D589" s="628" t="s">
        <v>570</v>
      </c>
      <c r="E589" s="627" t="s">
        <v>552</v>
      </c>
      <c r="F589" s="628" t="s">
        <v>553</v>
      </c>
      <c r="G589" s="627" t="s">
        <v>620</v>
      </c>
      <c r="H589" s="627" t="s">
        <v>2230</v>
      </c>
      <c r="I589" s="627" t="s">
        <v>953</v>
      </c>
      <c r="J589" s="627" t="s">
        <v>2231</v>
      </c>
      <c r="K589" s="627"/>
      <c r="L589" s="629">
        <v>125.82</v>
      </c>
      <c r="M589" s="629">
        <v>3</v>
      </c>
      <c r="N589" s="630">
        <v>377.46</v>
      </c>
    </row>
    <row r="590" spans="1:14" ht="14.4" customHeight="1" x14ac:dyDescent="0.3">
      <c r="A590" s="625" t="s">
        <v>549</v>
      </c>
      <c r="B590" s="626" t="s">
        <v>551</v>
      </c>
      <c r="C590" s="627" t="s">
        <v>569</v>
      </c>
      <c r="D590" s="628" t="s">
        <v>570</v>
      </c>
      <c r="E590" s="627" t="s">
        <v>552</v>
      </c>
      <c r="F590" s="628" t="s">
        <v>553</v>
      </c>
      <c r="G590" s="627" t="s">
        <v>620</v>
      </c>
      <c r="H590" s="627" t="s">
        <v>1278</v>
      </c>
      <c r="I590" s="627" t="s">
        <v>1279</v>
      </c>
      <c r="J590" s="627" t="s">
        <v>1280</v>
      </c>
      <c r="K590" s="627" t="s">
        <v>1281</v>
      </c>
      <c r="L590" s="629">
        <v>158.66999999999999</v>
      </c>
      <c r="M590" s="629">
        <v>2</v>
      </c>
      <c r="N590" s="630">
        <v>317.33999999999997</v>
      </c>
    </row>
    <row r="591" spans="1:14" ht="14.4" customHeight="1" x14ac:dyDescent="0.3">
      <c r="A591" s="625" t="s">
        <v>549</v>
      </c>
      <c r="B591" s="626" t="s">
        <v>551</v>
      </c>
      <c r="C591" s="627" t="s">
        <v>569</v>
      </c>
      <c r="D591" s="628" t="s">
        <v>570</v>
      </c>
      <c r="E591" s="627" t="s">
        <v>552</v>
      </c>
      <c r="F591" s="628" t="s">
        <v>553</v>
      </c>
      <c r="G591" s="627" t="s">
        <v>620</v>
      </c>
      <c r="H591" s="627" t="s">
        <v>1293</v>
      </c>
      <c r="I591" s="627" t="s">
        <v>1294</v>
      </c>
      <c r="J591" s="627" t="s">
        <v>754</v>
      </c>
      <c r="K591" s="627" t="s">
        <v>1295</v>
      </c>
      <c r="L591" s="629">
        <v>66.39</v>
      </c>
      <c r="M591" s="629">
        <v>1</v>
      </c>
      <c r="N591" s="630">
        <v>66.39</v>
      </c>
    </row>
    <row r="592" spans="1:14" ht="14.4" customHeight="1" x14ac:dyDescent="0.3">
      <c r="A592" s="625" t="s">
        <v>549</v>
      </c>
      <c r="B592" s="626" t="s">
        <v>551</v>
      </c>
      <c r="C592" s="627" t="s">
        <v>569</v>
      </c>
      <c r="D592" s="628" t="s">
        <v>570</v>
      </c>
      <c r="E592" s="627" t="s">
        <v>552</v>
      </c>
      <c r="F592" s="628" t="s">
        <v>553</v>
      </c>
      <c r="G592" s="627" t="s">
        <v>620</v>
      </c>
      <c r="H592" s="627" t="s">
        <v>1296</v>
      </c>
      <c r="I592" s="627" t="s">
        <v>1297</v>
      </c>
      <c r="J592" s="627" t="s">
        <v>1252</v>
      </c>
      <c r="K592" s="627" t="s">
        <v>1298</v>
      </c>
      <c r="L592" s="629">
        <v>72.33</v>
      </c>
      <c r="M592" s="629">
        <v>1</v>
      </c>
      <c r="N592" s="630">
        <v>72.33</v>
      </c>
    </row>
    <row r="593" spans="1:14" ht="14.4" customHeight="1" x14ac:dyDescent="0.3">
      <c r="A593" s="625" t="s">
        <v>549</v>
      </c>
      <c r="B593" s="626" t="s">
        <v>551</v>
      </c>
      <c r="C593" s="627" t="s">
        <v>569</v>
      </c>
      <c r="D593" s="628" t="s">
        <v>570</v>
      </c>
      <c r="E593" s="627" t="s">
        <v>552</v>
      </c>
      <c r="F593" s="628" t="s">
        <v>553</v>
      </c>
      <c r="G593" s="627" t="s">
        <v>620</v>
      </c>
      <c r="H593" s="627" t="s">
        <v>1307</v>
      </c>
      <c r="I593" s="627" t="s">
        <v>1308</v>
      </c>
      <c r="J593" s="627" t="s">
        <v>1309</v>
      </c>
      <c r="K593" s="627" t="s">
        <v>1098</v>
      </c>
      <c r="L593" s="629">
        <v>35.626133735135561</v>
      </c>
      <c r="M593" s="629">
        <v>8</v>
      </c>
      <c r="N593" s="630">
        <v>285.00906988108449</v>
      </c>
    </row>
    <row r="594" spans="1:14" ht="14.4" customHeight="1" x14ac:dyDescent="0.3">
      <c r="A594" s="625" t="s">
        <v>549</v>
      </c>
      <c r="B594" s="626" t="s">
        <v>551</v>
      </c>
      <c r="C594" s="627" t="s">
        <v>569</v>
      </c>
      <c r="D594" s="628" t="s">
        <v>570</v>
      </c>
      <c r="E594" s="627" t="s">
        <v>552</v>
      </c>
      <c r="F594" s="628" t="s">
        <v>553</v>
      </c>
      <c r="G594" s="627" t="s">
        <v>620</v>
      </c>
      <c r="H594" s="627" t="s">
        <v>1325</v>
      </c>
      <c r="I594" s="627" t="s">
        <v>1326</v>
      </c>
      <c r="J594" s="627" t="s">
        <v>1327</v>
      </c>
      <c r="K594" s="627" t="s">
        <v>1328</v>
      </c>
      <c r="L594" s="629">
        <v>86.15</v>
      </c>
      <c r="M594" s="629">
        <v>2</v>
      </c>
      <c r="N594" s="630">
        <v>172.3</v>
      </c>
    </row>
    <row r="595" spans="1:14" ht="14.4" customHeight="1" x14ac:dyDescent="0.3">
      <c r="A595" s="625" t="s">
        <v>549</v>
      </c>
      <c r="B595" s="626" t="s">
        <v>551</v>
      </c>
      <c r="C595" s="627" t="s">
        <v>569</v>
      </c>
      <c r="D595" s="628" t="s">
        <v>570</v>
      </c>
      <c r="E595" s="627" t="s">
        <v>552</v>
      </c>
      <c r="F595" s="628" t="s">
        <v>553</v>
      </c>
      <c r="G595" s="627" t="s">
        <v>620</v>
      </c>
      <c r="H595" s="627" t="s">
        <v>1331</v>
      </c>
      <c r="I595" s="627" t="s">
        <v>1332</v>
      </c>
      <c r="J595" s="627" t="s">
        <v>1333</v>
      </c>
      <c r="K595" s="627" t="s">
        <v>1334</v>
      </c>
      <c r="L595" s="629">
        <v>175.27499999999998</v>
      </c>
      <c r="M595" s="629">
        <v>4</v>
      </c>
      <c r="N595" s="630">
        <v>701.09999999999991</v>
      </c>
    </row>
    <row r="596" spans="1:14" ht="14.4" customHeight="1" x14ac:dyDescent="0.3">
      <c r="A596" s="625" t="s">
        <v>549</v>
      </c>
      <c r="B596" s="626" t="s">
        <v>551</v>
      </c>
      <c r="C596" s="627" t="s">
        <v>569</v>
      </c>
      <c r="D596" s="628" t="s">
        <v>570</v>
      </c>
      <c r="E596" s="627" t="s">
        <v>552</v>
      </c>
      <c r="F596" s="628" t="s">
        <v>553</v>
      </c>
      <c r="G596" s="627" t="s">
        <v>620</v>
      </c>
      <c r="H596" s="627" t="s">
        <v>1343</v>
      </c>
      <c r="I596" s="627" t="s">
        <v>1344</v>
      </c>
      <c r="J596" s="627" t="s">
        <v>1345</v>
      </c>
      <c r="K596" s="627" t="s">
        <v>1346</v>
      </c>
      <c r="L596" s="629">
        <v>379.99790783894417</v>
      </c>
      <c r="M596" s="629">
        <v>6</v>
      </c>
      <c r="N596" s="630">
        <v>2279.9874470336649</v>
      </c>
    </row>
    <row r="597" spans="1:14" ht="14.4" customHeight="1" x14ac:dyDescent="0.3">
      <c r="A597" s="625" t="s">
        <v>549</v>
      </c>
      <c r="B597" s="626" t="s">
        <v>551</v>
      </c>
      <c r="C597" s="627" t="s">
        <v>569</v>
      </c>
      <c r="D597" s="628" t="s">
        <v>570</v>
      </c>
      <c r="E597" s="627" t="s">
        <v>552</v>
      </c>
      <c r="F597" s="628" t="s">
        <v>553</v>
      </c>
      <c r="G597" s="627" t="s">
        <v>620</v>
      </c>
      <c r="H597" s="627" t="s">
        <v>1349</v>
      </c>
      <c r="I597" s="627" t="s">
        <v>953</v>
      </c>
      <c r="J597" s="627" t="s">
        <v>1350</v>
      </c>
      <c r="K597" s="627"/>
      <c r="L597" s="629">
        <v>52.052106118461367</v>
      </c>
      <c r="M597" s="629">
        <v>7</v>
      </c>
      <c r="N597" s="630">
        <v>364.36474282922956</v>
      </c>
    </row>
    <row r="598" spans="1:14" ht="14.4" customHeight="1" x14ac:dyDescent="0.3">
      <c r="A598" s="625" t="s">
        <v>549</v>
      </c>
      <c r="B598" s="626" t="s">
        <v>551</v>
      </c>
      <c r="C598" s="627" t="s">
        <v>569</v>
      </c>
      <c r="D598" s="628" t="s">
        <v>570</v>
      </c>
      <c r="E598" s="627" t="s">
        <v>552</v>
      </c>
      <c r="F598" s="628" t="s">
        <v>553</v>
      </c>
      <c r="G598" s="627" t="s">
        <v>620</v>
      </c>
      <c r="H598" s="627" t="s">
        <v>1359</v>
      </c>
      <c r="I598" s="627" t="s">
        <v>953</v>
      </c>
      <c r="J598" s="627" t="s">
        <v>1360</v>
      </c>
      <c r="K598" s="627"/>
      <c r="L598" s="629">
        <v>98.165636255940228</v>
      </c>
      <c r="M598" s="629">
        <v>8</v>
      </c>
      <c r="N598" s="630">
        <v>785.32509004752183</v>
      </c>
    </row>
    <row r="599" spans="1:14" ht="14.4" customHeight="1" x14ac:dyDescent="0.3">
      <c r="A599" s="625" t="s">
        <v>549</v>
      </c>
      <c r="B599" s="626" t="s">
        <v>551</v>
      </c>
      <c r="C599" s="627" t="s">
        <v>569</v>
      </c>
      <c r="D599" s="628" t="s">
        <v>570</v>
      </c>
      <c r="E599" s="627" t="s">
        <v>552</v>
      </c>
      <c r="F599" s="628" t="s">
        <v>553</v>
      </c>
      <c r="G599" s="627" t="s">
        <v>620</v>
      </c>
      <c r="H599" s="627" t="s">
        <v>1369</v>
      </c>
      <c r="I599" s="627" t="s">
        <v>1370</v>
      </c>
      <c r="J599" s="627" t="s">
        <v>1333</v>
      </c>
      <c r="K599" s="627" t="s">
        <v>1371</v>
      </c>
      <c r="L599" s="629">
        <v>107.69988434780605</v>
      </c>
      <c r="M599" s="629">
        <v>6</v>
      </c>
      <c r="N599" s="630">
        <v>646.19930608683626</v>
      </c>
    </row>
    <row r="600" spans="1:14" ht="14.4" customHeight="1" x14ac:dyDescent="0.3">
      <c r="A600" s="625" t="s">
        <v>549</v>
      </c>
      <c r="B600" s="626" t="s">
        <v>551</v>
      </c>
      <c r="C600" s="627" t="s">
        <v>569</v>
      </c>
      <c r="D600" s="628" t="s">
        <v>570</v>
      </c>
      <c r="E600" s="627" t="s">
        <v>552</v>
      </c>
      <c r="F600" s="628" t="s">
        <v>553</v>
      </c>
      <c r="G600" s="627" t="s">
        <v>620</v>
      </c>
      <c r="H600" s="627" t="s">
        <v>2232</v>
      </c>
      <c r="I600" s="627" t="s">
        <v>2233</v>
      </c>
      <c r="J600" s="627" t="s">
        <v>2234</v>
      </c>
      <c r="K600" s="627" t="s">
        <v>2235</v>
      </c>
      <c r="L600" s="629">
        <v>292.08091124242799</v>
      </c>
      <c r="M600" s="629">
        <v>2</v>
      </c>
      <c r="N600" s="630">
        <v>584.16182248485597</v>
      </c>
    </row>
    <row r="601" spans="1:14" ht="14.4" customHeight="1" x14ac:dyDescent="0.3">
      <c r="A601" s="625" t="s">
        <v>549</v>
      </c>
      <c r="B601" s="626" t="s">
        <v>551</v>
      </c>
      <c r="C601" s="627" t="s">
        <v>569</v>
      </c>
      <c r="D601" s="628" t="s">
        <v>570</v>
      </c>
      <c r="E601" s="627" t="s">
        <v>552</v>
      </c>
      <c r="F601" s="628" t="s">
        <v>553</v>
      </c>
      <c r="G601" s="627" t="s">
        <v>620</v>
      </c>
      <c r="H601" s="627" t="s">
        <v>2236</v>
      </c>
      <c r="I601" s="627" t="s">
        <v>2237</v>
      </c>
      <c r="J601" s="627" t="s">
        <v>2238</v>
      </c>
      <c r="K601" s="627" t="s">
        <v>2239</v>
      </c>
      <c r="L601" s="629">
        <v>897.9</v>
      </c>
      <c r="M601" s="629">
        <v>1</v>
      </c>
      <c r="N601" s="630">
        <v>897.9</v>
      </c>
    </row>
    <row r="602" spans="1:14" ht="14.4" customHeight="1" x14ac:dyDescent="0.3">
      <c r="A602" s="625" t="s">
        <v>549</v>
      </c>
      <c r="B602" s="626" t="s">
        <v>551</v>
      </c>
      <c r="C602" s="627" t="s">
        <v>569</v>
      </c>
      <c r="D602" s="628" t="s">
        <v>570</v>
      </c>
      <c r="E602" s="627" t="s">
        <v>552</v>
      </c>
      <c r="F602" s="628" t="s">
        <v>553</v>
      </c>
      <c r="G602" s="627" t="s">
        <v>620</v>
      </c>
      <c r="H602" s="627" t="s">
        <v>2240</v>
      </c>
      <c r="I602" s="627" t="s">
        <v>2241</v>
      </c>
      <c r="J602" s="627" t="s">
        <v>2242</v>
      </c>
      <c r="K602" s="627" t="s">
        <v>2243</v>
      </c>
      <c r="L602" s="629">
        <v>3667.25</v>
      </c>
      <c r="M602" s="629">
        <v>1</v>
      </c>
      <c r="N602" s="630">
        <v>3667.25</v>
      </c>
    </row>
    <row r="603" spans="1:14" ht="14.4" customHeight="1" x14ac:dyDescent="0.3">
      <c r="A603" s="625" t="s">
        <v>549</v>
      </c>
      <c r="B603" s="626" t="s">
        <v>551</v>
      </c>
      <c r="C603" s="627" t="s">
        <v>569</v>
      </c>
      <c r="D603" s="628" t="s">
        <v>570</v>
      </c>
      <c r="E603" s="627" t="s">
        <v>552</v>
      </c>
      <c r="F603" s="628" t="s">
        <v>553</v>
      </c>
      <c r="G603" s="627" t="s">
        <v>620</v>
      </c>
      <c r="H603" s="627" t="s">
        <v>2244</v>
      </c>
      <c r="I603" s="627" t="s">
        <v>2244</v>
      </c>
      <c r="J603" s="627" t="s">
        <v>2245</v>
      </c>
      <c r="K603" s="627" t="s">
        <v>2246</v>
      </c>
      <c r="L603" s="629">
        <v>650.46</v>
      </c>
      <c r="M603" s="629">
        <v>1</v>
      </c>
      <c r="N603" s="630">
        <v>650.46</v>
      </c>
    </row>
    <row r="604" spans="1:14" ht="14.4" customHeight="1" x14ac:dyDescent="0.3">
      <c r="A604" s="625" t="s">
        <v>549</v>
      </c>
      <c r="B604" s="626" t="s">
        <v>551</v>
      </c>
      <c r="C604" s="627" t="s">
        <v>569</v>
      </c>
      <c r="D604" s="628" t="s">
        <v>570</v>
      </c>
      <c r="E604" s="627" t="s">
        <v>552</v>
      </c>
      <c r="F604" s="628" t="s">
        <v>553</v>
      </c>
      <c r="G604" s="627" t="s">
        <v>620</v>
      </c>
      <c r="H604" s="627" t="s">
        <v>2247</v>
      </c>
      <c r="I604" s="627" t="s">
        <v>2248</v>
      </c>
      <c r="J604" s="627" t="s">
        <v>2249</v>
      </c>
      <c r="K604" s="627" t="s">
        <v>2250</v>
      </c>
      <c r="L604" s="629">
        <v>262.05</v>
      </c>
      <c r="M604" s="629">
        <v>1</v>
      </c>
      <c r="N604" s="630">
        <v>262.05</v>
      </c>
    </row>
    <row r="605" spans="1:14" ht="14.4" customHeight="1" x14ac:dyDescent="0.3">
      <c r="A605" s="625" t="s">
        <v>549</v>
      </c>
      <c r="B605" s="626" t="s">
        <v>551</v>
      </c>
      <c r="C605" s="627" t="s">
        <v>569</v>
      </c>
      <c r="D605" s="628" t="s">
        <v>570</v>
      </c>
      <c r="E605" s="627" t="s">
        <v>552</v>
      </c>
      <c r="F605" s="628" t="s">
        <v>553</v>
      </c>
      <c r="G605" s="627" t="s">
        <v>620</v>
      </c>
      <c r="H605" s="627" t="s">
        <v>2251</v>
      </c>
      <c r="I605" s="627" t="s">
        <v>2252</v>
      </c>
      <c r="J605" s="627" t="s">
        <v>2253</v>
      </c>
      <c r="K605" s="627" t="s">
        <v>2254</v>
      </c>
      <c r="L605" s="629">
        <v>70.599999999999994</v>
      </c>
      <c r="M605" s="629">
        <v>1</v>
      </c>
      <c r="N605" s="630">
        <v>70.599999999999994</v>
      </c>
    </row>
    <row r="606" spans="1:14" ht="14.4" customHeight="1" x14ac:dyDescent="0.3">
      <c r="A606" s="625" t="s">
        <v>549</v>
      </c>
      <c r="B606" s="626" t="s">
        <v>551</v>
      </c>
      <c r="C606" s="627" t="s">
        <v>569</v>
      </c>
      <c r="D606" s="628" t="s">
        <v>570</v>
      </c>
      <c r="E606" s="627" t="s">
        <v>552</v>
      </c>
      <c r="F606" s="628" t="s">
        <v>553</v>
      </c>
      <c r="G606" s="627" t="s">
        <v>620</v>
      </c>
      <c r="H606" s="627" t="s">
        <v>2255</v>
      </c>
      <c r="I606" s="627" t="s">
        <v>2256</v>
      </c>
      <c r="J606" s="627" t="s">
        <v>2257</v>
      </c>
      <c r="K606" s="627" t="s">
        <v>2258</v>
      </c>
      <c r="L606" s="629">
        <v>61.348943643783301</v>
      </c>
      <c r="M606" s="629">
        <v>1</v>
      </c>
      <c r="N606" s="630">
        <v>61.348943643783301</v>
      </c>
    </row>
    <row r="607" spans="1:14" ht="14.4" customHeight="1" x14ac:dyDescent="0.3">
      <c r="A607" s="625" t="s">
        <v>549</v>
      </c>
      <c r="B607" s="626" t="s">
        <v>551</v>
      </c>
      <c r="C607" s="627" t="s">
        <v>569</v>
      </c>
      <c r="D607" s="628" t="s">
        <v>570</v>
      </c>
      <c r="E607" s="627" t="s">
        <v>552</v>
      </c>
      <c r="F607" s="628" t="s">
        <v>553</v>
      </c>
      <c r="G607" s="627" t="s">
        <v>620</v>
      </c>
      <c r="H607" s="627" t="s">
        <v>2259</v>
      </c>
      <c r="I607" s="627" t="s">
        <v>2259</v>
      </c>
      <c r="J607" s="627" t="s">
        <v>2260</v>
      </c>
      <c r="K607" s="627" t="s">
        <v>2261</v>
      </c>
      <c r="L607" s="629">
        <v>115.39</v>
      </c>
      <c r="M607" s="629">
        <v>1</v>
      </c>
      <c r="N607" s="630">
        <v>115.39</v>
      </c>
    </row>
    <row r="608" spans="1:14" ht="14.4" customHeight="1" x14ac:dyDescent="0.3">
      <c r="A608" s="625" t="s">
        <v>549</v>
      </c>
      <c r="B608" s="626" t="s">
        <v>551</v>
      </c>
      <c r="C608" s="627" t="s">
        <v>569</v>
      </c>
      <c r="D608" s="628" t="s">
        <v>570</v>
      </c>
      <c r="E608" s="627" t="s">
        <v>552</v>
      </c>
      <c r="F608" s="628" t="s">
        <v>553</v>
      </c>
      <c r="G608" s="627" t="s">
        <v>620</v>
      </c>
      <c r="H608" s="627" t="s">
        <v>2262</v>
      </c>
      <c r="I608" s="627" t="s">
        <v>953</v>
      </c>
      <c r="J608" s="627" t="s">
        <v>2263</v>
      </c>
      <c r="K608" s="627" t="s">
        <v>2264</v>
      </c>
      <c r="L608" s="629">
        <v>33.659727958582799</v>
      </c>
      <c r="M608" s="629">
        <v>1</v>
      </c>
      <c r="N608" s="630">
        <v>33.659727958582799</v>
      </c>
    </row>
    <row r="609" spans="1:14" ht="14.4" customHeight="1" x14ac:dyDescent="0.3">
      <c r="A609" s="625" t="s">
        <v>549</v>
      </c>
      <c r="B609" s="626" t="s">
        <v>551</v>
      </c>
      <c r="C609" s="627" t="s">
        <v>569</v>
      </c>
      <c r="D609" s="628" t="s">
        <v>570</v>
      </c>
      <c r="E609" s="627" t="s">
        <v>552</v>
      </c>
      <c r="F609" s="628" t="s">
        <v>553</v>
      </c>
      <c r="G609" s="627" t="s">
        <v>620</v>
      </c>
      <c r="H609" s="627" t="s">
        <v>2265</v>
      </c>
      <c r="I609" s="627" t="s">
        <v>2266</v>
      </c>
      <c r="J609" s="627" t="s">
        <v>2267</v>
      </c>
      <c r="K609" s="627" t="s">
        <v>1534</v>
      </c>
      <c r="L609" s="629">
        <v>37.19</v>
      </c>
      <c r="M609" s="629">
        <v>1</v>
      </c>
      <c r="N609" s="630">
        <v>37.19</v>
      </c>
    </row>
    <row r="610" spans="1:14" ht="14.4" customHeight="1" x14ac:dyDescent="0.3">
      <c r="A610" s="625" t="s">
        <v>549</v>
      </c>
      <c r="B610" s="626" t="s">
        <v>551</v>
      </c>
      <c r="C610" s="627" t="s">
        <v>569</v>
      </c>
      <c r="D610" s="628" t="s">
        <v>570</v>
      </c>
      <c r="E610" s="627" t="s">
        <v>552</v>
      </c>
      <c r="F610" s="628" t="s">
        <v>553</v>
      </c>
      <c r="G610" s="627" t="s">
        <v>620</v>
      </c>
      <c r="H610" s="627" t="s">
        <v>2268</v>
      </c>
      <c r="I610" s="627" t="s">
        <v>2268</v>
      </c>
      <c r="J610" s="627" t="s">
        <v>2269</v>
      </c>
      <c r="K610" s="627" t="s">
        <v>1123</v>
      </c>
      <c r="L610" s="629">
        <v>112.42</v>
      </c>
      <c r="M610" s="629">
        <v>1</v>
      </c>
      <c r="N610" s="630">
        <v>112.42</v>
      </c>
    </row>
    <row r="611" spans="1:14" ht="14.4" customHeight="1" x14ac:dyDescent="0.3">
      <c r="A611" s="625" t="s">
        <v>549</v>
      </c>
      <c r="B611" s="626" t="s">
        <v>551</v>
      </c>
      <c r="C611" s="627" t="s">
        <v>569</v>
      </c>
      <c r="D611" s="628" t="s">
        <v>570</v>
      </c>
      <c r="E611" s="627" t="s">
        <v>552</v>
      </c>
      <c r="F611" s="628" t="s">
        <v>553</v>
      </c>
      <c r="G611" s="627" t="s">
        <v>620</v>
      </c>
      <c r="H611" s="627" t="s">
        <v>2270</v>
      </c>
      <c r="I611" s="627" t="s">
        <v>2271</v>
      </c>
      <c r="J611" s="627" t="s">
        <v>2272</v>
      </c>
      <c r="K611" s="627" t="s">
        <v>1963</v>
      </c>
      <c r="L611" s="629">
        <v>33.630000000000003</v>
      </c>
      <c r="M611" s="629">
        <v>1</v>
      </c>
      <c r="N611" s="630">
        <v>33.630000000000003</v>
      </c>
    </row>
    <row r="612" spans="1:14" ht="14.4" customHeight="1" x14ac:dyDescent="0.3">
      <c r="A612" s="625" t="s">
        <v>549</v>
      </c>
      <c r="B612" s="626" t="s">
        <v>551</v>
      </c>
      <c r="C612" s="627" t="s">
        <v>569</v>
      </c>
      <c r="D612" s="628" t="s">
        <v>570</v>
      </c>
      <c r="E612" s="627" t="s">
        <v>552</v>
      </c>
      <c r="F612" s="628" t="s">
        <v>553</v>
      </c>
      <c r="G612" s="627" t="s">
        <v>620</v>
      </c>
      <c r="H612" s="627" t="s">
        <v>2273</v>
      </c>
      <c r="I612" s="627" t="s">
        <v>2274</v>
      </c>
      <c r="J612" s="627" t="s">
        <v>1305</v>
      </c>
      <c r="K612" s="627" t="s">
        <v>1959</v>
      </c>
      <c r="L612" s="629">
        <v>63.94</v>
      </c>
      <c r="M612" s="629">
        <v>1</v>
      </c>
      <c r="N612" s="630">
        <v>63.94</v>
      </c>
    </row>
    <row r="613" spans="1:14" ht="14.4" customHeight="1" x14ac:dyDescent="0.3">
      <c r="A613" s="625" t="s">
        <v>549</v>
      </c>
      <c r="B613" s="626" t="s">
        <v>551</v>
      </c>
      <c r="C613" s="627" t="s">
        <v>569</v>
      </c>
      <c r="D613" s="628" t="s">
        <v>570</v>
      </c>
      <c r="E613" s="627" t="s">
        <v>552</v>
      </c>
      <c r="F613" s="628" t="s">
        <v>553</v>
      </c>
      <c r="G613" s="627" t="s">
        <v>620</v>
      </c>
      <c r="H613" s="627" t="s">
        <v>2275</v>
      </c>
      <c r="I613" s="627" t="s">
        <v>2275</v>
      </c>
      <c r="J613" s="627" t="s">
        <v>2276</v>
      </c>
      <c r="K613" s="627" t="s">
        <v>2277</v>
      </c>
      <c r="L613" s="629">
        <v>115.54</v>
      </c>
      <c r="M613" s="629">
        <v>1</v>
      </c>
      <c r="N613" s="630">
        <v>115.54</v>
      </c>
    </row>
    <row r="614" spans="1:14" ht="14.4" customHeight="1" x14ac:dyDescent="0.3">
      <c r="A614" s="625" t="s">
        <v>549</v>
      </c>
      <c r="B614" s="626" t="s">
        <v>551</v>
      </c>
      <c r="C614" s="627" t="s">
        <v>569</v>
      </c>
      <c r="D614" s="628" t="s">
        <v>570</v>
      </c>
      <c r="E614" s="627" t="s">
        <v>552</v>
      </c>
      <c r="F614" s="628" t="s">
        <v>553</v>
      </c>
      <c r="G614" s="627" t="s">
        <v>620</v>
      </c>
      <c r="H614" s="627" t="s">
        <v>2278</v>
      </c>
      <c r="I614" s="627" t="s">
        <v>2278</v>
      </c>
      <c r="J614" s="627" t="s">
        <v>2279</v>
      </c>
      <c r="K614" s="627" t="s">
        <v>2280</v>
      </c>
      <c r="L614" s="629">
        <v>350.00266666666602</v>
      </c>
      <c r="M614" s="629">
        <v>5</v>
      </c>
      <c r="N614" s="630">
        <v>1750.0133333333301</v>
      </c>
    </row>
    <row r="615" spans="1:14" ht="14.4" customHeight="1" x14ac:dyDescent="0.3">
      <c r="A615" s="625" t="s">
        <v>549</v>
      </c>
      <c r="B615" s="626" t="s">
        <v>551</v>
      </c>
      <c r="C615" s="627" t="s">
        <v>569</v>
      </c>
      <c r="D615" s="628" t="s">
        <v>570</v>
      </c>
      <c r="E615" s="627" t="s">
        <v>552</v>
      </c>
      <c r="F615" s="628" t="s">
        <v>553</v>
      </c>
      <c r="G615" s="627" t="s">
        <v>620</v>
      </c>
      <c r="H615" s="627" t="s">
        <v>2281</v>
      </c>
      <c r="I615" s="627" t="s">
        <v>2282</v>
      </c>
      <c r="J615" s="627" t="s">
        <v>2283</v>
      </c>
      <c r="K615" s="627" t="s">
        <v>2284</v>
      </c>
      <c r="L615" s="629">
        <v>102.45</v>
      </c>
      <c r="M615" s="629">
        <v>1</v>
      </c>
      <c r="N615" s="630">
        <v>102.45</v>
      </c>
    </row>
    <row r="616" spans="1:14" ht="14.4" customHeight="1" x14ac:dyDescent="0.3">
      <c r="A616" s="625" t="s">
        <v>549</v>
      </c>
      <c r="B616" s="626" t="s">
        <v>551</v>
      </c>
      <c r="C616" s="627" t="s">
        <v>569</v>
      </c>
      <c r="D616" s="628" t="s">
        <v>570</v>
      </c>
      <c r="E616" s="627" t="s">
        <v>552</v>
      </c>
      <c r="F616" s="628" t="s">
        <v>553</v>
      </c>
      <c r="G616" s="627" t="s">
        <v>620</v>
      </c>
      <c r="H616" s="627" t="s">
        <v>2285</v>
      </c>
      <c r="I616" s="627" t="s">
        <v>2286</v>
      </c>
      <c r="J616" s="627" t="s">
        <v>2287</v>
      </c>
      <c r="K616" s="627" t="s">
        <v>2288</v>
      </c>
      <c r="L616" s="629">
        <v>39.67</v>
      </c>
      <c r="M616" s="629">
        <v>1</v>
      </c>
      <c r="N616" s="630">
        <v>39.67</v>
      </c>
    </row>
    <row r="617" spans="1:14" ht="14.4" customHeight="1" x14ac:dyDescent="0.3">
      <c r="A617" s="625" t="s">
        <v>549</v>
      </c>
      <c r="B617" s="626" t="s">
        <v>551</v>
      </c>
      <c r="C617" s="627" t="s">
        <v>569</v>
      </c>
      <c r="D617" s="628" t="s">
        <v>570</v>
      </c>
      <c r="E617" s="627" t="s">
        <v>552</v>
      </c>
      <c r="F617" s="628" t="s">
        <v>553</v>
      </c>
      <c r="G617" s="627" t="s">
        <v>620</v>
      </c>
      <c r="H617" s="627" t="s">
        <v>2289</v>
      </c>
      <c r="I617" s="627" t="s">
        <v>2290</v>
      </c>
      <c r="J617" s="627" t="s">
        <v>2291</v>
      </c>
      <c r="K617" s="627" t="s">
        <v>2292</v>
      </c>
      <c r="L617" s="629">
        <v>44.470717038326796</v>
      </c>
      <c r="M617" s="629">
        <v>1</v>
      </c>
      <c r="N617" s="630">
        <v>44.470717038326796</v>
      </c>
    </row>
    <row r="618" spans="1:14" ht="14.4" customHeight="1" x14ac:dyDescent="0.3">
      <c r="A618" s="625" t="s">
        <v>549</v>
      </c>
      <c r="B618" s="626" t="s">
        <v>551</v>
      </c>
      <c r="C618" s="627" t="s">
        <v>569</v>
      </c>
      <c r="D618" s="628" t="s">
        <v>570</v>
      </c>
      <c r="E618" s="627" t="s">
        <v>552</v>
      </c>
      <c r="F618" s="628" t="s">
        <v>553</v>
      </c>
      <c r="G618" s="627" t="s">
        <v>620</v>
      </c>
      <c r="H618" s="627" t="s">
        <v>2293</v>
      </c>
      <c r="I618" s="627" t="s">
        <v>2294</v>
      </c>
      <c r="J618" s="627" t="s">
        <v>2295</v>
      </c>
      <c r="K618" s="627" t="s">
        <v>2296</v>
      </c>
      <c r="L618" s="629">
        <v>94.199974143965221</v>
      </c>
      <c r="M618" s="629">
        <v>4</v>
      </c>
      <c r="N618" s="630">
        <v>376.79989657586088</v>
      </c>
    </row>
    <row r="619" spans="1:14" ht="14.4" customHeight="1" x14ac:dyDescent="0.3">
      <c r="A619" s="625" t="s">
        <v>549</v>
      </c>
      <c r="B619" s="626" t="s">
        <v>551</v>
      </c>
      <c r="C619" s="627" t="s">
        <v>569</v>
      </c>
      <c r="D619" s="628" t="s">
        <v>570</v>
      </c>
      <c r="E619" s="627" t="s">
        <v>552</v>
      </c>
      <c r="F619" s="628" t="s">
        <v>553</v>
      </c>
      <c r="G619" s="627" t="s">
        <v>620</v>
      </c>
      <c r="H619" s="627" t="s">
        <v>2297</v>
      </c>
      <c r="I619" s="627" t="s">
        <v>953</v>
      </c>
      <c r="J619" s="627" t="s">
        <v>2298</v>
      </c>
      <c r="K619" s="627"/>
      <c r="L619" s="629">
        <v>56.709995729980136</v>
      </c>
      <c r="M619" s="629">
        <v>3</v>
      </c>
      <c r="N619" s="630">
        <v>170.12998718994041</v>
      </c>
    </row>
    <row r="620" spans="1:14" ht="14.4" customHeight="1" x14ac:dyDescent="0.3">
      <c r="A620" s="625" t="s">
        <v>549</v>
      </c>
      <c r="B620" s="626" t="s">
        <v>551</v>
      </c>
      <c r="C620" s="627" t="s">
        <v>569</v>
      </c>
      <c r="D620" s="628" t="s">
        <v>570</v>
      </c>
      <c r="E620" s="627" t="s">
        <v>552</v>
      </c>
      <c r="F620" s="628" t="s">
        <v>553</v>
      </c>
      <c r="G620" s="627" t="s">
        <v>620</v>
      </c>
      <c r="H620" s="627" t="s">
        <v>2299</v>
      </c>
      <c r="I620" s="627" t="s">
        <v>953</v>
      </c>
      <c r="J620" s="627" t="s">
        <v>2300</v>
      </c>
      <c r="K620" s="627"/>
      <c r="L620" s="629">
        <v>88.940129180501003</v>
      </c>
      <c r="M620" s="629">
        <v>1</v>
      </c>
      <c r="N620" s="630">
        <v>88.940129180501003</v>
      </c>
    </row>
    <row r="621" spans="1:14" ht="14.4" customHeight="1" x14ac:dyDescent="0.3">
      <c r="A621" s="625" t="s">
        <v>549</v>
      </c>
      <c r="B621" s="626" t="s">
        <v>551</v>
      </c>
      <c r="C621" s="627" t="s">
        <v>569</v>
      </c>
      <c r="D621" s="628" t="s">
        <v>570</v>
      </c>
      <c r="E621" s="627" t="s">
        <v>552</v>
      </c>
      <c r="F621" s="628" t="s">
        <v>553</v>
      </c>
      <c r="G621" s="627" t="s">
        <v>620</v>
      </c>
      <c r="H621" s="627" t="s">
        <v>2301</v>
      </c>
      <c r="I621" s="627" t="s">
        <v>953</v>
      </c>
      <c r="J621" s="627" t="s">
        <v>2302</v>
      </c>
      <c r="K621" s="627"/>
      <c r="L621" s="629">
        <v>56.74</v>
      </c>
      <c r="M621" s="629">
        <v>1</v>
      </c>
      <c r="N621" s="630">
        <v>56.74</v>
      </c>
    </row>
    <row r="622" spans="1:14" ht="14.4" customHeight="1" x14ac:dyDescent="0.3">
      <c r="A622" s="625" t="s">
        <v>549</v>
      </c>
      <c r="B622" s="626" t="s">
        <v>551</v>
      </c>
      <c r="C622" s="627" t="s">
        <v>569</v>
      </c>
      <c r="D622" s="628" t="s">
        <v>570</v>
      </c>
      <c r="E622" s="627" t="s">
        <v>552</v>
      </c>
      <c r="F622" s="628" t="s">
        <v>553</v>
      </c>
      <c r="G622" s="627" t="s">
        <v>620</v>
      </c>
      <c r="H622" s="627" t="s">
        <v>2303</v>
      </c>
      <c r="I622" s="627" t="s">
        <v>2304</v>
      </c>
      <c r="J622" s="627" t="s">
        <v>2305</v>
      </c>
      <c r="K622" s="627" t="s">
        <v>2306</v>
      </c>
      <c r="L622" s="629">
        <v>56.329676321957102</v>
      </c>
      <c r="M622" s="629">
        <v>1</v>
      </c>
      <c r="N622" s="630">
        <v>56.329676321957102</v>
      </c>
    </row>
    <row r="623" spans="1:14" ht="14.4" customHeight="1" x14ac:dyDescent="0.3">
      <c r="A623" s="625" t="s">
        <v>549</v>
      </c>
      <c r="B623" s="626" t="s">
        <v>551</v>
      </c>
      <c r="C623" s="627" t="s">
        <v>569</v>
      </c>
      <c r="D623" s="628" t="s">
        <v>570</v>
      </c>
      <c r="E623" s="627" t="s">
        <v>552</v>
      </c>
      <c r="F623" s="628" t="s">
        <v>553</v>
      </c>
      <c r="G623" s="627" t="s">
        <v>620</v>
      </c>
      <c r="H623" s="627" t="s">
        <v>2307</v>
      </c>
      <c r="I623" s="627" t="s">
        <v>2308</v>
      </c>
      <c r="J623" s="627" t="s">
        <v>2309</v>
      </c>
      <c r="K623" s="627" t="s">
        <v>2310</v>
      </c>
      <c r="L623" s="629">
        <v>1063.33</v>
      </c>
      <c r="M623" s="629">
        <v>3</v>
      </c>
      <c r="N623" s="630">
        <v>3189.99</v>
      </c>
    </row>
    <row r="624" spans="1:14" ht="14.4" customHeight="1" x14ac:dyDescent="0.3">
      <c r="A624" s="625" t="s">
        <v>549</v>
      </c>
      <c r="B624" s="626" t="s">
        <v>551</v>
      </c>
      <c r="C624" s="627" t="s">
        <v>569</v>
      </c>
      <c r="D624" s="628" t="s">
        <v>570</v>
      </c>
      <c r="E624" s="627" t="s">
        <v>552</v>
      </c>
      <c r="F624" s="628" t="s">
        <v>553</v>
      </c>
      <c r="G624" s="627" t="s">
        <v>620</v>
      </c>
      <c r="H624" s="627" t="s">
        <v>2311</v>
      </c>
      <c r="I624" s="627" t="s">
        <v>2312</v>
      </c>
      <c r="J624" s="627" t="s">
        <v>2313</v>
      </c>
      <c r="K624" s="627" t="s">
        <v>2314</v>
      </c>
      <c r="L624" s="629">
        <v>968.13</v>
      </c>
      <c r="M624" s="629">
        <v>1</v>
      </c>
      <c r="N624" s="630">
        <v>968.13</v>
      </c>
    </row>
    <row r="625" spans="1:14" ht="14.4" customHeight="1" x14ac:dyDescent="0.3">
      <c r="A625" s="625" t="s">
        <v>549</v>
      </c>
      <c r="B625" s="626" t="s">
        <v>551</v>
      </c>
      <c r="C625" s="627" t="s">
        <v>569</v>
      </c>
      <c r="D625" s="628" t="s">
        <v>570</v>
      </c>
      <c r="E625" s="627" t="s">
        <v>552</v>
      </c>
      <c r="F625" s="628" t="s">
        <v>553</v>
      </c>
      <c r="G625" s="627" t="s">
        <v>620</v>
      </c>
      <c r="H625" s="627" t="s">
        <v>2315</v>
      </c>
      <c r="I625" s="627" t="s">
        <v>953</v>
      </c>
      <c r="J625" s="627" t="s">
        <v>2316</v>
      </c>
      <c r="K625" s="627"/>
      <c r="L625" s="629">
        <v>168.35</v>
      </c>
      <c r="M625" s="629">
        <v>1</v>
      </c>
      <c r="N625" s="630">
        <v>168.35</v>
      </c>
    </row>
    <row r="626" spans="1:14" ht="14.4" customHeight="1" x14ac:dyDescent="0.3">
      <c r="A626" s="625" t="s">
        <v>549</v>
      </c>
      <c r="B626" s="626" t="s">
        <v>551</v>
      </c>
      <c r="C626" s="627" t="s">
        <v>569</v>
      </c>
      <c r="D626" s="628" t="s">
        <v>570</v>
      </c>
      <c r="E626" s="627" t="s">
        <v>552</v>
      </c>
      <c r="F626" s="628" t="s">
        <v>553</v>
      </c>
      <c r="G626" s="627" t="s">
        <v>620</v>
      </c>
      <c r="H626" s="627" t="s">
        <v>2317</v>
      </c>
      <c r="I626" s="627" t="s">
        <v>953</v>
      </c>
      <c r="J626" s="627" t="s">
        <v>2318</v>
      </c>
      <c r="K626" s="627" t="s">
        <v>2319</v>
      </c>
      <c r="L626" s="629">
        <v>44.509543342540404</v>
      </c>
      <c r="M626" s="629">
        <v>3</v>
      </c>
      <c r="N626" s="630">
        <v>133.5286300276212</v>
      </c>
    </row>
    <row r="627" spans="1:14" ht="14.4" customHeight="1" x14ac:dyDescent="0.3">
      <c r="A627" s="625" t="s">
        <v>549</v>
      </c>
      <c r="B627" s="626" t="s">
        <v>551</v>
      </c>
      <c r="C627" s="627" t="s">
        <v>569</v>
      </c>
      <c r="D627" s="628" t="s">
        <v>570</v>
      </c>
      <c r="E627" s="627" t="s">
        <v>552</v>
      </c>
      <c r="F627" s="628" t="s">
        <v>553</v>
      </c>
      <c r="G627" s="627" t="s">
        <v>620</v>
      </c>
      <c r="H627" s="627" t="s">
        <v>2320</v>
      </c>
      <c r="I627" s="627" t="s">
        <v>953</v>
      </c>
      <c r="J627" s="627" t="s">
        <v>2321</v>
      </c>
      <c r="K627" s="627"/>
      <c r="L627" s="629">
        <v>103.09836750405012</v>
      </c>
      <c r="M627" s="629">
        <v>5</v>
      </c>
      <c r="N627" s="630">
        <v>515.49183752025056</v>
      </c>
    </row>
    <row r="628" spans="1:14" ht="14.4" customHeight="1" x14ac:dyDescent="0.3">
      <c r="A628" s="625" t="s">
        <v>549</v>
      </c>
      <c r="B628" s="626" t="s">
        <v>551</v>
      </c>
      <c r="C628" s="627" t="s">
        <v>569</v>
      </c>
      <c r="D628" s="628" t="s">
        <v>570</v>
      </c>
      <c r="E628" s="627" t="s">
        <v>552</v>
      </c>
      <c r="F628" s="628" t="s">
        <v>553</v>
      </c>
      <c r="G628" s="627" t="s">
        <v>620</v>
      </c>
      <c r="H628" s="627" t="s">
        <v>2322</v>
      </c>
      <c r="I628" s="627" t="s">
        <v>953</v>
      </c>
      <c r="J628" s="627" t="s">
        <v>2323</v>
      </c>
      <c r="K628" s="627"/>
      <c r="L628" s="629">
        <v>195.12419500186499</v>
      </c>
      <c r="M628" s="629">
        <v>1</v>
      </c>
      <c r="N628" s="630">
        <v>195.12419500186499</v>
      </c>
    </row>
    <row r="629" spans="1:14" ht="14.4" customHeight="1" x14ac:dyDescent="0.3">
      <c r="A629" s="625" t="s">
        <v>549</v>
      </c>
      <c r="B629" s="626" t="s">
        <v>551</v>
      </c>
      <c r="C629" s="627" t="s">
        <v>569</v>
      </c>
      <c r="D629" s="628" t="s">
        <v>570</v>
      </c>
      <c r="E629" s="627" t="s">
        <v>552</v>
      </c>
      <c r="F629" s="628" t="s">
        <v>553</v>
      </c>
      <c r="G629" s="627" t="s">
        <v>620</v>
      </c>
      <c r="H629" s="627" t="s">
        <v>2324</v>
      </c>
      <c r="I629" s="627" t="s">
        <v>953</v>
      </c>
      <c r="J629" s="627" t="s">
        <v>2325</v>
      </c>
      <c r="K629" s="627"/>
      <c r="L629" s="629">
        <v>55.773595001865303</v>
      </c>
      <c r="M629" s="629">
        <v>1</v>
      </c>
      <c r="N629" s="630">
        <v>55.773595001865303</v>
      </c>
    </row>
    <row r="630" spans="1:14" ht="14.4" customHeight="1" x14ac:dyDescent="0.3">
      <c r="A630" s="625" t="s">
        <v>549</v>
      </c>
      <c r="B630" s="626" t="s">
        <v>551</v>
      </c>
      <c r="C630" s="627" t="s">
        <v>569</v>
      </c>
      <c r="D630" s="628" t="s">
        <v>570</v>
      </c>
      <c r="E630" s="627" t="s">
        <v>552</v>
      </c>
      <c r="F630" s="628" t="s">
        <v>553</v>
      </c>
      <c r="G630" s="627" t="s">
        <v>620</v>
      </c>
      <c r="H630" s="627" t="s">
        <v>2326</v>
      </c>
      <c r="I630" s="627" t="s">
        <v>953</v>
      </c>
      <c r="J630" s="627" t="s">
        <v>2327</v>
      </c>
      <c r="K630" s="627"/>
      <c r="L630" s="629">
        <v>291.89</v>
      </c>
      <c r="M630" s="629">
        <v>1</v>
      </c>
      <c r="N630" s="630">
        <v>291.89</v>
      </c>
    </row>
    <row r="631" spans="1:14" ht="14.4" customHeight="1" x14ac:dyDescent="0.3">
      <c r="A631" s="625" t="s">
        <v>549</v>
      </c>
      <c r="B631" s="626" t="s">
        <v>551</v>
      </c>
      <c r="C631" s="627" t="s">
        <v>569</v>
      </c>
      <c r="D631" s="628" t="s">
        <v>570</v>
      </c>
      <c r="E631" s="627" t="s">
        <v>552</v>
      </c>
      <c r="F631" s="628" t="s">
        <v>553</v>
      </c>
      <c r="G631" s="627" t="s">
        <v>620</v>
      </c>
      <c r="H631" s="627" t="s">
        <v>2328</v>
      </c>
      <c r="I631" s="627" t="s">
        <v>953</v>
      </c>
      <c r="J631" s="627" t="s">
        <v>2329</v>
      </c>
      <c r="K631" s="627"/>
      <c r="L631" s="629">
        <v>123.11818812117301</v>
      </c>
      <c r="M631" s="629">
        <v>1</v>
      </c>
      <c r="N631" s="630">
        <v>123.11818812117301</v>
      </c>
    </row>
    <row r="632" spans="1:14" ht="14.4" customHeight="1" x14ac:dyDescent="0.3">
      <c r="A632" s="625" t="s">
        <v>549</v>
      </c>
      <c r="B632" s="626" t="s">
        <v>551</v>
      </c>
      <c r="C632" s="627" t="s">
        <v>569</v>
      </c>
      <c r="D632" s="628" t="s">
        <v>570</v>
      </c>
      <c r="E632" s="627" t="s">
        <v>552</v>
      </c>
      <c r="F632" s="628" t="s">
        <v>553</v>
      </c>
      <c r="G632" s="627" t="s">
        <v>620</v>
      </c>
      <c r="H632" s="627" t="s">
        <v>2330</v>
      </c>
      <c r="I632" s="627" t="s">
        <v>953</v>
      </c>
      <c r="J632" s="627" t="s">
        <v>2331</v>
      </c>
      <c r="K632" s="627"/>
      <c r="L632" s="629">
        <v>101.217363829812</v>
      </c>
      <c r="M632" s="629">
        <v>1</v>
      </c>
      <c r="N632" s="630">
        <v>101.217363829812</v>
      </c>
    </row>
    <row r="633" spans="1:14" ht="14.4" customHeight="1" x14ac:dyDescent="0.3">
      <c r="A633" s="625" t="s">
        <v>549</v>
      </c>
      <c r="B633" s="626" t="s">
        <v>551</v>
      </c>
      <c r="C633" s="627" t="s">
        <v>569</v>
      </c>
      <c r="D633" s="628" t="s">
        <v>570</v>
      </c>
      <c r="E633" s="627" t="s">
        <v>552</v>
      </c>
      <c r="F633" s="628" t="s">
        <v>553</v>
      </c>
      <c r="G633" s="627" t="s">
        <v>620</v>
      </c>
      <c r="H633" s="627" t="s">
        <v>2332</v>
      </c>
      <c r="I633" s="627" t="s">
        <v>953</v>
      </c>
      <c r="J633" s="627" t="s">
        <v>2333</v>
      </c>
      <c r="K633" s="627"/>
      <c r="L633" s="629">
        <v>98.001598546098023</v>
      </c>
      <c r="M633" s="629">
        <v>24</v>
      </c>
      <c r="N633" s="630">
        <v>2352.0383651063526</v>
      </c>
    </row>
    <row r="634" spans="1:14" ht="14.4" customHeight="1" x14ac:dyDescent="0.3">
      <c r="A634" s="625" t="s">
        <v>549</v>
      </c>
      <c r="B634" s="626" t="s">
        <v>551</v>
      </c>
      <c r="C634" s="627" t="s">
        <v>569</v>
      </c>
      <c r="D634" s="628" t="s">
        <v>570</v>
      </c>
      <c r="E634" s="627" t="s">
        <v>552</v>
      </c>
      <c r="F634" s="628" t="s">
        <v>553</v>
      </c>
      <c r="G634" s="627" t="s">
        <v>620</v>
      </c>
      <c r="H634" s="627" t="s">
        <v>2334</v>
      </c>
      <c r="I634" s="627" t="s">
        <v>953</v>
      </c>
      <c r="J634" s="627" t="s">
        <v>2335</v>
      </c>
      <c r="K634" s="627"/>
      <c r="L634" s="629">
        <v>30.191672308620269</v>
      </c>
      <c r="M634" s="629">
        <v>3</v>
      </c>
      <c r="N634" s="630">
        <v>90.575016925860808</v>
      </c>
    </row>
    <row r="635" spans="1:14" ht="14.4" customHeight="1" x14ac:dyDescent="0.3">
      <c r="A635" s="625" t="s">
        <v>549</v>
      </c>
      <c r="B635" s="626" t="s">
        <v>551</v>
      </c>
      <c r="C635" s="627" t="s">
        <v>569</v>
      </c>
      <c r="D635" s="628" t="s">
        <v>570</v>
      </c>
      <c r="E635" s="627" t="s">
        <v>552</v>
      </c>
      <c r="F635" s="628" t="s">
        <v>553</v>
      </c>
      <c r="G635" s="627" t="s">
        <v>620</v>
      </c>
      <c r="H635" s="627" t="s">
        <v>2336</v>
      </c>
      <c r="I635" s="627" t="s">
        <v>953</v>
      </c>
      <c r="J635" s="627" t="s">
        <v>2337</v>
      </c>
      <c r="K635" s="627"/>
      <c r="L635" s="629">
        <v>19.899999999999999</v>
      </c>
      <c r="M635" s="629">
        <v>2</v>
      </c>
      <c r="N635" s="630">
        <v>39.799999999999997</v>
      </c>
    </row>
    <row r="636" spans="1:14" ht="14.4" customHeight="1" x14ac:dyDescent="0.3">
      <c r="A636" s="625" t="s">
        <v>549</v>
      </c>
      <c r="B636" s="626" t="s">
        <v>551</v>
      </c>
      <c r="C636" s="627" t="s">
        <v>569</v>
      </c>
      <c r="D636" s="628" t="s">
        <v>570</v>
      </c>
      <c r="E636" s="627" t="s">
        <v>552</v>
      </c>
      <c r="F636" s="628" t="s">
        <v>553</v>
      </c>
      <c r="G636" s="627" t="s">
        <v>620</v>
      </c>
      <c r="H636" s="627" t="s">
        <v>2338</v>
      </c>
      <c r="I636" s="627" t="s">
        <v>953</v>
      </c>
      <c r="J636" s="627" t="s">
        <v>2339</v>
      </c>
      <c r="K636" s="627"/>
      <c r="L636" s="629">
        <v>54.950815083460199</v>
      </c>
      <c r="M636" s="629">
        <v>1</v>
      </c>
      <c r="N636" s="630">
        <v>54.950815083460199</v>
      </c>
    </row>
    <row r="637" spans="1:14" ht="14.4" customHeight="1" x14ac:dyDescent="0.3">
      <c r="A637" s="625" t="s">
        <v>549</v>
      </c>
      <c r="B637" s="626" t="s">
        <v>551</v>
      </c>
      <c r="C637" s="627" t="s">
        <v>569</v>
      </c>
      <c r="D637" s="628" t="s">
        <v>570</v>
      </c>
      <c r="E637" s="627" t="s">
        <v>552</v>
      </c>
      <c r="F637" s="628" t="s">
        <v>553</v>
      </c>
      <c r="G637" s="627" t="s">
        <v>620</v>
      </c>
      <c r="H637" s="627" t="s">
        <v>2340</v>
      </c>
      <c r="I637" s="627" t="s">
        <v>2340</v>
      </c>
      <c r="J637" s="627" t="s">
        <v>2341</v>
      </c>
      <c r="K637" s="627" t="s">
        <v>2342</v>
      </c>
      <c r="L637" s="629">
        <v>554.98739050765005</v>
      </c>
      <c r="M637" s="629">
        <v>1</v>
      </c>
      <c r="N637" s="630">
        <v>554.98739050765005</v>
      </c>
    </row>
    <row r="638" spans="1:14" ht="14.4" customHeight="1" x14ac:dyDescent="0.3">
      <c r="A638" s="625" t="s">
        <v>549</v>
      </c>
      <c r="B638" s="626" t="s">
        <v>551</v>
      </c>
      <c r="C638" s="627" t="s">
        <v>569</v>
      </c>
      <c r="D638" s="628" t="s">
        <v>570</v>
      </c>
      <c r="E638" s="627" t="s">
        <v>552</v>
      </c>
      <c r="F638" s="628" t="s">
        <v>553</v>
      </c>
      <c r="G638" s="627" t="s">
        <v>620</v>
      </c>
      <c r="H638" s="627" t="s">
        <v>2343</v>
      </c>
      <c r="I638" s="627" t="s">
        <v>2344</v>
      </c>
      <c r="J638" s="627" t="s">
        <v>2345</v>
      </c>
      <c r="K638" s="627" t="s">
        <v>1091</v>
      </c>
      <c r="L638" s="629">
        <v>19.829999999999998</v>
      </c>
      <c r="M638" s="629">
        <v>33</v>
      </c>
      <c r="N638" s="630">
        <v>654.39</v>
      </c>
    </row>
    <row r="639" spans="1:14" ht="14.4" customHeight="1" x14ac:dyDescent="0.3">
      <c r="A639" s="625" t="s">
        <v>549</v>
      </c>
      <c r="B639" s="626" t="s">
        <v>551</v>
      </c>
      <c r="C639" s="627" t="s">
        <v>569</v>
      </c>
      <c r="D639" s="628" t="s">
        <v>570</v>
      </c>
      <c r="E639" s="627" t="s">
        <v>552</v>
      </c>
      <c r="F639" s="628" t="s">
        <v>553</v>
      </c>
      <c r="G639" s="627" t="s">
        <v>1399</v>
      </c>
      <c r="H639" s="627" t="s">
        <v>1400</v>
      </c>
      <c r="I639" s="627" t="s">
        <v>1400</v>
      </c>
      <c r="J639" s="627" t="s">
        <v>1401</v>
      </c>
      <c r="K639" s="627" t="s">
        <v>1402</v>
      </c>
      <c r="L639" s="629">
        <v>73.488333333333301</v>
      </c>
      <c r="M639" s="629">
        <v>6</v>
      </c>
      <c r="N639" s="630">
        <v>440.92999999999978</v>
      </c>
    </row>
    <row r="640" spans="1:14" ht="14.4" customHeight="1" x14ac:dyDescent="0.3">
      <c r="A640" s="625" t="s">
        <v>549</v>
      </c>
      <c r="B640" s="626" t="s">
        <v>551</v>
      </c>
      <c r="C640" s="627" t="s">
        <v>569</v>
      </c>
      <c r="D640" s="628" t="s">
        <v>570</v>
      </c>
      <c r="E640" s="627" t="s">
        <v>552</v>
      </c>
      <c r="F640" s="628" t="s">
        <v>553</v>
      </c>
      <c r="G640" s="627" t="s">
        <v>1399</v>
      </c>
      <c r="H640" s="627" t="s">
        <v>1406</v>
      </c>
      <c r="I640" s="627" t="s">
        <v>1407</v>
      </c>
      <c r="J640" s="627" t="s">
        <v>1408</v>
      </c>
      <c r="K640" s="627" t="s">
        <v>1409</v>
      </c>
      <c r="L640" s="629">
        <v>36.325387516506382</v>
      </c>
      <c r="M640" s="629">
        <v>46</v>
      </c>
      <c r="N640" s="630">
        <v>1670.9678257592934</v>
      </c>
    </row>
    <row r="641" spans="1:14" ht="14.4" customHeight="1" x14ac:dyDescent="0.3">
      <c r="A641" s="625" t="s">
        <v>549</v>
      </c>
      <c r="B641" s="626" t="s">
        <v>551</v>
      </c>
      <c r="C641" s="627" t="s">
        <v>569</v>
      </c>
      <c r="D641" s="628" t="s">
        <v>570</v>
      </c>
      <c r="E641" s="627" t="s">
        <v>552</v>
      </c>
      <c r="F641" s="628" t="s">
        <v>553</v>
      </c>
      <c r="G641" s="627" t="s">
        <v>1399</v>
      </c>
      <c r="H641" s="627" t="s">
        <v>2346</v>
      </c>
      <c r="I641" s="627" t="s">
        <v>2347</v>
      </c>
      <c r="J641" s="627" t="s">
        <v>2348</v>
      </c>
      <c r="K641" s="627" t="s">
        <v>2349</v>
      </c>
      <c r="L641" s="629">
        <v>94.959999999999894</v>
      </c>
      <c r="M641" s="629">
        <v>1</v>
      </c>
      <c r="N641" s="630">
        <v>94.959999999999894</v>
      </c>
    </row>
    <row r="642" spans="1:14" ht="14.4" customHeight="1" x14ac:dyDescent="0.3">
      <c r="A642" s="625" t="s">
        <v>549</v>
      </c>
      <c r="B642" s="626" t="s">
        <v>551</v>
      </c>
      <c r="C642" s="627" t="s">
        <v>569</v>
      </c>
      <c r="D642" s="628" t="s">
        <v>570</v>
      </c>
      <c r="E642" s="627" t="s">
        <v>552</v>
      </c>
      <c r="F642" s="628" t="s">
        <v>553</v>
      </c>
      <c r="G642" s="627" t="s">
        <v>1399</v>
      </c>
      <c r="H642" s="627" t="s">
        <v>1410</v>
      </c>
      <c r="I642" s="627" t="s">
        <v>1411</v>
      </c>
      <c r="J642" s="627" t="s">
        <v>1412</v>
      </c>
      <c r="K642" s="627" t="s">
        <v>1413</v>
      </c>
      <c r="L642" s="629">
        <v>133.859658652143</v>
      </c>
      <c r="M642" s="629">
        <v>4</v>
      </c>
      <c r="N642" s="630">
        <v>535.43863460857199</v>
      </c>
    </row>
    <row r="643" spans="1:14" ht="14.4" customHeight="1" x14ac:dyDescent="0.3">
      <c r="A643" s="625" t="s">
        <v>549</v>
      </c>
      <c r="B643" s="626" t="s">
        <v>551</v>
      </c>
      <c r="C643" s="627" t="s">
        <v>569</v>
      </c>
      <c r="D643" s="628" t="s">
        <v>570</v>
      </c>
      <c r="E643" s="627" t="s">
        <v>552</v>
      </c>
      <c r="F643" s="628" t="s">
        <v>553</v>
      </c>
      <c r="G643" s="627" t="s">
        <v>1399</v>
      </c>
      <c r="H643" s="627" t="s">
        <v>1421</v>
      </c>
      <c r="I643" s="627" t="s">
        <v>1422</v>
      </c>
      <c r="J643" s="627" t="s">
        <v>1423</v>
      </c>
      <c r="K643" s="627" t="s">
        <v>1424</v>
      </c>
      <c r="L643" s="629">
        <v>208.47</v>
      </c>
      <c r="M643" s="629">
        <v>1</v>
      </c>
      <c r="N643" s="630">
        <v>208.47</v>
      </c>
    </row>
    <row r="644" spans="1:14" ht="14.4" customHeight="1" x14ac:dyDescent="0.3">
      <c r="A644" s="625" t="s">
        <v>549</v>
      </c>
      <c r="B644" s="626" t="s">
        <v>551</v>
      </c>
      <c r="C644" s="627" t="s">
        <v>569</v>
      </c>
      <c r="D644" s="628" t="s">
        <v>570</v>
      </c>
      <c r="E644" s="627" t="s">
        <v>552</v>
      </c>
      <c r="F644" s="628" t="s">
        <v>553</v>
      </c>
      <c r="G644" s="627" t="s">
        <v>1399</v>
      </c>
      <c r="H644" s="627" t="s">
        <v>2350</v>
      </c>
      <c r="I644" s="627" t="s">
        <v>2351</v>
      </c>
      <c r="J644" s="627" t="s">
        <v>2352</v>
      </c>
      <c r="K644" s="627" t="s">
        <v>2349</v>
      </c>
      <c r="L644" s="629">
        <v>135.104597652335</v>
      </c>
      <c r="M644" s="629">
        <v>2</v>
      </c>
      <c r="N644" s="630">
        <v>270.20919530467</v>
      </c>
    </row>
    <row r="645" spans="1:14" ht="14.4" customHeight="1" x14ac:dyDescent="0.3">
      <c r="A645" s="625" t="s">
        <v>549</v>
      </c>
      <c r="B645" s="626" t="s">
        <v>551</v>
      </c>
      <c r="C645" s="627" t="s">
        <v>569</v>
      </c>
      <c r="D645" s="628" t="s">
        <v>570</v>
      </c>
      <c r="E645" s="627" t="s">
        <v>552</v>
      </c>
      <c r="F645" s="628" t="s">
        <v>553</v>
      </c>
      <c r="G645" s="627" t="s">
        <v>1399</v>
      </c>
      <c r="H645" s="627" t="s">
        <v>2353</v>
      </c>
      <c r="I645" s="627" t="s">
        <v>2354</v>
      </c>
      <c r="J645" s="627" t="s">
        <v>2355</v>
      </c>
      <c r="K645" s="627" t="s">
        <v>2356</v>
      </c>
      <c r="L645" s="629">
        <v>331.05</v>
      </c>
      <c r="M645" s="629">
        <v>1</v>
      </c>
      <c r="N645" s="630">
        <v>331.05</v>
      </c>
    </row>
    <row r="646" spans="1:14" ht="14.4" customHeight="1" x14ac:dyDescent="0.3">
      <c r="A646" s="625" t="s">
        <v>549</v>
      </c>
      <c r="B646" s="626" t="s">
        <v>551</v>
      </c>
      <c r="C646" s="627" t="s">
        <v>569</v>
      </c>
      <c r="D646" s="628" t="s">
        <v>570</v>
      </c>
      <c r="E646" s="627" t="s">
        <v>552</v>
      </c>
      <c r="F646" s="628" t="s">
        <v>553</v>
      </c>
      <c r="G646" s="627" t="s">
        <v>1399</v>
      </c>
      <c r="H646" s="627" t="s">
        <v>1428</v>
      </c>
      <c r="I646" s="627" t="s">
        <v>1429</v>
      </c>
      <c r="J646" s="627" t="s">
        <v>1430</v>
      </c>
      <c r="K646" s="627" t="s">
        <v>1431</v>
      </c>
      <c r="L646" s="629">
        <v>130.30021900760801</v>
      </c>
      <c r="M646" s="629">
        <v>1</v>
      </c>
      <c r="N646" s="630">
        <v>130.30021900760801</v>
      </c>
    </row>
    <row r="647" spans="1:14" ht="14.4" customHeight="1" x14ac:dyDescent="0.3">
      <c r="A647" s="625" t="s">
        <v>549</v>
      </c>
      <c r="B647" s="626" t="s">
        <v>551</v>
      </c>
      <c r="C647" s="627" t="s">
        <v>569</v>
      </c>
      <c r="D647" s="628" t="s">
        <v>570</v>
      </c>
      <c r="E647" s="627" t="s">
        <v>552</v>
      </c>
      <c r="F647" s="628" t="s">
        <v>553</v>
      </c>
      <c r="G647" s="627" t="s">
        <v>1399</v>
      </c>
      <c r="H647" s="627" t="s">
        <v>1439</v>
      </c>
      <c r="I647" s="627" t="s">
        <v>1440</v>
      </c>
      <c r="J647" s="627" t="s">
        <v>1441</v>
      </c>
      <c r="K647" s="627" t="s">
        <v>1442</v>
      </c>
      <c r="L647" s="629">
        <v>491.54157153540348</v>
      </c>
      <c r="M647" s="629">
        <v>13</v>
      </c>
      <c r="N647" s="630">
        <v>6390.0404299602451</v>
      </c>
    </row>
    <row r="648" spans="1:14" ht="14.4" customHeight="1" x14ac:dyDescent="0.3">
      <c r="A648" s="625" t="s">
        <v>549</v>
      </c>
      <c r="B648" s="626" t="s">
        <v>551</v>
      </c>
      <c r="C648" s="627" t="s">
        <v>569</v>
      </c>
      <c r="D648" s="628" t="s">
        <v>570</v>
      </c>
      <c r="E648" s="627" t="s">
        <v>552</v>
      </c>
      <c r="F648" s="628" t="s">
        <v>553</v>
      </c>
      <c r="G648" s="627" t="s">
        <v>1399</v>
      </c>
      <c r="H648" s="627" t="s">
        <v>2357</v>
      </c>
      <c r="I648" s="627" t="s">
        <v>2358</v>
      </c>
      <c r="J648" s="627" t="s">
        <v>1441</v>
      </c>
      <c r="K648" s="627" t="s">
        <v>2359</v>
      </c>
      <c r="L648" s="629">
        <v>943.00139639701592</v>
      </c>
      <c r="M648" s="629">
        <v>2</v>
      </c>
      <c r="N648" s="630">
        <v>1886.0027927940318</v>
      </c>
    </row>
    <row r="649" spans="1:14" ht="14.4" customHeight="1" x14ac:dyDescent="0.3">
      <c r="A649" s="625" t="s">
        <v>549</v>
      </c>
      <c r="B649" s="626" t="s">
        <v>551</v>
      </c>
      <c r="C649" s="627" t="s">
        <v>569</v>
      </c>
      <c r="D649" s="628" t="s">
        <v>570</v>
      </c>
      <c r="E649" s="627" t="s">
        <v>552</v>
      </c>
      <c r="F649" s="628" t="s">
        <v>553</v>
      </c>
      <c r="G649" s="627" t="s">
        <v>1399</v>
      </c>
      <c r="H649" s="627" t="s">
        <v>2360</v>
      </c>
      <c r="I649" s="627" t="s">
        <v>2361</v>
      </c>
      <c r="J649" s="627" t="s">
        <v>2362</v>
      </c>
      <c r="K649" s="627" t="s">
        <v>2363</v>
      </c>
      <c r="L649" s="629">
        <v>61.329971076060822</v>
      </c>
      <c r="M649" s="629">
        <v>7</v>
      </c>
      <c r="N649" s="630">
        <v>429.30979753242576</v>
      </c>
    </row>
    <row r="650" spans="1:14" ht="14.4" customHeight="1" x14ac:dyDescent="0.3">
      <c r="A650" s="625" t="s">
        <v>549</v>
      </c>
      <c r="B650" s="626" t="s">
        <v>551</v>
      </c>
      <c r="C650" s="627" t="s">
        <v>569</v>
      </c>
      <c r="D650" s="628" t="s">
        <v>570</v>
      </c>
      <c r="E650" s="627" t="s">
        <v>552</v>
      </c>
      <c r="F650" s="628" t="s">
        <v>553</v>
      </c>
      <c r="G650" s="627" t="s">
        <v>1399</v>
      </c>
      <c r="H650" s="627" t="s">
        <v>2364</v>
      </c>
      <c r="I650" s="627" t="s">
        <v>2365</v>
      </c>
      <c r="J650" s="627" t="s">
        <v>2366</v>
      </c>
      <c r="K650" s="627" t="s">
        <v>1087</v>
      </c>
      <c r="L650" s="629">
        <v>49.844956080368149</v>
      </c>
      <c r="M650" s="629">
        <v>2</v>
      </c>
      <c r="N650" s="630">
        <v>99.689912160736299</v>
      </c>
    </row>
    <row r="651" spans="1:14" ht="14.4" customHeight="1" x14ac:dyDescent="0.3">
      <c r="A651" s="625" t="s">
        <v>549</v>
      </c>
      <c r="B651" s="626" t="s">
        <v>551</v>
      </c>
      <c r="C651" s="627" t="s">
        <v>569</v>
      </c>
      <c r="D651" s="628" t="s">
        <v>570</v>
      </c>
      <c r="E651" s="627" t="s">
        <v>552</v>
      </c>
      <c r="F651" s="628" t="s">
        <v>553</v>
      </c>
      <c r="G651" s="627" t="s">
        <v>1399</v>
      </c>
      <c r="H651" s="627" t="s">
        <v>1451</v>
      </c>
      <c r="I651" s="627" t="s">
        <v>1452</v>
      </c>
      <c r="J651" s="627" t="s">
        <v>1453</v>
      </c>
      <c r="K651" s="627" t="s">
        <v>1061</v>
      </c>
      <c r="L651" s="629">
        <v>43.379824700584152</v>
      </c>
      <c r="M651" s="629">
        <v>2</v>
      </c>
      <c r="N651" s="630">
        <v>86.759649401168303</v>
      </c>
    </row>
    <row r="652" spans="1:14" ht="14.4" customHeight="1" x14ac:dyDescent="0.3">
      <c r="A652" s="625" t="s">
        <v>549</v>
      </c>
      <c r="B652" s="626" t="s">
        <v>551</v>
      </c>
      <c r="C652" s="627" t="s">
        <v>569</v>
      </c>
      <c r="D652" s="628" t="s">
        <v>570</v>
      </c>
      <c r="E652" s="627" t="s">
        <v>552</v>
      </c>
      <c r="F652" s="628" t="s">
        <v>553</v>
      </c>
      <c r="G652" s="627" t="s">
        <v>1399</v>
      </c>
      <c r="H652" s="627" t="s">
        <v>1458</v>
      </c>
      <c r="I652" s="627" t="s">
        <v>1459</v>
      </c>
      <c r="J652" s="627" t="s">
        <v>1460</v>
      </c>
      <c r="K652" s="627" t="s">
        <v>1461</v>
      </c>
      <c r="L652" s="629">
        <v>79.829977429779831</v>
      </c>
      <c r="M652" s="629">
        <v>13</v>
      </c>
      <c r="N652" s="630">
        <v>1037.7897065871377</v>
      </c>
    </row>
    <row r="653" spans="1:14" ht="14.4" customHeight="1" x14ac:dyDescent="0.3">
      <c r="A653" s="625" t="s">
        <v>549</v>
      </c>
      <c r="B653" s="626" t="s">
        <v>551</v>
      </c>
      <c r="C653" s="627" t="s">
        <v>569</v>
      </c>
      <c r="D653" s="628" t="s">
        <v>570</v>
      </c>
      <c r="E653" s="627" t="s">
        <v>552</v>
      </c>
      <c r="F653" s="628" t="s">
        <v>553</v>
      </c>
      <c r="G653" s="627" t="s">
        <v>1399</v>
      </c>
      <c r="H653" s="627" t="s">
        <v>1462</v>
      </c>
      <c r="I653" s="627" t="s">
        <v>1463</v>
      </c>
      <c r="J653" s="627" t="s">
        <v>1464</v>
      </c>
      <c r="K653" s="627" t="s">
        <v>1465</v>
      </c>
      <c r="L653" s="629">
        <v>3449.9988883899828</v>
      </c>
      <c r="M653" s="629">
        <v>22</v>
      </c>
      <c r="N653" s="630">
        <v>75899.975544579618</v>
      </c>
    </row>
    <row r="654" spans="1:14" ht="14.4" customHeight="1" x14ac:dyDescent="0.3">
      <c r="A654" s="625" t="s">
        <v>549</v>
      </c>
      <c r="B654" s="626" t="s">
        <v>551</v>
      </c>
      <c r="C654" s="627" t="s">
        <v>569</v>
      </c>
      <c r="D654" s="628" t="s">
        <v>570</v>
      </c>
      <c r="E654" s="627" t="s">
        <v>552</v>
      </c>
      <c r="F654" s="628" t="s">
        <v>553</v>
      </c>
      <c r="G654" s="627" t="s">
        <v>1399</v>
      </c>
      <c r="H654" s="627" t="s">
        <v>2367</v>
      </c>
      <c r="I654" s="627" t="s">
        <v>2368</v>
      </c>
      <c r="J654" s="627" t="s">
        <v>1434</v>
      </c>
      <c r="K654" s="627" t="s">
        <v>2369</v>
      </c>
      <c r="L654" s="629">
        <v>71.390685256287398</v>
      </c>
      <c r="M654" s="629">
        <v>1</v>
      </c>
      <c r="N654" s="630">
        <v>71.390685256287398</v>
      </c>
    </row>
    <row r="655" spans="1:14" ht="14.4" customHeight="1" x14ac:dyDescent="0.3">
      <c r="A655" s="625" t="s">
        <v>549</v>
      </c>
      <c r="B655" s="626" t="s">
        <v>551</v>
      </c>
      <c r="C655" s="627" t="s">
        <v>569</v>
      </c>
      <c r="D655" s="628" t="s">
        <v>570</v>
      </c>
      <c r="E655" s="627" t="s">
        <v>552</v>
      </c>
      <c r="F655" s="628" t="s">
        <v>553</v>
      </c>
      <c r="G655" s="627" t="s">
        <v>1399</v>
      </c>
      <c r="H655" s="627" t="s">
        <v>1466</v>
      </c>
      <c r="I655" s="627" t="s">
        <v>1467</v>
      </c>
      <c r="J655" s="627" t="s">
        <v>1468</v>
      </c>
      <c r="K655" s="627" t="s">
        <v>1469</v>
      </c>
      <c r="L655" s="629">
        <v>76.490092512319706</v>
      </c>
      <c r="M655" s="629">
        <v>1</v>
      </c>
      <c r="N655" s="630">
        <v>76.490092512319706</v>
      </c>
    </row>
    <row r="656" spans="1:14" ht="14.4" customHeight="1" x14ac:dyDescent="0.3">
      <c r="A656" s="625" t="s">
        <v>549</v>
      </c>
      <c r="B656" s="626" t="s">
        <v>551</v>
      </c>
      <c r="C656" s="627" t="s">
        <v>569</v>
      </c>
      <c r="D656" s="628" t="s">
        <v>570</v>
      </c>
      <c r="E656" s="627" t="s">
        <v>552</v>
      </c>
      <c r="F656" s="628" t="s">
        <v>553</v>
      </c>
      <c r="G656" s="627" t="s">
        <v>1399</v>
      </c>
      <c r="H656" s="627" t="s">
        <v>2370</v>
      </c>
      <c r="I656" s="627" t="s">
        <v>2371</v>
      </c>
      <c r="J656" s="627" t="s">
        <v>2372</v>
      </c>
      <c r="K656" s="627" t="s">
        <v>2373</v>
      </c>
      <c r="L656" s="629">
        <v>143.6</v>
      </c>
      <c r="M656" s="629">
        <v>1</v>
      </c>
      <c r="N656" s="630">
        <v>143.6</v>
      </c>
    </row>
    <row r="657" spans="1:14" ht="14.4" customHeight="1" x14ac:dyDescent="0.3">
      <c r="A657" s="625" t="s">
        <v>549</v>
      </c>
      <c r="B657" s="626" t="s">
        <v>551</v>
      </c>
      <c r="C657" s="627" t="s">
        <v>569</v>
      </c>
      <c r="D657" s="628" t="s">
        <v>570</v>
      </c>
      <c r="E657" s="627" t="s">
        <v>552</v>
      </c>
      <c r="F657" s="628" t="s">
        <v>553</v>
      </c>
      <c r="G657" s="627" t="s">
        <v>1399</v>
      </c>
      <c r="H657" s="627" t="s">
        <v>2374</v>
      </c>
      <c r="I657" s="627" t="s">
        <v>2375</v>
      </c>
      <c r="J657" s="627" t="s">
        <v>2376</v>
      </c>
      <c r="K657" s="627" t="s">
        <v>2377</v>
      </c>
      <c r="L657" s="629">
        <v>85.48</v>
      </c>
      <c r="M657" s="629">
        <v>1</v>
      </c>
      <c r="N657" s="630">
        <v>85.48</v>
      </c>
    </row>
    <row r="658" spans="1:14" ht="14.4" customHeight="1" x14ac:dyDescent="0.3">
      <c r="A658" s="625" t="s">
        <v>549</v>
      </c>
      <c r="B658" s="626" t="s">
        <v>551</v>
      </c>
      <c r="C658" s="627" t="s">
        <v>569</v>
      </c>
      <c r="D658" s="628" t="s">
        <v>570</v>
      </c>
      <c r="E658" s="627" t="s">
        <v>552</v>
      </c>
      <c r="F658" s="628" t="s">
        <v>553</v>
      </c>
      <c r="G658" s="627" t="s">
        <v>1399</v>
      </c>
      <c r="H658" s="627" t="s">
        <v>2378</v>
      </c>
      <c r="I658" s="627" t="s">
        <v>2379</v>
      </c>
      <c r="J658" s="627" t="s">
        <v>1475</v>
      </c>
      <c r="K658" s="627" t="s">
        <v>2380</v>
      </c>
      <c r="L658" s="629">
        <v>34.399832661359298</v>
      </c>
      <c r="M658" s="629">
        <v>4</v>
      </c>
      <c r="N658" s="630">
        <v>137.59933064543719</v>
      </c>
    </row>
    <row r="659" spans="1:14" ht="14.4" customHeight="1" x14ac:dyDescent="0.3">
      <c r="A659" s="625" t="s">
        <v>549</v>
      </c>
      <c r="B659" s="626" t="s">
        <v>551</v>
      </c>
      <c r="C659" s="627" t="s">
        <v>569</v>
      </c>
      <c r="D659" s="628" t="s">
        <v>570</v>
      </c>
      <c r="E659" s="627" t="s">
        <v>552</v>
      </c>
      <c r="F659" s="628" t="s">
        <v>553</v>
      </c>
      <c r="G659" s="627" t="s">
        <v>1399</v>
      </c>
      <c r="H659" s="627" t="s">
        <v>1473</v>
      </c>
      <c r="I659" s="627" t="s">
        <v>1474</v>
      </c>
      <c r="J659" s="627" t="s">
        <v>1475</v>
      </c>
      <c r="K659" s="627" t="s">
        <v>1476</v>
      </c>
      <c r="L659" s="629">
        <v>99.409507835301653</v>
      </c>
      <c r="M659" s="629">
        <v>6</v>
      </c>
      <c r="N659" s="630">
        <v>596.45704701180989</v>
      </c>
    </row>
    <row r="660" spans="1:14" ht="14.4" customHeight="1" x14ac:dyDescent="0.3">
      <c r="A660" s="625" t="s">
        <v>549</v>
      </c>
      <c r="B660" s="626" t="s">
        <v>551</v>
      </c>
      <c r="C660" s="627" t="s">
        <v>569</v>
      </c>
      <c r="D660" s="628" t="s">
        <v>570</v>
      </c>
      <c r="E660" s="627" t="s">
        <v>552</v>
      </c>
      <c r="F660" s="628" t="s">
        <v>553</v>
      </c>
      <c r="G660" s="627" t="s">
        <v>1399</v>
      </c>
      <c r="H660" s="627" t="s">
        <v>1477</v>
      </c>
      <c r="I660" s="627" t="s">
        <v>1478</v>
      </c>
      <c r="J660" s="627" t="s">
        <v>1479</v>
      </c>
      <c r="K660" s="627" t="s">
        <v>1480</v>
      </c>
      <c r="L660" s="629">
        <v>1452.06</v>
      </c>
      <c r="M660" s="629">
        <v>1</v>
      </c>
      <c r="N660" s="630">
        <v>1452.06</v>
      </c>
    </row>
    <row r="661" spans="1:14" ht="14.4" customHeight="1" x14ac:dyDescent="0.3">
      <c r="A661" s="625" t="s">
        <v>549</v>
      </c>
      <c r="B661" s="626" t="s">
        <v>551</v>
      </c>
      <c r="C661" s="627" t="s">
        <v>569</v>
      </c>
      <c r="D661" s="628" t="s">
        <v>570</v>
      </c>
      <c r="E661" s="627" t="s">
        <v>552</v>
      </c>
      <c r="F661" s="628" t="s">
        <v>553</v>
      </c>
      <c r="G661" s="627" t="s">
        <v>1399</v>
      </c>
      <c r="H661" s="627" t="s">
        <v>2381</v>
      </c>
      <c r="I661" s="627" t="s">
        <v>2382</v>
      </c>
      <c r="J661" s="627" t="s">
        <v>1479</v>
      </c>
      <c r="K661" s="627" t="s">
        <v>2383</v>
      </c>
      <c r="L661" s="629">
        <v>1963.9985390178899</v>
      </c>
      <c r="M661" s="629">
        <v>1</v>
      </c>
      <c r="N661" s="630">
        <v>1963.9985390178899</v>
      </c>
    </row>
    <row r="662" spans="1:14" ht="14.4" customHeight="1" x14ac:dyDescent="0.3">
      <c r="A662" s="625" t="s">
        <v>549</v>
      </c>
      <c r="B662" s="626" t="s">
        <v>551</v>
      </c>
      <c r="C662" s="627" t="s">
        <v>569</v>
      </c>
      <c r="D662" s="628" t="s">
        <v>570</v>
      </c>
      <c r="E662" s="627" t="s">
        <v>552</v>
      </c>
      <c r="F662" s="628" t="s">
        <v>553</v>
      </c>
      <c r="G662" s="627" t="s">
        <v>1399</v>
      </c>
      <c r="H662" s="627" t="s">
        <v>2384</v>
      </c>
      <c r="I662" s="627" t="s">
        <v>2385</v>
      </c>
      <c r="J662" s="627" t="s">
        <v>1479</v>
      </c>
      <c r="K662" s="627" t="s">
        <v>2386</v>
      </c>
      <c r="L662" s="629">
        <v>2480.7800000000002</v>
      </c>
      <c r="M662" s="629">
        <v>0.7</v>
      </c>
      <c r="N662" s="630">
        <v>1736.546</v>
      </c>
    </row>
    <row r="663" spans="1:14" ht="14.4" customHeight="1" x14ac:dyDescent="0.3">
      <c r="A663" s="625" t="s">
        <v>549</v>
      </c>
      <c r="B663" s="626" t="s">
        <v>551</v>
      </c>
      <c r="C663" s="627" t="s">
        <v>569</v>
      </c>
      <c r="D663" s="628" t="s">
        <v>570</v>
      </c>
      <c r="E663" s="627" t="s">
        <v>552</v>
      </c>
      <c r="F663" s="628" t="s">
        <v>553</v>
      </c>
      <c r="G663" s="627" t="s">
        <v>1399</v>
      </c>
      <c r="H663" s="627" t="s">
        <v>2387</v>
      </c>
      <c r="I663" s="627" t="s">
        <v>2388</v>
      </c>
      <c r="J663" s="627" t="s">
        <v>1483</v>
      </c>
      <c r="K663" s="627" t="s">
        <v>2389</v>
      </c>
      <c r="L663" s="629">
        <v>57.979871015798352</v>
      </c>
      <c r="M663" s="629">
        <v>4</v>
      </c>
      <c r="N663" s="630">
        <v>231.91948406319341</v>
      </c>
    </row>
    <row r="664" spans="1:14" ht="14.4" customHeight="1" x14ac:dyDescent="0.3">
      <c r="A664" s="625" t="s">
        <v>549</v>
      </c>
      <c r="B664" s="626" t="s">
        <v>551</v>
      </c>
      <c r="C664" s="627" t="s">
        <v>569</v>
      </c>
      <c r="D664" s="628" t="s">
        <v>570</v>
      </c>
      <c r="E664" s="627" t="s">
        <v>552</v>
      </c>
      <c r="F664" s="628" t="s">
        <v>553</v>
      </c>
      <c r="G664" s="627" t="s">
        <v>1399</v>
      </c>
      <c r="H664" s="627" t="s">
        <v>1481</v>
      </c>
      <c r="I664" s="627" t="s">
        <v>1482</v>
      </c>
      <c r="J664" s="627" t="s">
        <v>1483</v>
      </c>
      <c r="K664" s="627" t="s">
        <v>1484</v>
      </c>
      <c r="L664" s="629">
        <v>108.98677554183668</v>
      </c>
      <c r="M664" s="629">
        <v>6</v>
      </c>
      <c r="N664" s="630">
        <v>653.9206532510201</v>
      </c>
    </row>
    <row r="665" spans="1:14" ht="14.4" customHeight="1" x14ac:dyDescent="0.3">
      <c r="A665" s="625" t="s">
        <v>549</v>
      </c>
      <c r="B665" s="626" t="s">
        <v>551</v>
      </c>
      <c r="C665" s="627" t="s">
        <v>569</v>
      </c>
      <c r="D665" s="628" t="s">
        <v>570</v>
      </c>
      <c r="E665" s="627" t="s">
        <v>552</v>
      </c>
      <c r="F665" s="628" t="s">
        <v>553</v>
      </c>
      <c r="G665" s="627" t="s">
        <v>1399</v>
      </c>
      <c r="H665" s="627" t="s">
        <v>2390</v>
      </c>
      <c r="I665" s="627" t="s">
        <v>2390</v>
      </c>
      <c r="J665" s="627" t="s">
        <v>1597</v>
      </c>
      <c r="K665" s="627" t="s">
        <v>2391</v>
      </c>
      <c r="L665" s="629">
        <v>63.386248908597388</v>
      </c>
      <c r="M665" s="629">
        <v>11</v>
      </c>
      <c r="N665" s="630">
        <v>697.24873799457123</v>
      </c>
    </row>
    <row r="666" spans="1:14" ht="14.4" customHeight="1" x14ac:dyDescent="0.3">
      <c r="A666" s="625" t="s">
        <v>549</v>
      </c>
      <c r="B666" s="626" t="s">
        <v>551</v>
      </c>
      <c r="C666" s="627" t="s">
        <v>569</v>
      </c>
      <c r="D666" s="628" t="s">
        <v>570</v>
      </c>
      <c r="E666" s="627" t="s">
        <v>552</v>
      </c>
      <c r="F666" s="628" t="s">
        <v>553</v>
      </c>
      <c r="G666" s="627" t="s">
        <v>1399</v>
      </c>
      <c r="H666" s="627" t="s">
        <v>2392</v>
      </c>
      <c r="I666" s="627" t="s">
        <v>2393</v>
      </c>
      <c r="J666" s="627" t="s">
        <v>2394</v>
      </c>
      <c r="K666" s="627" t="s">
        <v>931</v>
      </c>
      <c r="L666" s="629">
        <v>98.27</v>
      </c>
      <c r="M666" s="629">
        <v>1</v>
      </c>
      <c r="N666" s="630">
        <v>98.27</v>
      </c>
    </row>
    <row r="667" spans="1:14" ht="14.4" customHeight="1" x14ac:dyDescent="0.3">
      <c r="A667" s="625" t="s">
        <v>549</v>
      </c>
      <c r="B667" s="626" t="s">
        <v>551</v>
      </c>
      <c r="C667" s="627" t="s">
        <v>569</v>
      </c>
      <c r="D667" s="628" t="s">
        <v>570</v>
      </c>
      <c r="E667" s="627" t="s">
        <v>552</v>
      </c>
      <c r="F667" s="628" t="s">
        <v>553</v>
      </c>
      <c r="G667" s="627" t="s">
        <v>1399</v>
      </c>
      <c r="H667" s="627" t="s">
        <v>2395</v>
      </c>
      <c r="I667" s="627" t="s">
        <v>2396</v>
      </c>
      <c r="J667" s="627" t="s">
        <v>2397</v>
      </c>
      <c r="K667" s="627" t="s">
        <v>2398</v>
      </c>
      <c r="L667" s="629">
        <v>168.03877517148499</v>
      </c>
      <c r="M667" s="629">
        <v>4</v>
      </c>
      <c r="N667" s="630">
        <v>672.15510068593994</v>
      </c>
    </row>
    <row r="668" spans="1:14" ht="14.4" customHeight="1" x14ac:dyDescent="0.3">
      <c r="A668" s="625" t="s">
        <v>549</v>
      </c>
      <c r="B668" s="626" t="s">
        <v>551</v>
      </c>
      <c r="C668" s="627" t="s">
        <v>569</v>
      </c>
      <c r="D668" s="628" t="s">
        <v>570</v>
      </c>
      <c r="E668" s="627" t="s">
        <v>552</v>
      </c>
      <c r="F668" s="628" t="s">
        <v>553</v>
      </c>
      <c r="G668" s="627" t="s">
        <v>1399</v>
      </c>
      <c r="H668" s="627" t="s">
        <v>1485</v>
      </c>
      <c r="I668" s="627" t="s">
        <v>1485</v>
      </c>
      <c r="J668" s="627" t="s">
        <v>1486</v>
      </c>
      <c r="K668" s="627" t="s">
        <v>1123</v>
      </c>
      <c r="L668" s="629">
        <v>152.01</v>
      </c>
      <c r="M668" s="629">
        <v>1</v>
      </c>
      <c r="N668" s="630">
        <v>152.01</v>
      </c>
    </row>
    <row r="669" spans="1:14" ht="14.4" customHeight="1" x14ac:dyDescent="0.3">
      <c r="A669" s="625" t="s">
        <v>549</v>
      </c>
      <c r="B669" s="626" t="s">
        <v>551</v>
      </c>
      <c r="C669" s="627" t="s">
        <v>569</v>
      </c>
      <c r="D669" s="628" t="s">
        <v>570</v>
      </c>
      <c r="E669" s="627" t="s">
        <v>552</v>
      </c>
      <c r="F669" s="628" t="s">
        <v>553</v>
      </c>
      <c r="G669" s="627" t="s">
        <v>1399</v>
      </c>
      <c r="H669" s="627" t="s">
        <v>1487</v>
      </c>
      <c r="I669" s="627" t="s">
        <v>1488</v>
      </c>
      <c r="J669" s="627" t="s">
        <v>1489</v>
      </c>
      <c r="K669" s="627" t="s">
        <v>705</v>
      </c>
      <c r="L669" s="629">
        <v>43.059802754655401</v>
      </c>
      <c r="M669" s="629">
        <v>1</v>
      </c>
      <c r="N669" s="630">
        <v>43.059802754655401</v>
      </c>
    </row>
    <row r="670" spans="1:14" ht="14.4" customHeight="1" x14ac:dyDescent="0.3">
      <c r="A670" s="625" t="s">
        <v>549</v>
      </c>
      <c r="B670" s="626" t="s">
        <v>551</v>
      </c>
      <c r="C670" s="627" t="s">
        <v>569</v>
      </c>
      <c r="D670" s="628" t="s">
        <v>570</v>
      </c>
      <c r="E670" s="627" t="s">
        <v>552</v>
      </c>
      <c r="F670" s="628" t="s">
        <v>553</v>
      </c>
      <c r="G670" s="627" t="s">
        <v>1399</v>
      </c>
      <c r="H670" s="627" t="s">
        <v>2399</v>
      </c>
      <c r="I670" s="627" t="s">
        <v>2399</v>
      </c>
      <c r="J670" s="627" t="s">
        <v>2400</v>
      </c>
      <c r="K670" s="627" t="s">
        <v>2401</v>
      </c>
      <c r="L670" s="629">
        <v>99.83</v>
      </c>
      <c r="M670" s="629">
        <v>1</v>
      </c>
      <c r="N670" s="630">
        <v>99.83</v>
      </c>
    </row>
    <row r="671" spans="1:14" ht="14.4" customHeight="1" x14ac:dyDescent="0.3">
      <c r="A671" s="625" t="s">
        <v>549</v>
      </c>
      <c r="B671" s="626" t="s">
        <v>551</v>
      </c>
      <c r="C671" s="627" t="s">
        <v>569</v>
      </c>
      <c r="D671" s="628" t="s">
        <v>570</v>
      </c>
      <c r="E671" s="627" t="s">
        <v>552</v>
      </c>
      <c r="F671" s="628" t="s">
        <v>553</v>
      </c>
      <c r="G671" s="627" t="s">
        <v>1399</v>
      </c>
      <c r="H671" s="627" t="s">
        <v>2402</v>
      </c>
      <c r="I671" s="627" t="s">
        <v>2403</v>
      </c>
      <c r="J671" s="627" t="s">
        <v>2404</v>
      </c>
      <c r="K671" s="627" t="s">
        <v>1484</v>
      </c>
      <c r="L671" s="629">
        <v>130.96714285714285</v>
      </c>
      <c r="M671" s="629">
        <v>7</v>
      </c>
      <c r="N671" s="630">
        <v>916.77</v>
      </c>
    </row>
    <row r="672" spans="1:14" ht="14.4" customHeight="1" x14ac:dyDescent="0.3">
      <c r="A672" s="625" t="s">
        <v>549</v>
      </c>
      <c r="B672" s="626" t="s">
        <v>551</v>
      </c>
      <c r="C672" s="627" t="s">
        <v>569</v>
      </c>
      <c r="D672" s="628" t="s">
        <v>570</v>
      </c>
      <c r="E672" s="627" t="s">
        <v>552</v>
      </c>
      <c r="F672" s="628" t="s">
        <v>553</v>
      </c>
      <c r="G672" s="627" t="s">
        <v>1399</v>
      </c>
      <c r="H672" s="627" t="s">
        <v>1490</v>
      </c>
      <c r="I672" s="627" t="s">
        <v>1491</v>
      </c>
      <c r="J672" s="627" t="s">
        <v>1492</v>
      </c>
      <c r="K672" s="627" t="s">
        <v>1493</v>
      </c>
      <c r="L672" s="629">
        <v>184.979281912424</v>
      </c>
      <c r="M672" s="629">
        <v>3</v>
      </c>
      <c r="N672" s="630">
        <v>554.93784573727203</v>
      </c>
    </row>
    <row r="673" spans="1:14" ht="14.4" customHeight="1" x14ac:dyDescent="0.3">
      <c r="A673" s="625" t="s">
        <v>549</v>
      </c>
      <c r="B673" s="626" t="s">
        <v>551</v>
      </c>
      <c r="C673" s="627" t="s">
        <v>569</v>
      </c>
      <c r="D673" s="628" t="s">
        <v>570</v>
      </c>
      <c r="E673" s="627" t="s">
        <v>552</v>
      </c>
      <c r="F673" s="628" t="s">
        <v>553</v>
      </c>
      <c r="G673" s="627" t="s">
        <v>1399</v>
      </c>
      <c r="H673" s="627" t="s">
        <v>1498</v>
      </c>
      <c r="I673" s="627" t="s">
        <v>1499</v>
      </c>
      <c r="J673" s="627" t="s">
        <v>1500</v>
      </c>
      <c r="K673" s="627" t="s">
        <v>1501</v>
      </c>
      <c r="L673" s="629">
        <v>78.409648192587738</v>
      </c>
      <c r="M673" s="629">
        <v>9</v>
      </c>
      <c r="N673" s="630">
        <v>705.68683373328963</v>
      </c>
    </row>
    <row r="674" spans="1:14" ht="14.4" customHeight="1" x14ac:dyDescent="0.3">
      <c r="A674" s="625" t="s">
        <v>549</v>
      </c>
      <c r="B674" s="626" t="s">
        <v>551</v>
      </c>
      <c r="C674" s="627" t="s">
        <v>569</v>
      </c>
      <c r="D674" s="628" t="s">
        <v>570</v>
      </c>
      <c r="E674" s="627" t="s">
        <v>552</v>
      </c>
      <c r="F674" s="628" t="s">
        <v>553</v>
      </c>
      <c r="G674" s="627" t="s">
        <v>1399</v>
      </c>
      <c r="H674" s="627" t="s">
        <v>2405</v>
      </c>
      <c r="I674" s="627" t="s">
        <v>2406</v>
      </c>
      <c r="J674" s="627" t="s">
        <v>1489</v>
      </c>
      <c r="K674" s="627" t="s">
        <v>879</v>
      </c>
      <c r="L674" s="629">
        <v>88.02</v>
      </c>
      <c r="M674" s="629">
        <v>1</v>
      </c>
      <c r="N674" s="630">
        <v>88.02</v>
      </c>
    </row>
    <row r="675" spans="1:14" ht="14.4" customHeight="1" x14ac:dyDescent="0.3">
      <c r="A675" s="625" t="s">
        <v>549</v>
      </c>
      <c r="B675" s="626" t="s">
        <v>551</v>
      </c>
      <c r="C675" s="627" t="s">
        <v>569</v>
      </c>
      <c r="D675" s="628" t="s">
        <v>570</v>
      </c>
      <c r="E675" s="627" t="s">
        <v>552</v>
      </c>
      <c r="F675" s="628" t="s">
        <v>553</v>
      </c>
      <c r="G675" s="627" t="s">
        <v>1399</v>
      </c>
      <c r="H675" s="627" t="s">
        <v>2407</v>
      </c>
      <c r="I675" s="627" t="s">
        <v>2408</v>
      </c>
      <c r="J675" s="627" t="s">
        <v>2409</v>
      </c>
      <c r="K675" s="627" t="s">
        <v>2410</v>
      </c>
      <c r="L675" s="629">
        <v>96.19</v>
      </c>
      <c r="M675" s="629">
        <v>1</v>
      </c>
      <c r="N675" s="630">
        <v>96.19</v>
      </c>
    </row>
    <row r="676" spans="1:14" ht="14.4" customHeight="1" x14ac:dyDescent="0.3">
      <c r="A676" s="625" t="s">
        <v>549</v>
      </c>
      <c r="B676" s="626" t="s">
        <v>551</v>
      </c>
      <c r="C676" s="627" t="s">
        <v>569</v>
      </c>
      <c r="D676" s="628" t="s">
        <v>570</v>
      </c>
      <c r="E676" s="627" t="s">
        <v>552</v>
      </c>
      <c r="F676" s="628" t="s">
        <v>553</v>
      </c>
      <c r="G676" s="627" t="s">
        <v>1399</v>
      </c>
      <c r="H676" s="627" t="s">
        <v>1506</v>
      </c>
      <c r="I676" s="627" t="s">
        <v>1507</v>
      </c>
      <c r="J676" s="627" t="s">
        <v>1508</v>
      </c>
      <c r="K676" s="627" t="s">
        <v>1509</v>
      </c>
      <c r="L676" s="629">
        <v>102.55001013828959</v>
      </c>
      <c r="M676" s="629">
        <v>5</v>
      </c>
      <c r="N676" s="630">
        <v>512.750050691448</v>
      </c>
    </row>
    <row r="677" spans="1:14" ht="14.4" customHeight="1" x14ac:dyDescent="0.3">
      <c r="A677" s="625" t="s">
        <v>549</v>
      </c>
      <c r="B677" s="626" t="s">
        <v>551</v>
      </c>
      <c r="C677" s="627" t="s">
        <v>569</v>
      </c>
      <c r="D677" s="628" t="s">
        <v>570</v>
      </c>
      <c r="E677" s="627" t="s">
        <v>552</v>
      </c>
      <c r="F677" s="628" t="s">
        <v>553</v>
      </c>
      <c r="G677" s="627" t="s">
        <v>1399</v>
      </c>
      <c r="H677" s="627" t="s">
        <v>1510</v>
      </c>
      <c r="I677" s="627" t="s">
        <v>1511</v>
      </c>
      <c r="J677" s="627" t="s">
        <v>1512</v>
      </c>
      <c r="K677" s="627" t="s">
        <v>1123</v>
      </c>
      <c r="L677" s="629">
        <v>83.556671038664334</v>
      </c>
      <c r="M677" s="629">
        <v>3</v>
      </c>
      <c r="N677" s="630">
        <v>250.67001311599302</v>
      </c>
    </row>
    <row r="678" spans="1:14" ht="14.4" customHeight="1" x14ac:dyDescent="0.3">
      <c r="A678" s="625" t="s">
        <v>549</v>
      </c>
      <c r="B678" s="626" t="s">
        <v>551</v>
      </c>
      <c r="C678" s="627" t="s">
        <v>569</v>
      </c>
      <c r="D678" s="628" t="s">
        <v>570</v>
      </c>
      <c r="E678" s="627" t="s">
        <v>552</v>
      </c>
      <c r="F678" s="628" t="s">
        <v>553</v>
      </c>
      <c r="G678" s="627" t="s">
        <v>1399</v>
      </c>
      <c r="H678" s="627" t="s">
        <v>1513</v>
      </c>
      <c r="I678" s="627" t="s">
        <v>1514</v>
      </c>
      <c r="J678" s="627" t="s">
        <v>1515</v>
      </c>
      <c r="K678" s="627" t="s">
        <v>1061</v>
      </c>
      <c r="L678" s="629">
        <v>103.26</v>
      </c>
      <c r="M678" s="629">
        <v>1</v>
      </c>
      <c r="N678" s="630">
        <v>103.26</v>
      </c>
    </row>
    <row r="679" spans="1:14" ht="14.4" customHeight="1" x14ac:dyDescent="0.3">
      <c r="A679" s="625" t="s">
        <v>549</v>
      </c>
      <c r="B679" s="626" t="s">
        <v>551</v>
      </c>
      <c r="C679" s="627" t="s">
        <v>569</v>
      </c>
      <c r="D679" s="628" t="s">
        <v>570</v>
      </c>
      <c r="E679" s="627" t="s">
        <v>552</v>
      </c>
      <c r="F679" s="628" t="s">
        <v>553</v>
      </c>
      <c r="G679" s="627" t="s">
        <v>1399</v>
      </c>
      <c r="H679" s="627" t="s">
        <v>1516</v>
      </c>
      <c r="I679" s="627" t="s">
        <v>1517</v>
      </c>
      <c r="J679" s="627" t="s">
        <v>1518</v>
      </c>
      <c r="K679" s="627" t="s">
        <v>1519</v>
      </c>
      <c r="L679" s="629">
        <v>71.81</v>
      </c>
      <c r="M679" s="629">
        <v>4</v>
      </c>
      <c r="N679" s="630">
        <v>287.24</v>
      </c>
    </row>
    <row r="680" spans="1:14" ht="14.4" customHeight="1" x14ac:dyDescent="0.3">
      <c r="A680" s="625" t="s">
        <v>549</v>
      </c>
      <c r="B680" s="626" t="s">
        <v>551</v>
      </c>
      <c r="C680" s="627" t="s">
        <v>569</v>
      </c>
      <c r="D680" s="628" t="s">
        <v>570</v>
      </c>
      <c r="E680" s="627" t="s">
        <v>552</v>
      </c>
      <c r="F680" s="628" t="s">
        <v>553</v>
      </c>
      <c r="G680" s="627" t="s">
        <v>1399</v>
      </c>
      <c r="H680" s="627" t="s">
        <v>1520</v>
      </c>
      <c r="I680" s="627" t="s">
        <v>1521</v>
      </c>
      <c r="J680" s="627" t="s">
        <v>1522</v>
      </c>
      <c r="K680" s="627" t="s">
        <v>1523</v>
      </c>
      <c r="L680" s="629">
        <v>115.320086134587</v>
      </c>
      <c r="M680" s="629">
        <v>1</v>
      </c>
      <c r="N680" s="630">
        <v>115.320086134587</v>
      </c>
    </row>
    <row r="681" spans="1:14" ht="14.4" customHeight="1" x14ac:dyDescent="0.3">
      <c r="A681" s="625" t="s">
        <v>549</v>
      </c>
      <c r="B681" s="626" t="s">
        <v>551</v>
      </c>
      <c r="C681" s="627" t="s">
        <v>569</v>
      </c>
      <c r="D681" s="628" t="s">
        <v>570</v>
      </c>
      <c r="E681" s="627" t="s">
        <v>552</v>
      </c>
      <c r="F681" s="628" t="s">
        <v>553</v>
      </c>
      <c r="G681" s="627" t="s">
        <v>1399</v>
      </c>
      <c r="H681" s="627" t="s">
        <v>2411</v>
      </c>
      <c r="I681" s="627" t="s">
        <v>2412</v>
      </c>
      <c r="J681" s="627" t="s">
        <v>2413</v>
      </c>
      <c r="K681" s="627" t="s">
        <v>1123</v>
      </c>
      <c r="L681" s="629">
        <v>82.100123099313095</v>
      </c>
      <c r="M681" s="629">
        <v>2</v>
      </c>
      <c r="N681" s="630">
        <v>164.20024619862619</v>
      </c>
    </row>
    <row r="682" spans="1:14" ht="14.4" customHeight="1" x14ac:dyDescent="0.3">
      <c r="A682" s="625" t="s">
        <v>549</v>
      </c>
      <c r="B682" s="626" t="s">
        <v>551</v>
      </c>
      <c r="C682" s="627" t="s">
        <v>569</v>
      </c>
      <c r="D682" s="628" t="s">
        <v>570</v>
      </c>
      <c r="E682" s="627" t="s">
        <v>552</v>
      </c>
      <c r="F682" s="628" t="s">
        <v>553</v>
      </c>
      <c r="G682" s="627" t="s">
        <v>1399</v>
      </c>
      <c r="H682" s="627" t="s">
        <v>2414</v>
      </c>
      <c r="I682" s="627" t="s">
        <v>2415</v>
      </c>
      <c r="J682" s="627" t="s">
        <v>2416</v>
      </c>
      <c r="K682" s="627" t="s">
        <v>2417</v>
      </c>
      <c r="L682" s="629">
        <v>257.049159653858</v>
      </c>
      <c r="M682" s="629">
        <v>1</v>
      </c>
      <c r="N682" s="630">
        <v>257.049159653858</v>
      </c>
    </row>
    <row r="683" spans="1:14" ht="14.4" customHeight="1" x14ac:dyDescent="0.3">
      <c r="A683" s="625" t="s">
        <v>549</v>
      </c>
      <c r="B683" s="626" t="s">
        <v>551</v>
      </c>
      <c r="C683" s="627" t="s">
        <v>569</v>
      </c>
      <c r="D683" s="628" t="s">
        <v>570</v>
      </c>
      <c r="E683" s="627" t="s">
        <v>552</v>
      </c>
      <c r="F683" s="628" t="s">
        <v>553</v>
      </c>
      <c r="G683" s="627" t="s">
        <v>1399</v>
      </c>
      <c r="H683" s="627" t="s">
        <v>2418</v>
      </c>
      <c r="I683" s="627" t="s">
        <v>2419</v>
      </c>
      <c r="J683" s="627" t="s">
        <v>2420</v>
      </c>
      <c r="K683" s="627" t="s">
        <v>2421</v>
      </c>
      <c r="L683" s="629">
        <v>30.65</v>
      </c>
      <c r="M683" s="629">
        <v>2</v>
      </c>
      <c r="N683" s="630">
        <v>61.3</v>
      </c>
    </row>
    <row r="684" spans="1:14" ht="14.4" customHeight="1" x14ac:dyDescent="0.3">
      <c r="A684" s="625" t="s">
        <v>549</v>
      </c>
      <c r="B684" s="626" t="s">
        <v>551</v>
      </c>
      <c r="C684" s="627" t="s">
        <v>569</v>
      </c>
      <c r="D684" s="628" t="s">
        <v>570</v>
      </c>
      <c r="E684" s="627" t="s">
        <v>552</v>
      </c>
      <c r="F684" s="628" t="s">
        <v>553</v>
      </c>
      <c r="G684" s="627" t="s">
        <v>1399</v>
      </c>
      <c r="H684" s="627" t="s">
        <v>2422</v>
      </c>
      <c r="I684" s="627" t="s">
        <v>2423</v>
      </c>
      <c r="J684" s="627" t="s">
        <v>2424</v>
      </c>
      <c r="K684" s="627" t="s">
        <v>2425</v>
      </c>
      <c r="L684" s="629">
        <v>63.799824214714</v>
      </c>
      <c r="M684" s="629">
        <v>1</v>
      </c>
      <c r="N684" s="630">
        <v>63.799824214714</v>
      </c>
    </row>
    <row r="685" spans="1:14" ht="14.4" customHeight="1" x14ac:dyDescent="0.3">
      <c r="A685" s="625" t="s">
        <v>549</v>
      </c>
      <c r="B685" s="626" t="s">
        <v>551</v>
      </c>
      <c r="C685" s="627" t="s">
        <v>569</v>
      </c>
      <c r="D685" s="628" t="s">
        <v>570</v>
      </c>
      <c r="E685" s="627" t="s">
        <v>552</v>
      </c>
      <c r="F685" s="628" t="s">
        <v>553</v>
      </c>
      <c r="G685" s="627" t="s">
        <v>1399</v>
      </c>
      <c r="H685" s="627" t="s">
        <v>2426</v>
      </c>
      <c r="I685" s="627" t="s">
        <v>2427</v>
      </c>
      <c r="J685" s="627" t="s">
        <v>2428</v>
      </c>
      <c r="K685" s="627" t="s">
        <v>2429</v>
      </c>
      <c r="L685" s="629">
        <v>152.22999999999999</v>
      </c>
      <c r="M685" s="629">
        <v>1</v>
      </c>
      <c r="N685" s="630">
        <v>152.22999999999999</v>
      </c>
    </row>
    <row r="686" spans="1:14" ht="14.4" customHeight="1" x14ac:dyDescent="0.3">
      <c r="A686" s="625" t="s">
        <v>549</v>
      </c>
      <c r="B686" s="626" t="s">
        <v>551</v>
      </c>
      <c r="C686" s="627" t="s">
        <v>569</v>
      </c>
      <c r="D686" s="628" t="s">
        <v>570</v>
      </c>
      <c r="E686" s="627" t="s">
        <v>552</v>
      </c>
      <c r="F686" s="628" t="s">
        <v>553</v>
      </c>
      <c r="G686" s="627" t="s">
        <v>1399</v>
      </c>
      <c r="H686" s="627" t="s">
        <v>2430</v>
      </c>
      <c r="I686" s="627" t="s">
        <v>2431</v>
      </c>
      <c r="J686" s="627" t="s">
        <v>2428</v>
      </c>
      <c r="K686" s="627" t="s">
        <v>1781</v>
      </c>
      <c r="L686" s="629">
        <v>46.680222316904924</v>
      </c>
      <c r="M686" s="629">
        <v>11</v>
      </c>
      <c r="N686" s="630">
        <v>513.48244548595414</v>
      </c>
    </row>
    <row r="687" spans="1:14" ht="14.4" customHeight="1" x14ac:dyDescent="0.3">
      <c r="A687" s="625" t="s">
        <v>549</v>
      </c>
      <c r="B687" s="626" t="s">
        <v>551</v>
      </c>
      <c r="C687" s="627" t="s">
        <v>569</v>
      </c>
      <c r="D687" s="628" t="s">
        <v>570</v>
      </c>
      <c r="E687" s="627" t="s">
        <v>552</v>
      </c>
      <c r="F687" s="628" t="s">
        <v>553</v>
      </c>
      <c r="G687" s="627" t="s">
        <v>1399</v>
      </c>
      <c r="H687" s="627" t="s">
        <v>1527</v>
      </c>
      <c r="I687" s="627" t="s">
        <v>1528</v>
      </c>
      <c r="J687" s="627" t="s">
        <v>1529</v>
      </c>
      <c r="K687" s="627" t="s">
        <v>1530</v>
      </c>
      <c r="L687" s="629">
        <v>26.0599721886624</v>
      </c>
      <c r="M687" s="629">
        <v>6</v>
      </c>
      <c r="N687" s="630">
        <v>156.3598331319744</v>
      </c>
    </row>
    <row r="688" spans="1:14" ht="14.4" customHeight="1" x14ac:dyDescent="0.3">
      <c r="A688" s="625" t="s">
        <v>549</v>
      </c>
      <c r="B688" s="626" t="s">
        <v>551</v>
      </c>
      <c r="C688" s="627" t="s">
        <v>569</v>
      </c>
      <c r="D688" s="628" t="s">
        <v>570</v>
      </c>
      <c r="E688" s="627" t="s">
        <v>552</v>
      </c>
      <c r="F688" s="628" t="s">
        <v>553</v>
      </c>
      <c r="G688" s="627" t="s">
        <v>1399</v>
      </c>
      <c r="H688" s="627" t="s">
        <v>1535</v>
      </c>
      <c r="I688" s="627" t="s">
        <v>1536</v>
      </c>
      <c r="J688" s="627" t="s">
        <v>1537</v>
      </c>
      <c r="K688" s="627" t="s">
        <v>1285</v>
      </c>
      <c r="L688" s="629">
        <v>80.110164565725398</v>
      </c>
      <c r="M688" s="629">
        <v>3</v>
      </c>
      <c r="N688" s="630">
        <v>240.33049369717619</v>
      </c>
    </row>
    <row r="689" spans="1:14" ht="14.4" customHeight="1" x14ac:dyDescent="0.3">
      <c r="A689" s="625" t="s">
        <v>549</v>
      </c>
      <c r="B689" s="626" t="s">
        <v>551</v>
      </c>
      <c r="C689" s="627" t="s">
        <v>569</v>
      </c>
      <c r="D689" s="628" t="s">
        <v>570</v>
      </c>
      <c r="E689" s="627" t="s">
        <v>552</v>
      </c>
      <c r="F689" s="628" t="s">
        <v>553</v>
      </c>
      <c r="G689" s="627" t="s">
        <v>1399</v>
      </c>
      <c r="H689" s="627" t="s">
        <v>1538</v>
      </c>
      <c r="I689" s="627" t="s">
        <v>1539</v>
      </c>
      <c r="J689" s="627" t="s">
        <v>1540</v>
      </c>
      <c r="K689" s="627" t="s">
        <v>975</v>
      </c>
      <c r="L689" s="629">
        <v>63.869925369646303</v>
      </c>
      <c r="M689" s="629">
        <v>1</v>
      </c>
      <c r="N689" s="630">
        <v>63.869925369646303</v>
      </c>
    </row>
    <row r="690" spans="1:14" ht="14.4" customHeight="1" x14ac:dyDescent="0.3">
      <c r="A690" s="625" t="s">
        <v>549</v>
      </c>
      <c r="B690" s="626" t="s">
        <v>551</v>
      </c>
      <c r="C690" s="627" t="s">
        <v>569</v>
      </c>
      <c r="D690" s="628" t="s">
        <v>570</v>
      </c>
      <c r="E690" s="627" t="s">
        <v>552</v>
      </c>
      <c r="F690" s="628" t="s">
        <v>553</v>
      </c>
      <c r="G690" s="627" t="s">
        <v>1399</v>
      </c>
      <c r="H690" s="627" t="s">
        <v>2432</v>
      </c>
      <c r="I690" s="627" t="s">
        <v>2433</v>
      </c>
      <c r="J690" s="627" t="s">
        <v>2434</v>
      </c>
      <c r="K690" s="627" t="s">
        <v>2435</v>
      </c>
      <c r="L690" s="629">
        <v>121.54</v>
      </c>
      <c r="M690" s="629">
        <v>2</v>
      </c>
      <c r="N690" s="630">
        <v>243.08</v>
      </c>
    </row>
    <row r="691" spans="1:14" ht="14.4" customHeight="1" x14ac:dyDescent="0.3">
      <c r="A691" s="625" t="s">
        <v>549</v>
      </c>
      <c r="B691" s="626" t="s">
        <v>551</v>
      </c>
      <c r="C691" s="627" t="s">
        <v>569</v>
      </c>
      <c r="D691" s="628" t="s">
        <v>570</v>
      </c>
      <c r="E691" s="627" t="s">
        <v>552</v>
      </c>
      <c r="F691" s="628" t="s">
        <v>553</v>
      </c>
      <c r="G691" s="627" t="s">
        <v>1399</v>
      </c>
      <c r="H691" s="627" t="s">
        <v>1551</v>
      </c>
      <c r="I691" s="627" t="s">
        <v>1552</v>
      </c>
      <c r="J691" s="627" t="s">
        <v>1553</v>
      </c>
      <c r="K691" s="627" t="s">
        <v>1554</v>
      </c>
      <c r="L691" s="629">
        <v>473.62111322681818</v>
      </c>
      <c r="M691" s="629">
        <v>6</v>
      </c>
      <c r="N691" s="630">
        <v>2841.7266793609092</v>
      </c>
    </row>
    <row r="692" spans="1:14" ht="14.4" customHeight="1" x14ac:dyDescent="0.3">
      <c r="A692" s="625" t="s">
        <v>549</v>
      </c>
      <c r="B692" s="626" t="s">
        <v>551</v>
      </c>
      <c r="C692" s="627" t="s">
        <v>569</v>
      </c>
      <c r="D692" s="628" t="s">
        <v>570</v>
      </c>
      <c r="E692" s="627" t="s">
        <v>552</v>
      </c>
      <c r="F692" s="628" t="s">
        <v>553</v>
      </c>
      <c r="G692" s="627" t="s">
        <v>1399</v>
      </c>
      <c r="H692" s="627" t="s">
        <v>2436</v>
      </c>
      <c r="I692" s="627" t="s">
        <v>2437</v>
      </c>
      <c r="J692" s="627" t="s">
        <v>2438</v>
      </c>
      <c r="K692" s="627" t="s">
        <v>2439</v>
      </c>
      <c r="L692" s="629">
        <v>249.628417927995</v>
      </c>
      <c r="M692" s="629">
        <v>1</v>
      </c>
      <c r="N692" s="630">
        <v>249.628417927995</v>
      </c>
    </row>
    <row r="693" spans="1:14" ht="14.4" customHeight="1" x14ac:dyDescent="0.3">
      <c r="A693" s="625" t="s">
        <v>549</v>
      </c>
      <c r="B693" s="626" t="s">
        <v>551</v>
      </c>
      <c r="C693" s="627" t="s">
        <v>569</v>
      </c>
      <c r="D693" s="628" t="s">
        <v>570</v>
      </c>
      <c r="E693" s="627" t="s">
        <v>552</v>
      </c>
      <c r="F693" s="628" t="s">
        <v>553</v>
      </c>
      <c r="G693" s="627" t="s">
        <v>1399</v>
      </c>
      <c r="H693" s="627" t="s">
        <v>1555</v>
      </c>
      <c r="I693" s="627" t="s">
        <v>1556</v>
      </c>
      <c r="J693" s="627" t="s">
        <v>1449</v>
      </c>
      <c r="K693" s="627" t="s">
        <v>1557</v>
      </c>
      <c r="L693" s="629">
        <v>77.228734220941661</v>
      </c>
      <c r="M693" s="629">
        <v>41</v>
      </c>
      <c r="N693" s="630">
        <v>3166.3781030586078</v>
      </c>
    </row>
    <row r="694" spans="1:14" ht="14.4" customHeight="1" x14ac:dyDescent="0.3">
      <c r="A694" s="625" t="s">
        <v>549</v>
      </c>
      <c r="B694" s="626" t="s">
        <v>551</v>
      </c>
      <c r="C694" s="627" t="s">
        <v>569</v>
      </c>
      <c r="D694" s="628" t="s">
        <v>570</v>
      </c>
      <c r="E694" s="627" t="s">
        <v>552</v>
      </c>
      <c r="F694" s="628" t="s">
        <v>553</v>
      </c>
      <c r="G694" s="627" t="s">
        <v>1399</v>
      </c>
      <c r="H694" s="627" t="s">
        <v>2440</v>
      </c>
      <c r="I694" s="627" t="s">
        <v>2441</v>
      </c>
      <c r="J694" s="627" t="s">
        <v>2442</v>
      </c>
      <c r="K694" s="627" t="s">
        <v>1188</v>
      </c>
      <c r="L694" s="629">
        <v>106.05</v>
      </c>
      <c r="M694" s="629">
        <v>1</v>
      </c>
      <c r="N694" s="630">
        <v>106.05</v>
      </c>
    </row>
    <row r="695" spans="1:14" ht="14.4" customHeight="1" x14ac:dyDescent="0.3">
      <c r="A695" s="625" t="s">
        <v>549</v>
      </c>
      <c r="B695" s="626" t="s">
        <v>551</v>
      </c>
      <c r="C695" s="627" t="s">
        <v>569</v>
      </c>
      <c r="D695" s="628" t="s">
        <v>570</v>
      </c>
      <c r="E695" s="627" t="s">
        <v>552</v>
      </c>
      <c r="F695" s="628" t="s">
        <v>553</v>
      </c>
      <c r="G695" s="627" t="s">
        <v>1399</v>
      </c>
      <c r="H695" s="627" t="s">
        <v>1558</v>
      </c>
      <c r="I695" s="627" t="s">
        <v>1559</v>
      </c>
      <c r="J695" s="627" t="s">
        <v>1560</v>
      </c>
      <c r="K695" s="627" t="s">
        <v>1561</v>
      </c>
      <c r="L695" s="629">
        <v>71.049840436414399</v>
      </c>
      <c r="M695" s="629">
        <v>140</v>
      </c>
      <c r="N695" s="630">
        <v>9946.9776610980152</v>
      </c>
    </row>
    <row r="696" spans="1:14" ht="14.4" customHeight="1" x14ac:dyDescent="0.3">
      <c r="A696" s="625" t="s">
        <v>549</v>
      </c>
      <c r="B696" s="626" t="s">
        <v>551</v>
      </c>
      <c r="C696" s="627" t="s">
        <v>569</v>
      </c>
      <c r="D696" s="628" t="s">
        <v>570</v>
      </c>
      <c r="E696" s="627" t="s">
        <v>552</v>
      </c>
      <c r="F696" s="628" t="s">
        <v>553</v>
      </c>
      <c r="G696" s="627" t="s">
        <v>1399</v>
      </c>
      <c r="H696" s="627" t="s">
        <v>2443</v>
      </c>
      <c r="I696" s="627" t="s">
        <v>2444</v>
      </c>
      <c r="J696" s="627" t="s">
        <v>2445</v>
      </c>
      <c r="K696" s="627" t="s">
        <v>2446</v>
      </c>
      <c r="L696" s="629">
        <v>266.97000000000003</v>
      </c>
      <c r="M696" s="629">
        <v>1</v>
      </c>
      <c r="N696" s="630">
        <v>266.97000000000003</v>
      </c>
    </row>
    <row r="697" spans="1:14" ht="14.4" customHeight="1" x14ac:dyDescent="0.3">
      <c r="A697" s="625" t="s">
        <v>549</v>
      </c>
      <c r="B697" s="626" t="s">
        <v>551</v>
      </c>
      <c r="C697" s="627" t="s">
        <v>569</v>
      </c>
      <c r="D697" s="628" t="s">
        <v>570</v>
      </c>
      <c r="E697" s="627" t="s">
        <v>552</v>
      </c>
      <c r="F697" s="628" t="s">
        <v>553</v>
      </c>
      <c r="G697" s="627" t="s">
        <v>1399</v>
      </c>
      <c r="H697" s="627" t="s">
        <v>2447</v>
      </c>
      <c r="I697" s="627" t="s">
        <v>2448</v>
      </c>
      <c r="J697" s="627" t="s">
        <v>2449</v>
      </c>
      <c r="K697" s="627" t="s">
        <v>2450</v>
      </c>
      <c r="L697" s="629">
        <v>390.05</v>
      </c>
      <c r="M697" s="629">
        <v>2</v>
      </c>
      <c r="N697" s="630">
        <v>780.1</v>
      </c>
    </row>
    <row r="698" spans="1:14" ht="14.4" customHeight="1" x14ac:dyDescent="0.3">
      <c r="A698" s="625" t="s">
        <v>549</v>
      </c>
      <c r="B698" s="626" t="s">
        <v>551</v>
      </c>
      <c r="C698" s="627" t="s">
        <v>569</v>
      </c>
      <c r="D698" s="628" t="s">
        <v>570</v>
      </c>
      <c r="E698" s="627" t="s">
        <v>552</v>
      </c>
      <c r="F698" s="628" t="s">
        <v>553</v>
      </c>
      <c r="G698" s="627" t="s">
        <v>1399</v>
      </c>
      <c r="H698" s="627" t="s">
        <v>2451</v>
      </c>
      <c r="I698" s="627" t="s">
        <v>2452</v>
      </c>
      <c r="J698" s="627" t="s">
        <v>2453</v>
      </c>
      <c r="K698" s="627" t="s">
        <v>2454</v>
      </c>
      <c r="L698" s="629">
        <v>306.31</v>
      </c>
      <c r="M698" s="629">
        <v>4</v>
      </c>
      <c r="N698" s="630">
        <v>1225.24</v>
      </c>
    </row>
    <row r="699" spans="1:14" ht="14.4" customHeight="1" x14ac:dyDescent="0.3">
      <c r="A699" s="625" t="s">
        <v>549</v>
      </c>
      <c r="B699" s="626" t="s">
        <v>551</v>
      </c>
      <c r="C699" s="627" t="s">
        <v>569</v>
      </c>
      <c r="D699" s="628" t="s">
        <v>570</v>
      </c>
      <c r="E699" s="627" t="s">
        <v>552</v>
      </c>
      <c r="F699" s="628" t="s">
        <v>553</v>
      </c>
      <c r="G699" s="627" t="s">
        <v>1399</v>
      </c>
      <c r="H699" s="627" t="s">
        <v>2455</v>
      </c>
      <c r="I699" s="627" t="s">
        <v>2456</v>
      </c>
      <c r="J699" s="627" t="s">
        <v>2457</v>
      </c>
      <c r="K699" s="627" t="s">
        <v>2458</v>
      </c>
      <c r="L699" s="629">
        <v>653.26</v>
      </c>
      <c r="M699" s="629">
        <v>1</v>
      </c>
      <c r="N699" s="630">
        <v>653.26</v>
      </c>
    </row>
    <row r="700" spans="1:14" ht="14.4" customHeight="1" x14ac:dyDescent="0.3">
      <c r="A700" s="625" t="s">
        <v>549</v>
      </c>
      <c r="B700" s="626" t="s">
        <v>551</v>
      </c>
      <c r="C700" s="627" t="s">
        <v>569</v>
      </c>
      <c r="D700" s="628" t="s">
        <v>570</v>
      </c>
      <c r="E700" s="627" t="s">
        <v>552</v>
      </c>
      <c r="F700" s="628" t="s">
        <v>553</v>
      </c>
      <c r="G700" s="627" t="s">
        <v>1399</v>
      </c>
      <c r="H700" s="627" t="s">
        <v>1572</v>
      </c>
      <c r="I700" s="627" t="s">
        <v>1572</v>
      </c>
      <c r="J700" s="627" t="s">
        <v>1573</v>
      </c>
      <c r="K700" s="627" t="s">
        <v>1574</v>
      </c>
      <c r="L700" s="629">
        <v>2138.2580664551201</v>
      </c>
      <c r="M700" s="629">
        <v>7</v>
      </c>
      <c r="N700" s="630">
        <v>14967.80646518584</v>
      </c>
    </row>
    <row r="701" spans="1:14" ht="14.4" customHeight="1" x14ac:dyDescent="0.3">
      <c r="A701" s="625" t="s">
        <v>549</v>
      </c>
      <c r="B701" s="626" t="s">
        <v>551</v>
      </c>
      <c r="C701" s="627" t="s">
        <v>569</v>
      </c>
      <c r="D701" s="628" t="s">
        <v>570</v>
      </c>
      <c r="E701" s="627" t="s">
        <v>552</v>
      </c>
      <c r="F701" s="628" t="s">
        <v>553</v>
      </c>
      <c r="G701" s="627" t="s">
        <v>1399</v>
      </c>
      <c r="H701" s="627" t="s">
        <v>2459</v>
      </c>
      <c r="I701" s="627" t="s">
        <v>2460</v>
      </c>
      <c r="J701" s="627" t="s">
        <v>1441</v>
      </c>
      <c r="K701" s="627" t="s">
        <v>2461</v>
      </c>
      <c r="L701" s="629">
        <v>356.49983112287634</v>
      </c>
      <c r="M701" s="629">
        <v>33</v>
      </c>
      <c r="N701" s="630">
        <v>11764.494427054919</v>
      </c>
    </row>
    <row r="702" spans="1:14" ht="14.4" customHeight="1" x14ac:dyDescent="0.3">
      <c r="A702" s="625" t="s">
        <v>549</v>
      </c>
      <c r="B702" s="626" t="s">
        <v>551</v>
      </c>
      <c r="C702" s="627" t="s">
        <v>569</v>
      </c>
      <c r="D702" s="628" t="s">
        <v>570</v>
      </c>
      <c r="E702" s="627" t="s">
        <v>552</v>
      </c>
      <c r="F702" s="628" t="s">
        <v>553</v>
      </c>
      <c r="G702" s="627" t="s">
        <v>1399</v>
      </c>
      <c r="H702" s="627" t="s">
        <v>1575</v>
      </c>
      <c r="I702" s="627" t="s">
        <v>1576</v>
      </c>
      <c r="J702" s="627" t="s">
        <v>1441</v>
      </c>
      <c r="K702" s="627" t="s">
        <v>1577</v>
      </c>
      <c r="L702" s="629">
        <v>413.88614079383592</v>
      </c>
      <c r="M702" s="629">
        <v>190</v>
      </c>
      <c r="N702" s="630">
        <v>78638.36675082882</v>
      </c>
    </row>
    <row r="703" spans="1:14" ht="14.4" customHeight="1" x14ac:dyDescent="0.3">
      <c r="A703" s="625" t="s">
        <v>549</v>
      </c>
      <c r="B703" s="626" t="s">
        <v>551</v>
      </c>
      <c r="C703" s="627" t="s">
        <v>569</v>
      </c>
      <c r="D703" s="628" t="s">
        <v>570</v>
      </c>
      <c r="E703" s="627" t="s">
        <v>552</v>
      </c>
      <c r="F703" s="628" t="s">
        <v>553</v>
      </c>
      <c r="G703" s="627" t="s">
        <v>1399</v>
      </c>
      <c r="H703" s="627" t="s">
        <v>2462</v>
      </c>
      <c r="I703" s="627" t="s">
        <v>2463</v>
      </c>
      <c r="J703" s="627" t="s">
        <v>2464</v>
      </c>
      <c r="K703" s="627" t="s">
        <v>2465</v>
      </c>
      <c r="L703" s="629">
        <v>97.684139503773636</v>
      </c>
      <c r="M703" s="629">
        <v>5</v>
      </c>
      <c r="N703" s="630">
        <v>488.42069751886817</v>
      </c>
    </row>
    <row r="704" spans="1:14" ht="14.4" customHeight="1" x14ac:dyDescent="0.3">
      <c r="A704" s="625" t="s">
        <v>549</v>
      </c>
      <c r="B704" s="626" t="s">
        <v>551</v>
      </c>
      <c r="C704" s="627" t="s">
        <v>569</v>
      </c>
      <c r="D704" s="628" t="s">
        <v>570</v>
      </c>
      <c r="E704" s="627" t="s">
        <v>552</v>
      </c>
      <c r="F704" s="628" t="s">
        <v>553</v>
      </c>
      <c r="G704" s="627" t="s">
        <v>1399</v>
      </c>
      <c r="H704" s="627" t="s">
        <v>1578</v>
      </c>
      <c r="I704" s="627" t="s">
        <v>1579</v>
      </c>
      <c r="J704" s="627" t="s">
        <v>1580</v>
      </c>
      <c r="K704" s="627" t="s">
        <v>1581</v>
      </c>
      <c r="L704" s="629">
        <v>119.15663713955367</v>
      </c>
      <c r="M704" s="629">
        <v>3</v>
      </c>
      <c r="N704" s="630">
        <v>357.46991141866101</v>
      </c>
    </row>
    <row r="705" spans="1:14" ht="14.4" customHeight="1" x14ac:dyDescent="0.3">
      <c r="A705" s="625" t="s">
        <v>549</v>
      </c>
      <c r="B705" s="626" t="s">
        <v>551</v>
      </c>
      <c r="C705" s="627" t="s">
        <v>569</v>
      </c>
      <c r="D705" s="628" t="s">
        <v>570</v>
      </c>
      <c r="E705" s="627" t="s">
        <v>552</v>
      </c>
      <c r="F705" s="628" t="s">
        <v>553</v>
      </c>
      <c r="G705" s="627" t="s">
        <v>1399</v>
      </c>
      <c r="H705" s="627" t="s">
        <v>2466</v>
      </c>
      <c r="I705" s="627" t="s">
        <v>2467</v>
      </c>
      <c r="J705" s="627" t="s">
        <v>2468</v>
      </c>
      <c r="K705" s="627" t="s">
        <v>2469</v>
      </c>
      <c r="L705" s="629">
        <v>380.76672531594085</v>
      </c>
      <c r="M705" s="629">
        <v>6</v>
      </c>
      <c r="N705" s="630">
        <v>2284.600351895645</v>
      </c>
    </row>
    <row r="706" spans="1:14" ht="14.4" customHeight="1" x14ac:dyDescent="0.3">
      <c r="A706" s="625" t="s">
        <v>549</v>
      </c>
      <c r="B706" s="626" t="s">
        <v>551</v>
      </c>
      <c r="C706" s="627" t="s">
        <v>569</v>
      </c>
      <c r="D706" s="628" t="s">
        <v>570</v>
      </c>
      <c r="E706" s="627" t="s">
        <v>552</v>
      </c>
      <c r="F706" s="628" t="s">
        <v>553</v>
      </c>
      <c r="G706" s="627" t="s">
        <v>1399</v>
      </c>
      <c r="H706" s="627" t="s">
        <v>2470</v>
      </c>
      <c r="I706" s="627" t="s">
        <v>2471</v>
      </c>
      <c r="J706" s="627" t="s">
        <v>2472</v>
      </c>
      <c r="K706" s="627" t="s">
        <v>2473</v>
      </c>
      <c r="L706" s="629">
        <v>182.21</v>
      </c>
      <c r="M706" s="629">
        <v>1</v>
      </c>
      <c r="N706" s="630">
        <v>182.21</v>
      </c>
    </row>
    <row r="707" spans="1:14" ht="14.4" customHeight="1" x14ac:dyDescent="0.3">
      <c r="A707" s="625" t="s">
        <v>549</v>
      </c>
      <c r="B707" s="626" t="s">
        <v>551</v>
      </c>
      <c r="C707" s="627" t="s">
        <v>569</v>
      </c>
      <c r="D707" s="628" t="s">
        <v>570</v>
      </c>
      <c r="E707" s="627" t="s">
        <v>552</v>
      </c>
      <c r="F707" s="628" t="s">
        <v>553</v>
      </c>
      <c r="G707" s="627" t="s">
        <v>1399</v>
      </c>
      <c r="H707" s="627" t="s">
        <v>2474</v>
      </c>
      <c r="I707" s="627" t="s">
        <v>2475</v>
      </c>
      <c r="J707" s="627" t="s">
        <v>2476</v>
      </c>
      <c r="K707" s="627" t="s">
        <v>2477</v>
      </c>
      <c r="L707" s="629">
        <v>162.03965098490201</v>
      </c>
      <c r="M707" s="629">
        <v>1</v>
      </c>
      <c r="N707" s="630">
        <v>162.03965098490201</v>
      </c>
    </row>
    <row r="708" spans="1:14" ht="14.4" customHeight="1" x14ac:dyDescent="0.3">
      <c r="A708" s="625" t="s">
        <v>549</v>
      </c>
      <c r="B708" s="626" t="s">
        <v>551</v>
      </c>
      <c r="C708" s="627" t="s">
        <v>569</v>
      </c>
      <c r="D708" s="628" t="s">
        <v>570</v>
      </c>
      <c r="E708" s="627" t="s">
        <v>552</v>
      </c>
      <c r="F708" s="628" t="s">
        <v>553</v>
      </c>
      <c r="G708" s="627" t="s">
        <v>1399</v>
      </c>
      <c r="H708" s="627" t="s">
        <v>2478</v>
      </c>
      <c r="I708" s="627" t="s">
        <v>2479</v>
      </c>
      <c r="J708" s="627" t="s">
        <v>2480</v>
      </c>
      <c r="K708" s="627" t="s">
        <v>2481</v>
      </c>
      <c r="L708" s="629">
        <v>81.545000000000002</v>
      </c>
      <c r="M708" s="629">
        <v>2</v>
      </c>
      <c r="N708" s="630">
        <v>163.09</v>
      </c>
    </row>
    <row r="709" spans="1:14" ht="14.4" customHeight="1" x14ac:dyDescent="0.3">
      <c r="A709" s="625" t="s">
        <v>549</v>
      </c>
      <c r="B709" s="626" t="s">
        <v>551</v>
      </c>
      <c r="C709" s="627" t="s">
        <v>569</v>
      </c>
      <c r="D709" s="628" t="s">
        <v>570</v>
      </c>
      <c r="E709" s="627" t="s">
        <v>552</v>
      </c>
      <c r="F709" s="628" t="s">
        <v>553</v>
      </c>
      <c r="G709" s="627" t="s">
        <v>1399</v>
      </c>
      <c r="H709" s="627" t="s">
        <v>2482</v>
      </c>
      <c r="I709" s="627" t="s">
        <v>2483</v>
      </c>
      <c r="J709" s="627" t="s">
        <v>2484</v>
      </c>
      <c r="K709" s="627" t="s">
        <v>2485</v>
      </c>
      <c r="L709" s="629">
        <v>29.33</v>
      </c>
      <c r="M709" s="629">
        <v>2</v>
      </c>
      <c r="N709" s="630">
        <v>58.66</v>
      </c>
    </row>
    <row r="710" spans="1:14" ht="14.4" customHeight="1" x14ac:dyDescent="0.3">
      <c r="A710" s="625" t="s">
        <v>549</v>
      </c>
      <c r="B710" s="626" t="s">
        <v>551</v>
      </c>
      <c r="C710" s="627" t="s">
        <v>569</v>
      </c>
      <c r="D710" s="628" t="s">
        <v>570</v>
      </c>
      <c r="E710" s="627" t="s">
        <v>552</v>
      </c>
      <c r="F710" s="628" t="s">
        <v>553</v>
      </c>
      <c r="G710" s="627" t="s">
        <v>1399</v>
      </c>
      <c r="H710" s="627" t="s">
        <v>2486</v>
      </c>
      <c r="I710" s="627" t="s">
        <v>2487</v>
      </c>
      <c r="J710" s="627" t="s">
        <v>2488</v>
      </c>
      <c r="K710" s="627" t="s">
        <v>1196</v>
      </c>
      <c r="L710" s="629">
        <v>151.25</v>
      </c>
      <c r="M710" s="629">
        <v>1</v>
      </c>
      <c r="N710" s="630">
        <v>151.25</v>
      </c>
    </row>
    <row r="711" spans="1:14" ht="14.4" customHeight="1" x14ac:dyDescent="0.3">
      <c r="A711" s="625" t="s">
        <v>549</v>
      </c>
      <c r="B711" s="626" t="s">
        <v>551</v>
      </c>
      <c r="C711" s="627" t="s">
        <v>569</v>
      </c>
      <c r="D711" s="628" t="s">
        <v>570</v>
      </c>
      <c r="E711" s="627" t="s">
        <v>552</v>
      </c>
      <c r="F711" s="628" t="s">
        <v>553</v>
      </c>
      <c r="G711" s="627" t="s">
        <v>1399</v>
      </c>
      <c r="H711" s="627" t="s">
        <v>2489</v>
      </c>
      <c r="I711" s="627" t="s">
        <v>2490</v>
      </c>
      <c r="J711" s="627" t="s">
        <v>2491</v>
      </c>
      <c r="K711" s="627" t="s">
        <v>2492</v>
      </c>
      <c r="L711" s="629">
        <v>232.1</v>
      </c>
      <c r="M711" s="629">
        <v>1</v>
      </c>
      <c r="N711" s="630">
        <v>232.1</v>
      </c>
    </row>
    <row r="712" spans="1:14" ht="14.4" customHeight="1" x14ac:dyDescent="0.3">
      <c r="A712" s="625" t="s">
        <v>549</v>
      </c>
      <c r="B712" s="626" t="s">
        <v>551</v>
      </c>
      <c r="C712" s="627" t="s">
        <v>569</v>
      </c>
      <c r="D712" s="628" t="s">
        <v>570</v>
      </c>
      <c r="E712" s="627" t="s">
        <v>552</v>
      </c>
      <c r="F712" s="628" t="s">
        <v>553</v>
      </c>
      <c r="G712" s="627" t="s">
        <v>1399</v>
      </c>
      <c r="H712" s="627" t="s">
        <v>1596</v>
      </c>
      <c r="I712" s="627" t="s">
        <v>1596</v>
      </c>
      <c r="J712" s="627" t="s">
        <v>1597</v>
      </c>
      <c r="K712" s="627" t="s">
        <v>1598</v>
      </c>
      <c r="L712" s="629">
        <v>128.34</v>
      </c>
      <c r="M712" s="629">
        <v>2</v>
      </c>
      <c r="N712" s="630">
        <v>256.68</v>
      </c>
    </row>
    <row r="713" spans="1:14" ht="14.4" customHeight="1" x14ac:dyDescent="0.3">
      <c r="A713" s="625" t="s">
        <v>549</v>
      </c>
      <c r="B713" s="626" t="s">
        <v>551</v>
      </c>
      <c r="C713" s="627" t="s">
        <v>569</v>
      </c>
      <c r="D713" s="628" t="s">
        <v>570</v>
      </c>
      <c r="E713" s="627" t="s">
        <v>552</v>
      </c>
      <c r="F713" s="628" t="s">
        <v>553</v>
      </c>
      <c r="G713" s="627" t="s">
        <v>1399</v>
      </c>
      <c r="H713" s="627" t="s">
        <v>1599</v>
      </c>
      <c r="I713" s="627" t="s">
        <v>1600</v>
      </c>
      <c r="J713" s="627" t="s">
        <v>1601</v>
      </c>
      <c r="K713" s="627" t="s">
        <v>1602</v>
      </c>
      <c r="L713" s="629">
        <v>497.18222125916458</v>
      </c>
      <c r="M713" s="629">
        <v>16</v>
      </c>
      <c r="N713" s="630">
        <v>7954.9155401466332</v>
      </c>
    </row>
    <row r="714" spans="1:14" ht="14.4" customHeight="1" x14ac:dyDescent="0.3">
      <c r="A714" s="625" t="s">
        <v>549</v>
      </c>
      <c r="B714" s="626" t="s">
        <v>551</v>
      </c>
      <c r="C714" s="627" t="s">
        <v>569</v>
      </c>
      <c r="D714" s="628" t="s">
        <v>570</v>
      </c>
      <c r="E714" s="627" t="s">
        <v>552</v>
      </c>
      <c r="F714" s="628" t="s">
        <v>553</v>
      </c>
      <c r="G714" s="627" t="s">
        <v>1399</v>
      </c>
      <c r="H714" s="627" t="s">
        <v>2493</v>
      </c>
      <c r="I714" s="627" t="s">
        <v>2494</v>
      </c>
      <c r="J714" s="627" t="s">
        <v>2495</v>
      </c>
      <c r="K714" s="627" t="s">
        <v>2496</v>
      </c>
      <c r="L714" s="629">
        <v>642</v>
      </c>
      <c r="M714" s="629">
        <v>1</v>
      </c>
      <c r="N714" s="630">
        <v>642</v>
      </c>
    </row>
    <row r="715" spans="1:14" ht="14.4" customHeight="1" x14ac:dyDescent="0.3">
      <c r="A715" s="625" t="s">
        <v>549</v>
      </c>
      <c r="B715" s="626" t="s">
        <v>551</v>
      </c>
      <c r="C715" s="627" t="s">
        <v>569</v>
      </c>
      <c r="D715" s="628" t="s">
        <v>570</v>
      </c>
      <c r="E715" s="627" t="s">
        <v>552</v>
      </c>
      <c r="F715" s="628" t="s">
        <v>553</v>
      </c>
      <c r="G715" s="627" t="s">
        <v>1399</v>
      </c>
      <c r="H715" s="627" t="s">
        <v>2497</v>
      </c>
      <c r="I715" s="627" t="s">
        <v>2498</v>
      </c>
      <c r="J715" s="627" t="s">
        <v>2499</v>
      </c>
      <c r="K715" s="627" t="s">
        <v>975</v>
      </c>
      <c r="L715" s="629">
        <v>257.04957236746202</v>
      </c>
      <c r="M715" s="629">
        <v>1</v>
      </c>
      <c r="N715" s="630">
        <v>257.04957236746202</v>
      </c>
    </row>
    <row r="716" spans="1:14" ht="14.4" customHeight="1" x14ac:dyDescent="0.3">
      <c r="A716" s="625" t="s">
        <v>549</v>
      </c>
      <c r="B716" s="626" t="s">
        <v>551</v>
      </c>
      <c r="C716" s="627" t="s">
        <v>569</v>
      </c>
      <c r="D716" s="628" t="s">
        <v>570</v>
      </c>
      <c r="E716" s="627" t="s">
        <v>552</v>
      </c>
      <c r="F716" s="628" t="s">
        <v>553</v>
      </c>
      <c r="G716" s="627" t="s">
        <v>1399</v>
      </c>
      <c r="H716" s="627" t="s">
        <v>2500</v>
      </c>
      <c r="I716" s="627" t="s">
        <v>2501</v>
      </c>
      <c r="J716" s="627" t="s">
        <v>2502</v>
      </c>
      <c r="K716" s="627" t="s">
        <v>2503</v>
      </c>
      <c r="L716" s="629">
        <v>138.66</v>
      </c>
      <c r="M716" s="629">
        <v>1</v>
      </c>
      <c r="N716" s="630">
        <v>138.66</v>
      </c>
    </row>
    <row r="717" spans="1:14" ht="14.4" customHeight="1" x14ac:dyDescent="0.3">
      <c r="A717" s="625" t="s">
        <v>549</v>
      </c>
      <c r="B717" s="626" t="s">
        <v>551</v>
      </c>
      <c r="C717" s="627" t="s">
        <v>569</v>
      </c>
      <c r="D717" s="628" t="s">
        <v>570</v>
      </c>
      <c r="E717" s="627" t="s">
        <v>552</v>
      </c>
      <c r="F717" s="628" t="s">
        <v>553</v>
      </c>
      <c r="G717" s="627" t="s">
        <v>1399</v>
      </c>
      <c r="H717" s="627" t="s">
        <v>2504</v>
      </c>
      <c r="I717" s="627" t="s">
        <v>2505</v>
      </c>
      <c r="J717" s="627" t="s">
        <v>2506</v>
      </c>
      <c r="K717" s="627" t="s">
        <v>2349</v>
      </c>
      <c r="L717" s="629">
        <v>40.6</v>
      </c>
      <c r="M717" s="629">
        <v>1</v>
      </c>
      <c r="N717" s="630">
        <v>40.6</v>
      </c>
    </row>
    <row r="718" spans="1:14" ht="14.4" customHeight="1" x14ac:dyDescent="0.3">
      <c r="A718" s="625" t="s">
        <v>549</v>
      </c>
      <c r="B718" s="626" t="s">
        <v>551</v>
      </c>
      <c r="C718" s="627" t="s">
        <v>569</v>
      </c>
      <c r="D718" s="628" t="s">
        <v>570</v>
      </c>
      <c r="E718" s="627" t="s">
        <v>554</v>
      </c>
      <c r="F718" s="628" t="s">
        <v>555</v>
      </c>
      <c r="G718" s="627" t="s">
        <v>620</v>
      </c>
      <c r="H718" s="627" t="s">
        <v>1605</v>
      </c>
      <c r="I718" s="627" t="s">
        <v>1606</v>
      </c>
      <c r="J718" s="627" t="s">
        <v>1607</v>
      </c>
      <c r="K718" s="627" t="s">
        <v>1608</v>
      </c>
      <c r="L718" s="629">
        <v>2332.2959674360095</v>
      </c>
      <c r="M718" s="629">
        <v>28</v>
      </c>
      <c r="N718" s="630">
        <v>65304.287088208264</v>
      </c>
    </row>
    <row r="719" spans="1:14" ht="14.4" customHeight="1" x14ac:dyDescent="0.3">
      <c r="A719" s="625" t="s">
        <v>549</v>
      </c>
      <c r="B719" s="626" t="s">
        <v>551</v>
      </c>
      <c r="C719" s="627" t="s">
        <v>569</v>
      </c>
      <c r="D719" s="628" t="s">
        <v>570</v>
      </c>
      <c r="E719" s="627" t="s">
        <v>554</v>
      </c>
      <c r="F719" s="628" t="s">
        <v>555</v>
      </c>
      <c r="G719" s="627" t="s">
        <v>620</v>
      </c>
      <c r="H719" s="627" t="s">
        <v>1609</v>
      </c>
      <c r="I719" s="627" t="s">
        <v>1610</v>
      </c>
      <c r="J719" s="627" t="s">
        <v>1611</v>
      </c>
      <c r="K719" s="627" t="s">
        <v>1608</v>
      </c>
      <c r="L719" s="629">
        <v>2223.3399959709868</v>
      </c>
      <c r="M719" s="629">
        <v>18</v>
      </c>
      <c r="N719" s="630">
        <v>40020.119927477761</v>
      </c>
    </row>
    <row r="720" spans="1:14" ht="14.4" customHeight="1" x14ac:dyDescent="0.3">
      <c r="A720" s="625" t="s">
        <v>549</v>
      </c>
      <c r="B720" s="626" t="s">
        <v>551</v>
      </c>
      <c r="C720" s="627" t="s">
        <v>569</v>
      </c>
      <c r="D720" s="628" t="s">
        <v>570</v>
      </c>
      <c r="E720" s="627" t="s">
        <v>554</v>
      </c>
      <c r="F720" s="628" t="s">
        <v>555</v>
      </c>
      <c r="G720" s="627" t="s">
        <v>620</v>
      </c>
      <c r="H720" s="627" t="s">
        <v>2507</v>
      </c>
      <c r="I720" s="627" t="s">
        <v>2508</v>
      </c>
      <c r="J720" s="627" t="s">
        <v>2509</v>
      </c>
      <c r="K720" s="627" t="s">
        <v>2510</v>
      </c>
      <c r="L720" s="629">
        <v>1735.66</v>
      </c>
      <c r="M720" s="629">
        <v>1</v>
      </c>
      <c r="N720" s="630">
        <v>1735.66</v>
      </c>
    </row>
    <row r="721" spans="1:14" ht="14.4" customHeight="1" x14ac:dyDescent="0.3">
      <c r="A721" s="625" t="s">
        <v>549</v>
      </c>
      <c r="B721" s="626" t="s">
        <v>551</v>
      </c>
      <c r="C721" s="627" t="s">
        <v>569</v>
      </c>
      <c r="D721" s="628" t="s">
        <v>570</v>
      </c>
      <c r="E721" s="627" t="s">
        <v>554</v>
      </c>
      <c r="F721" s="628" t="s">
        <v>555</v>
      </c>
      <c r="G721" s="627" t="s">
        <v>620</v>
      </c>
      <c r="H721" s="627" t="s">
        <v>2511</v>
      </c>
      <c r="I721" s="627" t="s">
        <v>2512</v>
      </c>
      <c r="J721" s="627" t="s">
        <v>2513</v>
      </c>
      <c r="K721" s="627" t="s">
        <v>2510</v>
      </c>
      <c r="L721" s="629">
        <v>1389.8645089894001</v>
      </c>
      <c r="M721" s="629">
        <v>1</v>
      </c>
      <c r="N721" s="630">
        <v>1389.8645089894001</v>
      </c>
    </row>
    <row r="722" spans="1:14" ht="14.4" customHeight="1" x14ac:dyDescent="0.3">
      <c r="A722" s="625" t="s">
        <v>549</v>
      </c>
      <c r="B722" s="626" t="s">
        <v>551</v>
      </c>
      <c r="C722" s="627" t="s">
        <v>569</v>
      </c>
      <c r="D722" s="628" t="s">
        <v>570</v>
      </c>
      <c r="E722" s="627" t="s">
        <v>554</v>
      </c>
      <c r="F722" s="628" t="s">
        <v>555</v>
      </c>
      <c r="G722" s="627" t="s">
        <v>620</v>
      </c>
      <c r="H722" s="627" t="s">
        <v>1615</v>
      </c>
      <c r="I722" s="627" t="s">
        <v>1616</v>
      </c>
      <c r="J722" s="627" t="s">
        <v>1617</v>
      </c>
      <c r="K722" s="627" t="s">
        <v>1618</v>
      </c>
      <c r="L722" s="629">
        <v>1735.07</v>
      </c>
      <c r="M722" s="629">
        <v>1</v>
      </c>
      <c r="N722" s="630">
        <v>1735.07</v>
      </c>
    </row>
    <row r="723" spans="1:14" ht="14.4" customHeight="1" x14ac:dyDescent="0.3">
      <c r="A723" s="625" t="s">
        <v>549</v>
      </c>
      <c r="B723" s="626" t="s">
        <v>551</v>
      </c>
      <c r="C723" s="627" t="s">
        <v>569</v>
      </c>
      <c r="D723" s="628" t="s">
        <v>570</v>
      </c>
      <c r="E723" s="627" t="s">
        <v>554</v>
      </c>
      <c r="F723" s="628" t="s">
        <v>555</v>
      </c>
      <c r="G723" s="627" t="s">
        <v>620</v>
      </c>
      <c r="H723" s="627" t="s">
        <v>1619</v>
      </c>
      <c r="I723" s="627" t="s">
        <v>1620</v>
      </c>
      <c r="J723" s="627" t="s">
        <v>1617</v>
      </c>
      <c r="K723" s="627" t="s">
        <v>1621</v>
      </c>
      <c r="L723" s="629">
        <v>2156.25</v>
      </c>
      <c r="M723" s="629">
        <v>1</v>
      </c>
      <c r="N723" s="630">
        <v>2156.25</v>
      </c>
    </row>
    <row r="724" spans="1:14" ht="14.4" customHeight="1" x14ac:dyDescent="0.3">
      <c r="A724" s="625" t="s">
        <v>549</v>
      </c>
      <c r="B724" s="626" t="s">
        <v>551</v>
      </c>
      <c r="C724" s="627" t="s">
        <v>569</v>
      </c>
      <c r="D724" s="628" t="s">
        <v>570</v>
      </c>
      <c r="E724" s="627" t="s">
        <v>554</v>
      </c>
      <c r="F724" s="628" t="s">
        <v>555</v>
      </c>
      <c r="G724" s="627" t="s">
        <v>620</v>
      </c>
      <c r="H724" s="627" t="s">
        <v>2514</v>
      </c>
      <c r="I724" s="627" t="s">
        <v>2515</v>
      </c>
      <c r="J724" s="627" t="s">
        <v>1627</v>
      </c>
      <c r="K724" s="627" t="s">
        <v>2516</v>
      </c>
      <c r="L724" s="629">
        <v>290.26</v>
      </c>
      <c r="M724" s="629">
        <v>10</v>
      </c>
      <c r="N724" s="630">
        <v>2902.6</v>
      </c>
    </row>
    <row r="725" spans="1:14" ht="14.4" customHeight="1" x14ac:dyDescent="0.3">
      <c r="A725" s="625" t="s">
        <v>549</v>
      </c>
      <c r="B725" s="626" t="s">
        <v>551</v>
      </c>
      <c r="C725" s="627" t="s">
        <v>569</v>
      </c>
      <c r="D725" s="628" t="s">
        <v>570</v>
      </c>
      <c r="E725" s="627" t="s">
        <v>554</v>
      </c>
      <c r="F725" s="628" t="s">
        <v>555</v>
      </c>
      <c r="G725" s="627" t="s">
        <v>1399</v>
      </c>
      <c r="H725" s="627" t="s">
        <v>1629</v>
      </c>
      <c r="I725" s="627" t="s">
        <v>1630</v>
      </c>
      <c r="J725" s="627" t="s">
        <v>1631</v>
      </c>
      <c r="K725" s="627" t="s">
        <v>1632</v>
      </c>
      <c r="L725" s="629">
        <v>40.729993144187198</v>
      </c>
      <c r="M725" s="629">
        <v>6</v>
      </c>
      <c r="N725" s="630">
        <v>244.37995886512317</v>
      </c>
    </row>
    <row r="726" spans="1:14" ht="14.4" customHeight="1" x14ac:dyDescent="0.3">
      <c r="A726" s="625" t="s">
        <v>549</v>
      </c>
      <c r="B726" s="626" t="s">
        <v>551</v>
      </c>
      <c r="C726" s="627" t="s">
        <v>569</v>
      </c>
      <c r="D726" s="628" t="s">
        <v>570</v>
      </c>
      <c r="E726" s="627" t="s">
        <v>554</v>
      </c>
      <c r="F726" s="628" t="s">
        <v>555</v>
      </c>
      <c r="G726" s="627" t="s">
        <v>1399</v>
      </c>
      <c r="H726" s="627" t="s">
        <v>2517</v>
      </c>
      <c r="I726" s="627" t="s">
        <v>2518</v>
      </c>
      <c r="J726" s="627" t="s">
        <v>2519</v>
      </c>
      <c r="K726" s="627" t="s">
        <v>1632</v>
      </c>
      <c r="L726" s="629">
        <v>42.6</v>
      </c>
      <c r="M726" s="629">
        <v>3</v>
      </c>
      <c r="N726" s="630">
        <v>127.80000000000001</v>
      </c>
    </row>
    <row r="727" spans="1:14" ht="14.4" customHeight="1" x14ac:dyDescent="0.3">
      <c r="A727" s="625" t="s">
        <v>549</v>
      </c>
      <c r="B727" s="626" t="s">
        <v>551</v>
      </c>
      <c r="C727" s="627" t="s">
        <v>569</v>
      </c>
      <c r="D727" s="628" t="s">
        <v>570</v>
      </c>
      <c r="E727" s="627" t="s">
        <v>554</v>
      </c>
      <c r="F727" s="628" t="s">
        <v>555</v>
      </c>
      <c r="G727" s="627" t="s">
        <v>1399</v>
      </c>
      <c r="H727" s="627" t="s">
        <v>2520</v>
      </c>
      <c r="I727" s="627" t="s">
        <v>2521</v>
      </c>
      <c r="J727" s="627" t="s">
        <v>2522</v>
      </c>
      <c r="K727" s="627" t="s">
        <v>1632</v>
      </c>
      <c r="L727" s="629">
        <v>54.055870662751815</v>
      </c>
      <c r="M727" s="629">
        <v>22</v>
      </c>
      <c r="N727" s="630">
        <v>1189.2291545805399</v>
      </c>
    </row>
    <row r="728" spans="1:14" ht="14.4" customHeight="1" x14ac:dyDescent="0.3">
      <c r="A728" s="625" t="s">
        <v>549</v>
      </c>
      <c r="B728" s="626" t="s">
        <v>551</v>
      </c>
      <c r="C728" s="627" t="s">
        <v>569</v>
      </c>
      <c r="D728" s="628" t="s">
        <v>570</v>
      </c>
      <c r="E728" s="627" t="s">
        <v>554</v>
      </c>
      <c r="F728" s="628" t="s">
        <v>555</v>
      </c>
      <c r="G728" s="627" t="s">
        <v>1399</v>
      </c>
      <c r="H728" s="627" t="s">
        <v>2523</v>
      </c>
      <c r="I728" s="627" t="s">
        <v>2524</v>
      </c>
      <c r="J728" s="627" t="s">
        <v>2525</v>
      </c>
      <c r="K728" s="627" t="s">
        <v>1632</v>
      </c>
      <c r="L728" s="629">
        <v>54.025986568123457</v>
      </c>
      <c r="M728" s="629">
        <v>15</v>
      </c>
      <c r="N728" s="630">
        <v>810.38979852185184</v>
      </c>
    </row>
    <row r="729" spans="1:14" ht="14.4" customHeight="1" x14ac:dyDescent="0.3">
      <c r="A729" s="625" t="s">
        <v>549</v>
      </c>
      <c r="B729" s="626" t="s">
        <v>551</v>
      </c>
      <c r="C729" s="627" t="s">
        <v>569</v>
      </c>
      <c r="D729" s="628" t="s">
        <v>570</v>
      </c>
      <c r="E729" s="627" t="s">
        <v>554</v>
      </c>
      <c r="F729" s="628" t="s">
        <v>555</v>
      </c>
      <c r="G729" s="627" t="s">
        <v>1399</v>
      </c>
      <c r="H729" s="627" t="s">
        <v>2526</v>
      </c>
      <c r="I729" s="627" t="s">
        <v>2527</v>
      </c>
      <c r="J729" s="627" t="s">
        <v>2528</v>
      </c>
      <c r="K729" s="627" t="s">
        <v>1632</v>
      </c>
      <c r="L729" s="629">
        <v>54.12</v>
      </c>
      <c r="M729" s="629">
        <v>6</v>
      </c>
      <c r="N729" s="630">
        <v>324.71999999999997</v>
      </c>
    </row>
    <row r="730" spans="1:14" ht="14.4" customHeight="1" x14ac:dyDescent="0.3">
      <c r="A730" s="625" t="s">
        <v>549</v>
      </c>
      <c r="B730" s="626" t="s">
        <v>551</v>
      </c>
      <c r="C730" s="627" t="s">
        <v>569</v>
      </c>
      <c r="D730" s="628" t="s">
        <v>570</v>
      </c>
      <c r="E730" s="627" t="s">
        <v>554</v>
      </c>
      <c r="F730" s="628" t="s">
        <v>555</v>
      </c>
      <c r="G730" s="627" t="s">
        <v>1399</v>
      </c>
      <c r="H730" s="627" t="s">
        <v>1639</v>
      </c>
      <c r="I730" s="627" t="s">
        <v>1639</v>
      </c>
      <c r="J730" s="627" t="s">
        <v>1640</v>
      </c>
      <c r="K730" s="627" t="s">
        <v>1641</v>
      </c>
      <c r="L730" s="629">
        <v>71.526666666666671</v>
      </c>
      <c r="M730" s="629">
        <v>18</v>
      </c>
      <c r="N730" s="630">
        <v>1287.48</v>
      </c>
    </row>
    <row r="731" spans="1:14" ht="14.4" customHeight="1" x14ac:dyDescent="0.3">
      <c r="A731" s="625" t="s">
        <v>549</v>
      </c>
      <c r="B731" s="626" t="s">
        <v>551</v>
      </c>
      <c r="C731" s="627" t="s">
        <v>569</v>
      </c>
      <c r="D731" s="628" t="s">
        <v>570</v>
      </c>
      <c r="E731" s="627" t="s">
        <v>554</v>
      </c>
      <c r="F731" s="628" t="s">
        <v>555</v>
      </c>
      <c r="G731" s="627" t="s">
        <v>1399</v>
      </c>
      <c r="H731" s="627" t="s">
        <v>2529</v>
      </c>
      <c r="I731" s="627" t="s">
        <v>2529</v>
      </c>
      <c r="J731" s="627" t="s">
        <v>2530</v>
      </c>
      <c r="K731" s="627" t="s">
        <v>1647</v>
      </c>
      <c r="L731" s="629">
        <v>252.97</v>
      </c>
      <c r="M731" s="629">
        <v>8</v>
      </c>
      <c r="N731" s="630">
        <v>2023.76</v>
      </c>
    </row>
    <row r="732" spans="1:14" ht="14.4" customHeight="1" x14ac:dyDescent="0.3">
      <c r="A732" s="625" t="s">
        <v>549</v>
      </c>
      <c r="B732" s="626" t="s">
        <v>551</v>
      </c>
      <c r="C732" s="627" t="s">
        <v>569</v>
      </c>
      <c r="D732" s="628" t="s">
        <v>570</v>
      </c>
      <c r="E732" s="627" t="s">
        <v>554</v>
      </c>
      <c r="F732" s="628" t="s">
        <v>555</v>
      </c>
      <c r="G732" s="627" t="s">
        <v>1399</v>
      </c>
      <c r="H732" s="627" t="s">
        <v>1642</v>
      </c>
      <c r="I732" s="627" t="s">
        <v>1643</v>
      </c>
      <c r="J732" s="627" t="s">
        <v>1644</v>
      </c>
      <c r="K732" s="627" t="s">
        <v>1645</v>
      </c>
      <c r="L732" s="629">
        <v>207</v>
      </c>
      <c r="M732" s="629">
        <v>4</v>
      </c>
      <c r="N732" s="630">
        <v>828</v>
      </c>
    </row>
    <row r="733" spans="1:14" ht="14.4" customHeight="1" x14ac:dyDescent="0.3">
      <c r="A733" s="625" t="s">
        <v>549</v>
      </c>
      <c r="B733" s="626" t="s">
        <v>551</v>
      </c>
      <c r="C733" s="627" t="s">
        <v>569</v>
      </c>
      <c r="D733" s="628" t="s">
        <v>570</v>
      </c>
      <c r="E733" s="627" t="s">
        <v>554</v>
      </c>
      <c r="F733" s="628" t="s">
        <v>555</v>
      </c>
      <c r="G733" s="627" t="s">
        <v>1399</v>
      </c>
      <c r="H733" s="627" t="s">
        <v>2531</v>
      </c>
      <c r="I733" s="627" t="s">
        <v>2532</v>
      </c>
      <c r="J733" s="627" t="s">
        <v>2533</v>
      </c>
      <c r="K733" s="627" t="s">
        <v>2534</v>
      </c>
      <c r="L733" s="629">
        <v>198.26</v>
      </c>
      <c r="M733" s="629">
        <v>1</v>
      </c>
      <c r="N733" s="630">
        <v>198.26</v>
      </c>
    </row>
    <row r="734" spans="1:14" ht="14.4" customHeight="1" x14ac:dyDescent="0.3">
      <c r="A734" s="625" t="s">
        <v>549</v>
      </c>
      <c r="B734" s="626" t="s">
        <v>551</v>
      </c>
      <c r="C734" s="627" t="s">
        <v>569</v>
      </c>
      <c r="D734" s="628" t="s">
        <v>570</v>
      </c>
      <c r="E734" s="627" t="s">
        <v>554</v>
      </c>
      <c r="F734" s="628" t="s">
        <v>555</v>
      </c>
      <c r="G734" s="627" t="s">
        <v>1399</v>
      </c>
      <c r="H734" s="627" t="s">
        <v>1646</v>
      </c>
      <c r="I734" s="627" t="s">
        <v>1646</v>
      </c>
      <c r="J734" s="627" t="s">
        <v>1640</v>
      </c>
      <c r="K734" s="627" t="s">
        <v>1647</v>
      </c>
      <c r="L734" s="629">
        <v>183.36929668444401</v>
      </c>
      <c r="M734" s="629">
        <v>8</v>
      </c>
      <c r="N734" s="630">
        <v>1466.9543734755521</v>
      </c>
    </row>
    <row r="735" spans="1:14" ht="14.4" customHeight="1" x14ac:dyDescent="0.3">
      <c r="A735" s="625" t="s">
        <v>549</v>
      </c>
      <c r="B735" s="626" t="s">
        <v>551</v>
      </c>
      <c r="C735" s="627" t="s">
        <v>569</v>
      </c>
      <c r="D735" s="628" t="s">
        <v>570</v>
      </c>
      <c r="E735" s="627" t="s">
        <v>554</v>
      </c>
      <c r="F735" s="628" t="s">
        <v>555</v>
      </c>
      <c r="G735" s="627" t="s">
        <v>1399</v>
      </c>
      <c r="H735" s="627" t="s">
        <v>2535</v>
      </c>
      <c r="I735" s="627" t="s">
        <v>2536</v>
      </c>
      <c r="J735" s="627" t="s">
        <v>2537</v>
      </c>
      <c r="K735" s="627" t="s">
        <v>1632</v>
      </c>
      <c r="L735" s="629">
        <v>40.569919885131497</v>
      </c>
      <c r="M735" s="629">
        <v>4</v>
      </c>
      <c r="N735" s="630">
        <v>162.27967954052599</v>
      </c>
    </row>
    <row r="736" spans="1:14" ht="14.4" customHeight="1" x14ac:dyDescent="0.3">
      <c r="A736" s="625" t="s">
        <v>549</v>
      </c>
      <c r="B736" s="626" t="s">
        <v>551</v>
      </c>
      <c r="C736" s="627" t="s">
        <v>569</v>
      </c>
      <c r="D736" s="628" t="s">
        <v>570</v>
      </c>
      <c r="E736" s="627" t="s">
        <v>554</v>
      </c>
      <c r="F736" s="628" t="s">
        <v>555</v>
      </c>
      <c r="G736" s="627" t="s">
        <v>1399</v>
      </c>
      <c r="H736" s="627" t="s">
        <v>2538</v>
      </c>
      <c r="I736" s="627" t="s">
        <v>2539</v>
      </c>
      <c r="J736" s="627" t="s">
        <v>2540</v>
      </c>
      <c r="K736" s="627" t="s">
        <v>1632</v>
      </c>
      <c r="L736" s="629">
        <v>40.570048703446972</v>
      </c>
      <c r="M736" s="629">
        <v>9</v>
      </c>
      <c r="N736" s="630">
        <v>365.13043833102273</v>
      </c>
    </row>
    <row r="737" spans="1:14" ht="14.4" customHeight="1" x14ac:dyDescent="0.3">
      <c r="A737" s="625" t="s">
        <v>549</v>
      </c>
      <c r="B737" s="626" t="s">
        <v>551</v>
      </c>
      <c r="C737" s="627" t="s">
        <v>569</v>
      </c>
      <c r="D737" s="628" t="s">
        <v>570</v>
      </c>
      <c r="E737" s="627" t="s">
        <v>554</v>
      </c>
      <c r="F737" s="628" t="s">
        <v>555</v>
      </c>
      <c r="G737" s="627" t="s">
        <v>1399</v>
      </c>
      <c r="H737" s="627" t="s">
        <v>1654</v>
      </c>
      <c r="I737" s="627" t="s">
        <v>1655</v>
      </c>
      <c r="J737" s="627" t="s">
        <v>1656</v>
      </c>
      <c r="K737" s="627"/>
      <c r="L737" s="629">
        <v>40.569919885131497</v>
      </c>
      <c r="M737" s="629">
        <v>6</v>
      </c>
      <c r="N737" s="630">
        <v>243.41951931078898</v>
      </c>
    </row>
    <row r="738" spans="1:14" ht="14.4" customHeight="1" x14ac:dyDescent="0.3">
      <c r="A738" s="625" t="s">
        <v>549</v>
      </c>
      <c r="B738" s="626" t="s">
        <v>551</v>
      </c>
      <c r="C738" s="627" t="s">
        <v>569</v>
      </c>
      <c r="D738" s="628" t="s">
        <v>570</v>
      </c>
      <c r="E738" s="627" t="s">
        <v>560</v>
      </c>
      <c r="F738" s="628" t="s">
        <v>561</v>
      </c>
      <c r="G738" s="627"/>
      <c r="H738" s="627" t="s">
        <v>1657</v>
      </c>
      <c r="I738" s="627" t="s">
        <v>1658</v>
      </c>
      <c r="J738" s="627" t="s">
        <v>1659</v>
      </c>
      <c r="K738" s="627" t="s">
        <v>1660</v>
      </c>
      <c r="L738" s="629">
        <v>32.616641065195033</v>
      </c>
      <c r="M738" s="629">
        <v>60</v>
      </c>
      <c r="N738" s="630">
        <v>1956.9984639117019</v>
      </c>
    </row>
    <row r="739" spans="1:14" ht="14.4" customHeight="1" x14ac:dyDescent="0.3">
      <c r="A739" s="625" t="s">
        <v>549</v>
      </c>
      <c r="B739" s="626" t="s">
        <v>551</v>
      </c>
      <c r="C739" s="627" t="s">
        <v>569</v>
      </c>
      <c r="D739" s="628" t="s">
        <v>570</v>
      </c>
      <c r="E739" s="627" t="s">
        <v>560</v>
      </c>
      <c r="F739" s="628" t="s">
        <v>561</v>
      </c>
      <c r="G739" s="627"/>
      <c r="H739" s="627" t="s">
        <v>1661</v>
      </c>
      <c r="I739" s="627" t="s">
        <v>1662</v>
      </c>
      <c r="J739" s="627" t="s">
        <v>1663</v>
      </c>
      <c r="K739" s="627" t="s">
        <v>1664</v>
      </c>
      <c r="L739" s="629">
        <v>746.74503176546284</v>
      </c>
      <c r="M739" s="629">
        <v>3.0799999999999987</v>
      </c>
      <c r="N739" s="630">
        <v>2299.9746978376247</v>
      </c>
    </row>
    <row r="740" spans="1:14" ht="14.4" customHeight="1" x14ac:dyDescent="0.3">
      <c r="A740" s="625" t="s">
        <v>549</v>
      </c>
      <c r="B740" s="626" t="s">
        <v>551</v>
      </c>
      <c r="C740" s="627" t="s">
        <v>569</v>
      </c>
      <c r="D740" s="628" t="s">
        <v>570</v>
      </c>
      <c r="E740" s="627" t="s">
        <v>560</v>
      </c>
      <c r="F740" s="628" t="s">
        <v>561</v>
      </c>
      <c r="G740" s="627"/>
      <c r="H740" s="627" t="s">
        <v>2541</v>
      </c>
      <c r="I740" s="627" t="s">
        <v>2542</v>
      </c>
      <c r="J740" s="627" t="s">
        <v>2543</v>
      </c>
      <c r="K740" s="627" t="s">
        <v>2544</v>
      </c>
      <c r="L740" s="629">
        <v>64.150000000000006</v>
      </c>
      <c r="M740" s="629">
        <v>4</v>
      </c>
      <c r="N740" s="630">
        <v>256.60000000000002</v>
      </c>
    </row>
    <row r="741" spans="1:14" ht="14.4" customHeight="1" x14ac:dyDescent="0.3">
      <c r="A741" s="625" t="s">
        <v>549</v>
      </c>
      <c r="B741" s="626" t="s">
        <v>551</v>
      </c>
      <c r="C741" s="627" t="s">
        <v>569</v>
      </c>
      <c r="D741" s="628" t="s">
        <v>570</v>
      </c>
      <c r="E741" s="627" t="s">
        <v>560</v>
      </c>
      <c r="F741" s="628" t="s">
        <v>561</v>
      </c>
      <c r="G741" s="627" t="s">
        <v>620</v>
      </c>
      <c r="H741" s="627" t="s">
        <v>1665</v>
      </c>
      <c r="I741" s="627" t="s">
        <v>1666</v>
      </c>
      <c r="J741" s="627" t="s">
        <v>1667</v>
      </c>
      <c r="K741" s="627" t="s">
        <v>1668</v>
      </c>
      <c r="L741" s="629">
        <v>37.948213916888939</v>
      </c>
      <c r="M741" s="629">
        <v>34</v>
      </c>
      <c r="N741" s="630">
        <v>1290.2392731742239</v>
      </c>
    </row>
    <row r="742" spans="1:14" ht="14.4" customHeight="1" x14ac:dyDescent="0.3">
      <c r="A742" s="625" t="s">
        <v>549</v>
      </c>
      <c r="B742" s="626" t="s">
        <v>551</v>
      </c>
      <c r="C742" s="627" t="s">
        <v>569</v>
      </c>
      <c r="D742" s="628" t="s">
        <v>570</v>
      </c>
      <c r="E742" s="627" t="s">
        <v>560</v>
      </c>
      <c r="F742" s="628" t="s">
        <v>561</v>
      </c>
      <c r="G742" s="627" t="s">
        <v>620</v>
      </c>
      <c r="H742" s="627" t="s">
        <v>2545</v>
      </c>
      <c r="I742" s="627" t="s">
        <v>2546</v>
      </c>
      <c r="J742" s="627" t="s">
        <v>2547</v>
      </c>
      <c r="K742" s="627" t="s">
        <v>1854</v>
      </c>
      <c r="L742" s="629">
        <v>63.998310702546163</v>
      </c>
      <c r="M742" s="629">
        <v>53</v>
      </c>
      <c r="N742" s="630">
        <v>3391.9104672349467</v>
      </c>
    </row>
    <row r="743" spans="1:14" ht="14.4" customHeight="1" x14ac:dyDescent="0.3">
      <c r="A743" s="625" t="s">
        <v>549</v>
      </c>
      <c r="B743" s="626" t="s">
        <v>551</v>
      </c>
      <c r="C743" s="627" t="s">
        <v>569</v>
      </c>
      <c r="D743" s="628" t="s">
        <v>570</v>
      </c>
      <c r="E743" s="627" t="s">
        <v>560</v>
      </c>
      <c r="F743" s="628" t="s">
        <v>561</v>
      </c>
      <c r="G743" s="627" t="s">
        <v>620</v>
      </c>
      <c r="H743" s="627" t="s">
        <v>1669</v>
      </c>
      <c r="I743" s="627" t="s">
        <v>1670</v>
      </c>
      <c r="J743" s="627" t="s">
        <v>1671</v>
      </c>
      <c r="K743" s="627" t="s">
        <v>1672</v>
      </c>
      <c r="L743" s="629">
        <v>26.7998971503145</v>
      </c>
      <c r="M743" s="629">
        <v>4</v>
      </c>
      <c r="N743" s="630">
        <v>107.199588601258</v>
      </c>
    </row>
    <row r="744" spans="1:14" ht="14.4" customHeight="1" x14ac:dyDescent="0.3">
      <c r="A744" s="625" t="s">
        <v>549</v>
      </c>
      <c r="B744" s="626" t="s">
        <v>551</v>
      </c>
      <c r="C744" s="627" t="s">
        <v>569</v>
      </c>
      <c r="D744" s="628" t="s">
        <v>570</v>
      </c>
      <c r="E744" s="627" t="s">
        <v>560</v>
      </c>
      <c r="F744" s="628" t="s">
        <v>561</v>
      </c>
      <c r="G744" s="627" t="s">
        <v>620</v>
      </c>
      <c r="H744" s="627" t="s">
        <v>1673</v>
      </c>
      <c r="I744" s="627" t="s">
        <v>1674</v>
      </c>
      <c r="J744" s="627" t="s">
        <v>1675</v>
      </c>
      <c r="K744" s="627" t="s">
        <v>1676</v>
      </c>
      <c r="L744" s="629">
        <v>33.351727130184806</v>
      </c>
      <c r="M744" s="629">
        <v>20</v>
      </c>
      <c r="N744" s="630">
        <v>667.03454260369608</v>
      </c>
    </row>
    <row r="745" spans="1:14" ht="14.4" customHeight="1" x14ac:dyDescent="0.3">
      <c r="A745" s="625" t="s">
        <v>549</v>
      </c>
      <c r="B745" s="626" t="s">
        <v>551</v>
      </c>
      <c r="C745" s="627" t="s">
        <v>569</v>
      </c>
      <c r="D745" s="628" t="s">
        <v>570</v>
      </c>
      <c r="E745" s="627" t="s">
        <v>560</v>
      </c>
      <c r="F745" s="628" t="s">
        <v>561</v>
      </c>
      <c r="G745" s="627" t="s">
        <v>620</v>
      </c>
      <c r="H745" s="627" t="s">
        <v>2548</v>
      </c>
      <c r="I745" s="627" t="s">
        <v>2549</v>
      </c>
      <c r="J745" s="627" t="s">
        <v>2550</v>
      </c>
      <c r="K745" s="627" t="s">
        <v>2551</v>
      </c>
      <c r="L745" s="629">
        <v>430.0524414998153</v>
      </c>
      <c r="M745" s="629">
        <v>12.2</v>
      </c>
      <c r="N745" s="630">
        <v>5246.6397862977465</v>
      </c>
    </row>
    <row r="746" spans="1:14" ht="14.4" customHeight="1" x14ac:dyDescent="0.3">
      <c r="A746" s="625" t="s">
        <v>549</v>
      </c>
      <c r="B746" s="626" t="s">
        <v>551</v>
      </c>
      <c r="C746" s="627" t="s">
        <v>569</v>
      </c>
      <c r="D746" s="628" t="s">
        <v>570</v>
      </c>
      <c r="E746" s="627" t="s">
        <v>560</v>
      </c>
      <c r="F746" s="628" t="s">
        <v>561</v>
      </c>
      <c r="G746" s="627" t="s">
        <v>620</v>
      </c>
      <c r="H746" s="627" t="s">
        <v>2552</v>
      </c>
      <c r="I746" s="627" t="s">
        <v>2553</v>
      </c>
      <c r="J746" s="627" t="s">
        <v>1722</v>
      </c>
      <c r="K746" s="627" t="s">
        <v>2554</v>
      </c>
      <c r="L746" s="629">
        <v>182.03333333333333</v>
      </c>
      <c r="M746" s="629">
        <v>3</v>
      </c>
      <c r="N746" s="630">
        <v>546.1</v>
      </c>
    </row>
    <row r="747" spans="1:14" ht="14.4" customHeight="1" x14ac:dyDescent="0.3">
      <c r="A747" s="625" t="s">
        <v>549</v>
      </c>
      <c r="B747" s="626" t="s">
        <v>551</v>
      </c>
      <c r="C747" s="627" t="s">
        <v>569</v>
      </c>
      <c r="D747" s="628" t="s">
        <v>570</v>
      </c>
      <c r="E747" s="627" t="s">
        <v>560</v>
      </c>
      <c r="F747" s="628" t="s">
        <v>561</v>
      </c>
      <c r="G747" s="627" t="s">
        <v>620</v>
      </c>
      <c r="H747" s="627" t="s">
        <v>1677</v>
      </c>
      <c r="I747" s="627" t="s">
        <v>1678</v>
      </c>
      <c r="J747" s="627" t="s">
        <v>1679</v>
      </c>
      <c r="K747" s="627" t="s">
        <v>1680</v>
      </c>
      <c r="L747" s="629">
        <v>641.98981023128465</v>
      </c>
      <c r="M747" s="629">
        <v>3</v>
      </c>
      <c r="N747" s="630">
        <v>1925.9694306938541</v>
      </c>
    </row>
    <row r="748" spans="1:14" ht="14.4" customHeight="1" x14ac:dyDescent="0.3">
      <c r="A748" s="625" t="s">
        <v>549</v>
      </c>
      <c r="B748" s="626" t="s">
        <v>551</v>
      </c>
      <c r="C748" s="627" t="s">
        <v>569</v>
      </c>
      <c r="D748" s="628" t="s">
        <v>570</v>
      </c>
      <c r="E748" s="627" t="s">
        <v>560</v>
      </c>
      <c r="F748" s="628" t="s">
        <v>561</v>
      </c>
      <c r="G748" s="627" t="s">
        <v>620</v>
      </c>
      <c r="H748" s="627" t="s">
        <v>2555</v>
      </c>
      <c r="I748" s="627" t="s">
        <v>2556</v>
      </c>
      <c r="J748" s="627" t="s">
        <v>2557</v>
      </c>
      <c r="K748" s="627" t="s">
        <v>2558</v>
      </c>
      <c r="L748" s="629">
        <v>231.019992753938</v>
      </c>
      <c r="M748" s="629">
        <v>0.6</v>
      </c>
      <c r="N748" s="630">
        <v>138.61199565236279</v>
      </c>
    </row>
    <row r="749" spans="1:14" ht="14.4" customHeight="1" x14ac:dyDescent="0.3">
      <c r="A749" s="625" t="s">
        <v>549</v>
      </c>
      <c r="B749" s="626" t="s">
        <v>551</v>
      </c>
      <c r="C749" s="627" t="s">
        <v>569</v>
      </c>
      <c r="D749" s="628" t="s">
        <v>570</v>
      </c>
      <c r="E749" s="627" t="s">
        <v>560</v>
      </c>
      <c r="F749" s="628" t="s">
        <v>561</v>
      </c>
      <c r="G749" s="627" t="s">
        <v>620</v>
      </c>
      <c r="H749" s="627" t="s">
        <v>1681</v>
      </c>
      <c r="I749" s="627" t="s">
        <v>1682</v>
      </c>
      <c r="J749" s="627" t="s">
        <v>1683</v>
      </c>
      <c r="K749" s="627" t="s">
        <v>1684</v>
      </c>
      <c r="L749" s="629">
        <v>4255.9252323588225</v>
      </c>
      <c r="M749" s="629">
        <v>10.5</v>
      </c>
      <c r="N749" s="630">
        <v>44687.21493976764</v>
      </c>
    </row>
    <row r="750" spans="1:14" ht="14.4" customHeight="1" x14ac:dyDescent="0.3">
      <c r="A750" s="625" t="s">
        <v>549</v>
      </c>
      <c r="B750" s="626" t="s">
        <v>551</v>
      </c>
      <c r="C750" s="627" t="s">
        <v>569</v>
      </c>
      <c r="D750" s="628" t="s">
        <v>570</v>
      </c>
      <c r="E750" s="627" t="s">
        <v>560</v>
      </c>
      <c r="F750" s="628" t="s">
        <v>561</v>
      </c>
      <c r="G750" s="627" t="s">
        <v>620</v>
      </c>
      <c r="H750" s="627" t="s">
        <v>2559</v>
      </c>
      <c r="I750" s="627" t="s">
        <v>2560</v>
      </c>
      <c r="J750" s="627" t="s">
        <v>2561</v>
      </c>
      <c r="K750" s="627" t="s">
        <v>2562</v>
      </c>
      <c r="L750" s="629">
        <v>2738.7392357166063</v>
      </c>
      <c r="M750" s="629">
        <v>3</v>
      </c>
      <c r="N750" s="630">
        <v>8216.217707149819</v>
      </c>
    </row>
    <row r="751" spans="1:14" ht="14.4" customHeight="1" x14ac:dyDescent="0.3">
      <c r="A751" s="625" t="s">
        <v>549</v>
      </c>
      <c r="B751" s="626" t="s">
        <v>551</v>
      </c>
      <c r="C751" s="627" t="s">
        <v>569</v>
      </c>
      <c r="D751" s="628" t="s">
        <v>570</v>
      </c>
      <c r="E751" s="627" t="s">
        <v>560</v>
      </c>
      <c r="F751" s="628" t="s">
        <v>561</v>
      </c>
      <c r="G751" s="627" t="s">
        <v>620</v>
      </c>
      <c r="H751" s="627" t="s">
        <v>1685</v>
      </c>
      <c r="I751" s="627" t="s">
        <v>1686</v>
      </c>
      <c r="J751" s="627" t="s">
        <v>1687</v>
      </c>
      <c r="K751" s="627" t="s">
        <v>1688</v>
      </c>
      <c r="L751" s="629">
        <v>677.95284564098495</v>
      </c>
      <c r="M751" s="629">
        <v>21.2</v>
      </c>
      <c r="N751" s="630">
        <v>14372.600327588882</v>
      </c>
    </row>
    <row r="752" spans="1:14" ht="14.4" customHeight="1" x14ac:dyDescent="0.3">
      <c r="A752" s="625" t="s">
        <v>549</v>
      </c>
      <c r="B752" s="626" t="s">
        <v>551</v>
      </c>
      <c r="C752" s="627" t="s">
        <v>569</v>
      </c>
      <c r="D752" s="628" t="s">
        <v>570</v>
      </c>
      <c r="E752" s="627" t="s">
        <v>560</v>
      </c>
      <c r="F752" s="628" t="s">
        <v>561</v>
      </c>
      <c r="G752" s="627" t="s">
        <v>620</v>
      </c>
      <c r="H752" s="627" t="s">
        <v>1689</v>
      </c>
      <c r="I752" s="627" t="s">
        <v>1690</v>
      </c>
      <c r="J752" s="627" t="s">
        <v>1691</v>
      </c>
      <c r="K752" s="627" t="s">
        <v>1692</v>
      </c>
      <c r="L752" s="629">
        <v>609.96277794850175</v>
      </c>
      <c r="M752" s="629">
        <v>9.35</v>
      </c>
      <c r="N752" s="630">
        <v>5703.1519738184916</v>
      </c>
    </row>
    <row r="753" spans="1:14" ht="14.4" customHeight="1" x14ac:dyDescent="0.3">
      <c r="A753" s="625" t="s">
        <v>549</v>
      </c>
      <c r="B753" s="626" t="s">
        <v>551</v>
      </c>
      <c r="C753" s="627" t="s">
        <v>569</v>
      </c>
      <c r="D753" s="628" t="s">
        <v>570</v>
      </c>
      <c r="E753" s="627" t="s">
        <v>560</v>
      </c>
      <c r="F753" s="628" t="s">
        <v>561</v>
      </c>
      <c r="G753" s="627" t="s">
        <v>620</v>
      </c>
      <c r="H753" s="627" t="s">
        <v>1693</v>
      </c>
      <c r="I753" s="627" t="s">
        <v>1694</v>
      </c>
      <c r="J753" s="627" t="s">
        <v>1695</v>
      </c>
      <c r="K753" s="627" t="s">
        <v>1696</v>
      </c>
      <c r="L753" s="629">
        <v>517.50004191992718</v>
      </c>
      <c r="M753" s="629">
        <v>2.4</v>
      </c>
      <c r="N753" s="630">
        <v>1242.0001006078251</v>
      </c>
    </row>
    <row r="754" spans="1:14" ht="14.4" customHeight="1" x14ac:dyDescent="0.3">
      <c r="A754" s="625" t="s">
        <v>549</v>
      </c>
      <c r="B754" s="626" t="s">
        <v>551</v>
      </c>
      <c r="C754" s="627" t="s">
        <v>569</v>
      </c>
      <c r="D754" s="628" t="s">
        <v>570</v>
      </c>
      <c r="E754" s="627" t="s">
        <v>560</v>
      </c>
      <c r="F754" s="628" t="s">
        <v>561</v>
      </c>
      <c r="G754" s="627" t="s">
        <v>620</v>
      </c>
      <c r="H754" s="627" t="s">
        <v>2563</v>
      </c>
      <c r="I754" s="627" t="s">
        <v>2564</v>
      </c>
      <c r="J754" s="627" t="s">
        <v>2565</v>
      </c>
      <c r="K754" s="627" t="s">
        <v>2566</v>
      </c>
      <c r="L754" s="629">
        <v>115.31</v>
      </c>
      <c r="M754" s="629">
        <v>1</v>
      </c>
      <c r="N754" s="630">
        <v>115.31</v>
      </c>
    </row>
    <row r="755" spans="1:14" ht="14.4" customHeight="1" x14ac:dyDescent="0.3">
      <c r="A755" s="625" t="s">
        <v>549</v>
      </c>
      <c r="B755" s="626" t="s">
        <v>551</v>
      </c>
      <c r="C755" s="627" t="s">
        <v>569</v>
      </c>
      <c r="D755" s="628" t="s">
        <v>570</v>
      </c>
      <c r="E755" s="627" t="s">
        <v>560</v>
      </c>
      <c r="F755" s="628" t="s">
        <v>561</v>
      </c>
      <c r="G755" s="627" t="s">
        <v>620</v>
      </c>
      <c r="H755" s="627" t="s">
        <v>1697</v>
      </c>
      <c r="I755" s="627" t="s">
        <v>1698</v>
      </c>
      <c r="J755" s="627" t="s">
        <v>1699</v>
      </c>
      <c r="K755" s="627" t="s">
        <v>1700</v>
      </c>
      <c r="L755" s="629">
        <v>238.85983627818501</v>
      </c>
      <c r="M755" s="629">
        <v>2</v>
      </c>
      <c r="N755" s="630">
        <v>477.71967255637003</v>
      </c>
    </row>
    <row r="756" spans="1:14" ht="14.4" customHeight="1" x14ac:dyDescent="0.3">
      <c r="A756" s="625" t="s">
        <v>549</v>
      </c>
      <c r="B756" s="626" t="s">
        <v>551</v>
      </c>
      <c r="C756" s="627" t="s">
        <v>569</v>
      </c>
      <c r="D756" s="628" t="s">
        <v>570</v>
      </c>
      <c r="E756" s="627" t="s">
        <v>560</v>
      </c>
      <c r="F756" s="628" t="s">
        <v>561</v>
      </c>
      <c r="G756" s="627" t="s">
        <v>620</v>
      </c>
      <c r="H756" s="627" t="s">
        <v>1701</v>
      </c>
      <c r="I756" s="627" t="s">
        <v>1702</v>
      </c>
      <c r="J756" s="627" t="s">
        <v>1703</v>
      </c>
      <c r="K756" s="627" t="s">
        <v>1704</v>
      </c>
      <c r="L756" s="629">
        <v>33.302897187819021</v>
      </c>
      <c r="M756" s="629">
        <v>161</v>
      </c>
      <c r="N756" s="630">
        <v>5361.7664472388624</v>
      </c>
    </row>
    <row r="757" spans="1:14" ht="14.4" customHeight="1" x14ac:dyDescent="0.3">
      <c r="A757" s="625" t="s">
        <v>549</v>
      </c>
      <c r="B757" s="626" t="s">
        <v>551</v>
      </c>
      <c r="C757" s="627" t="s">
        <v>569</v>
      </c>
      <c r="D757" s="628" t="s">
        <v>570</v>
      </c>
      <c r="E757" s="627" t="s">
        <v>560</v>
      </c>
      <c r="F757" s="628" t="s">
        <v>561</v>
      </c>
      <c r="G757" s="627" t="s">
        <v>620</v>
      </c>
      <c r="H757" s="627" t="s">
        <v>1705</v>
      </c>
      <c r="I757" s="627" t="s">
        <v>1706</v>
      </c>
      <c r="J757" s="627" t="s">
        <v>1707</v>
      </c>
      <c r="K757" s="627" t="s">
        <v>1708</v>
      </c>
      <c r="L757" s="629">
        <v>107.18699711983854</v>
      </c>
      <c r="M757" s="629">
        <v>23</v>
      </c>
      <c r="N757" s="630">
        <v>2465.3009337562862</v>
      </c>
    </row>
    <row r="758" spans="1:14" ht="14.4" customHeight="1" x14ac:dyDescent="0.3">
      <c r="A758" s="625" t="s">
        <v>549</v>
      </c>
      <c r="B758" s="626" t="s">
        <v>551</v>
      </c>
      <c r="C758" s="627" t="s">
        <v>569</v>
      </c>
      <c r="D758" s="628" t="s">
        <v>570</v>
      </c>
      <c r="E758" s="627" t="s">
        <v>560</v>
      </c>
      <c r="F758" s="628" t="s">
        <v>561</v>
      </c>
      <c r="G758" s="627" t="s">
        <v>620</v>
      </c>
      <c r="H758" s="627" t="s">
        <v>1709</v>
      </c>
      <c r="I758" s="627" t="s">
        <v>1710</v>
      </c>
      <c r="J758" s="627" t="s">
        <v>1707</v>
      </c>
      <c r="K758" s="627" t="s">
        <v>1711</v>
      </c>
      <c r="L758" s="629">
        <v>82.829985580714592</v>
      </c>
      <c r="M758" s="629">
        <v>27</v>
      </c>
      <c r="N758" s="630">
        <v>2236.409610679294</v>
      </c>
    </row>
    <row r="759" spans="1:14" ht="14.4" customHeight="1" x14ac:dyDescent="0.3">
      <c r="A759" s="625" t="s">
        <v>549</v>
      </c>
      <c r="B759" s="626" t="s">
        <v>551</v>
      </c>
      <c r="C759" s="627" t="s">
        <v>569</v>
      </c>
      <c r="D759" s="628" t="s">
        <v>570</v>
      </c>
      <c r="E759" s="627" t="s">
        <v>560</v>
      </c>
      <c r="F759" s="628" t="s">
        <v>561</v>
      </c>
      <c r="G759" s="627" t="s">
        <v>620</v>
      </c>
      <c r="H759" s="627" t="s">
        <v>1712</v>
      </c>
      <c r="I759" s="627" t="s">
        <v>1713</v>
      </c>
      <c r="J759" s="627" t="s">
        <v>1714</v>
      </c>
      <c r="K759" s="627" t="s">
        <v>1715</v>
      </c>
      <c r="L759" s="629">
        <v>245.85</v>
      </c>
      <c r="M759" s="629">
        <v>3</v>
      </c>
      <c r="N759" s="630">
        <v>737.55</v>
      </c>
    </row>
    <row r="760" spans="1:14" ht="14.4" customHeight="1" x14ac:dyDescent="0.3">
      <c r="A760" s="625" t="s">
        <v>549</v>
      </c>
      <c r="B760" s="626" t="s">
        <v>551</v>
      </c>
      <c r="C760" s="627" t="s">
        <v>569</v>
      </c>
      <c r="D760" s="628" t="s">
        <v>570</v>
      </c>
      <c r="E760" s="627" t="s">
        <v>560</v>
      </c>
      <c r="F760" s="628" t="s">
        <v>561</v>
      </c>
      <c r="G760" s="627" t="s">
        <v>620</v>
      </c>
      <c r="H760" s="627" t="s">
        <v>2567</v>
      </c>
      <c r="I760" s="627" t="s">
        <v>2568</v>
      </c>
      <c r="J760" s="627" t="s">
        <v>2569</v>
      </c>
      <c r="K760" s="627" t="s">
        <v>2570</v>
      </c>
      <c r="L760" s="629">
        <v>93.579999999999899</v>
      </c>
      <c r="M760" s="629">
        <v>1</v>
      </c>
      <c r="N760" s="630">
        <v>93.579999999999899</v>
      </c>
    </row>
    <row r="761" spans="1:14" ht="14.4" customHeight="1" x14ac:dyDescent="0.3">
      <c r="A761" s="625" t="s">
        <v>549</v>
      </c>
      <c r="B761" s="626" t="s">
        <v>551</v>
      </c>
      <c r="C761" s="627" t="s">
        <v>569</v>
      </c>
      <c r="D761" s="628" t="s">
        <v>570</v>
      </c>
      <c r="E761" s="627" t="s">
        <v>560</v>
      </c>
      <c r="F761" s="628" t="s">
        <v>561</v>
      </c>
      <c r="G761" s="627" t="s">
        <v>620</v>
      </c>
      <c r="H761" s="627" t="s">
        <v>2571</v>
      </c>
      <c r="I761" s="627" t="s">
        <v>2572</v>
      </c>
      <c r="J761" s="627" t="s">
        <v>2573</v>
      </c>
      <c r="K761" s="627" t="s">
        <v>2574</v>
      </c>
      <c r="L761" s="629">
        <v>86.124820629549248</v>
      </c>
      <c r="M761" s="629">
        <v>2</v>
      </c>
      <c r="N761" s="630">
        <v>172.2496412590985</v>
      </c>
    </row>
    <row r="762" spans="1:14" ht="14.4" customHeight="1" x14ac:dyDescent="0.3">
      <c r="A762" s="625" t="s">
        <v>549</v>
      </c>
      <c r="B762" s="626" t="s">
        <v>551</v>
      </c>
      <c r="C762" s="627" t="s">
        <v>569</v>
      </c>
      <c r="D762" s="628" t="s">
        <v>570</v>
      </c>
      <c r="E762" s="627" t="s">
        <v>560</v>
      </c>
      <c r="F762" s="628" t="s">
        <v>561</v>
      </c>
      <c r="G762" s="627" t="s">
        <v>620</v>
      </c>
      <c r="H762" s="627" t="s">
        <v>2575</v>
      </c>
      <c r="I762" s="627" t="s">
        <v>2576</v>
      </c>
      <c r="J762" s="627" t="s">
        <v>2573</v>
      </c>
      <c r="K762" s="627" t="s">
        <v>2577</v>
      </c>
      <c r="L762" s="629">
        <v>257.64484865795123</v>
      </c>
      <c r="M762" s="629">
        <v>4</v>
      </c>
      <c r="N762" s="630">
        <v>1030.5793946318049</v>
      </c>
    </row>
    <row r="763" spans="1:14" ht="14.4" customHeight="1" x14ac:dyDescent="0.3">
      <c r="A763" s="625" t="s">
        <v>549</v>
      </c>
      <c r="B763" s="626" t="s">
        <v>551</v>
      </c>
      <c r="C763" s="627" t="s">
        <v>569</v>
      </c>
      <c r="D763" s="628" t="s">
        <v>570</v>
      </c>
      <c r="E763" s="627" t="s">
        <v>560</v>
      </c>
      <c r="F763" s="628" t="s">
        <v>561</v>
      </c>
      <c r="G763" s="627" t="s">
        <v>620</v>
      </c>
      <c r="H763" s="627" t="s">
        <v>2578</v>
      </c>
      <c r="I763" s="627" t="s">
        <v>2579</v>
      </c>
      <c r="J763" s="627" t="s">
        <v>1687</v>
      </c>
      <c r="K763" s="627" t="s">
        <v>2580</v>
      </c>
      <c r="L763" s="629">
        <v>119.90990197168458</v>
      </c>
      <c r="M763" s="629">
        <v>7</v>
      </c>
      <c r="N763" s="630">
        <v>839.36931380179203</v>
      </c>
    </row>
    <row r="764" spans="1:14" ht="14.4" customHeight="1" x14ac:dyDescent="0.3">
      <c r="A764" s="625" t="s">
        <v>549</v>
      </c>
      <c r="B764" s="626" t="s">
        <v>551</v>
      </c>
      <c r="C764" s="627" t="s">
        <v>569</v>
      </c>
      <c r="D764" s="628" t="s">
        <v>570</v>
      </c>
      <c r="E764" s="627" t="s">
        <v>560</v>
      </c>
      <c r="F764" s="628" t="s">
        <v>561</v>
      </c>
      <c r="G764" s="627" t="s">
        <v>620</v>
      </c>
      <c r="H764" s="627" t="s">
        <v>2581</v>
      </c>
      <c r="I764" s="627" t="s">
        <v>2582</v>
      </c>
      <c r="J764" s="627" t="s">
        <v>2583</v>
      </c>
      <c r="K764" s="627" t="s">
        <v>2584</v>
      </c>
      <c r="L764" s="629">
        <v>178.28</v>
      </c>
      <c r="M764" s="629">
        <v>1</v>
      </c>
      <c r="N764" s="630">
        <v>178.28</v>
      </c>
    </row>
    <row r="765" spans="1:14" ht="14.4" customHeight="1" x14ac:dyDescent="0.3">
      <c r="A765" s="625" t="s">
        <v>549</v>
      </c>
      <c r="B765" s="626" t="s">
        <v>551</v>
      </c>
      <c r="C765" s="627" t="s">
        <v>569</v>
      </c>
      <c r="D765" s="628" t="s">
        <v>570</v>
      </c>
      <c r="E765" s="627" t="s">
        <v>560</v>
      </c>
      <c r="F765" s="628" t="s">
        <v>561</v>
      </c>
      <c r="G765" s="627" t="s">
        <v>620</v>
      </c>
      <c r="H765" s="627" t="s">
        <v>2585</v>
      </c>
      <c r="I765" s="627" t="s">
        <v>2586</v>
      </c>
      <c r="J765" s="627" t="s">
        <v>2587</v>
      </c>
      <c r="K765" s="627" t="s">
        <v>2588</v>
      </c>
      <c r="L765" s="629">
        <v>37.86</v>
      </c>
      <c r="M765" s="629">
        <v>1</v>
      </c>
      <c r="N765" s="630">
        <v>37.86</v>
      </c>
    </row>
    <row r="766" spans="1:14" ht="14.4" customHeight="1" x14ac:dyDescent="0.3">
      <c r="A766" s="625" t="s">
        <v>549</v>
      </c>
      <c r="B766" s="626" t="s">
        <v>551</v>
      </c>
      <c r="C766" s="627" t="s">
        <v>569</v>
      </c>
      <c r="D766" s="628" t="s">
        <v>570</v>
      </c>
      <c r="E766" s="627" t="s">
        <v>560</v>
      </c>
      <c r="F766" s="628" t="s">
        <v>561</v>
      </c>
      <c r="G766" s="627" t="s">
        <v>1399</v>
      </c>
      <c r="H766" s="627" t="s">
        <v>1716</v>
      </c>
      <c r="I766" s="627" t="s">
        <v>1717</v>
      </c>
      <c r="J766" s="627" t="s">
        <v>1718</v>
      </c>
      <c r="K766" s="627" t="s">
        <v>1719</v>
      </c>
      <c r="L766" s="629">
        <v>268.87419696568139</v>
      </c>
      <c r="M766" s="629">
        <v>57</v>
      </c>
      <c r="N766" s="630">
        <v>15325.82922704384</v>
      </c>
    </row>
    <row r="767" spans="1:14" ht="14.4" customHeight="1" x14ac:dyDescent="0.3">
      <c r="A767" s="625" t="s">
        <v>549</v>
      </c>
      <c r="B767" s="626" t="s">
        <v>551</v>
      </c>
      <c r="C767" s="627" t="s">
        <v>569</v>
      </c>
      <c r="D767" s="628" t="s">
        <v>570</v>
      </c>
      <c r="E767" s="627" t="s">
        <v>560</v>
      </c>
      <c r="F767" s="628" t="s">
        <v>561</v>
      </c>
      <c r="G767" s="627" t="s">
        <v>1399</v>
      </c>
      <c r="H767" s="627" t="s">
        <v>2589</v>
      </c>
      <c r="I767" s="627" t="s">
        <v>2590</v>
      </c>
      <c r="J767" s="627" t="s">
        <v>2591</v>
      </c>
      <c r="K767" s="627" t="s">
        <v>2592</v>
      </c>
      <c r="L767" s="629">
        <v>88.60036415973029</v>
      </c>
      <c r="M767" s="629">
        <v>50</v>
      </c>
      <c r="N767" s="630">
        <v>4430.0182079865144</v>
      </c>
    </row>
    <row r="768" spans="1:14" ht="14.4" customHeight="1" x14ac:dyDescent="0.3">
      <c r="A768" s="625" t="s">
        <v>549</v>
      </c>
      <c r="B768" s="626" t="s">
        <v>551</v>
      </c>
      <c r="C768" s="627" t="s">
        <v>569</v>
      </c>
      <c r="D768" s="628" t="s">
        <v>570</v>
      </c>
      <c r="E768" s="627" t="s">
        <v>560</v>
      </c>
      <c r="F768" s="628" t="s">
        <v>561</v>
      </c>
      <c r="G768" s="627" t="s">
        <v>1399</v>
      </c>
      <c r="H768" s="627" t="s">
        <v>1720</v>
      </c>
      <c r="I768" s="627" t="s">
        <v>1721</v>
      </c>
      <c r="J768" s="627" t="s">
        <v>1722</v>
      </c>
      <c r="K768" s="627" t="s">
        <v>1723</v>
      </c>
      <c r="L768" s="629">
        <v>52.167311260623158</v>
      </c>
      <c r="M768" s="629">
        <v>498</v>
      </c>
      <c r="N768" s="630">
        <v>25979.321007790331</v>
      </c>
    </row>
    <row r="769" spans="1:14" ht="14.4" customHeight="1" x14ac:dyDescent="0.3">
      <c r="A769" s="625" t="s">
        <v>549</v>
      </c>
      <c r="B769" s="626" t="s">
        <v>551</v>
      </c>
      <c r="C769" s="627" t="s">
        <v>569</v>
      </c>
      <c r="D769" s="628" t="s">
        <v>570</v>
      </c>
      <c r="E769" s="627" t="s">
        <v>560</v>
      </c>
      <c r="F769" s="628" t="s">
        <v>561</v>
      </c>
      <c r="G769" s="627" t="s">
        <v>1399</v>
      </c>
      <c r="H769" s="627" t="s">
        <v>1724</v>
      </c>
      <c r="I769" s="627" t="s">
        <v>1725</v>
      </c>
      <c r="J769" s="627" t="s">
        <v>1726</v>
      </c>
      <c r="K769" s="627" t="s">
        <v>1727</v>
      </c>
      <c r="L769" s="629">
        <v>3803.8159247621411</v>
      </c>
      <c r="M769" s="629">
        <v>26.496666666666666</v>
      </c>
      <c r="N769" s="630">
        <v>100788.44261978086</v>
      </c>
    </row>
    <row r="770" spans="1:14" ht="14.4" customHeight="1" x14ac:dyDescent="0.3">
      <c r="A770" s="625" t="s">
        <v>549</v>
      </c>
      <c r="B770" s="626" t="s">
        <v>551</v>
      </c>
      <c r="C770" s="627" t="s">
        <v>569</v>
      </c>
      <c r="D770" s="628" t="s">
        <v>570</v>
      </c>
      <c r="E770" s="627" t="s">
        <v>560</v>
      </c>
      <c r="F770" s="628" t="s">
        <v>561</v>
      </c>
      <c r="G770" s="627" t="s">
        <v>1399</v>
      </c>
      <c r="H770" s="627" t="s">
        <v>2593</v>
      </c>
      <c r="I770" s="627" t="s">
        <v>2594</v>
      </c>
      <c r="J770" s="627" t="s">
        <v>2595</v>
      </c>
      <c r="K770" s="627" t="s">
        <v>1731</v>
      </c>
      <c r="L770" s="629">
        <v>178.29000000000002</v>
      </c>
      <c r="M770" s="629">
        <v>5</v>
      </c>
      <c r="N770" s="630">
        <v>891.45</v>
      </c>
    </row>
    <row r="771" spans="1:14" ht="14.4" customHeight="1" x14ac:dyDescent="0.3">
      <c r="A771" s="625" t="s">
        <v>549</v>
      </c>
      <c r="B771" s="626" t="s">
        <v>551</v>
      </c>
      <c r="C771" s="627" t="s">
        <v>569</v>
      </c>
      <c r="D771" s="628" t="s">
        <v>570</v>
      </c>
      <c r="E771" s="627" t="s">
        <v>560</v>
      </c>
      <c r="F771" s="628" t="s">
        <v>561</v>
      </c>
      <c r="G771" s="627" t="s">
        <v>1399</v>
      </c>
      <c r="H771" s="627" t="s">
        <v>1728</v>
      </c>
      <c r="I771" s="627" t="s">
        <v>1729</v>
      </c>
      <c r="J771" s="627" t="s">
        <v>1730</v>
      </c>
      <c r="K771" s="627" t="s">
        <v>1731</v>
      </c>
      <c r="L771" s="629">
        <v>57.37</v>
      </c>
      <c r="M771" s="629">
        <v>1</v>
      </c>
      <c r="N771" s="630">
        <v>57.37</v>
      </c>
    </row>
    <row r="772" spans="1:14" ht="14.4" customHeight="1" x14ac:dyDescent="0.3">
      <c r="A772" s="625" t="s">
        <v>549</v>
      </c>
      <c r="B772" s="626" t="s">
        <v>551</v>
      </c>
      <c r="C772" s="627" t="s">
        <v>569</v>
      </c>
      <c r="D772" s="628" t="s">
        <v>570</v>
      </c>
      <c r="E772" s="627" t="s">
        <v>560</v>
      </c>
      <c r="F772" s="628" t="s">
        <v>561</v>
      </c>
      <c r="G772" s="627" t="s">
        <v>1399</v>
      </c>
      <c r="H772" s="627" t="s">
        <v>2596</v>
      </c>
      <c r="I772" s="627" t="s">
        <v>2597</v>
      </c>
      <c r="J772" s="627" t="s">
        <v>2598</v>
      </c>
      <c r="K772" s="627" t="s">
        <v>1762</v>
      </c>
      <c r="L772" s="629">
        <v>96.359965460837955</v>
      </c>
      <c r="M772" s="629">
        <v>32</v>
      </c>
      <c r="N772" s="630">
        <v>3083.5188947468146</v>
      </c>
    </row>
    <row r="773" spans="1:14" ht="14.4" customHeight="1" x14ac:dyDescent="0.3">
      <c r="A773" s="625" t="s">
        <v>549</v>
      </c>
      <c r="B773" s="626" t="s">
        <v>551</v>
      </c>
      <c r="C773" s="627" t="s">
        <v>569</v>
      </c>
      <c r="D773" s="628" t="s">
        <v>570</v>
      </c>
      <c r="E773" s="627" t="s">
        <v>560</v>
      </c>
      <c r="F773" s="628" t="s">
        <v>561</v>
      </c>
      <c r="G773" s="627" t="s">
        <v>1399</v>
      </c>
      <c r="H773" s="627" t="s">
        <v>2599</v>
      </c>
      <c r="I773" s="627" t="s">
        <v>2600</v>
      </c>
      <c r="J773" s="627" t="s">
        <v>2601</v>
      </c>
      <c r="K773" s="627" t="s">
        <v>2602</v>
      </c>
      <c r="L773" s="629">
        <v>55.55</v>
      </c>
      <c r="M773" s="629">
        <v>2</v>
      </c>
      <c r="N773" s="630">
        <v>111.1</v>
      </c>
    </row>
    <row r="774" spans="1:14" ht="14.4" customHeight="1" x14ac:dyDescent="0.3">
      <c r="A774" s="625" t="s">
        <v>549</v>
      </c>
      <c r="B774" s="626" t="s">
        <v>551</v>
      </c>
      <c r="C774" s="627" t="s">
        <v>569</v>
      </c>
      <c r="D774" s="628" t="s">
        <v>570</v>
      </c>
      <c r="E774" s="627" t="s">
        <v>560</v>
      </c>
      <c r="F774" s="628" t="s">
        <v>561</v>
      </c>
      <c r="G774" s="627" t="s">
        <v>1399</v>
      </c>
      <c r="H774" s="627" t="s">
        <v>2603</v>
      </c>
      <c r="I774" s="627" t="s">
        <v>2604</v>
      </c>
      <c r="J774" s="627" t="s">
        <v>2605</v>
      </c>
      <c r="K774" s="627" t="s">
        <v>2606</v>
      </c>
      <c r="L774" s="629">
        <v>261.05</v>
      </c>
      <c r="M774" s="629">
        <v>20</v>
      </c>
      <c r="N774" s="630">
        <v>5221</v>
      </c>
    </row>
    <row r="775" spans="1:14" ht="14.4" customHeight="1" x14ac:dyDescent="0.3">
      <c r="A775" s="625" t="s">
        <v>549</v>
      </c>
      <c r="B775" s="626" t="s">
        <v>551</v>
      </c>
      <c r="C775" s="627" t="s">
        <v>569</v>
      </c>
      <c r="D775" s="628" t="s">
        <v>570</v>
      </c>
      <c r="E775" s="627" t="s">
        <v>560</v>
      </c>
      <c r="F775" s="628" t="s">
        <v>561</v>
      </c>
      <c r="G775" s="627" t="s">
        <v>1399</v>
      </c>
      <c r="H775" s="627" t="s">
        <v>1736</v>
      </c>
      <c r="I775" s="627" t="s">
        <v>1737</v>
      </c>
      <c r="J775" s="627" t="s">
        <v>1738</v>
      </c>
      <c r="K775" s="627" t="s">
        <v>1684</v>
      </c>
      <c r="L775" s="629">
        <v>307.35376657509829</v>
      </c>
      <c r="M775" s="629">
        <v>90.799999999999699</v>
      </c>
      <c r="N775" s="630">
        <v>27907.72200501883</v>
      </c>
    </row>
    <row r="776" spans="1:14" ht="14.4" customHeight="1" x14ac:dyDescent="0.3">
      <c r="A776" s="625" t="s">
        <v>549</v>
      </c>
      <c r="B776" s="626" t="s">
        <v>551</v>
      </c>
      <c r="C776" s="627" t="s">
        <v>569</v>
      </c>
      <c r="D776" s="628" t="s">
        <v>570</v>
      </c>
      <c r="E776" s="627" t="s">
        <v>560</v>
      </c>
      <c r="F776" s="628" t="s">
        <v>561</v>
      </c>
      <c r="G776" s="627" t="s">
        <v>1399</v>
      </c>
      <c r="H776" s="627" t="s">
        <v>1739</v>
      </c>
      <c r="I776" s="627" t="s">
        <v>1740</v>
      </c>
      <c r="J776" s="627" t="s">
        <v>1741</v>
      </c>
      <c r="K776" s="627" t="s">
        <v>1742</v>
      </c>
      <c r="L776" s="629">
        <v>226.21896279482803</v>
      </c>
      <c r="M776" s="629">
        <v>469.60000000000019</v>
      </c>
      <c r="N776" s="630">
        <v>106232.42492845129</v>
      </c>
    </row>
    <row r="777" spans="1:14" ht="14.4" customHeight="1" x14ac:dyDescent="0.3">
      <c r="A777" s="625" t="s">
        <v>549</v>
      </c>
      <c r="B777" s="626" t="s">
        <v>551</v>
      </c>
      <c r="C777" s="627" t="s">
        <v>569</v>
      </c>
      <c r="D777" s="628" t="s">
        <v>570</v>
      </c>
      <c r="E777" s="627" t="s">
        <v>560</v>
      </c>
      <c r="F777" s="628" t="s">
        <v>561</v>
      </c>
      <c r="G777" s="627" t="s">
        <v>1399</v>
      </c>
      <c r="H777" s="627" t="s">
        <v>1743</v>
      </c>
      <c r="I777" s="627" t="s">
        <v>1744</v>
      </c>
      <c r="J777" s="627" t="s">
        <v>1745</v>
      </c>
      <c r="K777" s="627" t="s">
        <v>1746</v>
      </c>
      <c r="L777" s="629">
        <v>75.300193460868442</v>
      </c>
      <c r="M777" s="629">
        <v>30</v>
      </c>
      <c r="N777" s="630">
        <v>2259.0058038260531</v>
      </c>
    </row>
    <row r="778" spans="1:14" ht="14.4" customHeight="1" x14ac:dyDescent="0.3">
      <c r="A778" s="625" t="s">
        <v>549</v>
      </c>
      <c r="B778" s="626" t="s">
        <v>551</v>
      </c>
      <c r="C778" s="627" t="s">
        <v>569</v>
      </c>
      <c r="D778" s="628" t="s">
        <v>570</v>
      </c>
      <c r="E778" s="627" t="s">
        <v>560</v>
      </c>
      <c r="F778" s="628" t="s">
        <v>561</v>
      </c>
      <c r="G778" s="627" t="s">
        <v>1399</v>
      </c>
      <c r="H778" s="627" t="s">
        <v>1747</v>
      </c>
      <c r="I778" s="627" t="s">
        <v>1748</v>
      </c>
      <c r="J778" s="627" t="s">
        <v>1749</v>
      </c>
      <c r="K778" s="627" t="s">
        <v>1750</v>
      </c>
      <c r="L778" s="629">
        <v>252.54079167174876</v>
      </c>
      <c r="M778" s="629">
        <v>4</v>
      </c>
      <c r="N778" s="630">
        <v>1010.1631666869951</v>
      </c>
    </row>
    <row r="779" spans="1:14" ht="14.4" customHeight="1" x14ac:dyDescent="0.3">
      <c r="A779" s="625" t="s">
        <v>549</v>
      </c>
      <c r="B779" s="626" t="s">
        <v>551</v>
      </c>
      <c r="C779" s="627" t="s">
        <v>569</v>
      </c>
      <c r="D779" s="628" t="s">
        <v>570</v>
      </c>
      <c r="E779" s="627" t="s">
        <v>560</v>
      </c>
      <c r="F779" s="628" t="s">
        <v>561</v>
      </c>
      <c r="G779" s="627" t="s">
        <v>1399</v>
      </c>
      <c r="H779" s="627" t="s">
        <v>1751</v>
      </c>
      <c r="I779" s="627" t="s">
        <v>1752</v>
      </c>
      <c r="J779" s="627" t="s">
        <v>1753</v>
      </c>
      <c r="K779" s="627" t="s">
        <v>1754</v>
      </c>
      <c r="L779" s="629">
        <v>323.86</v>
      </c>
      <c r="M779" s="629">
        <v>16</v>
      </c>
      <c r="N779" s="630">
        <v>5181.76</v>
      </c>
    </row>
    <row r="780" spans="1:14" ht="14.4" customHeight="1" x14ac:dyDescent="0.3">
      <c r="A780" s="625" t="s">
        <v>549</v>
      </c>
      <c r="B780" s="626" t="s">
        <v>551</v>
      </c>
      <c r="C780" s="627" t="s">
        <v>569</v>
      </c>
      <c r="D780" s="628" t="s">
        <v>570</v>
      </c>
      <c r="E780" s="627" t="s">
        <v>560</v>
      </c>
      <c r="F780" s="628" t="s">
        <v>561</v>
      </c>
      <c r="G780" s="627" t="s">
        <v>1399</v>
      </c>
      <c r="H780" s="627" t="s">
        <v>2607</v>
      </c>
      <c r="I780" s="627" t="s">
        <v>2608</v>
      </c>
      <c r="J780" s="627" t="s">
        <v>2609</v>
      </c>
      <c r="K780" s="627" t="s">
        <v>2610</v>
      </c>
      <c r="L780" s="629">
        <v>104.42028783281251</v>
      </c>
      <c r="M780" s="629">
        <v>6</v>
      </c>
      <c r="N780" s="630">
        <v>626.52172699687503</v>
      </c>
    </row>
    <row r="781" spans="1:14" ht="14.4" customHeight="1" x14ac:dyDescent="0.3">
      <c r="A781" s="625" t="s">
        <v>549</v>
      </c>
      <c r="B781" s="626" t="s">
        <v>551</v>
      </c>
      <c r="C781" s="627" t="s">
        <v>569</v>
      </c>
      <c r="D781" s="628" t="s">
        <v>570</v>
      </c>
      <c r="E781" s="627" t="s">
        <v>560</v>
      </c>
      <c r="F781" s="628" t="s">
        <v>561</v>
      </c>
      <c r="G781" s="627" t="s">
        <v>1399</v>
      </c>
      <c r="H781" s="627" t="s">
        <v>1755</v>
      </c>
      <c r="I781" s="627" t="s">
        <v>1756</v>
      </c>
      <c r="J781" s="627" t="s">
        <v>1757</v>
      </c>
      <c r="K781" s="627" t="s">
        <v>1758</v>
      </c>
      <c r="L781" s="629">
        <v>153.89378561937801</v>
      </c>
      <c r="M781" s="629">
        <v>20</v>
      </c>
      <c r="N781" s="630">
        <v>3077.8757123875603</v>
      </c>
    </row>
    <row r="782" spans="1:14" ht="14.4" customHeight="1" x14ac:dyDescent="0.3">
      <c r="A782" s="625" t="s">
        <v>549</v>
      </c>
      <c r="B782" s="626" t="s">
        <v>551</v>
      </c>
      <c r="C782" s="627" t="s">
        <v>569</v>
      </c>
      <c r="D782" s="628" t="s">
        <v>570</v>
      </c>
      <c r="E782" s="627" t="s">
        <v>560</v>
      </c>
      <c r="F782" s="628" t="s">
        <v>561</v>
      </c>
      <c r="G782" s="627" t="s">
        <v>1399</v>
      </c>
      <c r="H782" s="627" t="s">
        <v>1759</v>
      </c>
      <c r="I782" s="627" t="s">
        <v>1760</v>
      </c>
      <c r="J782" s="627" t="s">
        <v>1761</v>
      </c>
      <c r="K782" s="627" t="s">
        <v>1762</v>
      </c>
      <c r="L782" s="629">
        <v>54.429999999999993</v>
      </c>
      <c r="M782" s="629">
        <v>10</v>
      </c>
      <c r="N782" s="630">
        <v>544.29999999999995</v>
      </c>
    </row>
    <row r="783" spans="1:14" ht="14.4" customHeight="1" x14ac:dyDescent="0.3">
      <c r="A783" s="625" t="s">
        <v>549</v>
      </c>
      <c r="B783" s="626" t="s">
        <v>551</v>
      </c>
      <c r="C783" s="627" t="s">
        <v>569</v>
      </c>
      <c r="D783" s="628" t="s">
        <v>570</v>
      </c>
      <c r="E783" s="627" t="s">
        <v>560</v>
      </c>
      <c r="F783" s="628" t="s">
        <v>561</v>
      </c>
      <c r="G783" s="627" t="s">
        <v>1399</v>
      </c>
      <c r="H783" s="627" t="s">
        <v>2611</v>
      </c>
      <c r="I783" s="627" t="s">
        <v>2612</v>
      </c>
      <c r="J783" s="627" t="s">
        <v>2591</v>
      </c>
      <c r="K783" s="627" t="s">
        <v>2613</v>
      </c>
      <c r="L783" s="629">
        <v>74.000989327988322</v>
      </c>
      <c r="M783" s="629">
        <v>86</v>
      </c>
      <c r="N783" s="630">
        <v>6364.0850822069951</v>
      </c>
    </row>
    <row r="784" spans="1:14" ht="14.4" customHeight="1" x14ac:dyDescent="0.3">
      <c r="A784" s="625" t="s">
        <v>549</v>
      </c>
      <c r="B784" s="626" t="s">
        <v>551</v>
      </c>
      <c r="C784" s="627" t="s">
        <v>569</v>
      </c>
      <c r="D784" s="628" t="s">
        <v>570</v>
      </c>
      <c r="E784" s="627" t="s">
        <v>560</v>
      </c>
      <c r="F784" s="628" t="s">
        <v>561</v>
      </c>
      <c r="G784" s="627" t="s">
        <v>1399</v>
      </c>
      <c r="H784" s="627" t="s">
        <v>2614</v>
      </c>
      <c r="I784" s="627" t="s">
        <v>2615</v>
      </c>
      <c r="J784" s="627" t="s">
        <v>2616</v>
      </c>
      <c r="K784" s="627" t="s">
        <v>2617</v>
      </c>
      <c r="L784" s="629">
        <v>217.2901061260572</v>
      </c>
      <c r="M784" s="629">
        <v>20</v>
      </c>
      <c r="N784" s="630">
        <v>4345.8021225211442</v>
      </c>
    </row>
    <row r="785" spans="1:14" ht="14.4" customHeight="1" x14ac:dyDescent="0.3">
      <c r="A785" s="625" t="s">
        <v>549</v>
      </c>
      <c r="B785" s="626" t="s">
        <v>551</v>
      </c>
      <c r="C785" s="627" t="s">
        <v>569</v>
      </c>
      <c r="D785" s="628" t="s">
        <v>570</v>
      </c>
      <c r="E785" s="627" t="s">
        <v>560</v>
      </c>
      <c r="F785" s="628" t="s">
        <v>561</v>
      </c>
      <c r="G785" s="627" t="s">
        <v>1399</v>
      </c>
      <c r="H785" s="627" t="s">
        <v>1763</v>
      </c>
      <c r="I785" s="627" t="s">
        <v>1764</v>
      </c>
      <c r="J785" s="627" t="s">
        <v>1765</v>
      </c>
      <c r="K785" s="627" t="s">
        <v>1766</v>
      </c>
      <c r="L785" s="629">
        <v>12592.49894902025</v>
      </c>
      <c r="M785" s="629">
        <v>4</v>
      </c>
      <c r="N785" s="630">
        <v>50369.995796080999</v>
      </c>
    </row>
    <row r="786" spans="1:14" ht="14.4" customHeight="1" x14ac:dyDescent="0.3">
      <c r="A786" s="625" t="s">
        <v>549</v>
      </c>
      <c r="B786" s="626" t="s">
        <v>551</v>
      </c>
      <c r="C786" s="627" t="s">
        <v>569</v>
      </c>
      <c r="D786" s="628" t="s">
        <v>570</v>
      </c>
      <c r="E786" s="627" t="s">
        <v>562</v>
      </c>
      <c r="F786" s="628" t="s">
        <v>563</v>
      </c>
      <c r="G786" s="627" t="s">
        <v>620</v>
      </c>
      <c r="H786" s="627" t="s">
        <v>2618</v>
      </c>
      <c r="I786" s="627" t="s">
        <v>2619</v>
      </c>
      <c r="J786" s="627" t="s">
        <v>2620</v>
      </c>
      <c r="K786" s="627" t="s">
        <v>2621</v>
      </c>
      <c r="L786" s="629">
        <v>138.93</v>
      </c>
      <c r="M786" s="629">
        <v>1</v>
      </c>
      <c r="N786" s="630">
        <v>138.93</v>
      </c>
    </row>
    <row r="787" spans="1:14" ht="14.4" customHeight="1" x14ac:dyDescent="0.3">
      <c r="A787" s="625" t="s">
        <v>549</v>
      </c>
      <c r="B787" s="626" t="s">
        <v>551</v>
      </c>
      <c r="C787" s="627" t="s">
        <v>569</v>
      </c>
      <c r="D787" s="628" t="s">
        <v>570</v>
      </c>
      <c r="E787" s="627" t="s">
        <v>562</v>
      </c>
      <c r="F787" s="628" t="s">
        <v>563</v>
      </c>
      <c r="G787" s="627" t="s">
        <v>1399</v>
      </c>
      <c r="H787" s="627" t="s">
        <v>1767</v>
      </c>
      <c r="I787" s="627" t="s">
        <v>1768</v>
      </c>
      <c r="J787" s="627" t="s">
        <v>1769</v>
      </c>
      <c r="K787" s="627"/>
      <c r="L787" s="629">
        <v>91.710042045661552</v>
      </c>
      <c r="M787" s="629">
        <v>230</v>
      </c>
      <c r="N787" s="630">
        <v>21093.309670502156</v>
      </c>
    </row>
    <row r="788" spans="1:14" ht="14.4" customHeight="1" x14ac:dyDescent="0.3">
      <c r="A788" s="625" t="s">
        <v>549</v>
      </c>
      <c r="B788" s="626" t="s">
        <v>551</v>
      </c>
      <c r="C788" s="627" t="s">
        <v>569</v>
      </c>
      <c r="D788" s="628" t="s">
        <v>570</v>
      </c>
      <c r="E788" s="627" t="s">
        <v>556</v>
      </c>
      <c r="F788" s="628" t="s">
        <v>557</v>
      </c>
      <c r="G788" s="627"/>
      <c r="H788" s="627"/>
      <c r="I788" s="627" t="s">
        <v>1770</v>
      </c>
      <c r="J788" s="627" t="s">
        <v>1771</v>
      </c>
      <c r="K788" s="627"/>
      <c r="L788" s="629">
        <v>3842.04</v>
      </c>
      <c r="M788" s="629">
        <v>1</v>
      </c>
      <c r="N788" s="630">
        <v>3842.04</v>
      </c>
    </row>
    <row r="789" spans="1:14" ht="14.4" customHeight="1" x14ac:dyDescent="0.3">
      <c r="A789" s="625" t="s">
        <v>549</v>
      </c>
      <c r="B789" s="626" t="s">
        <v>551</v>
      </c>
      <c r="C789" s="627" t="s">
        <v>569</v>
      </c>
      <c r="D789" s="628" t="s">
        <v>570</v>
      </c>
      <c r="E789" s="627" t="s">
        <v>556</v>
      </c>
      <c r="F789" s="628" t="s">
        <v>557</v>
      </c>
      <c r="G789" s="627"/>
      <c r="H789" s="627"/>
      <c r="I789" s="627" t="s">
        <v>1772</v>
      </c>
      <c r="J789" s="627" t="s">
        <v>1773</v>
      </c>
      <c r="K789" s="627"/>
      <c r="L789" s="629">
        <v>1407.54</v>
      </c>
      <c r="M789" s="629">
        <v>1</v>
      </c>
      <c r="N789" s="630">
        <v>1407.54</v>
      </c>
    </row>
    <row r="790" spans="1:14" ht="14.4" customHeight="1" x14ac:dyDescent="0.3">
      <c r="A790" s="625" t="s">
        <v>549</v>
      </c>
      <c r="B790" s="626" t="s">
        <v>551</v>
      </c>
      <c r="C790" s="627" t="s">
        <v>569</v>
      </c>
      <c r="D790" s="628" t="s">
        <v>570</v>
      </c>
      <c r="E790" s="627" t="s">
        <v>556</v>
      </c>
      <c r="F790" s="628" t="s">
        <v>557</v>
      </c>
      <c r="G790" s="627"/>
      <c r="H790" s="627"/>
      <c r="I790" s="627" t="s">
        <v>2622</v>
      </c>
      <c r="J790" s="627" t="s">
        <v>2623</v>
      </c>
      <c r="K790" s="627"/>
      <c r="L790" s="629">
        <v>4427.7</v>
      </c>
      <c r="M790" s="629">
        <v>1</v>
      </c>
      <c r="N790" s="630">
        <v>4427.7</v>
      </c>
    </row>
    <row r="791" spans="1:14" ht="14.4" customHeight="1" x14ac:dyDescent="0.3">
      <c r="A791" s="625" t="s">
        <v>549</v>
      </c>
      <c r="B791" s="626" t="s">
        <v>551</v>
      </c>
      <c r="C791" s="627" t="s">
        <v>569</v>
      </c>
      <c r="D791" s="628" t="s">
        <v>570</v>
      </c>
      <c r="E791" s="627" t="s">
        <v>558</v>
      </c>
      <c r="F791" s="628" t="s">
        <v>559</v>
      </c>
      <c r="G791" s="627"/>
      <c r="H791" s="627"/>
      <c r="I791" s="627" t="s">
        <v>2624</v>
      </c>
      <c r="J791" s="627" t="s">
        <v>2625</v>
      </c>
      <c r="K791" s="627"/>
      <c r="L791" s="629">
        <v>4445.99</v>
      </c>
      <c r="M791" s="629">
        <v>9</v>
      </c>
      <c r="N791" s="630">
        <v>40013.909999999996</v>
      </c>
    </row>
    <row r="792" spans="1:14" ht="14.4" customHeight="1" x14ac:dyDescent="0.3">
      <c r="A792" s="625" t="s">
        <v>549</v>
      </c>
      <c r="B792" s="626" t="s">
        <v>551</v>
      </c>
      <c r="C792" s="627" t="s">
        <v>571</v>
      </c>
      <c r="D792" s="628" t="s">
        <v>572</v>
      </c>
      <c r="E792" s="627" t="s">
        <v>552</v>
      </c>
      <c r="F792" s="628" t="s">
        <v>553</v>
      </c>
      <c r="G792" s="627"/>
      <c r="H792" s="627" t="s">
        <v>581</v>
      </c>
      <c r="I792" s="627" t="s">
        <v>582</v>
      </c>
      <c r="J792" s="627" t="s">
        <v>583</v>
      </c>
      <c r="K792" s="627" t="s">
        <v>584</v>
      </c>
      <c r="L792" s="629">
        <v>61.875350706413599</v>
      </c>
      <c r="M792" s="629">
        <v>4</v>
      </c>
      <c r="N792" s="630">
        <v>247.5014028256544</v>
      </c>
    </row>
    <row r="793" spans="1:14" ht="14.4" customHeight="1" x14ac:dyDescent="0.3">
      <c r="A793" s="625" t="s">
        <v>549</v>
      </c>
      <c r="B793" s="626" t="s">
        <v>551</v>
      </c>
      <c r="C793" s="627" t="s">
        <v>571</v>
      </c>
      <c r="D793" s="628" t="s">
        <v>572</v>
      </c>
      <c r="E793" s="627" t="s">
        <v>552</v>
      </c>
      <c r="F793" s="628" t="s">
        <v>553</v>
      </c>
      <c r="G793" s="627"/>
      <c r="H793" s="627" t="s">
        <v>2626</v>
      </c>
      <c r="I793" s="627" t="s">
        <v>2627</v>
      </c>
      <c r="J793" s="627" t="s">
        <v>2628</v>
      </c>
      <c r="K793" s="627" t="s">
        <v>2629</v>
      </c>
      <c r="L793" s="629">
        <v>70.699875521428197</v>
      </c>
      <c r="M793" s="629">
        <v>3</v>
      </c>
      <c r="N793" s="630">
        <v>212.09962656428459</v>
      </c>
    </row>
    <row r="794" spans="1:14" ht="14.4" customHeight="1" x14ac:dyDescent="0.3">
      <c r="A794" s="625" t="s">
        <v>549</v>
      </c>
      <c r="B794" s="626" t="s">
        <v>551</v>
      </c>
      <c r="C794" s="627" t="s">
        <v>571</v>
      </c>
      <c r="D794" s="628" t="s">
        <v>572</v>
      </c>
      <c r="E794" s="627" t="s">
        <v>552</v>
      </c>
      <c r="F794" s="628" t="s">
        <v>553</v>
      </c>
      <c r="G794" s="627"/>
      <c r="H794" s="627" t="s">
        <v>2630</v>
      </c>
      <c r="I794" s="627" t="s">
        <v>2631</v>
      </c>
      <c r="J794" s="627" t="s">
        <v>2632</v>
      </c>
      <c r="K794" s="627" t="s">
        <v>2633</v>
      </c>
      <c r="L794" s="629">
        <v>89.88</v>
      </c>
      <c r="M794" s="629">
        <v>2</v>
      </c>
      <c r="N794" s="630">
        <v>179.76</v>
      </c>
    </row>
    <row r="795" spans="1:14" ht="14.4" customHeight="1" x14ac:dyDescent="0.3">
      <c r="A795" s="625" t="s">
        <v>549</v>
      </c>
      <c r="B795" s="626" t="s">
        <v>551</v>
      </c>
      <c r="C795" s="627" t="s">
        <v>571</v>
      </c>
      <c r="D795" s="628" t="s">
        <v>572</v>
      </c>
      <c r="E795" s="627" t="s">
        <v>552</v>
      </c>
      <c r="F795" s="628" t="s">
        <v>553</v>
      </c>
      <c r="G795" s="627"/>
      <c r="H795" s="627" t="s">
        <v>585</v>
      </c>
      <c r="I795" s="627" t="s">
        <v>586</v>
      </c>
      <c r="J795" s="627" t="s">
        <v>587</v>
      </c>
      <c r="K795" s="627" t="s">
        <v>588</v>
      </c>
      <c r="L795" s="629">
        <v>194.35300000000052</v>
      </c>
      <c r="M795" s="629">
        <v>2</v>
      </c>
      <c r="N795" s="630">
        <v>388.70600000000104</v>
      </c>
    </row>
    <row r="796" spans="1:14" ht="14.4" customHeight="1" x14ac:dyDescent="0.3">
      <c r="A796" s="625" t="s">
        <v>549</v>
      </c>
      <c r="B796" s="626" t="s">
        <v>551</v>
      </c>
      <c r="C796" s="627" t="s">
        <v>571</v>
      </c>
      <c r="D796" s="628" t="s">
        <v>572</v>
      </c>
      <c r="E796" s="627" t="s">
        <v>552</v>
      </c>
      <c r="F796" s="628" t="s">
        <v>553</v>
      </c>
      <c r="G796" s="627"/>
      <c r="H796" s="627" t="s">
        <v>589</v>
      </c>
      <c r="I796" s="627" t="s">
        <v>590</v>
      </c>
      <c r="J796" s="627" t="s">
        <v>591</v>
      </c>
      <c r="K796" s="627"/>
      <c r="L796" s="629">
        <v>77.377556407924828</v>
      </c>
      <c r="M796" s="629">
        <v>201</v>
      </c>
      <c r="N796" s="630">
        <v>15552.88883799289</v>
      </c>
    </row>
    <row r="797" spans="1:14" ht="14.4" customHeight="1" x14ac:dyDescent="0.3">
      <c r="A797" s="625" t="s">
        <v>549</v>
      </c>
      <c r="B797" s="626" t="s">
        <v>551</v>
      </c>
      <c r="C797" s="627" t="s">
        <v>571</v>
      </c>
      <c r="D797" s="628" t="s">
        <v>572</v>
      </c>
      <c r="E797" s="627" t="s">
        <v>552</v>
      </c>
      <c r="F797" s="628" t="s">
        <v>553</v>
      </c>
      <c r="G797" s="627"/>
      <c r="H797" s="627" t="s">
        <v>1778</v>
      </c>
      <c r="I797" s="627" t="s">
        <v>1779</v>
      </c>
      <c r="J797" s="627" t="s">
        <v>1780</v>
      </c>
      <c r="K797" s="627" t="s">
        <v>1781</v>
      </c>
      <c r="L797" s="629">
        <v>33.94</v>
      </c>
      <c r="M797" s="629">
        <v>1</v>
      </c>
      <c r="N797" s="630">
        <v>33.94</v>
      </c>
    </row>
    <row r="798" spans="1:14" ht="14.4" customHeight="1" x14ac:dyDescent="0.3">
      <c r="A798" s="625" t="s">
        <v>549</v>
      </c>
      <c r="B798" s="626" t="s">
        <v>551</v>
      </c>
      <c r="C798" s="627" t="s">
        <v>571</v>
      </c>
      <c r="D798" s="628" t="s">
        <v>572</v>
      </c>
      <c r="E798" s="627" t="s">
        <v>552</v>
      </c>
      <c r="F798" s="628" t="s">
        <v>553</v>
      </c>
      <c r="G798" s="627"/>
      <c r="H798" s="627" t="s">
        <v>2634</v>
      </c>
      <c r="I798" s="627" t="s">
        <v>2635</v>
      </c>
      <c r="J798" s="627" t="s">
        <v>2636</v>
      </c>
      <c r="K798" s="627" t="s">
        <v>2637</v>
      </c>
      <c r="L798" s="629">
        <v>153.77046112013099</v>
      </c>
      <c r="M798" s="629">
        <v>1</v>
      </c>
      <c r="N798" s="630">
        <v>153.77046112013099</v>
      </c>
    </row>
    <row r="799" spans="1:14" ht="14.4" customHeight="1" x14ac:dyDescent="0.3">
      <c r="A799" s="625" t="s">
        <v>549</v>
      </c>
      <c r="B799" s="626" t="s">
        <v>551</v>
      </c>
      <c r="C799" s="627" t="s">
        <v>571</v>
      </c>
      <c r="D799" s="628" t="s">
        <v>572</v>
      </c>
      <c r="E799" s="627" t="s">
        <v>552</v>
      </c>
      <c r="F799" s="628" t="s">
        <v>553</v>
      </c>
      <c r="G799" s="627"/>
      <c r="H799" s="627" t="s">
        <v>2638</v>
      </c>
      <c r="I799" s="627" t="s">
        <v>2639</v>
      </c>
      <c r="J799" s="627" t="s">
        <v>2636</v>
      </c>
      <c r="K799" s="627" t="s">
        <v>2640</v>
      </c>
      <c r="L799" s="629">
        <v>107.78993891518101</v>
      </c>
      <c r="M799" s="629">
        <v>2</v>
      </c>
      <c r="N799" s="630">
        <v>215.57987783036202</v>
      </c>
    </row>
    <row r="800" spans="1:14" ht="14.4" customHeight="1" x14ac:dyDescent="0.3">
      <c r="A800" s="625" t="s">
        <v>549</v>
      </c>
      <c r="B800" s="626" t="s">
        <v>551</v>
      </c>
      <c r="C800" s="627" t="s">
        <v>571</v>
      </c>
      <c r="D800" s="628" t="s">
        <v>572</v>
      </c>
      <c r="E800" s="627" t="s">
        <v>552</v>
      </c>
      <c r="F800" s="628" t="s">
        <v>553</v>
      </c>
      <c r="G800" s="627"/>
      <c r="H800" s="627" t="s">
        <v>1789</v>
      </c>
      <c r="I800" s="627" t="s">
        <v>1790</v>
      </c>
      <c r="J800" s="627" t="s">
        <v>1791</v>
      </c>
      <c r="K800" s="627" t="s">
        <v>1792</v>
      </c>
      <c r="L800" s="629">
        <v>172.89</v>
      </c>
      <c r="M800" s="629">
        <v>1</v>
      </c>
      <c r="N800" s="630">
        <v>172.89</v>
      </c>
    </row>
    <row r="801" spans="1:14" ht="14.4" customHeight="1" x14ac:dyDescent="0.3">
      <c r="A801" s="625" t="s">
        <v>549</v>
      </c>
      <c r="B801" s="626" t="s">
        <v>551</v>
      </c>
      <c r="C801" s="627" t="s">
        <v>571</v>
      </c>
      <c r="D801" s="628" t="s">
        <v>572</v>
      </c>
      <c r="E801" s="627" t="s">
        <v>552</v>
      </c>
      <c r="F801" s="628" t="s">
        <v>553</v>
      </c>
      <c r="G801" s="627"/>
      <c r="H801" s="627" t="s">
        <v>2641</v>
      </c>
      <c r="I801" s="627" t="s">
        <v>2642</v>
      </c>
      <c r="J801" s="627" t="s">
        <v>2643</v>
      </c>
      <c r="K801" s="627" t="s">
        <v>975</v>
      </c>
      <c r="L801" s="629">
        <v>162.04260365210502</v>
      </c>
      <c r="M801" s="629">
        <v>4</v>
      </c>
      <c r="N801" s="630">
        <v>648.17041460842006</v>
      </c>
    </row>
    <row r="802" spans="1:14" ht="14.4" customHeight="1" x14ac:dyDescent="0.3">
      <c r="A802" s="625" t="s">
        <v>549</v>
      </c>
      <c r="B802" s="626" t="s">
        <v>551</v>
      </c>
      <c r="C802" s="627" t="s">
        <v>571</v>
      </c>
      <c r="D802" s="628" t="s">
        <v>572</v>
      </c>
      <c r="E802" s="627" t="s">
        <v>552</v>
      </c>
      <c r="F802" s="628" t="s">
        <v>553</v>
      </c>
      <c r="G802" s="627"/>
      <c r="H802" s="627" t="s">
        <v>1793</v>
      </c>
      <c r="I802" s="627" t="s">
        <v>1794</v>
      </c>
      <c r="J802" s="627" t="s">
        <v>1795</v>
      </c>
      <c r="K802" s="627" t="s">
        <v>1796</v>
      </c>
      <c r="L802" s="629">
        <v>94.66</v>
      </c>
      <c r="M802" s="629">
        <v>2</v>
      </c>
      <c r="N802" s="630">
        <v>189.32</v>
      </c>
    </row>
    <row r="803" spans="1:14" ht="14.4" customHeight="1" x14ac:dyDescent="0.3">
      <c r="A803" s="625" t="s">
        <v>549</v>
      </c>
      <c r="B803" s="626" t="s">
        <v>551</v>
      </c>
      <c r="C803" s="627" t="s">
        <v>571</v>
      </c>
      <c r="D803" s="628" t="s">
        <v>572</v>
      </c>
      <c r="E803" s="627" t="s">
        <v>552</v>
      </c>
      <c r="F803" s="628" t="s">
        <v>553</v>
      </c>
      <c r="G803" s="627"/>
      <c r="H803" s="627" t="s">
        <v>2644</v>
      </c>
      <c r="I803" s="627" t="s">
        <v>2645</v>
      </c>
      <c r="J803" s="627" t="s">
        <v>2646</v>
      </c>
      <c r="K803" s="627" t="s">
        <v>2349</v>
      </c>
      <c r="L803" s="629">
        <v>45.079596117254802</v>
      </c>
      <c r="M803" s="629">
        <v>1</v>
      </c>
      <c r="N803" s="630">
        <v>45.079596117254802</v>
      </c>
    </row>
    <row r="804" spans="1:14" ht="14.4" customHeight="1" x14ac:dyDescent="0.3">
      <c r="A804" s="625" t="s">
        <v>549</v>
      </c>
      <c r="B804" s="626" t="s">
        <v>551</v>
      </c>
      <c r="C804" s="627" t="s">
        <v>571</v>
      </c>
      <c r="D804" s="628" t="s">
        <v>572</v>
      </c>
      <c r="E804" s="627" t="s">
        <v>552</v>
      </c>
      <c r="F804" s="628" t="s">
        <v>553</v>
      </c>
      <c r="G804" s="627"/>
      <c r="H804" s="627" t="s">
        <v>592</v>
      </c>
      <c r="I804" s="627" t="s">
        <v>593</v>
      </c>
      <c r="J804" s="627" t="s">
        <v>594</v>
      </c>
      <c r="K804" s="627" t="s">
        <v>595</v>
      </c>
      <c r="L804" s="629">
        <v>125.53034193170301</v>
      </c>
      <c r="M804" s="629">
        <v>4</v>
      </c>
      <c r="N804" s="630">
        <v>502.12136772681203</v>
      </c>
    </row>
    <row r="805" spans="1:14" ht="14.4" customHeight="1" x14ac:dyDescent="0.3">
      <c r="A805" s="625" t="s">
        <v>549</v>
      </c>
      <c r="B805" s="626" t="s">
        <v>551</v>
      </c>
      <c r="C805" s="627" t="s">
        <v>571</v>
      </c>
      <c r="D805" s="628" t="s">
        <v>572</v>
      </c>
      <c r="E805" s="627" t="s">
        <v>552</v>
      </c>
      <c r="F805" s="628" t="s">
        <v>553</v>
      </c>
      <c r="G805" s="627"/>
      <c r="H805" s="627" t="s">
        <v>2647</v>
      </c>
      <c r="I805" s="627" t="s">
        <v>2647</v>
      </c>
      <c r="J805" s="627" t="s">
        <v>2648</v>
      </c>
      <c r="K805" s="627" t="s">
        <v>2649</v>
      </c>
      <c r="L805" s="629">
        <v>81.47</v>
      </c>
      <c r="M805" s="629">
        <v>1</v>
      </c>
      <c r="N805" s="630">
        <v>81.47</v>
      </c>
    </row>
    <row r="806" spans="1:14" ht="14.4" customHeight="1" x14ac:dyDescent="0.3">
      <c r="A806" s="625" t="s">
        <v>549</v>
      </c>
      <c r="B806" s="626" t="s">
        <v>551</v>
      </c>
      <c r="C806" s="627" t="s">
        <v>571</v>
      </c>
      <c r="D806" s="628" t="s">
        <v>572</v>
      </c>
      <c r="E806" s="627" t="s">
        <v>552</v>
      </c>
      <c r="F806" s="628" t="s">
        <v>553</v>
      </c>
      <c r="G806" s="627"/>
      <c r="H806" s="627" t="s">
        <v>600</v>
      </c>
      <c r="I806" s="627" t="s">
        <v>601</v>
      </c>
      <c r="J806" s="627" t="s">
        <v>602</v>
      </c>
      <c r="K806" s="627" t="s">
        <v>603</v>
      </c>
      <c r="L806" s="629">
        <v>151.25</v>
      </c>
      <c r="M806" s="629">
        <v>2</v>
      </c>
      <c r="N806" s="630">
        <v>302.5</v>
      </c>
    </row>
    <row r="807" spans="1:14" ht="14.4" customHeight="1" x14ac:dyDescent="0.3">
      <c r="A807" s="625" t="s">
        <v>549</v>
      </c>
      <c r="B807" s="626" t="s">
        <v>551</v>
      </c>
      <c r="C807" s="627" t="s">
        <v>571</v>
      </c>
      <c r="D807" s="628" t="s">
        <v>572</v>
      </c>
      <c r="E807" s="627" t="s">
        <v>552</v>
      </c>
      <c r="F807" s="628" t="s">
        <v>553</v>
      </c>
      <c r="G807" s="627"/>
      <c r="H807" s="627" t="s">
        <v>2650</v>
      </c>
      <c r="I807" s="627" t="s">
        <v>2651</v>
      </c>
      <c r="J807" s="627" t="s">
        <v>2652</v>
      </c>
      <c r="K807" s="627" t="s">
        <v>2653</v>
      </c>
      <c r="L807" s="629">
        <v>25.88</v>
      </c>
      <c r="M807" s="629">
        <v>1</v>
      </c>
      <c r="N807" s="630">
        <v>25.88</v>
      </c>
    </row>
    <row r="808" spans="1:14" ht="14.4" customHeight="1" x14ac:dyDescent="0.3">
      <c r="A808" s="625" t="s">
        <v>549</v>
      </c>
      <c r="B808" s="626" t="s">
        <v>551</v>
      </c>
      <c r="C808" s="627" t="s">
        <v>571</v>
      </c>
      <c r="D808" s="628" t="s">
        <v>572</v>
      </c>
      <c r="E808" s="627" t="s">
        <v>552</v>
      </c>
      <c r="F808" s="628" t="s">
        <v>553</v>
      </c>
      <c r="G808" s="627"/>
      <c r="H808" s="627" t="s">
        <v>2654</v>
      </c>
      <c r="I808" s="627" t="s">
        <v>2655</v>
      </c>
      <c r="J808" s="627" t="s">
        <v>2656</v>
      </c>
      <c r="K808" s="627" t="s">
        <v>2649</v>
      </c>
      <c r="L808" s="629">
        <v>81.47</v>
      </c>
      <c r="M808" s="629">
        <v>1</v>
      </c>
      <c r="N808" s="630">
        <v>81.47</v>
      </c>
    </row>
    <row r="809" spans="1:14" ht="14.4" customHeight="1" x14ac:dyDescent="0.3">
      <c r="A809" s="625" t="s">
        <v>549</v>
      </c>
      <c r="B809" s="626" t="s">
        <v>551</v>
      </c>
      <c r="C809" s="627" t="s">
        <v>571</v>
      </c>
      <c r="D809" s="628" t="s">
        <v>572</v>
      </c>
      <c r="E809" s="627" t="s">
        <v>552</v>
      </c>
      <c r="F809" s="628" t="s">
        <v>553</v>
      </c>
      <c r="G809" s="627" t="s">
        <v>620</v>
      </c>
      <c r="H809" s="627" t="s">
        <v>621</v>
      </c>
      <c r="I809" s="627" t="s">
        <v>621</v>
      </c>
      <c r="J809" s="627" t="s">
        <v>622</v>
      </c>
      <c r="K809" s="627" t="s">
        <v>623</v>
      </c>
      <c r="L809" s="629">
        <v>257.36032183686041</v>
      </c>
      <c r="M809" s="629">
        <v>192</v>
      </c>
      <c r="N809" s="630">
        <v>49413.181792677198</v>
      </c>
    </row>
    <row r="810" spans="1:14" ht="14.4" customHeight="1" x14ac:dyDescent="0.3">
      <c r="A810" s="625" t="s">
        <v>549</v>
      </c>
      <c r="B810" s="626" t="s">
        <v>551</v>
      </c>
      <c r="C810" s="627" t="s">
        <v>571</v>
      </c>
      <c r="D810" s="628" t="s">
        <v>572</v>
      </c>
      <c r="E810" s="627" t="s">
        <v>552</v>
      </c>
      <c r="F810" s="628" t="s">
        <v>553</v>
      </c>
      <c r="G810" s="627" t="s">
        <v>620</v>
      </c>
      <c r="H810" s="627" t="s">
        <v>624</v>
      </c>
      <c r="I810" s="627" t="s">
        <v>624</v>
      </c>
      <c r="J810" s="627" t="s">
        <v>625</v>
      </c>
      <c r="K810" s="627" t="s">
        <v>626</v>
      </c>
      <c r="L810" s="629">
        <v>181.58950605341968</v>
      </c>
      <c r="M810" s="629">
        <v>100</v>
      </c>
      <c r="N810" s="630">
        <v>18158.950605341968</v>
      </c>
    </row>
    <row r="811" spans="1:14" ht="14.4" customHeight="1" x14ac:dyDescent="0.3">
      <c r="A811" s="625" t="s">
        <v>549</v>
      </c>
      <c r="B811" s="626" t="s">
        <v>551</v>
      </c>
      <c r="C811" s="627" t="s">
        <v>571</v>
      </c>
      <c r="D811" s="628" t="s">
        <v>572</v>
      </c>
      <c r="E811" s="627" t="s">
        <v>552</v>
      </c>
      <c r="F811" s="628" t="s">
        <v>553</v>
      </c>
      <c r="G811" s="627" t="s">
        <v>620</v>
      </c>
      <c r="H811" s="627" t="s">
        <v>2657</v>
      </c>
      <c r="I811" s="627" t="s">
        <v>2657</v>
      </c>
      <c r="J811" s="627" t="s">
        <v>628</v>
      </c>
      <c r="K811" s="627" t="s">
        <v>626</v>
      </c>
      <c r="L811" s="629">
        <v>153.86000000000001</v>
      </c>
      <c r="M811" s="629">
        <v>5</v>
      </c>
      <c r="N811" s="630">
        <v>769.30000000000007</v>
      </c>
    </row>
    <row r="812" spans="1:14" ht="14.4" customHeight="1" x14ac:dyDescent="0.3">
      <c r="A812" s="625" t="s">
        <v>549</v>
      </c>
      <c r="B812" s="626" t="s">
        <v>551</v>
      </c>
      <c r="C812" s="627" t="s">
        <v>571</v>
      </c>
      <c r="D812" s="628" t="s">
        <v>572</v>
      </c>
      <c r="E812" s="627" t="s">
        <v>552</v>
      </c>
      <c r="F812" s="628" t="s">
        <v>553</v>
      </c>
      <c r="G812" s="627" t="s">
        <v>620</v>
      </c>
      <c r="H812" s="627" t="s">
        <v>627</v>
      </c>
      <c r="I812" s="627" t="s">
        <v>627</v>
      </c>
      <c r="J812" s="627" t="s">
        <v>628</v>
      </c>
      <c r="K812" s="627" t="s">
        <v>629</v>
      </c>
      <c r="L812" s="629">
        <v>152.21720443471153</v>
      </c>
      <c r="M812" s="629">
        <v>12</v>
      </c>
      <c r="N812" s="630">
        <v>1826.6064532165383</v>
      </c>
    </row>
    <row r="813" spans="1:14" ht="14.4" customHeight="1" x14ac:dyDescent="0.3">
      <c r="A813" s="625" t="s">
        <v>549</v>
      </c>
      <c r="B813" s="626" t="s">
        <v>551</v>
      </c>
      <c r="C813" s="627" t="s">
        <v>571</v>
      </c>
      <c r="D813" s="628" t="s">
        <v>572</v>
      </c>
      <c r="E813" s="627" t="s">
        <v>552</v>
      </c>
      <c r="F813" s="628" t="s">
        <v>553</v>
      </c>
      <c r="G813" s="627" t="s">
        <v>620</v>
      </c>
      <c r="H813" s="627" t="s">
        <v>2658</v>
      </c>
      <c r="I813" s="627" t="s">
        <v>2658</v>
      </c>
      <c r="J813" s="627" t="s">
        <v>628</v>
      </c>
      <c r="K813" s="627" t="s">
        <v>2659</v>
      </c>
      <c r="L813" s="629">
        <v>259.44</v>
      </c>
      <c r="M813" s="629">
        <v>4</v>
      </c>
      <c r="N813" s="630">
        <v>1037.76</v>
      </c>
    </row>
    <row r="814" spans="1:14" ht="14.4" customHeight="1" x14ac:dyDescent="0.3">
      <c r="A814" s="625" t="s">
        <v>549</v>
      </c>
      <c r="B814" s="626" t="s">
        <v>551</v>
      </c>
      <c r="C814" s="627" t="s">
        <v>571</v>
      </c>
      <c r="D814" s="628" t="s">
        <v>572</v>
      </c>
      <c r="E814" s="627" t="s">
        <v>552</v>
      </c>
      <c r="F814" s="628" t="s">
        <v>553</v>
      </c>
      <c r="G814" s="627" t="s">
        <v>620</v>
      </c>
      <c r="H814" s="627" t="s">
        <v>2660</v>
      </c>
      <c r="I814" s="627" t="s">
        <v>2660</v>
      </c>
      <c r="J814" s="627" t="s">
        <v>2661</v>
      </c>
      <c r="K814" s="627" t="s">
        <v>2662</v>
      </c>
      <c r="L814" s="629">
        <v>954.45061505882597</v>
      </c>
      <c r="M814" s="629">
        <v>3</v>
      </c>
      <c r="N814" s="630">
        <v>2863.351845176478</v>
      </c>
    </row>
    <row r="815" spans="1:14" ht="14.4" customHeight="1" x14ac:dyDescent="0.3">
      <c r="A815" s="625" t="s">
        <v>549</v>
      </c>
      <c r="B815" s="626" t="s">
        <v>551</v>
      </c>
      <c r="C815" s="627" t="s">
        <v>571</v>
      </c>
      <c r="D815" s="628" t="s">
        <v>572</v>
      </c>
      <c r="E815" s="627" t="s">
        <v>552</v>
      </c>
      <c r="F815" s="628" t="s">
        <v>553</v>
      </c>
      <c r="G815" s="627" t="s">
        <v>620</v>
      </c>
      <c r="H815" s="627" t="s">
        <v>630</v>
      </c>
      <c r="I815" s="627" t="s">
        <v>630</v>
      </c>
      <c r="J815" s="627" t="s">
        <v>622</v>
      </c>
      <c r="K815" s="627" t="s">
        <v>631</v>
      </c>
      <c r="L815" s="629">
        <v>145.31725773564713</v>
      </c>
      <c r="M815" s="629">
        <v>59</v>
      </c>
      <c r="N815" s="630">
        <v>8573.7182064031804</v>
      </c>
    </row>
    <row r="816" spans="1:14" ht="14.4" customHeight="1" x14ac:dyDescent="0.3">
      <c r="A816" s="625" t="s">
        <v>549</v>
      </c>
      <c r="B816" s="626" t="s">
        <v>551</v>
      </c>
      <c r="C816" s="627" t="s">
        <v>571</v>
      </c>
      <c r="D816" s="628" t="s">
        <v>572</v>
      </c>
      <c r="E816" s="627" t="s">
        <v>552</v>
      </c>
      <c r="F816" s="628" t="s">
        <v>553</v>
      </c>
      <c r="G816" s="627" t="s">
        <v>620</v>
      </c>
      <c r="H816" s="627" t="s">
        <v>632</v>
      </c>
      <c r="I816" s="627" t="s">
        <v>632</v>
      </c>
      <c r="J816" s="627" t="s">
        <v>622</v>
      </c>
      <c r="K816" s="627" t="s">
        <v>633</v>
      </c>
      <c r="L816" s="629">
        <v>152.49</v>
      </c>
      <c r="M816" s="629">
        <v>2</v>
      </c>
      <c r="N816" s="630">
        <v>304.98</v>
      </c>
    </row>
    <row r="817" spans="1:14" ht="14.4" customHeight="1" x14ac:dyDescent="0.3">
      <c r="A817" s="625" t="s">
        <v>549</v>
      </c>
      <c r="B817" s="626" t="s">
        <v>551</v>
      </c>
      <c r="C817" s="627" t="s">
        <v>571</v>
      </c>
      <c r="D817" s="628" t="s">
        <v>572</v>
      </c>
      <c r="E817" s="627" t="s">
        <v>552</v>
      </c>
      <c r="F817" s="628" t="s">
        <v>553</v>
      </c>
      <c r="G817" s="627" t="s">
        <v>620</v>
      </c>
      <c r="H817" s="627" t="s">
        <v>1834</v>
      </c>
      <c r="I817" s="627" t="s">
        <v>1834</v>
      </c>
      <c r="J817" s="627" t="s">
        <v>1835</v>
      </c>
      <c r="K817" s="627" t="s">
        <v>1836</v>
      </c>
      <c r="L817" s="629">
        <v>72.84</v>
      </c>
      <c r="M817" s="629">
        <v>6</v>
      </c>
      <c r="N817" s="630">
        <v>437.04</v>
      </c>
    </row>
    <row r="818" spans="1:14" ht="14.4" customHeight="1" x14ac:dyDescent="0.3">
      <c r="A818" s="625" t="s">
        <v>549</v>
      </c>
      <c r="B818" s="626" t="s">
        <v>551</v>
      </c>
      <c r="C818" s="627" t="s">
        <v>571</v>
      </c>
      <c r="D818" s="628" t="s">
        <v>572</v>
      </c>
      <c r="E818" s="627" t="s">
        <v>552</v>
      </c>
      <c r="F818" s="628" t="s">
        <v>553</v>
      </c>
      <c r="G818" s="627" t="s">
        <v>620</v>
      </c>
      <c r="H818" s="627" t="s">
        <v>634</v>
      </c>
      <c r="I818" s="627" t="s">
        <v>635</v>
      </c>
      <c r="J818" s="627" t="s">
        <v>636</v>
      </c>
      <c r="K818" s="627" t="s">
        <v>637</v>
      </c>
      <c r="L818" s="629">
        <v>53.776666666666671</v>
      </c>
      <c r="M818" s="629">
        <v>6</v>
      </c>
      <c r="N818" s="630">
        <v>322.66000000000003</v>
      </c>
    </row>
    <row r="819" spans="1:14" ht="14.4" customHeight="1" x14ac:dyDescent="0.3">
      <c r="A819" s="625" t="s">
        <v>549</v>
      </c>
      <c r="B819" s="626" t="s">
        <v>551</v>
      </c>
      <c r="C819" s="627" t="s">
        <v>571</v>
      </c>
      <c r="D819" s="628" t="s">
        <v>572</v>
      </c>
      <c r="E819" s="627" t="s">
        <v>552</v>
      </c>
      <c r="F819" s="628" t="s">
        <v>553</v>
      </c>
      <c r="G819" s="627" t="s">
        <v>620</v>
      </c>
      <c r="H819" s="627" t="s">
        <v>638</v>
      </c>
      <c r="I819" s="627" t="s">
        <v>639</v>
      </c>
      <c r="J819" s="627" t="s">
        <v>640</v>
      </c>
      <c r="K819" s="627" t="s">
        <v>641</v>
      </c>
      <c r="L819" s="629">
        <v>84.595929484751963</v>
      </c>
      <c r="M819" s="629">
        <v>20</v>
      </c>
      <c r="N819" s="630">
        <v>1691.9185896950391</v>
      </c>
    </row>
    <row r="820" spans="1:14" ht="14.4" customHeight="1" x14ac:dyDescent="0.3">
      <c r="A820" s="625" t="s">
        <v>549</v>
      </c>
      <c r="B820" s="626" t="s">
        <v>551</v>
      </c>
      <c r="C820" s="627" t="s">
        <v>571</v>
      </c>
      <c r="D820" s="628" t="s">
        <v>572</v>
      </c>
      <c r="E820" s="627" t="s">
        <v>552</v>
      </c>
      <c r="F820" s="628" t="s">
        <v>553</v>
      </c>
      <c r="G820" s="627" t="s">
        <v>620</v>
      </c>
      <c r="H820" s="627" t="s">
        <v>642</v>
      </c>
      <c r="I820" s="627" t="s">
        <v>643</v>
      </c>
      <c r="J820" s="627" t="s">
        <v>644</v>
      </c>
      <c r="K820" s="627" t="s">
        <v>645</v>
      </c>
      <c r="L820" s="629">
        <v>94.182424467697189</v>
      </c>
      <c r="M820" s="629">
        <v>54</v>
      </c>
      <c r="N820" s="630">
        <v>5085.8509212556482</v>
      </c>
    </row>
    <row r="821" spans="1:14" ht="14.4" customHeight="1" x14ac:dyDescent="0.3">
      <c r="A821" s="625" t="s">
        <v>549</v>
      </c>
      <c r="B821" s="626" t="s">
        <v>551</v>
      </c>
      <c r="C821" s="627" t="s">
        <v>571</v>
      </c>
      <c r="D821" s="628" t="s">
        <v>572</v>
      </c>
      <c r="E821" s="627" t="s">
        <v>552</v>
      </c>
      <c r="F821" s="628" t="s">
        <v>553</v>
      </c>
      <c r="G821" s="627" t="s">
        <v>620</v>
      </c>
      <c r="H821" s="627" t="s">
        <v>646</v>
      </c>
      <c r="I821" s="627" t="s">
        <v>647</v>
      </c>
      <c r="J821" s="627" t="s">
        <v>644</v>
      </c>
      <c r="K821" s="627" t="s">
        <v>648</v>
      </c>
      <c r="L821" s="629">
        <v>97.856250000000003</v>
      </c>
      <c r="M821" s="629">
        <v>8</v>
      </c>
      <c r="N821" s="630">
        <v>782.85</v>
      </c>
    </row>
    <row r="822" spans="1:14" ht="14.4" customHeight="1" x14ac:dyDescent="0.3">
      <c r="A822" s="625" t="s">
        <v>549</v>
      </c>
      <c r="B822" s="626" t="s">
        <v>551</v>
      </c>
      <c r="C822" s="627" t="s">
        <v>571</v>
      </c>
      <c r="D822" s="628" t="s">
        <v>572</v>
      </c>
      <c r="E822" s="627" t="s">
        <v>552</v>
      </c>
      <c r="F822" s="628" t="s">
        <v>553</v>
      </c>
      <c r="G822" s="627" t="s">
        <v>620</v>
      </c>
      <c r="H822" s="627" t="s">
        <v>649</v>
      </c>
      <c r="I822" s="627" t="s">
        <v>650</v>
      </c>
      <c r="J822" s="627" t="s">
        <v>651</v>
      </c>
      <c r="K822" s="627" t="s">
        <v>652</v>
      </c>
      <c r="L822" s="629">
        <v>165.87199999999999</v>
      </c>
      <c r="M822" s="629">
        <v>5</v>
      </c>
      <c r="N822" s="630">
        <v>829.3599999999999</v>
      </c>
    </row>
    <row r="823" spans="1:14" ht="14.4" customHeight="1" x14ac:dyDescent="0.3">
      <c r="A823" s="625" t="s">
        <v>549</v>
      </c>
      <c r="B823" s="626" t="s">
        <v>551</v>
      </c>
      <c r="C823" s="627" t="s">
        <v>571</v>
      </c>
      <c r="D823" s="628" t="s">
        <v>572</v>
      </c>
      <c r="E823" s="627" t="s">
        <v>552</v>
      </c>
      <c r="F823" s="628" t="s">
        <v>553</v>
      </c>
      <c r="G823" s="627" t="s">
        <v>620</v>
      </c>
      <c r="H823" s="627" t="s">
        <v>2663</v>
      </c>
      <c r="I823" s="627" t="s">
        <v>2664</v>
      </c>
      <c r="J823" s="627" t="s">
        <v>2665</v>
      </c>
      <c r="K823" s="627" t="s">
        <v>2666</v>
      </c>
      <c r="L823" s="629">
        <v>96.659928497243698</v>
      </c>
      <c r="M823" s="629">
        <v>3</v>
      </c>
      <c r="N823" s="630">
        <v>289.97978549173109</v>
      </c>
    </row>
    <row r="824" spans="1:14" ht="14.4" customHeight="1" x14ac:dyDescent="0.3">
      <c r="A824" s="625" t="s">
        <v>549</v>
      </c>
      <c r="B824" s="626" t="s">
        <v>551</v>
      </c>
      <c r="C824" s="627" t="s">
        <v>571</v>
      </c>
      <c r="D824" s="628" t="s">
        <v>572</v>
      </c>
      <c r="E824" s="627" t="s">
        <v>552</v>
      </c>
      <c r="F824" s="628" t="s">
        <v>553</v>
      </c>
      <c r="G824" s="627" t="s">
        <v>620</v>
      </c>
      <c r="H824" s="627" t="s">
        <v>653</v>
      </c>
      <c r="I824" s="627" t="s">
        <v>654</v>
      </c>
      <c r="J824" s="627" t="s">
        <v>655</v>
      </c>
      <c r="K824" s="627" t="s">
        <v>656</v>
      </c>
      <c r="L824" s="629">
        <v>63.017324403805993</v>
      </c>
      <c r="M824" s="629">
        <v>22</v>
      </c>
      <c r="N824" s="630">
        <v>1386.3811368837319</v>
      </c>
    </row>
    <row r="825" spans="1:14" ht="14.4" customHeight="1" x14ac:dyDescent="0.3">
      <c r="A825" s="625" t="s">
        <v>549</v>
      </c>
      <c r="B825" s="626" t="s">
        <v>551</v>
      </c>
      <c r="C825" s="627" t="s">
        <v>571</v>
      </c>
      <c r="D825" s="628" t="s">
        <v>572</v>
      </c>
      <c r="E825" s="627" t="s">
        <v>552</v>
      </c>
      <c r="F825" s="628" t="s">
        <v>553</v>
      </c>
      <c r="G825" s="627" t="s">
        <v>620</v>
      </c>
      <c r="H825" s="627" t="s">
        <v>657</v>
      </c>
      <c r="I825" s="627" t="s">
        <v>658</v>
      </c>
      <c r="J825" s="627" t="s">
        <v>659</v>
      </c>
      <c r="K825" s="627" t="s">
        <v>660</v>
      </c>
      <c r="L825" s="629">
        <v>42.4</v>
      </c>
      <c r="M825" s="629">
        <v>2</v>
      </c>
      <c r="N825" s="630">
        <v>84.8</v>
      </c>
    </row>
    <row r="826" spans="1:14" ht="14.4" customHeight="1" x14ac:dyDescent="0.3">
      <c r="A826" s="625" t="s">
        <v>549</v>
      </c>
      <c r="B826" s="626" t="s">
        <v>551</v>
      </c>
      <c r="C826" s="627" t="s">
        <v>571</v>
      </c>
      <c r="D826" s="628" t="s">
        <v>572</v>
      </c>
      <c r="E826" s="627" t="s">
        <v>552</v>
      </c>
      <c r="F826" s="628" t="s">
        <v>553</v>
      </c>
      <c r="G826" s="627" t="s">
        <v>620</v>
      </c>
      <c r="H826" s="627" t="s">
        <v>1845</v>
      </c>
      <c r="I826" s="627" t="s">
        <v>1846</v>
      </c>
      <c r="J826" s="627" t="s">
        <v>1847</v>
      </c>
      <c r="K826" s="627" t="s">
        <v>1848</v>
      </c>
      <c r="L826" s="629">
        <v>59.96</v>
      </c>
      <c r="M826" s="629">
        <v>2</v>
      </c>
      <c r="N826" s="630">
        <v>119.92</v>
      </c>
    </row>
    <row r="827" spans="1:14" ht="14.4" customHeight="1" x14ac:dyDescent="0.3">
      <c r="A827" s="625" t="s">
        <v>549</v>
      </c>
      <c r="B827" s="626" t="s">
        <v>551</v>
      </c>
      <c r="C827" s="627" t="s">
        <v>571</v>
      </c>
      <c r="D827" s="628" t="s">
        <v>572</v>
      </c>
      <c r="E827" s="627" t="s">
        <v>552</v>
      </c>
      <c r="F827" s="628" t="s">
        <v>553</v>
      </c>
      <c r="G827" s="627" t="s">
        <v>620</v>
      </c>
      <c r="H827" s="627" t="s">
        <v>665</v>
      </c>
      <c r="I827" s="627" t="s">
        <v>666</v>
      </c>
      <c r="J827" s="627" t="s">
        <v>667</v>
      </c>
      <c r="K827" s="627" t="s">
        <v>668</v>
      </c>
      <c r="L827" s="629">
        <v>55.676585943995832</v>
      </c>
      <c r="M827" s="629">
        <v>72</v>
      </c>
      <c r="N827" s="630">
        <v>4008.7141879677001</v>
      </c>
    </row>
    <row r="828" spans="1:14" ht="14.4" customHeight="1" x14ac:dyDescent="0.3">
      <c r="A828" s="625" t="s">
        <v>549</v>
      </c>
      <c r="B828" s="626" t="s">
        <v>551</v>
      </c>
      <c r="C828" s="627" t="s">
        <v>571</v>
      </c>
      <c r="D828" s="628" t="s">
        <v>572</v>
      </c>
      <c r="E828" s="627" t="s">
        <v>552</v>
      </c>
      <c r="F828" s="628" t="s">
        <v>553</v>
      </c>
      <c r="G828" s="627" t="s">
        <v>620</v>
      </c>
      <c r="H828" s="627" t="s">
        <v>1852</v>
      </c>
      <c r="I828" s="627" t="s">
        <v>1853</v>
      </c>
      <c r="J828" s="627" t="s">
        <v>1847</v>
      </c>
      <c r="K828" s="627" t="s">
        <v>1854</v>
      </c>
      <c r="L828" s="629">
        <v>65.23</v>
      </c>
      <c r="M828" s="629">
        <v>1</v>
      </c>
      <c r="N828" s="630">
        <v>65.23</v>
      </c>
    </row>
    <row r="829" spans="1:14" ht="14.4" customHeight="1" x14ac:dyDescent="0.3">
      <c r="A829" s="625" t="s">
        <v>549</v>
      </c>
      <c r="B829" s="626" t="s">
        <v>551</v>
      </c>
      <c r="C829" s="627" t="s">
        <v>571</v>
      </c>
      <c r="D829" s="628" t="s">
        <v>572</v>
      </c>
      <c r="E829" s="627" t="s">
        <v>552</v>
      </c>
      <c r="F829" s="628" t="s">
        <v>553</v>
      </c>
      <c r="G829" s="627" t="s">
        <v>620</v>
      </c>
      <c r="H829" s="627" t="s">
        <v>1855</v>
      </c>
      <c r="I829" s="627" t="s">
        <v>1856</v>
      </c>
      <c r="J829" s="627" t="s">
        <v>1857</v>
      </c>
      <c r="K829" s="627" t="s">
        <v>668</v>
      </c>
      <c r="L829" s="629">
        <v>30.846618638630432</v>
      </c>
      <c r="M829" s="629">
        <v>18</v>
      </c>
      <c r="N829" s="630">
        <v>555.2391354953478</v>
      </c>
    </row>
    <row r="830" spans="1:14" ht="14.4" customHeight="1" x14ac:dyDescent="0.3">
      <c r="A830" s="625" t="s">
        <v>549</v>
      </c>
      <c r="B830" s="626" t="s">
        <v>551</v>
      </c>
      <c r="C830" s="627" t="s">
        <v>571</v>
      </c>
      <c r="D830" s="628" t="s">
        <v>572</v>
      </c>
      <c r="E830" s="627" t="s">
        <v>552</v>
      </c>
      <c r="F830" s="628" t="s">
        <v>553</v>
      </c>
      <c r="G830" s="627" t="s">
        <v>620</v>
      </c>
      <c r="H830" s="627" t="s">
        <v>669</v>
      </c>
      <c r="I830" s="627" t="s">
        <v>670</v>
      </c>
      <c r="J830" s="627" t="s">
        <v>671</v>
      </c>
      <c r="K830" s="627" t="s">
        <v>672</v>
      </c>
      <c r="L830" s="629">
        <v>78.470763592638463</v>
      </c>
      <c r="M830" s="629">
        <v>25</v>
      </c>
      <c r="N830" s="630">
        <v>1961.7690898159617</v>
      </c>
    </row>
    <row r="831" spans="1:14" ht="14.4" customHeight="1" x14ac:dyDescent="0.3">
      <c r="A831" s="625" t="s">
        <v>549</v>
      </c>
      <c r="B831" s="626" t="s">
        <v>551</v>
      </c>
      <c r="C831" s="627" t="s">
        <v>571</v>
      </c>
      <c r="D831" s="628" t="s">
        <v>572</v>
      </c>
      <c r="E831" s="627" t="s">
        <v>552</v>
      </c>
      <c r="F831" s="628" t="s">
        <v>553</v>
      </c>
      <c r="G831" s="627" t="s">
        <v>620</v>
      </c>
      <c r="H831" s="627" t="s">
        <v>673</v>
      </c>
      <c r="I831" s="627" t="s">
        <v>674</v>
      </c>
      <c r="J831" s="627" t="s">
        <v>675</v>
      </c>
      <c r="K831" s="627" t="s">
        <v>676</v>
      </c>
      <c r="L831" s="629">
        <v>27.394082772160427</v>
      </c>
      <c r="M831" s="629">
        <v>50</v>
      </c>
      <c r="N831" s="630">
        <v>1369.7041386080214</v>
      </c>
    </row>
    <row r="832" spans="1:14" ht="14.4" customHeight="1" x14ac:dyDescent="0.3">
      <c r="A832" s="625" t="s">
        <v>549</v>
      </c>
      <c r="B832" s="626" t="s">
        <v>551</v>
      </c>
      <c r="C832" s="627" t="s">
        <v>571</v>
      </c>
      <c r="D832" s="628" t="s">
        <v>572</v>
      </c>
      <c r="E832" s="627" t="s">
        <v>552</v>
      </c>
      <c r="F832" s="628" t="s">
        <v>553</v>
      </c>
      <c r="G832" s="627" t="s">
        <v>620</v>
      </c>
      <c r="H832" s="627" t="s">
        <v>1862</v>
      </c>
      <c r="I832" s="627" t="s">
        <v>1863</v>
      </c>
      <c r="J832" s="627" t="s">
        <v>1864</v>
      </c>
      <c r="K832" s="627" t="s">
        <v>1865</v>
      </c>
      <c r="L832" s="629">
        <v>74.554838325643956</v>
      </c>
      <c r="M832" s="629">
        <v>6</v>
      </c>
      <c r="N832" s="630">
        <v>447.32902995386377</v>
      </c>
    </row>
    <row r="833" spans="1:14" ht="14.4" customHeight="1" x14ac:dyDescent="0.3">
      <c r="A833" s="625" t="s">
        <v>549</v>
      </c>
      <c r="B833" s="626" t="s">
        <v>551</v>
      </c>
      <c r="C833" s="627" t="s">
        <v>571</v>
      </c>
      <c r="D833" s="628" t="s">
        <v>572</v>
      </c>
      <c r="E833" s="627" t="s">
        <v>552</v>
      </c>
      <c r="F833" s="628" t="s">
        <v>553</v>
      </c>
      <c r="G833" s="627" t="s">
        <v>620</v>
      </c>
      <c r="H833" s="627" t="s">
        <v>680</v>
      </c>
      <c r="I833" s="627" t="s">
        <v>681</v>
      </c>
      <c r="J833" s="627" t="s">
        <v>679</v>
      </c>
      <c r="K833" s="627" t="s">
        <v>682</v>
      </c>
      <c r="L833" s="629">
        <v>81.280533294701044</v>
      </c>
      <c r="M833" s="629">
        <v>85</v>
      </c>
      <c r="N833" s="630">
        <v>6908.8453300495885</v>
      </c>
    </row>
    <row r="834" spans="1:14" ht="14.4" customHeight="1" x14ac:dyDescent="0.3">
      <c r="A834" s="625" t="s">
        <v>549</v>
      </c>
      <c r="B834" s="626" t="s">
        <v>551</v>
      </c>
      <c r="C834" s="627" t="s">
        <v>571</v>
      </c>
      <c r="D834" s="628" t="s">
        <v>572</v>
      </c>
      <c r="E834" s="627" t="s">
        <v>552</v>
      </c>
      <c r="F834" s="628" t="s">
        <v>553</v>
      </c>
      <c r="G834" s="627" t="s">
        <v>620</v>
      </c>
      <c r="H834" s="627" t="s">
        <v>683</v>
      </c>
      <c r="I834" s="627" t="s">
        <v>684</v>
      </c>
      <c r="J834" s="627" t="s">
        <v>685</v>
      </c>
      <c r="K834" s="627" t="s">
        <v>686</v>
      </c>
      <c r="L834" s="629">
        <v>60.939891956339849</v>
      </c>
      <c r="M834" s="629">
        <v>2</v>
      </c>
      <c r="N834" s="630">
        <v>121.8797839126797</v>
      </c>
    </row>
    <row r="835" spans="1:14" ht="14.4" customHeight="1" x14ac:dyDescent="0.3">
      <c r="A835" s="625" t="s">
        <v>549</v>
      </c>
      <c r="B835" s="626" t="s">
        <v>551</v>
      </c>
      <c r="C835" s="627" t="s">
        <v>571</v>
      </c>
      <c r="D835" s="628" t="s">
        <v>572</v>
      </c>
      <c r="E835" s="627" t="s">
        <v>552</v>
      </c>
      <c r="F835" s="628" t="s">
        <v>553</v>
      </c>
      <c r="G835" s="627" t="s">
        <v>620</v>
      </c>
      <c r="H835" s="627" t="s">
        <v>687</v>
      </c>
      <c r="I835" s="627" t="s">
        <v>688</v>
      </c>
      <c r="J835" s="627" t="s">
        <v>689</v>
      </c>
      <c r="K835" s="627" t="s">
        <v>690</v>
      </c>
      <c r="L835" s="629">
        <v>121.15692353015592</v>
      </c>
      <c r="M835" s="629">
        <v>151</v>
      </c>
      <c r="N835" s="630">
        <v>18294.695453053544</v>
      </c>
    </row>
    <row r="836" spans="1:14" ht="14.4" customHeight="1" x14ac:dyDescent="0.3">
      <c r="A836" s="625" t="s">
        <v>549</v>
      </c>
      <c r="B836" s="626" t="s">
        <v>551</v>
      </c>
      <c r="C836" s="627" t="s">
        <v>571</v>
      </c>
      <c r="D836" s="628" t="s">
        <v>572</v>
      </c>
      <c r="E836" s="627" t="s">
        <v>552</v>
      </c>
      <c r="F836" s="628" t="s">
        <v>553</v>
      </c>
      <c r="G836" s="627" t="s">
        <v>620</v>
      </c>
      <c r="H836" s="627" t="s">
        <v>695</v>
      </c>
      <c r="I836" s="627" t="s">
        <v>696</v>
      </c>
      <c r="J836" s="627" t="s">
        <v>693</v>
      </c>
      <c r="K836" s="627" t="s">
        <v>697</v>
      </c>
      <c r="L836" s="629">
        <v>55.297547134864146</v>
      </c>
      <c r="M836" s="629">
        <v>4</v>
      </c>
      <c r="N836" s="630">
        <v>221.19018853945659</v>
      </c>
    </row>
    <row r="837" spans="1:14" ht="14.4" customHeight="1" x14ac:dyDescent="0.3">
      <c r="A837" s="625" t="s">
        <v>549</v>
      </c>
      <c r="B837" s="626" t="s">
        <v>551</v>
      </c>
      <c r="C837" s="627" t="s">
        <v>571</v>
      </c>
      <c r="D837" s="628" t="s">
        <v>572</v>
      </c>
      <c r="E837" s="627" t="s">
        <v>552</v>
      </c>
      <c r="F837" s="628" t="s">
        <v>553</v>
      </c>
      <c r="G837" s="627" t="s">
        <v>620</v>
      </c>
      <c r="H837" s="627" t="s">
        <v>698</v>
      </c>
      <c r="I837" s="627" t="s">
        <v>699</v>
      </c>
      <c r="J837" s="627" t="s">
        <v>700</v>
      </c>
      <c r="K837" s="627" t="s">
        <v>701</v>
      </c>
      <c r="L837" s="629">
        <v>176.31</v>
      </c>
      <c r="M837" s="629">
        <v>1</v>
      </c>
      <c r="N837" s="630">
        <v>176.31</v>
      </c>
    </row>
    <row r="838" spans="1:14" ht="14.4" customHeight="1" x14ac:dyDescent="0.3">
      <c r="A838" s="625" t="s">
        <v>549</v>
      </c>
      <c r="B838" s="626" t="s">
        <v>551</v>
      </c>
      <c r="C838" s="627" t="s">
        <v>571</v>
      </c>
      <c r="D838" s="628" t="s">
        <v>572</v>
      </c>
      <c r="E838" s="627" t="s">
        <v>552</v>
      </c>
      <c r="F838" s="628" t="s">
        <v>553</v>
      </c>
      <c r="G838" s="627" t="s">
        <v>620</v>
      </c>
      <c r="H838" s="627" t="s">
        <v>702</v>
      </c>
      <c r="I838" s="627" t="s">
        <v>703</v>
      </c>
      <c r="J838" s="627" t="s">
        <v>704</v>
      </c>
      <c r="K838" s="627" t="s">
        <v>705</v>
      </c>
      <c r="L838" s="629">
        <v>37.26</v>
      </c>
      <c r="M838" s="629">
        <v>2</v>
      </c>
      <c r="N838" s="630">
        <v>74.52</v>
      </c>
    </row>
    <row r="839" spans="1:14" ht="14.4" customHeight="1" x14ac:dyDescent="0.3">
      <c r="A839" s="625" t="s">
        <v>549</v>
      </c>
      <c r="B839" s="626" t="s">
        <v>551</v>
      </c>
      <c r="C839" s="627" t="s">
        <v>571</v>
      </c>
      <c r="D839" s="628" t="s">
        <v>572</v>
      </c>
      <c r="E839" s="627" t="s">
        <v>552</v>
      </c>
      <c r="F839" s="628" t="s">
        <v>553</v>
      </c>
      <c r="G839" s="627" t="s">
        <v>620</v>
      </c>
      <c r="H839" s="627" t="s">
        <v>1870</v>
      </c>
      <c r="I839" s="627" t="s">
        <v>1871</v>
      </c>
      <c r="J839" s="627" t="s">
        <v>1872</v>
      </c>
      <c r="K839" s="627" t="s">
        <v>1840</v>
      </c>
      <c r="L839" s="629">
        <v>37.93335303237</v>
      </c>
      <c r="M839" s="629">
        <v>3</v>
      </c>
      <c r="N839" s="630">
        <v>113.80005909710999</v>
      </c>
    </row>
    <row r="840" spans="1:14" ht="14.4" customHeight="1" x14ac:dyDescent="0.3">
      <c r="A840" s="625" t="s">
        <v>549</v>
      </c>
      <c r="B840" s="626" t="s">
        <v>551</v>
      </c>
      <c r="C840" s="627" t="s">
        <v>571</v>
      </c>
      <c r="D840" s="628" t="s">
        <v>572</v>
      </c>
      <c r="E840" s="627" t="s">
        <v>552</v>
      </c>
      <c r="F840" s="628" t="s">
        <v>553</v>
      </c>
      <c r="G840" s="627" t="s">
        <v>620</v>
      </c>
      <c r="H840" s="627" t="s">
        <v>706</v>
      </c>
      <c r="I840" s="627" t="s">
        <v>707</v>
      </c>
      <c r="J840" s="627" t="s">
        <v>708</v>
      </c>
      <c r="K840" s="627" t="s">
        <v>668</v>
      </c>
      <c r="L840" s="629">
        <v>67.508924150817407</v>
      </c>
      <c r="M840" s="629">
        <v>48</v>
      </c>
      <c r="N840" s="630">
        <v>3240.4283592392358</v>
      </c>
    </row>
    <row r="841" spans="1:14" ht="14.4" customHeight="1" x14ac:dyDescent="0.3">
      <c r="A841" s="625" t="s">
        <v>549</v>
      </c>
      <c r="B841" s="626" t="s">
        <v>551</v>
      </c>
      <c r="C841" s="627" t="s">
        <v>571</v>
      </c>
      <c r="D841" s="628" t="s">
        <v>572</v>
      </c>
      <c r="E841" s="627" t="s">
        <v>552</v>
      </c>
      <c r="F841" s="628" t="s">
        <v>553</v>
      </c>
      <c r="G841" s="627" t="s">
        <v>620</v>
      </c>
      <c r="H841" s="627" t="s">
        <v>709</v>
      </c>
      <c r="I841" s="627" t="s">
        <v>710</v>
      </c>
      <c r="J841" s="627" t="s">
        <v>711</v>
      </c>
      <c r="K841" s="627" t="s">
        <v>712</v>
      </c>
      <c r="L841" s="629">
        <v>59.394859176209749</v>
      </c>
      <c r="M841" s="629">
        <v>16</v>
      </c>
      <c r="N841" s="630">
        <v>950.31774681935599</v>
      </c>
    </row>
    <row r="842" spans="1:14" ht="14.4" customHeight="1" x14ac:dyDescent="0.3">
      <c r="A842" s="625" t="s">
        <v>549</v>
      </c>
      <c r="B842" s="626" t="s">
        <v>551</v>
      </c>
      <c r="C842" s="627" t="s">
        <v>571</v>
      </c>
      <c r="D842" s="628" t="s">
        <v>572</v>
      </c>
      <c r="E842" s="627" t="s">
        <v>552</v>
      </c>
      <c r="F842" s="628" t="s">
        <v>553</v>
      </c>
      <c r="G842" s="627" t="s">
        <v>620</v>
      </c>
      <c r="H842" s="627" t="s">
        <v>1888</v>
      </c>
      <c r="I842" s="627" t="s">
        <v>1889</v>
      </c>
      <c r="J842" s="627" t="s">
        <v>1890</v>
      </c>
      <c r="K842" s="627" t="s">
        <v>1891</v>
      </c>
      <c r="L842" s="629">
        <v>119.52</v>
      </c>
      <c r="M842" s="629">
        <v>1</v>
      </c>
      <c r="N842" s="630">
        <v>119.52</v>
      </c>
    </row>
    <row r="843" spans="1:14" ht="14.4" customHeight="1" x14ac:dyDescent="0.3">
      <c r="A843" s="625" t="s">
        <v>549</v>
      </c>
      <c r="B843" s="626" t="s">
        <v>551</v>
      </c>
      <c r="C843" s="627" t="s">
        <v>571</v>
      </c>
      <c r="D843" s="628" t="s">
        <v>572</v>
      </c>
      <c r="E843" s="627" t="s">
        <v>552</v>
      </c>
      <c r="F843" s="628" t="s">
        <v>553</v>
      </c>
      <c r="G843" s="627" t="s">
        <v>620</v>
      </c>
      <c r="H843" s="627" t="s">
        <v>1892</v>
      </c>
      <c r="I843" s="627" t="s">
        <v>1893</v>
      </c>
      <c r="J843" s="627" t="s">
        <v>897</v>
      </c>
      <c r="K843" s="627" t="s">
        <v>1894</v>
      </c>
      <c r="L843" s="629">
        <v>43.31</v>
      </c>
      <c r="M843" s="629">
        <v>4</v>
      </c>
      <c r="N843" s="630">
        <v>173.24</v>
      </c>
    </row>
    <row r="844" spans="1:14" ht="14.4" customHeight="1" x14ac:dyDescent="0.3">
      <c r="A844" s="625" t="s">
        <v>549</v>
      </c>
      <c r="B844" s="626" t="s">
        <v>551</v>
      </c>
      <c r="C844" s="627" t="s">
        <v>571</v>
      </c>
      <c r="D844" s="628" t="s">
        <v>572</v>
      </c>
      <c r="E844" s="627" t="s">
        <v>552</v>
      </c>
      <c r="F844" s="628" t="s">
        <v>553</v>
      </c>
      <c r="G844" s="627" t="s">
        <v>620</v>
      </c>
      <c r="H844" s="627" t="s">
        <v>717</v>
      </c>
      <c r="I844" s="627" t="s">
        <v>718</v>
      </c>
      <c r="J844" s="627" t="s">
        <v>719</v>
      </c>
      <c r="K844" s="627" t="s">
        <v>720</v>
      </c>
      <c r="L844" s="629">
        <v>101.3199531603985</v>
      </c>
      <c r="M844" s="629">
        <v>2</v>
      </c>
      <c r="N844" s="630">
        <v>202.639906320797</v>
      </c>
    </row>
    <row r="845" spans="1:14" ht="14.4" customHeight="1" x14ac:dyDescent="0.3">
      <c r="A845" s="625" t="s">
        <v>549</v>
      </c>
      <c r="B845" s="626" t="s">
        <v>551</v>
      </c>
      <c r="C845" s="627" t="s">
        <v>571</v>
      </c>
      <c r="D845" s="628" t="s">
        <v>572</v>
      </c>
      <c r="E845" s="627" t="s">
        <v>552</v>
      </c>
      <c r="F845" s="628" t="s">
        <v>553</v>
      </c>
      <c r="G845" s="627" t="s">
        <v>620</v>
      </c>
      <c r="H845" s="627" t="s">
        <v>721</v>
      </c>
      <c r="I845" s="627" t="s">
        <v>722</v>
      </c>
      <c r="J845" s="627" t="s">
        <v>723</v>
      </c>
      <c r="K845" s="627" t="s">
        <v>724</v>
      </c>
      <c r="L845" s="629">
        <v>268.30098795382332</v>
      </c>
      <c r="M845" s="629">
        <v>133</v>
      </c>
      <c r="N845" s="630">
        <v>35684.031397858504</v>
      </c>
    </row>
    <row r="846" spans="1:14" ht="14.4" customHeight="1" x14ac:dyDescent="0.3">
      <c r="A846" s="625" t="s">
        <v>549</v>
      </c>
      <c r="B846" s="626" t="s">
        <v>551</v>
      </c>
      <c r="C846" s="627" t="s">
        <v>571</v>
      </c>
      <c r="D846" s="628" t="s">
        <v>572</v>
      </c>
      <c r="E846" s="627" t="s">
        <v>552</v>
      </c>
      <c r="F846" s="628" t="s">
        <v>553</v>
      </c>
      <c r="G846" s="627" t="s">
        <v>620</v>
      </c>
      <c r="H846" s="627" t="s">
        <v>2667</v>
      </c>
      <c r="I846" s="627" t="s">
        <v>2668</v>
      </c>
      <c r="J846" s="627" t="s">
        <v>1412</v>
      </c>
      <c r="K846" s="627" t="s">
        <v>2669</v>
      </c>
      <c r="L846" s="629">
        <v>73</v>
      </c>
      <c r="M846" s="629">
        <v>1</v>
      </c>
      <c r="N846" s="630">
        <v>73</v>
      </c>
    </row>
    <row r="847" spans="1:14" ht="14.4" customHeight="1" x14ac:dyDescent="0.3">
      <c r="A847" s="625" t="s">
        <v>549</v>
      </c>
      <c r="B847" s="626" t="s">
        <v>551</v>
      </c>
      <c r="C847" s="627" t="s">
        <v>571</v>
      </c>
      <c r="D847" s="628" t="s">
        <v>572</v>
      </c>
      <c r="E847" s="627" t="s">
        <v>552</v>
      </c>
      <c r="F847" s="628" t="s">
        <v>553</v>
      </c>
      <c r="G847" s="627" t="s">
        <v>620</v>
      </c>
      <c r="H847" s="627" t="s">
        <v>725</v>
      </c>
      <c r="I847" s="627" t="s">
        <v>726</v>
      </c>
      <c r="J847" s="627" t="s">
        <v>727</v>
      </c>
      <c r="K847" s="627" t="s">
        <v>728</v>
      </c>
      <c r="L847" s="629">
        <v>599.20000000000005</v>
      </c>
      <c r="M847" s="629">
        <v>2</v>
      </c>
      <c r="N847" s="630">
        <v>1198.4000000000001</v>
      </c>
    </row>
    <row r="848" spans="1:14" ht="14.4" customHeight="1" x14ac:dyDescent="0.3">
      <c r="A848" s="625" t="s">
        <v>549</v>
      </c>
      <c r="B848" s="626" t="s">
        <v>551</v>
      </c>
      <c r="C848" s="627" t="s">
        <v>571</v>
      </c>
      <c r="D848" s="628" t="s">
        <v>572</v>
      </c>
      <c r="E848" s="627" t="s">
        <v>552</v>
      </c>
      <c r="F848" s="628" t="s">
        <v>553</v>
      </c>
      <c r="G848" s="627" t="s">
        <v>620</v>
      </c>
      <c r="H848" s="627" t="s">
        <v>1899</v>
      </c>
      <c r="I848" s="627" t="s">
        <v>1900</v>
      </c>
      <c r="J848" s="627" t="s">
        <v>1901</v>
      </c>
      <c r="K848" s="627" t="s">
        <v>1902</v>
      </c>
      <c r="L848" s="629">
        <v>363.76984874182398</v>
      </c>
      <c r="M848" s="629">
        <v>1</v>
      </c>
      <c r="N848" s="630">
        <v>363.76984874182398</v>
      </c>
    </row>
    <row r="849" spans="1:14" ht="14.4" customHeight="1" x14ac:dyDescent="0.3">
      <c r="A849" s="625" t="s">
        <v>549</v>
      </c>
      <c r="B849" s="626" t="s">
        <v>551</v>
      </c>
      <c r="C849" s="627" t="s">
        <v>571</v>
      </c>
      <c r="D849" s="628" t="s">
        <v>572</v>
      </c>
      <c r="E849" s="627" t="s">
        <v>552</v>
      </c>
      <c r="F849" s="628" t="s">
        <v>553</v>
      </c>
      <c r="G849" s="627" t="s">
        <v>620</v>
      </c>
      <c r="H849" s="627" t="s">
        <v>733</v>
      </c>
      <c r="I849" s="627" t="s">
        <v>734</v>
      </c>
      <c r="J849" s="627" t="s">
        <v>735</v>
      </c>
      <c r="K849" s="627" t="s">
        <v>736</v>
      </c>
      <c r="L849" s="629">
        <v>142.29000000000002</v>
      </c>
      <c r="M849" s="629">
        <v>2</v>
      </c>
      <c r="N849" s="630">
        <v>284.58000000000004</v>
      </c>
    </row>
    <row r="850" spans="1:14" ht="14.4" customHeight="1" x14ac:dyDescent="0.3">
      <c r="A850" s="625" t="s">
        <v>549</v>
      </c>
      <c r="B850" s="626" t="s">
        <v>551</v>
      </c>
      <c r="C850" s="627" t="s">
        <v>571</v>
      </c>
      <c r="D850" s="628" t="s">
        <v>572</v>
      </c>
      <c r="E850" s="627" t="s">
        <v>552</v>
      </c>
      <c r="F850" s="628" t="s">
        <v>553</v>
      </c>
      <c r="G850" s="627" t="s">
        <v>620</v>
      </c>
      <c r="H850" s="627" t="s">
        <v>2670</v>
      </c>
      <c r="I850" s="627" t="s">
        <v>2671</v>
      </c>
      <c r="J850" s="627" t="s">
        <v>2672</v>
      </c>
      <c r="K850" s="627" t="s">
        <v>2673</v>
      </c>
      <c r="L850" s="629">
        <v>123.69</v>
      </c>
      <c r="M850" s="629">
        <v>2</v>
      </c>
      <c r="N850" s="630">
        <v>247.38</v>
      </c>
    </row>
    <row r="851" spans="1:14" ht="14.4" customHeight="1" x14ac:dyDescent="0.3">
      <c r="A851" s="625" t="s">
        <v>549</v>
      </c>
      <c r="B851" s="626" t="s">
        <v>551</v>
      </c>
      <c r="C851" s="627" t="s">
        <v>571</v>
      </c>
      <c r="D851" s="628" t="s">
        <v>572</v>
      </c>
      <c r="E851" s="627" t="s">
        <v>552</v>
      </c>
      <c r="F851" s="628" t="s">
        <v>553</v>
      </c>
      <c r="G851" s="627" t="s">
        <v>620</v>
      </c>
      <c r="H851" s="627" t="s">
        <v>2674</v>
      </c>
      <c r="I851" s="627" t="s">
        <v>2675</v>
      </c>
      <c r="J851" s="627" t="s">
        <v>2676</v>
      </c>
      <c r="K851" s="627" t="s">
        <v>2677</v>
      </c>
      <c r="L851" s="629">
        <v>467.45</v>
      </c>
      <c r="M851" s="629">
        <v>1</v>
      </c>
      <c r="N851" s="630">
        <v>467.45</v>
      </c>
    </row>
    <row r="852" spans="1:14" ht="14.4" customHeight="1" x14ac:dyDescent="0.3">
      <c r="A852" s="625" t="s">
        <v>549</v>
      </c>
      <c r="B852" s="626" t="s">
        <v>551</v>
      </c>
      <c r="C852" s="627" t="s">
        <v>571</v>
      </c>
      <c r="D852" s="628" t="s">
        <v>572</v>
      </c>
      <c r="E852" s="627" t="s">
        <v>552</v>
      </c>
      <c r="F852" s="628" t="s">
        <v>553</v>
      </c>
      <c r="G852" s="627" t="s">
        <v>620</v>
      </c>
      <c r="H852" s="627" t="s">
        <v>741</v>
      </c>
      <c r="I852" s="627" t="s">
        <v>742</v>
      </c>
      <c r="J852" s="627" t="s">
        <v>743</v>
      </c>
      <c r="K852" s="627" t="s">
        <v>744</v>
      </c>
      <c r="L852" s="629">
        <v>39.332612819260142</v>
      </c>
      <c r="M852" s="629">
        <v>19</v>
      </c>
      <c r="N852" s="630">
        <v>747.31964356594267</v>
      </c>
    </row>
    <row r="853" spans="1:14" ht="14.4" customHeight="1" x14ac:dyDescent="0.3">
      <c r="A853" s="625" t="s">
        <v>549</v>
      </c>
      <c r="B853" s="626" t="s">
        <v>551</v>
      </c>
      <c r="C853" s="627" t="s">
        <v>571</v>
      </c>
      <c r="D853" s="628" t="s">
        <v>572</v>
      </c>
      <c r="E853" s="627" t="s">
        <v>552</v>
      </c>
      <c r="F853" s="628" t="s">
        <v>553</v>
      </c>
      <c r="G853" s="627" t="s">
        <v>620</v>
      </c>
      <c r="H853" s="627" t="s">
        <v>1914</v>
      </c>
      <c r="I853" s="627" t="s">
        <v>1915</v>
      </c>
      <c r="J853" s="627" t="s">
        <v>1916</v>
      </c>
      <c r="K853" s="627" t="s">
        <v>1917</v>
      </c>
      <c r="L853" s="629">
        <v>102.07</v>
      </c>
      <c r="M853" s="629">
        <v>1</v>
      </c>
      <c r="N853" s="630">
        <v>102.07</v>
      </c>
    </row>
    <row r="854" spans="1:14" ht="14.4" customHeight="1" x14ac:dyDescent="0.3">
      <c r="A854" s="625" t="s">
        <v>549</v>
      </c>
      <c r="B854" s="626" t="s">
        <v>551</v>
      </c>
      <c r="C854" s="627" t="s">
        <v>571</v>
      </c>
      <c r="D854" s="628" t="s">
        <v>572</v>
      </c>
      <c r="E854" s="627" t="s">
        <v>552</v>
      </c>
      <c r="F854" s="628" t="s">
        <v>553</v>
      </c>
      <c r="G854" s="627" t="s">
        <v>620</v>
      </c>
      <c r="H854" s="627" t="s">
        <v>2678</v>
      </c>
      <c r="I854" s="627" t="s">
        <v>2679</v>
      </c>
      <c r="J854" s="627" t="s">
        <v>2680</v>
      </c>
      <c r="K854" s="627" t="s">
        <v>2681</v>
      </c>
      <c r="L854" s="629">
        <v>411.94199999999898</v>
      </c>
      <c r="M854" s="629">
        <v>1</v>
      </c>
      <c r="N854" s="630">
        <v>411.94199999999898</v>
      </c>
    </row>
    <row r="855" spans="1:14" ht="14.4" customHeight="1" x14ac:dyDescent="0.3">
      <c r="A855" s="625" t="s">
        <v>549</v>
      </c>
      <c r="B855" s="626" t="s">
        <v>551</v>
      </c>
      <c r="C855" s="627" t="s">
        <v>571</v>
      </c>
      <c r="D855" s="628" t="s">
        <v>572</v>
      </c>
      <c r="E855" s="627" t="s">
        <v>552</v>
      </c>
      <c r="F855" s="628" t="s">
        <v>553</v>
      </c>
      <c r="G855" s="627" t="s">
        <v>620</v>
      </c>
      <c r="H855" s="627" t="s">
        <v>749</v>
      </c>
      <c r="I855" s="627" t="s">
        <v>749</v>
      </c>
      <c r="J855" s="627" t="s">
        <v>750</v>
      </c>
      <c r="K855" s="627" t="s">
        <v>751</v>
      </c>
      <c r="L855" s="629">
        <v>38.094375118624207</v>
      </c>
      <c r="M855" s="629">
        <v>78</v>
      </c>
      <c r="N855" s="630">
        <v>2971.3612592526879</v>
      </c>
    </row>
    <row r="856" spans="1:14" ht="14.4" customHeight="1" x14ac:dyDescent="0.3">
      <c r="A856" s="625" t="s">
        <v>549</v>
      </c>
      <c r="B856" s="626" t="s">
        <v>551</v>
      </c>
      <c r="C856" s="627" t="s">
        <v>571</v>
      </c>
      <c r="D856" s="628" t="s">
        <v>572</v>
      </c>
      <c r="E856" s="627" t="s">
        <v>552</v>
      </c>
      <c r="F856" s="628" t="s">
        <v>553</v>
      </c>
      <c r="G856" s="627" t="s">
        <v>620</v>
      </c>
      <c r="H856" s="627" t="s">
        <v>752</v>
      </c>
      <c r="I856" s="627" t="s">
        <v>753</v>
      </c>
      <c r="J856" s="627" t="s">
        <v>754</v>
      </c>
      <c r="K856" s="627" t="s">
        <v>755</v>
      </c>
      <c r="L856" s="629">
        <v>90.560390045326002</v>
      </c>
      <c r="M856" s="629">
        <v>1</v>
      </c>
      <c r="N856" s="630">
        <v>90.560390045326002</v>
      </c>
    </row>
    <row r="857" spans="1:14" ht="14.4" customHeight="1" x14ac:dyDescent="0.3">
      <c r="A857" s="625" t="s">
        <v>549</v>
      </c>
      <c r="B857" s="626" t="s">
        <v>551</v>
      </c>
      <c r="C857" s="627" t="s">
        <v>571</v>
      </c>
      <c r="D857" s="628" t="s">
        <v>572</v>
      </c>
      <c r="E857" s="627" t="s">
        <v>552</v>
      </c>
      <c r="F857" s="628" t="s">
        <v>553</v>
      </c>
      <c r="G857" s="627" t="s">
        <v>620</v>
      </c>
      <c r="H857" s="627" t="s">
        <v>756</v>
      </c>
      <c r="I857" s="627" t="s">
        <v>757</v>
      </c>
      <c r="J857" s="627" t="s">
        <v>754</v>
      </c>
      <c r="K857" s="627" t="s">
        <v>758</v>
      </c>
      <c r="L857" s="629">
        <v>273.50770320696051</v>
      </c>
      <c r="M857" s="629">
        <v>60</v>
      </c>
      <c r="N857" s="630">
        <v>16410.462192417632</v>
      </c>
    </row>
    <row r="858" spans="1:14" ht="14.4" customHeight="1" x14ac:dyDescent="0.3">
      <c r="A858" s="625" t="s">
        <v>549</v>
      </c>
      <c r="B858" s="626" t="s">
        <v>551</v>
      </c>
      <c r="C858" s="627" t="s">
        <v>571</v>
      </c>
      <c r="D858" s="628" t="s">
        <v>572</v>
      </c>
      <c r="E858" s="627" t="s">
        <v>552</v>
      </c>
      <c r="F858" s="628" t="s">
        <v>553</v>
      </c>
      <c r="G858" s="627" t="s">
        <v>620</v>
      </c>
      <c r="H858" s="627" t="s">
        <v>2682</v>
      </c>
      <c r="I858" s="627" t="s">
        <v>2683</v>
      </c>
      <c r="J858" s="627" t="s">
        <v>2684</v>
      </c>
      <c r="K858" s="627" t="s">
        <v>1925</v>
      </c>
      <c r="L858" s="629">
        <v>184.74</v>
      </c>
      <c r="M858" s="629">
        <v>1</v>
      </c>
      <c r="N858" s="630">
        <v>184.74</v>
      </c>
    </row>
    <row r="859" spans="1:14" ht="14.4" customHeight="1" x14ac:dyDescent="0.3">
      <c r="A859" s="625" t="s">
        <v>549</v>
      </c>
      <c r="B859" s="626" t="s">
        <v>551</v>
      </c>
      <c r="C859" s="627" t="s">
        <v>571</v>
      </c>
      <c r="D859" s="628" t="s">
        <v>572</v>
      </c>
      <c r="E859" s="627" t="s">
        <v>552</v>
      </c>
      <c r="F859" s="628" t="s">
        <v>553</v>
      </c>
      <c r="G859" s="627" t="s">
        <v>620</v>
      </c>
      <c r="H859" s="627" t="s">
        <v>2685</v>
      </c>
      <c r="I859" s="627" t="s">
        <v>2686</v>
      </c>
      <c r="J859" s="627" t="s">
        <v>1872</v>
      </c>
      <c r="K859" s="627" t="s">
        <v>2687</v>
      </c>
      <c r="L859" s="629">
        <v>165.199781778361</v>
      </c>
      <c r="M859" s="629">
        <v>1</v>
      </c>
      <c r="N859" s="630">
        <v>165.199781778361</v>
      </c>
    </row>
    <row r="860" spans="1:14" ht="14.4" customHeight="1" x14ac:dyDescent="0.3">
      <c r="A860" s="625" t="s">
        <v>549</v>
      </c>
      <c r="B860" s="626" t="s">
        <v>551</v>
      </c>
      <c r="C860" s="627" t="s">
        <v>571</v>
      </c>
      <c r="D860" s="628" t="s">
        <v>572</v>
      </c>
      <c r="E860" s="627" t="s">
        <v>552</v>
      </c>
      <c r="F860" s="628" t="s">
        <v>553</v>
      </c>
      <c r="G860" s="627" t="s">
        <v>620</v>
      </c>
      <c r="H860" s="627" t="s">
        <v>763</v>
      </c>
      <c r="I860" s="627" t="s">
        <v>763</v>
      </c>
      <c r="J860" s="627" t="s">
        <v>764</v>
      </c>
      <c r="K860" s="627" t="s">
        <v>765</v>
      </c>
      <c r="L860" s="629">
        <v>604.62463843555861</v>
      </c>
      <c r="M860" s="629">
        <v>2</v>
      </c>
      <c r="N860" s="630">
        <v>1209.2492768711172</v>
      </c>
    </row>
    <row r="861" spans="1:14" ht="14.4" customHeight="1" x14ac:dyDescent="0.3">
      <c r="A861" s="625" t="s">
        <v>549</v>
      </c>
      <c r="B861" s="626" t="s">
        <v>551</v>
      </c>
      <c r="C861" s="627" t="s">
        <v>571</v>
      </c>
      <c r="D861" s="628" t="s">
        <v>572</v>
      </c>
      <c r="E861" s="627" t="s">
        <v>552</v>
      </c>
      <c r="F861" s="628" t="s">
        <v>553</v>
      </c>
      <c r="G861" s="627" t="s">
        <v>620</v>
      </c>
      <c r="H861" s="627" t="s">
        <v>766</v>
      </c>
      <c r="I861" s="627" t="s">
        <v>767</v>
      </c>
      <c r="J861" s="627" t="s">
        <v>768</v>
      </c>
      <c r="K861" s="627" t="s">
        <v>769</v>
      </c>
      <c r="L861" s="629">
        <v>77.416502752545469</v>
      </c>
      <c r="M861" s="629">
        <v>3</v>
      </c>
      <c r="N861" s="630">
        <v>232.24950825763642</v>
      </c>
    </row>
    <row r="862" spans="1:14" ht="14.4" customHeight="1" x14ac:dyDescent="0.3">
      <c r="A862" s="625" t="s">
        <v>549</v>
      </c>
      <c r="B862" s="626" t="s">
        <v>551</v>
      </c>
      <c r="C862" s="627" t="s">
        <v>571</v>
      </c>
      <c r="D862" s="628" t="s">
        <v>572</v>
      </c>
      <c r="E862" s="627" t="s">
        <v>552</v>
      </c>
      <c r="F862" s="628" t="s">
        <v>553</v>
      </c>
      <c r="G862" s="627" t="s">
        <v>620</v>
      </c>
      <c r="H862" s="627" t="s">
        <v>770</v>
      </c>
      <c r="I862" s="627" t="s">
        <v>771</v>
      </c>
      <c r="J862" s="627" t="s">
        <v>772</v>
      </c>
      <c r="K862" s="627" t="s">
        <v>773</v>
      </c>
      <c r="L862" s="629">
        <v>853.15</v>
      </c>
      <c r="M862" s="629">
        <v>1</v>
      </c>
      <c r="N862" s="630">
        <v>853.15</v>
      </c>
    </row>
    <row r="863" spans="1:14" ht="14.4" customHeight="1" x14ac:dyDescent="0.3">
      <c r="A863" s="625" t="s">
        <v>549</v>
      </c>
      <c r="B863" s="626" t="s">
        <v>551</v>
      </c>
      <c r="C863" s="627" t="s">
        <v>571</v>
      </c>
      <c r="D863" s="628" t="s">
        <v>572</v>
      </c>
      <c r="E863" s="627" t="s">
        <v>552</v>
      </c>
      <c r="F863" s="628" t="s">
        <v>553</v>
      </c>
      <c r="G863" s="627" t="s">
        <v>620</v>
      </c>
      <c r="H863" s="627" t="s">
        <v>774</v>
      </c>
      <c r="I863" s="627" t="s">
        <v>775</v>
      </c>
      <c r="J863" s="627" t="s">
        <v>776</v>
      </c>
      <c r="K863" s="627" t="s">
        <v>777</v>
      </c>
      <c r="L863" s="629">
        <v>169.6</v>
      </c>
      <c r="M863" s="629">
        <v>1</v>
      </c>
      <c r="N863" s="630">
        <v>169.6</v>
      </c>
    </row>
    <row r="864" spans="1:14" ht="14.4" customHeight="1" x14ac:dyDescent="0.3">
      <c r="A864" s="625" t="s">
        <v>549</v>
      </c>
      <c r="B864" s="626" t="s">
        <v>551</v>
      </c>
      <c r="C864" s="627" t="s">
        <v>571</v>
      </c>
      <c r="D864" s="628" t="s">
        <v>572</v>
      </c>
      <c r="E864" s="627" t="s">
        <v>552</v>
      </c>
      <c r="F864" s="628" t="s">
        <v>553</v>
      </c>
      <c r="G864" s="627" t="s">
        <v>620</v>
      </c>
      <c r="H864" s="627" t="s">
        <v>778</v>
      </c>
      <c r="I864" s="627" t="s">
        <v>779</v>
      </c>
      <c r="J864" s="627" t="s">
        <v>780</v>
      </c>
      <c r="K864" s="627" t="s">
        <v>781</v>
      </c>
      <c r="L864" s="629">
        <v>118.85</v>
      </c>
      <c r="M864" s="629">
        <v>2</v>
      </c>
      <c r="N864" s="630">
        <v>237.7</v>
      </c>
    </row>
    <row r="865" spans="1:14" ht="14.4" customHeight="1" x14ac:dyDescent="0.3">
      <c r="A865" s="625" t="s">
        <v>549</v>
      </c>
      <c r="B865" s="626" t="s">
        <v>551</v>
      </c>
      <c r="C865" s="627" t="s">
        <v>571</v>
      </c>
      <c r="D865" s="628" t="s">
        <v>572</v>
      </c>
      <c r="E865" s="627" t="s">
        <v>552</v>
      </c>
      <c r="F865" s="628" t="s">
        <v>553</v>
      </c>
      <c r="G865" s="627" t="s">
        <v>620</v>
      </c>
      <c r="H865" s="627" t="s">
        <v>782</v>
      </c>
      <c r="I865" s="627" t="s">
        <v>783</v>
      </c>
      <c r="J865" s="627" t="s">
        <v>784</v>
      </c>
      <c r="K865" s="627" t="s">
        <v>751</v>
      </c>
      <c r="L865" s="629">
        <v>38.359951991388499</v>
      </c>
      <c r="M865" s="629">
        <v>40</v>
      </c>
      <c r="N865" s="630">
        <v>1534.39807965554</v>
      </c>
    </row>
    <row r="866" spans="1:14" ht="14.4" customHeight="1" x14ac:dyDescent="0.3">
      <c r="A866" s="625" t="s">
        <v>549</v>
      </c>
      <c r="B866" s="626" t="s">
        <v>551</v>
      </c>
      <c r="C866" s="627" t="s">
        <v>571</v>
      </c>
      <c r="D866" s="628" t="s">
        <v>572</v>
      </c>
      <c r="E866" s="627" t="s">
        <v>552</v>
      </c>
      <c r="F866" s="628" t="s">
        <v>553</v>
      </c>
      <c r="G866" s="627" t="s">
        <v>620</v>
      </c>
      <c r="H866" s="627" t="s">
        <v>789</v>
      </c>
      <c r="I866" s="627" t="s">
        <v>790</v>
      </c>
      <c r="J866" s="627" t="s">
        <v>791</v>
      </c>
      <c r="K866" s="627" t="s">
        <v>792</v>
      </c>
      <c r="L866" s="629">
        <v>85.69</v>
      </c>
      <c r="M866" s="629">
        <v>1</v>
      </c>
      <c r="N866" s="630">
        <v>85.69</v>
      </c>
    </row>
    <row r="867" spans="1:14" ht="14.4" customHeight="1" x14ac:dyDescent="0.3">
      <c r="A867" s="625" t="s">
        <v>549</v>
      </c>
      <c r="B867" s="626" t="s">
        <v>551</v>
      </c>
      <c r="C867" s="627" t="s">
        <v>571</v>
      </c>
      <c r="D867" s="628" t="s">
        <v>572</v>
      </c>
      <c r="E867" s="627" t="s">
        <v>552</v>
      </c>
      <c r="F867" s="628" t="s">
        <v>553</v>
      </c>
      <c r="G867" s="627" t="s">
        <v>620</v>
      </c>
      <c r="H867" s="627" t="s">
        <v>2688</v>
      </c>
      <c r="I867" s="627" t="s">
        <v>2689</v>
      </c>
      <c r="J867" s="627" t="s">
        <v>2690</v>
      </c>
      <c r="K867" s="627" t="s">
        <v>2691</v>
      </c>
      <c r="L867" s="629">
        <v>124.36999628212401</v>
      </c>
      <c r="M867" s="629">
        <v>1</v>
      </c>
      <c r="N867" s="630">
        <v>124.36999628212401</v>
      </c>
    </row>
    <row r="868" spans="1:14" ht="14.4" customHeight="1" x14ac:dyDescent="0.3">
      <c r="A868" s="625" t="s">
        <v>549</v>
      </c>
      <c r="B868" s="626" t="s">
        <v>551</v>
      </c>
      <c r="C868" s="627" t="s">
        <v>571</v>
      </c>
      <c r="D868" s="628" t="s">
        <v>572</v>
      </c>
      <c r="E868" s="627" t="s">
        <v>552</v>
      </c>
      <c r="F868" s="628" t="s">
        <v>553</v>
      </c>
      <c r="G868" s="627" t="s">
        <v>620</v>
      </c>
      <c r="H868" s="627" t="s">
        <v>1926</v>
      </c>
      <c r="I868" s="627" t="s">
        <v>1927</v>
      </c>
      <c r="J868" s="627" t="s">
        <v>1928</v>
      </c>
      <c r="K868" s="627" t="s">
        <v>1929</v>
      </c>
      <c r="L868" s="629">
        <v>44.782436674232649</v>
      </c>
      <c r="M868" s="629">
        <v>4</v>
      </c>
      <c r="N868" s="630">
        <v>179.1297466969306</v>
      </c>
    </row>
    <row r="869" spans="1:14" ht="14.4" customHeight="1" x14ac:dyDescent="0.3">
      <c r="A869" s="625" t="s">
        <v>549</v>
      </c>
      <c r="B869" s="626" t="s">
        <v>551</v>
      </c>
      <c r="C869" s="627" t="s">
        <v>571</v>
      </c>
      <c r="D869" s="628" t="s">
        <v>572</v>
      </c>
      <c r="E869" s="627" t="s">
        <v>552</v>
      </c>
      <c r="F869" s="628" t="s">
        <v>553</v>
      </c>
      <c r="G869" s="627" t="s">
        <v>620</v>
      </c>
      <c r="H869" s="627" t="s">
        <v>2692</v>
      </c>
      <c r="I869" s="627" t="s">
        <v>2693</v>
      </c>
      <c r="J869" s="627" t="s">
        <v>2694</v>
      </c>
      <c r="K869" s="627" t="s">
        <v>2695</v>
      </c>
      <c r="L869" s="629">
        <v>108.69008052136959</v>
      </c>
      <c r="M869" s="629">
        <v>5</v>
      </c>
      <c r="N869" s="630">
        <v>543.450402606848</v>
      </c>
    </row>
    <row r="870" spans="1:14" ht="14.4" customHeight="1" x14ac:dyDescent="0.3">
      <c r="A870" s="625" t="s">
        <v>549</v>
      </c>
      <c r="B870" s="626" t="s">
        <v>551</v>
      </c>
      <c r="C870" s="627" t="s">
        <v>571</v>
      </c>
      <c r="D870" s="628" t="s">
        <v>572</v>
      </c>
      <c r="E870" s="627" t="s">
        <v>552</v>
      </c>
      <c r="F870" s="628" t="s">
        <v>553</v>
      </c>
      <c r="G870" s="627" t="s">
        <v>620</v>
      </c>
      <c r="H870" s="627" t="s">
        <v>793</v>
      </c>
      <c r="I870" s="627" t="s">
        <v>794</v>
      </c>
      <c r="J870" s="627" t="s">
        <v>795</v>
      </c>
      <c r="K870" s="627" t="s">
        <v>796</v>
      </c>
      <c r="L870" s="629">
        <v>342.27244426107501</v>
      </c>
      <c r="M870" s="629">
        <v>4</v>
      </c>
      <c r="N870" s="630">
        <v>1369.0897770443</v>
      </c>
    </row>
    <row r="871" spans="1:14" ht="14.4" customHeight="1" x14ac:dyDescent="0.3">
      <c r="A871" s="625" t="s">
        <v>549</v>
      </c>
      <c r="B871" s="626" t="s">
        <v>551</v>
      </c>
      <c r="C871" s="627" t="s">
        <v>571</v>
      </c>
      <c r="D871" s="628" t="s">
        <v>572</v>
      </c>
      <c r="E871" s="627" t="s">
        <v>552</v>
      </c>
      <c r="F871" s="628" t="s">
        <v>553</v>
      </c>
      <c r="G871" s="627" t="s">
        <v>620</v>
      </c>
      <c r="H871" s="627" t="s">
        <v>2696</v>
      </c>
      <c r="I871" s="627" t="s">
        <v>2697</v>
      </c>
      <c r="J871" s="627" t="s">
        <v>2698</v>
      </c>
      <c r="K871" s="627" t="s">
        <v>2699</v>
      </c>
      <c r="L871" s="629">
        <v>254.27800000000002</v>
      </c>
      <c r="M871" s="629">
        <v>2</v>
      </c>
      <c r="N871" s="630">
        <v>508.55600000000004</v>
      </c>
    </row>
    <row r="872" spans="1:14" ht="14.4" customHeight="1" x14ac:dyDescent="0.3">
      <c r="A872" s="625" t="s">
        <v>549</v>
      </c>
      <c r="B872" s="626" t="s">
        <v>551</v>
      </c>
      <c r="C872" s="627" t="s">
        <v>571</v>
      </c>
      <c r="D872" s="628" t="s">
        <v>572</v>
      </c>
      <c r="E872" s="627" t="s">
        <v>552</v>
      </c>
      <c r="F872" s="628" t="s">
        <v>553</v>
      </c>
      <c r="G872" s="627" t="s">
        <v>620</v>
      </c>
      <c r="H872" s="627" t="s">
        <v>1933</v>
      </c>
      <c r="I872" s="627" t="s">
        <v>1934</v>
      </c>
      <c r="J872" s="627" t="s">
        <v>1935</v>
      </c>
      <c r="K872" s="627" t="s">
        <v>1936</v>
      </c>
      <c r="L872" s="629">
        <v>331.02749855866125</v>
      </c>
      <c r="M872" s="629">
        <v>5</v>
      </c>
      <c r="N872" s="630">
        <v>1655.1374927933061</v>
      </c>
    </row>
    <row r="873" spans="1:14" ht="14.4" customHeight="1" x14ac:dyDescent="0.3">
      <c r="A873" s="625" t="s">
        <v>549</v>
      </c>
      <c r="B873" s="626" t="s">
        <v>551</v>
      </c>
      <c r="C873" s="627" t="s">
        <v>571</v>
      </c>
      <c r="D873" s="628" t="s">
        <v>572</v>
      </c>
      <c r="E873" s="627" t="s">
        <v>552</v>
      </c>
      <c r="F873" s="628" t="s">
        <v>553</v>
      </c>
      <c r="G873" s="627" t="s">
        <v>620</v>
      </c>
      <c r="H873" s="627" t="s">
        <v>805</v>
      </c>
      <c r="I873" s="627" t="s">
        <v>806</v>
      </c>
      <c r="J873" s="627" t="s">
        <v>807</v>
      </c>
      <c r="K873" s="627" t="s">
        <v>808</v>
      </c>
      <c r="L873" s="629">
        <v>45.566615384615382</v>
      </c>
      <c r="M873" s="629">
        <v>13</v>
      </c>
      <c r="N873" s="630">
        <v>592.36599999999999</v>
      </c>
    </row>
    <row r="874" spans="1:14" ht="14.4" customHeight="1" x14ac:dyDescent="0.3">
      <c r="A874" s="625" t="s">
        <v>549</v>
      </c>
      <c r="B874" s="626" t="s">
        <v>551</v>
      </c>
      <c r="C874" s="627" t="s">
        <v>571</v>
      </c>
      <c r="D874" s="628" t="s">
        <v>572</v>
      </c>
      <c r="E874" s="627" t="s">
        <v>552</v>
      </c>
      <c r="F874" s="628" t="s">
        <v>553</v>
      </c>
      <c r="G874" s="627" t="s">
        <v>620</v>
      </c>
      <c r="H874" s="627" t="s">
        <v>809</v>
      </c>
      <c r="I874" s="627" t="s">
        <v>810</v>
      </c>
      <c r="J874" s="627" t="s">
        <v>811</v>
      </c>
      <c r="K874" s="627" t="s">
        <v>812</v>
      </c>
      <c r="L874" s="629">
        <v>259.44</v>
      </c>
      <c r="M874" s="629">
        <v>10</v>
      </c>
      <c r="N874" s="630">
        <v>2594.4</v>
      </c>
    </row>
    <row r="875" spans="1:14" ht="14.4" customHeight="1" x14ac:dyDescent="0.3">
      <c r="A875" s="625" t="s">
        <v>549</v>
      </c>
      <c r="B875" s="626" t="s">
        <v>551</v>
      </c>
      <c r="C875" s="627" t="s">
        <v>571</v>
      </c>
      <c r="D875" s="628" t="s">
        <v>572</v>
      </c>
      <c r="E875" s="627" t="s">
        <v>552</v>
      </c>
      <c r="F875" s="628" t="s">
        <v>553</v>
      </c>
      <c r="G875" s="627" t="s">
        <v>620</v>
      </c>
      <c r="H875" s="627" t="s">
        <v>2700</v>
      </c>
      <c r="I875" s="627" t="s">
        <v>2701</v>
      </c>
      <c r="J875" s="627" t="s">
        <v>2702</v>
      </c>
      <c r="K875" s="627" t="s">
        <v>2703</v>
      </c>
      <c r="L875" s="629">
        <v>87.06</v>
      </c>
      <c r="M875" s="629">
        <v>1</v>
      </c>
      <c r="N875" s="630">
        <v>87.06</v>
      </c>
    </row>
    <row r="876" spans="1:14" ht="14.4" customHeight="1" x14ac:dyDescent="0.3">
      <c r="A876" s="625" t="s">
        <v>549</v>
      </c>
      <c r="B876" s="626" t="s">
        <v>551</v>
      </c>
      <c r="C876" s="627" t="s">
        <v>571</v>
      </c>
      <c r="D876" s="628" t="s">
        <v>572</v>
      </c>
      <c r="E876" s="627" t="s">
        <v>552</v>
      </c>
      <c r="F876" s="628" t="s">
        <v>553</v>
      </c>
      <c r="G876" s="627" t="s">
        <v>620</v>
      </c>
      <c r="H876" s="627" t="s">
        <v>817</v>
      </c>
      <c r="I876" s="627" t="s">
        <v>818</v>
      </c>
      <c r="J876" s="627" t="s">
        <v>819</v>
      </c>
      <c r="K876" s="627" t="s">
        <v>820</v>
      </c>
      <c r="L876" s="629">
        <v>22.701361281000164</v>
      </c>
      <c r="M876" s="629">
        <v>310</v>
      </c>
      <c r="N876" s="630">
        <v>7037.4219971100511</v>
      </c>
    </row>
    <row r="877" spans="1:14" ht="14.4" customHeight="1" x14ac:dyDescent="0.3">
      <c r="A877" s="625" t="s">
        <v>549</v>
      </c>
      <c r="B877" s="626" t="s">
        <v>551</v>
      </c>
      <c r="C877" s="627" t="s">
        <v>571</v>
      </c>
      <c r="D877" s="628" t="s">
        <v>572</v>
      </c>
      <c r="E877" s="627" t="s">
        <v>552</v>
      </c>
      <c r="F877" s="628" t="s">
        <v>553</v>
      </c>
      <c r="G877" s="627" t="s">
        <v>620</v>
      </c>
      <c r="H877" s="627" t="s">
        <v>2704</v>
      </c>
      <c r="I877" s="627" t="s">
        <v>2705</v>
      </c>
      <c r="J877" s="627" t="s">
        <v>2706</v>
      </c>
      <c r="K877" s="627" t="s">
        <v>2707</v>
      </c>
      <c r="L877" s="629">
        <v>98.34</v>
      </c>
      <c r="M877" s="629">
        <v>1</v>
      </c>
      <c r="N877" s="630">
        <v>98.34</v>
      </c>
    </row>
    <row r="878" spans="1:14" ht="14.4" customHeight="1" x14ac:dyDescent="0.3">
      <c r="A878" s="625" t="s">
        <v>549</v>
      </c>
      <c r="B878" s="626" t="s">
        <v>551</v>
      </c>
      <c r="C878" s="627" t="s">
        <v>571</v>
      </c>
      <c r="D878" s="628" t="s">
        <v>572</v>
      </c>
      <c r="E878" s="627" t="s">
        <v>552</v>
      </c>
      <c r="F878" s="628" t="s">
        <v>553</v>
      </c>
      <c r="G878" s="627" t="s">
        <v>620</v>
      </c>
      <c r="H878" s="627" t="s">
        <v>1941</v>
      </c>
      <c r="I878" s="627" t="s">
        <v>1942</v>
      </c>
      <c r="J878" s="627" t="s">
        <v>1943</v>
      </c>
      <c r="K878" s="627" t="s">
        <v>939</v>
      </c>
      <c r="L878" s="629">
        <v>36.333977270502459</v>
      </c>
      <c r="M878" s="629">
        <v>15</v>
      </c>
      <c r="N878" s="630">
        <v>545.00965905753685</v>
      </c>
    </row>
    <row r="879" spans="1:14" ht="14.4" customHeight="1" x14ac:dyDescent="0.3">
      <c r="A879" s="625" t="s">
        <v>549</v>
      </c>
      <c r="B879" s="626" t="s">
        <v>551</v>
      </c>
      <c r="C879" s="627" t="s">
        <v>571</v>
      </c>
      <c r="D879" s="628" t="s">
        <v>572</v>
      </c>
      <c r="E879" s="627" t="s">
        <v>552</v>
      </c>
      <c r="F879" s="628" t="s">
        <v>553</v>
      </c>
      <c r="G879" s="627" t="s">
        <v>620</v>
      </c>
      <c r="H879" s="627" t="s">
        <v>821</v>
      </c>
      <c r="I879" s="627" t="s">
        <v>822</v>
      </c>
      <c r="J879" s="627" t="s">
        <v>823</v>
      </c>
      <c r="K879" s="627" t="s">
        <v>824</v>
      </c>
      <c r="L879" s="629">
        <v>57.022771058692989</v>
      </c>
      <c r="M879" s="629">
        <v>42</v>
      </c>
      <c r="N879" s="630">
        <v>2394.9563844651057</v>
      </c>
    </row>
    <row r="880" spans="1:14" ht="14.4" customHeight="1" x14ac:dyDescent="0.3">
      <c r="A880" s="625" t="s">
        <v>549</v>
      </c>
      <c r="B880" s="626" t="s">
        <v>551</v>
      </c>
      <c r="C880" s="627" t="s">
        <v>571</v>
      </c>
      <c r="D880" s="628" t="s">
        <v>572</v>
      </c>
      <c r="E880" s="627" t="s">
        <v>552</v>
      </c>
      <c r="F880" s="628" t="s">
        <v>553</v>
      </c>
      <c r="G880" s="627" t="s">
        <v>620</v>
      </c>
      <c r="H880" s="627" t="s">
        <v>1944</v>
      </c>
      <c r="I880" s="627" t="s">
        <v>1945</v>
      </c>
      <c r="J880" s="627" t="s">
        <v>1946</v>
      </c>
      <c r="K880" s="627" t="s">
        <v>1947</v>
      </c>
      <c r="L880" s="629">
        <v>68.016387644718336</v>
      </c>
      <c r="M880" s="629">
        <v>3</v>
      </c>
      <c r="N880" s="630">
        <v>204.04916293415499</v>
      </c>
    </row>
    <row r="881" spans="1:14" ht="14.4" customHeight="1" x14ac:dyDescent="0.3">
      <c r="A881" s="625" t="s">
        <v>549</v>
      </c>
      <c r="B881" s="626" t="s">
        <v>551</v>
      </c>
      <c r="C881" s="627" t="s">
        <v>571</v>
      </c>
      <c r="D881" s="628" t="s">
        <v>572</v>
      </c>
      <c r="E881" s="627" t="s">
        <v>552</v>
      </c>
      <c r="F881" s="628" t="s">
        <v>553</v>
      </c>
      <c r="G881" s="627" t="s">
        <v>620</v>
      </c>
      <c r="H881" s="627" t="s">
        <v>1948</v>
      </c>
      <c r="I881" s="627" t="s">
        <v>1949</v>
      </c>
      <c r="J881" s="627" t="s">
        <v>1950</v>
      </c>
      <c r="K881" s="627" t="s">
        <v>1951</v>
      </c>
      <c r="L881" s="629">
        <v>100.12</v>
      </c>
      <c r="M881" s="629">
        <v>1</v>
      </c>
      <c r="N881" s="630">
        <v>100.12</v>
      </c>
    </row>
    <row r="882" spans="1:14" ht="14.4" customHeight="1" x14ac:dyDescent="0.3">
      <c r="A882" s="625" t="s">
        <v>549</v>
      </c>
      <c r="B882" s="626" t="s">
        <v>551</v>
      </c>
      <c r="C882" s="627" t="s">
        <v>571</v>
      </c>
      <c r="D882" s="628" t="s">
        <v>572</v>
      </c>
      <c r="E882" s="627" t="s">
        <v>552</v>
      </c>
      <c r="F882" s="628" t="s">
        <v>553</v>
      </c>
      <c r="G882" s="627" t="s">
        <v>620</v>
      </c>
      <c r="H882" s="627" t="s">
        <v>1952</v>
      </c>
      <c r="I882" s="627" t="s">
        <v>1953</v>
      </c>
      <c r="J882" s="627" t="s">
        <v>1954</v>
      </c>
      <c r="K882" s="627" t="s">
        <v>1955</v>
      </c>
      <c r="L882" s="629">
        <v>134.49002320365801</v>
      </c>
      <c r="M882" s="629">
        <v>1</v>
      </c>
      <c r="N882" s="630">
        <v>134.49002320365801</v>
      </c>
    </row>
    <row r="883" spans="1:14" ht="14.4" customHeight="1" x14ac:dyDescent="0.3">
      <c r="A883" s="625" t="s">
        <v>549</v>
      </c>
      <c r="B883" s="626" t="s">
        <v>551</v>
      </c>
      <c r="C883" s="627" t="s">
        <v>571</v>
      </c>
      <c r="D883" s="628" t="s">
        <v>572</v>
      </c>
      <c r="E883" s="627" t="s">
        <v>552</v>
      </c>
      <c r="F883" s="628" t="s">
        <v>553</v>
      </c>
      <c r="G883" s="627" t="s">
        <v>620</v>
      </c>
      <c r="H883" s="627" t="s">
        <v>1956</v>
      </c>
      <c r="I883" s="627" t="s">
        <v>1957</v>
      </c>
      <c r="J883" s="627" t="s">
        <v>1958</v>
      </c>
      <c r="K883" s="627" t="s">
        <v>1959</v>
      </c>
      <c r="L883" s="629">
        <v>83.969889079473205</v>
      </c>
      <c r="M883" s="629">
        <v>1</v>
      </c>
      <c r="N883" s="630">
        <v>83.969889079473205</v>
      </c>
    </row>
    <row r="884" spans="1:14" ht="14.4" customHeight="1" x14ac:dyDescent="0.3">
      <c r="A884" s="625" t="s">
        <v>549</v>
      </c>
      <c r="B884" s="626" t="s">
        <v>551</v>
      </c>
      <c r="C884" s="627" t="s">
        <v>571</v>
      </c>
      <c r="D884" s="628" t="s">
        <v>572</v>
      </c>
      <c r="E884" s="627" t="s">
        <v>552</v>
      </c>
      <c r="F884" s="628" t="s">
        <v>553</v>
      </c>
      <c r="G884" s="627" t="s">
        <v>620</v>
      </c>
      <c r="H884" s="627" t="s">
        <v>832</v>
      </c>
      <c r="I884" s="627" t="s">
        <v>833</v>
      </c>
      <c r="J884" s="627" t="s">
        <v>834</v>
      </c>
      <c r="K884" s="627" t="s">
        <v>835</v>
      </c>
      <c r="L884" s="629">
        <v>178.97533157686442</v>
      </c>
      <c r="M884" s="629">
        <v>207</v>
      </c>
      <c r="N884" s="630">
        <v>37047.893636410932</v>
      </c>
    </row>
    <row r="885" spans="1:14" ht="14.4" customHeight="1" x14ac:dyDescent="0.3">
      <c r="A885" s="625" t="s">
        <v>549</v>
      </c>
      <c r="B885" s="626" t="s">
        <v>551</v>
      </c>
      <c r="C885" s="627" t="s">
        <v>571</v>
      </c>
      <c r="D885" s="628" t="s">
        <v>572</v>
      </c>
      <c r="E885" s="627" t="s">
        <v>552</v>
      </c>
      <c r="F885" s="628" t="s">
        <v>553</v>
      </c>
      <c r="G885" s="627" t="s">
        <v>620</v>
      </c>
      <c r="H885" s="627" t="s">
        <v>2708</v>
      </c>
      <c r="I885" s="627" t="s">
        <v>2708</v>
      </c>
      <c r="J885" s="627" t="s">
        <v>2709</v>
      </c>
      <c r="K885" s="627" t="s">
        <v>1457</v>
      </c>
      <c r="L885" s="629">
        <v>100.53942480698601</v>
      </c>
      <c r="M885" s="629">
        <v>1</v>
      </c>
      <c r="N885" s="630">
        <v>100.53942480698601</v>
      </c>
    </row>
    <row r="886" spans="1:14" ht="14.4" customHeight="1" x14ac:dyDescent="0.3">
      <c r="A886" s="625" t="s">
        <v>549</v>
      </c>
      <c r="B886" s="626" t="s">
        <v>551</v>
      </c>
      <c r="C886" s="627" t="s">
        <v>571</v>
      </c>
      <c r="D886" s="628" t="s">
        <v>572</v>
      </c>
      <c r="E886" s="627" t="s">
        <v>552</v>
      </c>
      <c r="F886" s="628" t="s">
        <v>553</v>
      </c>
      <c r="G886" s="627" t="s">
        <v>620</v>
      </c>
      <c r="H886" s="627" t="s">
        <v>852</v>
      </c>
      <c r="I886" s="627" t="s">
        <v>853</v>
      </c>
      <c r="J886" s="627" t="s">
        <v>854</v>
      </c>
      <c r="K886" s="627" t="s">
        <v>855</v>
      </c>
      <c r="L886" s="629">
        <v>69.616666317109946</v>
      </c>
      <c r="M886" s="629">
        <v>6</v>
      </c>
      <c r="N886" s="630">
        <v>417.69999790265967</v>
      </c>
    </row>
    <row r="887" spans="1:14" ht="14.4" customHeight="1" x14ac:dyDescent="0.3">
      <c r="A887" s="625" t="s">
        <v>549</v>
      </c>
      <c r="B887" s="626" t="s">
        <v>551</v>
      </c>
      <c r="C887" s="627" t="s">
        <v>571</v>
      </c>
      <c r="D887" s="628" t="s">
        <v>572</v>
      </c>
      <c r="E887" s="627" t="s">
        <v>552</v>
      </c>
      <c r="F887" s="628" t="s">
        <v>553</v>
      </c>
      <c r="G887" s="627" t="s">
        <v>620</v>
      </c>
      <c r="H887" s="627" t="s">
        <v>2710</v>
      </c>
      <c r="I887" s="627" t="s">
        <v>2710</v>
      </c>
      <c r="J887" s="627" t="s">
        <v>2711</v>
      </c>
      <c r="K887" s="627" t="s">
        <v>2349</v>
      </c>
      <c r="L887" s="629">
        <v>128.72999999999999</v>
      </c>
      <c r="M887" s="629">
        <v>1</v>
      </c>
      <c r="N887" s="630">
        <v>128.72999999999999</v>
      </c>
    </row>
    <row r="888" spans="1:14" ht="14.4" customHeight="1" x14ac:dyDescent="0.3">
      <c r="A888" s="625" t="s">
        <v>549</v>
      </c>
      <c r="B888" s="626" t="s">
        <v>551</v>
      </c>
      <c r="C888" s="627" t="s">
        <v>571</v>
      </c>
      <c r="D888" s="628" t="s">
        <v>572</v>
      </c>
      <c r="E888" s="627" t="s">
        <v>552</v>
      </c>
      <c r="F888" s="628" t="s">
        <v>553</v>
      </c>
      <c r="G888" s="627" t="s">
        <v>620</v>
      </c>
      <c r="H888" s="627" t="s">
        <v>860</v>
      </c>
      <c r="I888" s="627" t="s">
        <v>861</v>
      </c>
      <c r="J888" s="627" t="s">
        <v>862</v>
      </c>
      <c r="K888" s="627" t="s">
        <v>863</v>
      </c>
      <c r="L888" s="629">
        <v>107.13</v>
      </c>
      <c r="M888" s="629">
        <v>1</v>
      </c>
      <c r="N888" s="630">
        <v>107.13</v>
      </c>
    </row>
    <row r="889" spans="1:14" ht="14.4" customHeight="1" x14ac:dyDescent="0.3">
      <c r="A889" s="625" t="s">
        <v>549</v>
      </c>
      <c r="B889" s="626" t="s">
        <v>551</v>
      </c>
      <c r="C889" s="627" t="s">
        <v>571</v>
      </c>
      <c r="D889" s="628" t="s">
        <v>572</v>
      </c>
      <c r="E889" s="627" t="s">
        <v>552</v>
      </c>
      <c r="F889" s="628" t="s">
        <v>553</v>
      </c>
      <c r="G889" s="627" t="s">
        <v>620</v>
      </c>
      <c r="H889" s="627" t="s">
        <v>864</v>
      </c>
      <c r="I889" s="627" t="s">
        <v>865</v>
      </c>
      <c r="J889" s="627" t="s">
        <v>866</v>
      </c>
      <c r="K889" s="627" t="s">
        <v>867</v>
      </c>
      <c r="L889" s="629">
        <v>129.8425</v>
      </c>
      <c r="M889" s="629">
        <v>1</v>
      </c>
      <c r="N889" s="630">
        <v>129.8425</v>
      </c>
    </row>
    <row r="890" spans="1:14" ht="14.4" customHeight="1" x14ac:dyDescent="0.3">
      <c r="A890" s="625" t="s">
        <v>549</v>
      </c>
      <c r="B890" s="626" t="s">
        <v>551</v>
      </c>
      <c r="C890" s="627" t="s">
        <v>571</v>
      </c>
      <c r="D890" s="628" t="s">
        <v>572</v>
      </c>
      <c r="E890" s="627" t="s">
        <v>552</v>
      </c>
      <c r="F890" s="628" t="s">
        <v>553</v>
      </c>
      <c r="G890" s="627" t="s">
        <v>620</v>
      </c>
      <c r="H890" s="627" t="s">
        <v>1964</v>
      </c>
      <c r="I890" s="627" t="s">
        <v>1965</v>
      </c>
      <c r="J890" s="627" t="s">
        <v>1966</v>
      </c>
      <c r="K890" s="627" t="s">
        <v>1967</v>
      </c>
      <c r="L890" s="629">
        <v>184.2498972961115</v>
      </c>
      <c r="M890" s="629">
        <v>4</v>
      </c>
      <c r="N890" s="630">
        <v>736.99958918444599</v>
      </c>
    </row>
    <row r="891" spans="1:14" ht="14.4" customHeight="1" x14ac:dyDescent="0.3">
      <c r="A891" s="625" t="s">
        <v>549</v>
      </c>
      <c r="B891" s="626" t="s">
        <v>551</v>
      </c>
      <c r="C891" s="627" t="s">
        <v>571</v>
      </c>
      <c r="D891" s="628" t="s">
        <v>572</v>
      </c>
      <c r="E891" s="627" t="s">
        <v>552</v>
      </c>
      <c r="F891" s="628" t="s">
        <v>553</v>
      </c>
      <c r="G891" s="627" t="s">
        <v>620</v>
      </c>
      <c r="H891" s="627" t="s">
        <v>868</v>
      </c>
      <c r="I891" s="627" t="s">
        <v>869</v>
      </c>
      <c r="J891" s="627" t="s">
        <v>870</v>
      </c>
      <c r="K891" s="627" t="s">
        <v>871</v>
      </c>
      <c r="L891" s="629">
        <v>22.274999999999999</v>
      </c>
      <c r="M891" s="629">
        <v>2</v>
      </c>
      <c r="N891" s="630">
        <v>44.55</v>
      </c>
    </row>
    <row r="892" spans="1:14" ht="14.4" customHeight="1" x14ac:dyDescent="0.3">
      <c r="A892" s="625" t="s">
        <v>549</v>
      </c>
      <c r="B892" s="626" t="s">
        <v>551</v>
      </c>
      <c r="C892" s="627" t="s">
        <v>571</v>
      </c>
      <c r="D892" s="628" t="s">
        <v>572</v>
      </c>
      <c r="E892" s="627" t="s">
        <v>552</v>
      </c>
      <c r="F892" s="628" t="s">
        <v>553</v>
      </c>
      <c r="G892" s="627" t="s">
        <v>620</v>
      </c>
      <c r="H892" s="627" t="s">
        <v>1968</v>
      </c>
      <c r="I892" s="627" t="s">
        <v>1968</v>
      </c>
      <c r="J892" s="627" t="s">
        <v>1969</v>
      </c>
      <c r="K892" s="627" t="s">
        <v>1123</v>
      </c>
      <c r="L892" s="629">
        <v>165.85</v>
      </c>
      <c r="M892" s="629">
        <v>1</v>
      </c>
      <c r="N892" s="630">
        <v>165.85</v>
      </c>
    </row>
    <row r="893" spans="1:14" ht="14.4" customHeight="1" x14ac:dyDescent="0.3">
      <c r="A893" s="625" t="s">
        <v>549</v>
      </c>
      <c r="B893" s="626" t="s">
        <v>551</v>
      </c>
      <c r="C893" s="627" t="s">
        <v>571</v>
      </c>
      <c r="D893" s="628" t="s">
        <v>572</v>
      </c>
      <c r="E893" s="627" t="s">
        <v>552</v>
      </c>
      <c r="F893" s="628" t="s">
        <v>553</v>
      </c>
      <c r="G893" s="627" t="s">
        <v>620</v>
      </c>
      <c r="H893" s="627" t="s">
        <v>876</v>
      </c>
      <c r="I893" s="627" t="s">
        <v>877</v>
      </c>
      <c r="J893" s="627" t="s">
        <v>878</v>
      </c>
      <c r="K893" s="627" t="s">
        <v>879</v>
      </c>
      <c r="L893" s="629">
        <v>143.78</v>
      </c>
      <c r="M893" s="629">
        <v>1</v>
      </c>
      <c r="N893" s="630">
        <v>143.78</v>
      </c>
    </row>
    <row r="894" spans="1:14" ht="14.4" customHeight="1" x14ac:dyDescent="0.3">
      <c r="A894" s="625" t="s">
        <v>549</v>
      </c>
      <c r="B894" s="626" t="s">
        <v>551</v>
      </c>
      <c r="C894" s="627" t="s">
        <v>571</v>
      </c>
      <c r="D894" s="628" t="s">
        <v>572</v>
      </c>
      <c r="E894" s="627" t="s">
        <v>552</v>
      </c>
      <c r="F894" s="628" t="s">
        <v>553</v>
      </c>
      <c r="G894" s="627" t="s">
        <v>620</v>
      </c>
      <c r="H894" s="627" t="s">
        <v>2712</v>
      </c>
      <c r="I894" s="627" t="s">
        <v>2713</v>
      </c>
      <c r="J894" s="627" t="s">
        <v>2714</v>
      </c>
      <c r="K894" s="627" t="s">
        <v>2715</v>
      </c>
      <c r="L894" s="629">
        <v>15.57</v>
      </c>
      <c r="M894" s="629">
        <v>1</v>
      </c>
      <c r="N894" s="630">
        <v>15.57</v>
      </c>
    </row>
    <row r="895" spans="1:14" ht="14.4" customHeight="1" x14ac:dyDescent="0.3">
      <c r="A895" s="625" t="s">
        <v>549</v>
      </c>
      <c r="B895" s="626" t="s">
        <v>551</v>
      </c>
      <c r="C895" s="627" t="s">
        <v>571</v>
      </c>
      <c r="D895" s="628" t="s">
        <v>572</v>
      </c>
      <c r="E895" s="627" t="s">
        <v>552</v>
      </c>
      <c r="F895" s="628" t="s">
        <v>553</v>
      </c>
      <c r="G895" s="627" t="s">
        <v>620</v>
      </c>
      <c r="H895" s="627" t="s">
        <v>884</v>
      </c>
      <c r="I895" s="627" t="s">
        <v>885</v>
      </c>
      <c r="J895" s="627" t="s">
        <v>886</v>
      </c>
      <c r="K895" s="627" t="s">
        <v>887</v>
      </c>
      <c r="L895" s="629">
        <v>120.66327060732566</v>
      </c>
      <c r="M895" s="629">
        <v>12</v>
      </c>
      <c r="N895" s="630">
        <v>1447.9592472879078</v>
      </c>
    </row>
    <row r="896" spans="1:14" ht="14.4" customHeight="1" x14ac:dyDescent="0.3">
      <c r="A896" s="625" t="s">
        <v>549</v>
      </c>
      <c r="B896" s="626" t="s">
        <v>551</v>
      </c>
      <c r="C896" s="627" t="s">
        <v>571</v>
      </c>
      <c r="D896" s="628" t="s">
        <v>572</v>
      </c>
      <c r="E896" s="627" t="s">
        <v>552</v>
      </c>
      <c r="F896" s="628" t="s">
        <v>553</v>
      </c>
      <c r="G896" s="627" t="s">
        <v>620</v>
      </c>
      <c r="H896" s="627" t="s">
        <v>888</v>
      </c>
      <c r="I896" s="627" t="s">
        <v>889</v>
      </c>
      <c r="J896" s="627" t="s">
        <v>886</v>
      </c>
      <c r="K896" s="627" t="s">
        <v>890</v>
      </c>
      <c r="L896" s="629">
        <v>143.655</v>
      </c>
      <c r="M896" s="629">
        <v>4</v>
      </c>
      <c r="N896" s="630">
        <v>574.62</v>
      </c>
    </row>
    <row r="897" spans="1:14" ht="14.4" customHeight="1" x14ac:dyDescent="0.3">
      <c r="A897" s="625" t="s">
        <v>549</v>
      </c>
      <c r="B897" s="626" t="s">
        <v>551</v>
      </c>
      <c r="C897" s="627" t="s">
        <v>571</v>
      </c>
      <c r="D897" s="628" t="s">
        <v>572</v>
      </c>
      <c r="E897" s="627" t="s">
        <v>552</v>
      </c>
      <c r="F897" s="628" t="s">
        <v>553</v>
      </c>
      <c r="G897" s="627" t="s">
        <v>620</v>
      </c>
      <c r="H897" s="627" t="s">
        <v>895</v>
      </c>
      <c r="I897" s="627" t="s">
        <v>896</v>
      </c>
      <c r="J897" s="627" t="s">
        <v>897</v>
      </c>
      <c r="K897" s="627" t="s">
        <v>898</v>
      </c>
      <c r="L897" s="629">
        <v>46.252499999999998</v>
      </c>
      <c r="M897" s="629">
        <v>24</v>
      </c>
      <c r="N897" s="630">
        <v>1110.06</v>
      </c>
    </row>
    <row r="898" spans="1:14" ht="14.4" customHeight="1" x14ac:dyDescent="0.3">
      <c r="A898" s="625" t="s">
        <v>549</v>
      </c>
      <c r="B898" s="626" t="s">
        <v>551</v>
      </c>
      <c r="C898" s="627" t="s">
        <v>571</v>
      </c>
      <c r="D898" s="628" t="s">
        <v>572</v>
      </c>
      <c r="E898" s="627" t="s">
        <v>552</v>
      </c>
      <c r="F898" s="628" t="s">
        <v>553</v>
      </c>
      <c r="G898" s="627" t="s">
        <v>620</v>
      </c>
      <c r="H898" s="627" t="s">
        <v>2716</v>
      </c>
      <c r="I898" s="627" t="s">
        <v>2717</v>
      </c>
      <c r="J898" s="627" t="s">
        <v>2718</v>
      </c>
      <c r="K898" s="627" t="s">
        <v>2719</v>
      </c>
      <c r="L898" s="629">
        <v>125.79666666666667</v>
      </c>
      <c r="M898" s="629">
        <v>6</v>
      </c>
      <c r="N898" s="630">
        <v>754.78</v>
      </c>
    </row>
    <row r="899" spans="1:14" ht="14.4" customHeight="1" x14ac:dyDescent="0.3">
      <c r="A899" s="625" t="s">
        <v>549</v>
      </c>
      <c r="B899" s="626" t="s">
        <v>551</v>
      </c>
      <c r="C899" s="627" t="s">
        <v>571</v>
      </c>
      <c r="D899" s="628" t="s">
        <v>572</v>
      </c>
      <c r="E899" s="627" t="s">
        <v>552</v>
      </c>
      <c r="F899" s="628" t="s">
        <v>553</v>
      </c>
      <c r="G899" s="627" t="s">
        <v>620</v>
      </c>
      <c r="H899" s="627" t="s">
        <v>1974</v>
      </c>
      <c r="I899" s="627" t="s">
        <v>1975</v>
      </c>
      <c r="J899" s="627" t="s">
        <v>1976</v>
      </c>
      <c r="K899" s="627" t="s">
        <v>1977</v>
      </c>
      <c r="L899" s="629">
        <v>92.48</v>
      </c>
      <c r="M899" s="629">
        <v>2</v>
      </c>
      <c r="N899" s="630">
        <v>184.96</v>
      </c>
    </row>
    <row r="900" spans="1:14" ht="14.4" customHeight="1" x14ac:dyDescent="0.3">
      <c r="A900" s="625" t="s">
        <v>549</v>
      </c>
      <c r="B900" s="626" t="s">
        <v>551</v>
      </c>
      <c r="C900" s="627" t="s">
        <v>571</v>
      </c>
      <c r="D900" s="628" t="s">
        <v>572</v>
      </c>
      <c r="E900" s="627" t="s">
        <v>552</v>
      </c>
      <c r="F900" s="628" t="s">
        <v>553</v>
      </c>
      <c r="G900" s="627" t="s">
        <v>620</v>
      </c>
      <c r="H900" s="627" t="s">
        <v>899</v>
      </c>
      <c r="I900" s="627" t="s">
        <v>900</v>
      </c>
      <c r="J900" s="627" t="s">
        <v>901</v>
      </c>
      <c r="K900" s="627" t="s">
        <v>902</v>
      </c>
      <c r="L900" s="629">
        <v>47.46244920341158</v>
      </c>
      <c r="M900" s="629">
        <v>21</v>
      </c>
      <c r="N900" s="630">
        <v>996.71143327164316</v>
      </c>
    </row>
    <row r="901" spans="1:14" ht="14.4" customHeight="1" x14ac:dyDescent="0.3">
      <c r="A901" s="625" t="s">
        <v>549</v>
      </c>
      <c r="B901" s="626" t="s">
        <v>551</v>
      </c>
      <c r="C901" s="627" t="s">
        <v>571</v>
      </c>
      <c r="D901" s="628" t="s">
        <v>572</v>
      </c>
      <c r="E901" s="627" t="s">
        <v>552</v>
      </c>
      <c r="F901" s="628" t="s">
        <v>553</v>
      </c>
      <c r="G901" s="627" t="s">
        <v>620</v>
      </c>
      <c r="H901" s="627" t="s">
        <v>903</v>
      </c>
      <c r="I901" s="627" t="s">
        <v>904</v>
      </c>
      <c r="J901" s="627" t="s">
        <v>905</v>
      </c>
      <c r="K901" s="627" t="s">
        <v>906</v>
      </c>
      <c r="L901" s="629">
        <v>41.105397357232121</v>
      </c>
      <c r="M901" s="629">
        <v>82</v>
      </c>
      <c r="N901" s="630">
        <v>3370.642583293034</v>
      </c>
    </row>
    <row r="902" spans="1:14" ht="14.4" customHeight="1" x14ac:dyDescent="0.3">
      <c r="A902" s="625" t="s">
        <v>549</v>
      </c>
      <c r="B902" s="626" t="s">
        <v>551</v>
      </c>
      <c r="C902" s="627" t="s">
        <v>571</v>
      </c>
      <c r="D902" s="628" t="s">
        <v>572</v>
      </c>
      <c r="E902" s="627" t="s">
        <v>552</v>
      </c>
      <c r="F902" s="628" t="s">
        <v>553</v>
      </c>
      <c r="G902" s="627" t="s">
        <v>620</v>
      </c>
      <c r="H902" s="627" t="s">
        <v>907</v>
      </c>
      <c r="I902" s="627" t="s">
        <v>908</v>
      </c>
      <c r="J902" s="627" t="s">
        <v>905</v>
      </c>
      <c r="K902" s="627" t="s">
        <v>909</v>
      </c>
      <c r="L902" s="629">
        <v>291.38354917562185</v>
      </c>
      <c r="M902" s="629">
        <v>19</v>
      </c>
      <c r="N902" s="630">
        <v>5536.2874343368148</v>
      </c>
    </row>
    <row r="903" spans="1:14" ht="14.4" customHeight="1" x14ac:dyDescent="0.3">
      <c r="A903" s="625" t="s">
        <v>549</v>
      </c>
      <c r="B903" s="626" t="s">
        <v>551</v>
      </c>
      <c r="C903" s="627" t="s">
        <v>571</v>
      </c>
      <c r="D903" s="628" t="s">
        <v>572</v>
      </c>
      <c r="E903" s="627" t="s">
        <v>552</v>
      </c>
      <c r="F903" s="628" t="s">
        <v>553</v>
      </c>
      <c r="G903" s="627" t="s">
        <v>620</v>
      </c>
      <c r="H903" s="627" t="s">
        <v>910</v>
      </c>
      <c r="I903" s="627" t="s">
        <v>911</v>
      </c>
      <c r="J903" s="627" t="s">
        <v>912</v>
      </c>
      <c r="K903" s="627" t="s">
        <v>913</v>
      </c>
      <c r="L903" s="629">
        <v>76.046665907367299</v>
      </c>
      <c r="M903" s="629">
        <v>3</v>
      </c>
      <c r="N903" s="630">
        <v>228.1399977221019</v>
      </c>
    </row>
    <row r="904" spans="1:14" ht="14.4" customHeight="1" x14ac:dyDescent="0.3">
      <c r="A904" s="625" t="s">
        <v>549</v>
      </c>
      <c r="B904" s="626" t="s">
        <v>551</v>
      </c>
      <c r="C904" s="627" t="s">
        <v>571</v>
      </c>
      <c r="D904" s="628" t="s">
        <v>572</v>
      </c>
      <c r="E904" s="627" t="s">
        <v>552</v>
      </c>
      <c r="F904" s="628" t="s">
        <v>553</v>
      </c>
      <c r="G904" s="627" t="s">
        <v>620</v>
      </c>
      <c r="H904" s="627" t="s">
        <v>914</v>
      </c>
      <c r="I904" s="627" t="s">
        <v>915</v>
      </c>
      <c r="J904" s="627" t="s">
        <v>916</v>
      </c>
      <c r="K904" s="627" t="s">
        <v>917</v>
      </c>
      <c r="L904" s="629">
        <v>49.858673660039983</v>
      </c>
      <c r="M904" s="629">
        <v>94</v>
      </c>
      <c r="N904" s="630">
        <v>4686.7153240437583</v>
      </c>
    </row>
    <row r="905" spans="1:14" ht="14.4" customHeight="1" x14ac:dyDescent="0.3">
      <c r="A905" s="625" t="s">
        <v>549</v>
      </c>
      <c r="B905" s="626" t="s">
        <v>551</v>
      </c>
      <c r="C905" s="627" t="s">
        <v>571</v>
      </c>
      <c r="D905" s="628" t="s">
        <v>572</v>
      </c>
      <c r="E905" s="627" t="s">
        <v>552</v>
      </c>
      <c r="F905" s="628" t="s">
        <v>553</v>
      </c>
      <c r="G905" s="627" t="s">
        <v>620</v>
      </c>
      <c r="H905" s="627" t="s">
        <v>918</v>
      </c>
      <c r="I905" s="627" t="s">
        <v>919</v>
      </c>
      <c r="J905" s="627" t="s">
        <v>916</v>
      </c>
      <c r="K905" s="627" t="s">
        <v>920</v>
      </c>
      <c r="L905" s="629">
        <v>91.569940772004884</v>
      </c>
      <c r="M905" s="629">
        <v>14</v>
      </c>
      <c r="N905" s="630">
        <v>1281.9791708080684</v>
      </c>
    </row>
    <row r="906" spans="1:14" ht="14.4" customHeight="1" x14ac:dyDescent="0.3">
      <c r="A906" s="625" t="s">
        <v>549</v>
      </c>
      <c r="B906" s="626" t="s">
        <v>551</v>
      </c>
      <c r="C906" s="627" t="s">
        <v>571</v>
      </c>
      <c r="D906" s="628" t="s">
        <v>572</v>
      </c>
      <c r="E906" s="627" t="s">
        <v>552</v>
      </c>
      <c r="F906" s="628" t="s">
        <v>553</v>
      </c>
      <c r="G906" s="627" t="s">
        <v>620</v>
      </c>
      <c r="H906" s="627" t="s">
        <v>1984</v>
      </c>
      <c r="I906" s="627" t="s">
        <v>1985</v>
      </c>
      <c r="J906" s="627" t="s">
        <v>1986</v>
      </c>
      <c r="K906" s="627" t="s">
        <v>1818</v>
      </c>
      <c r="L906" s="629">
        <v>47.320140143174498</v>
      </c>
      <c r="M906" s="629">
        <v>1</v>
      </c>
      <c r="N906" s="630">
        <v>47.320140143174498</v>
      </c>
    </row>
    <row r="907" spans="1:14" ht="14.4" customHeight="1" x14ac:dyDescent="0.3">
      <c r="A907" s="625" t="s">
        <v>549</v>
      </c>
      <c r="B907" s="626" t="s">
        <v>551</v>
      </c>
      <c r="C907" s="627" t="s">
        <v>571</v>
      </c>
      <c r="D907" s="628" t="s">
        <v>572</v>
      </c>
      <c r="E907" s="627" t="s">
        <v>552</v>
      </c>
      <c r="F907" s="628" t="s">
        <v>553</v>
      </c>
      <c r="G907" s="627" t="s">
        <v>620</v>
      </c>
      <c r="H907" s="627" t="s">
        <v>1987</v>
      </c>
      <c r="I907" s="627" t="s">
        <v>1988</v>
      </c>
      <c r="J907" s="627" t="s">
        <v>1989</v>
      </c>
      <c r="K907" s="627" t="s">
        <v>1990</v>
      </c>
      <c r="L907" s="629">
        <v>104.31560319972739</v>
      </c>
      <c r="M907" s="629">
        <v>50</v>
      </c>
      <c r="N907" s="630">
        <v>5215.7801599863697</v>
      </c>
    </row>
    <row r="908" spans="1:14" ht="14.4" customHeight="1" x14ac:dyDescent="0.3">
      <c r="A908" s="625" t="s">
        <v>549</v>
      </c>
      <c r="B908" s="626" t="s">
        <v>551</v>
      </c>
      <c r="C908" s="627" t="s">
        <v>571</v>
      </c>
      <c r="D908" s="628" t="s">
        <v>572</v>
      </c>
      <c r="E908" s="627" t="s">
        <v>552</v>
      </c>
      <c r="F908" s="628" t="s">
        <v>553</v>
      </c>
      <c r="G908" s="627" t="s">
        <v>620</v>
      </c>
      <c r="H908" s="627" t="s">
        <v>1991</v>
      </c>
      <c r="I908" s="627" t="s">
        <v>1992</v>
      </c>
      <c r="J908" s="627" t="s">
        <v>1993</v>
      </c>
      <c r="K908" s="627" t="s">
        <v>1994</v>
      </c>
      <c r="L908" s="629">
        <v>160.22</v>
      </c>
      <c r="M908" s="629">
        <v>3</v>
      </c>
      <c r="N908" s="630">
        <v>480.65999999999997</v>
      </c>
    </row>
    <row r="909" spans="1:14" ht="14.4" customHeight="1" x14ac:dyDescent="0.3">
      <c r="A909" s="625" t="s">
        <v>549</v>
      </c>
      <c r="B909" s="626" t="s">
        <v>551</v>
      </c>
      <c r="C909" s="627" t="s">
        <v>571</v>
      </c>
      <c r="D909" s="628" t="s">
        <v>572</v>
      </c>
      <c r="E909" s="627" t="s">
        <v>552</v>
      </c>
      <c r="F909" s="628" t="s">
        <v>553</v>
      </c>
      <c r="G909" s="627" t="s">
        <v>620</v>
      </c>
      <c r="H909" s="627" t="s">
        <v>1995</v>
      </c>
      <c r="I909" s="627" t="s">
        <v>1996</v>
      </c>
      <c r="J909" s="627" t="s">
        <v>1997</v>
      </c>
      <c r="K909" s="627" t="s">
        <v>1998</v>
      </c>
      <c r="L909" s="629">
        <v>116.86</v>
      </c>
      <c r="M909" s="629">
        <v>1</v>
      </c>
      <c r="N909" s="630">
        <v>116.86</v>
      </c>
    </row>
    <row r="910" spans="1:14" ht="14.4" customHeight="1" x14ac:dyDescent="0.3">
      <c r="A910" s="625" t="s">
        <v>549</v>
      </c>
      <c r="B910" s="626" t="s">
        <v>551</v>
      </c>
      <c r="C910" s="627" t="s">
        <v>571</v>
      </c>
      <c r="D910" s="628" t="s">
        <v>572</v>
      </c>
      <c r="E910" s="627" t="s">
        <v>552</v>
      </c>
      <c r="F910" s="628" t="s">
        <v>553</v>
      </c>
      <c r="G910" s="627" t="s">
        <v>620</v>
      </c>
      <c r="H910" s="627" t="s">
        <v>929</v>
      </c>
      <c r="I910" s="627" t="s">
        <v>930</v>
      </c>
      <c r="J910" s="627" t="s">
        <v>731</v>
      </c>
      <c r="K910" s="627" t="s">
        <v>931</v>
      </c>
      <c r="L910" s="629">
        <v>166.93332643081803</v>
      </c>
      <c r="M910" s="629">
        <v>3</v>
      </c>
      <c r="N910" s="630">
        <v>500.79997929245405</v>
      </c>
    </row>
    <row r="911" spans="1:14" ht="14.4" customHeight="1" x14ac:dyDescent="0.3">
      <c r="A911" s="625" t="s">
        <v>549</v>
      </c>
      <c r="B911" s="626" t="s">
        <v>551</v>
      </c>
      <c r="C911" s="627" t="s">
        <v>571</v>
      </c>
      <c r="D911" s="628" t="s">
        <v>572</v>
      </c>
      <c r="E911" s="627" t="s">
        <v>552</v>
      </c>
      <c r="F911" s="628" t="s">
        <v>553</v>
      </c>
      <c r="G911" s="627" t="s">
        <v>620</v>
      </c>
      <c r="H911" s="627" t="s">
        <v>932</v>
      </c>
      <c r="I911" s="627" t="s">
        <v>933</v>
      </c>
      <c r="J911" s="627" t="s">
        <v>934</v>
      </c>
      <c r="K911" s="627" t="s">
        <v>935</v>
      </c>
      <c r="L911" s="629">
        <v>14.469016033737949</v>
      </c>
      <c r="M911" s="629">
        <v>60</v>
      </c>
      <c r="N911" s="630">
        <v>868.14096202427697</v>
      </c>
    </row>
    <row r="912" spans="1:14" ht="14.4" customHeight="1" x14ac:dyDescent="0.3">
      <c r="A912" s="625" t="s">
        <v>549</v>
      </c>
      <c r="B912" s="626" t="s">
        <v>551</v>
      </c>
      <c r="C912" s="627" t="s">
        <v>571</v>
      </c>
      <c r="D912" s="628" t="s">
        <v>572</v>
      </c>
      <c r="E912" s="627" t="s">
        <v>552</v>
      </c>
      <c r="F912" s="628" t="s">
        <v>553</v>
      </c>
      <c r="G912" s="627" t="s">
        <v>620</v>
      </c>
      <c r="H912" s="627" t="s">
        <v>940</v>
      </c>
      <c r="I912" s="627" t="s">
        <v>941</v>
      </c>
      <c r="J912" s="627" t="s">
        <v>942</v>
      </c>
      <c r="K912" s="627" t="s">
        <v>943</v>
      </c>
      <c r="L912" s="629">
        <v>27.47</v>
      </c>
      <c r="M912" s="629">
        <v>2</v>
      </c>
      <c r="N912" s="630">
        <v>54.94</v>
      </c>
    </row>
    <row r="913" spans="1:14" ht="14.4" customHeight="1" x14ac:dyDescent="0.3">
      <c r="A913" s="625" t="s">
        <v>549</v>
      </c>
      <c r="B913" s="626" t="s">
        <v>551</v>
      </c>
      <c r="C913" s="627" t="s">
        <v>571</v>
      </c>
      <c r="D913" s="628" t="s">
        <v>572</v>
      </c>
      <c r="E913" s="627" t="s">
        <v>552</v>
      </c>
      <c r="F913" s="628" t="s">
        <v>553</v>
      </c>
      <c r="G913" s="627" t="s">
        <v>620</v>
      </c>
      <c r="H913" s="627" t="s">
        <v>944</v>
      </c>
      <c r="I913" s="627" t="s">
        <v>945</v>
      </c>
      <c r="J913" s="627" t="s">
        <v>946</v>
      </c>
      <c r="K913" s="627" t="s">
        <v>947</v>
      </c>
      <c r="L913" s="629">
        <v>213.24</v>
      </c>
      <c r="M913" s="629">
        <v>2</v>
      </c>
      <c r="N913" s="630">
        <v>426.48</v>
      </c>
    </row>
    <row r="914" spans="1:14" ht="14.4" customHeight="1" x14ac:dyDescent="0.3">
      <c r="A914" s="625" t="s">
        <v>549</v>
      </c>
      <c r="B914" s="626" t="s">
        <v>551</v>
      </c>
      <c r="C914" s="627" t="s">
        <v>571</v>
      </c>
      <c r="D914" s="628" t="s">
        <v>572</v>
      </c>
      <c r="E914" s="627" t="s">
        <v>552</v>
      </c>
      <c r="F914" s="628" t="s">
        <v>553</v>
      </c>
      <c r="G914" s="627" t="s">
        <v>620</v>
      </c>
      <c r="H914" s="627" t="s">
        <v>948</v>
      </c>
      <c r="I914" s="627" t="s">
        <v>949</v>
      </c>
      <c r="J914" s="627" t="s">
        <v>950</v>
      </c>
      <c r="K914" s="627" t="s">
        <v>951</v>
      </c>
      <c r="L914" s="629">
        <v>149.83349462365601</v>
      </c>
      <c r="M914" s="629">
        <v>1</v>
      </c>
      <c r="N914" s="630">
        <v>149.83349462365601</v>
      </c>
    </row>
    <row r="915" spans="1:14" ht="14.4" customHeight="1" x14ac:dyDescent="0.3">
      <c r="A915" s="625" t="s">
        <v>549</v>
      </c>
      <c r="B915" s="626" t="s">
        <v>551</v>
      </c>
      <c r="C915" s="627" t="s">
        <v>571</v>
      </c>
      <c r="D915" s="628" t="s">
        <v>572</v>
      </c>
      <c r="E915" s="627" t="s">
        <v>552</v>
      </c>
      <c r="F915" s="628" t="s">
        <v>553</v>
      </c>
      <c r="G915" s="627" t="s">
        <v>620</v>
      </c>
      <c r="H915" s="627" t="s">
        <v>956</v>
      </c>
      <c r="I915" s="627" t="s">
        <v>953</v>
      </c>
      <c r="J915" s="627" t="s">
        <v>957</v>
      </c>
      <c r="K915" s="627" t="s">
        <v>958</v>
      </c>
      <c r="L915" s="629">
        <v>180.97676967367408</v>
      </c>
      <c r="M915" s="629">
        <v>9</v>
      </c>
      <c r="N915" s="630">
        <v>1628.7909270630669</v>
      </c>
    </row>
    <row r="916" spans="1:14" ht="14.4" customHeight="1" x14ac:dyDescent="0.3">
      <c r="A916" s="625" t="s">
        <v>549</v>
      </c>
      <c r="B916" s="626" t="s">
        <v>551</v>
      </c>
      <c r="C916" s="627" t="s">
        <v>571</v>
      </c>
      <c r="D916" s="628" t="s">
        <v>572</v>
      </c>
      <c r="E916" s="627" t="s">
        <v>552</v>
      </c>
      <c r="F916" s="628" t="s">
        <v>553</v>
      </c>
      <c r="G916" s="627" t="s">
        <v>620</v>
      </c>
      <c r="H916" s="627" t="s">
        <v>959</v>
      </c>
      <c r="I916" s="627" t="s">
        <v>953</v>
      </c>
      <c r="J916" s="627" t="s">
        <v>960</v>
      </c>
      <c r="K916" s="627" t="s">
        <v>961</v>
      </c>
      <c r="L916" s="629">
        <v>276.79992177967745</v>
      </c>
      <c r="M916" s="629">
        <v>10</v>
      </c>
      <c r="N916" s="630">
        <v>2767.9992177967742</v>
      </c>
    </row>
    <row r="917" spans="1:14" ht="14.4" customHeight="1" x14ac:dyDescent="0.3">
      <c r="A917" s="625" t="s">
        <v>549</v>
      </c>
      <c r="B917" s="626" t="s">
        <v>551</v>
      </c>
      <c r="C917" s="627" t="s">
        <v>571</v>
      </c>
      <c r="D917" s="628" t="s">
        <v>572</v>
      </c>
      <c r="E917" s="627" t="s">
        <v>552</v>
      </c>
      <c r="F917" s="628" t="s">
        <v>553</v>
      </c>
      <c r="G917" s="627" t="s">
        <v>620</v>
      </c>
      <c r="H917" s="627" t="s">
        <v>1999</v>
      </c>
      <c r="I917" s="627" t="s">
        <v>953</v>
      </c>
      <c r="J917" s="627" t="s">
        <v>2000</v>
      </c>
      <c r="K917" s="627"/>
      <c r="L917" s="629">
        <v>216.1</v>
      </c>
      <c r="M917" s="629">
        <v>1</v>
      </c>
      <c r="N917" s="630">
        <v>216.1</v>
      </c>
    </row>
    <row r="918" spans="1:14" ht="14.4" customHeight="1" x14ac:dyDescent="0.3">
      <c r="A918" s="625" t="s">
        <v>549</v>
      </c>
      <c r="B918" s="626" t="s">
        <v>551</v>
      </c>
      <c r="C918" s="627" t="s">
        <v>571</v>
      </c>
      <c r="D918" s="628" t="s">
        <v>572</v>
      </c>
      <c r="E918" s="627" t="s">
        <v>552</v>
      </c>
      <c r="F918" s="628" t="s">
        <v>553</v>
      </c>
      <c r="G918" s="627" t="s">
        <v>620</v>
      </c>
      <c r="H918" s="627" t="s">
        <v>964</v>
      </c>
      <c r="I918" s="627" t="s">
        <v>953</v>
      </c>
      <c r="J918" s="627" t="s">
        <v>965</v>
      </c>
      <c r="K918" s="627"/>
      <c r="L918" s="629">
        <v>143.47646632746327</v>
      </c>
      <c r="M918" s="629">
        <v>11</v>
      </c>
      <c r="N918" s="630">
        <v>1578.241129602096</v>
      </c>
    </row>
    <row r="919" spans="1:14" ht="14.4" customHeight="1" x14ac:dyDescent="0.3">
      <c r="A919" s="625" t="s">
        <v>549</v>
      </c>
      <c r="B919" s="626" t="s">
        <v>551</v>
      </c>
      <c r="C919" s="627" t="s">
        <v>571</v>
      </c>
      <c r="D919" s="628" t="s">
        <v>572</v>
      </c>
      <c r="E919" s="627" t="s">
        <v>552</v>
      </c>
      <c r="F919" s="628" t="s">
        <v>553</v>
      </c>
      <c r="G919" s="627" t="s">
        <v>620</v>
      </c>
      <c r="H919" s="627" t="s">
        <v>966</v>
      </c>
      <c r="I919" s="627" t="s">
        <v>953</v>
      </c>
      <c r="J919" s="627" t="s">
        <v>967</v>
      </c>
      <c r="K919" s="627"/>
      <c r="L919" s="629">
        <v>97.874322968703808</v>
      </c>
      <c r="M919" s="629">
        <v>21</v>
      </c>
      <c r="N919" s="630">
        <v>2055.3607823427801</v>
      </c>
    </row>
    <row r="920" spans="1:14" ht="14.4" customHeight="1" x14ac:dyDescent="0.3">
      <c r="A920" s="625" t="s">
        <v>549</v>
      </c>
      <c r="B920" s="626" t="s">
        <v>551</v>
      </c>
      <c r="C920" s="627" t="s">
        <v>571</v>
      </c>
      <c r="D920" s="628" t="s">
        <v>572</v>
      </c>
      <c r="E920" s="627" t="s">
        <v>552</v>
      </c>
      <c r="F920" s="628" t="s">
        <v>553</v>
      </c>
      <c r="G920" s="627" t="s">
        <v>620</v>
      </c>
      <c r="H920" s="627" t="s">
        <v>2005</v>
      </c>
      <c r="I920" s="627" t="s">
        <v>2006</v>
      </c>
      <c r="J920" s="627" t="s">
        <v>2007</v>
      </c>
      <c r="K920" s="627" t="s">
        <v>1061</v>
      </c>
      <c r="L920" s="629">
        <v>108.25995506215401</v>
      </c>
      <c r="M920" s="629">
        <v>2</v>
      </c>
      <c r="N920" s="630">
        <v>216.51991012430801</v>
      </c>
    </row>
    <row r="921" spans="1:14" ht="14.4" customHeight="1" x14ac:dyDescent="0.3">
      <c r="A921" s="625" t="s">
        <v>549</v>
      </c>
      <c r="B921" s="626" t="s">
        <v>551</v>
      </c>
      <c r="C921" s="627" t="s">
        <v>571</v>
      </c>
      <c r="D921" s="628" t="s">
        <v>572</v>
      </c>
      <c r="E921" s="627" t="s">
        <v>552</v>
      </c>
      <c r="F921" s="628" t="s">
        <v>553</v>
      </c>
      <c r="G921" s="627" t="s">
        <v>620</v>
      </c>
      <c r="H921" s="627" t="s">
        <v>2720</v>
      </c>
      <c r="I921" s="627" t="s">
        <v>2721</v>
      </c>
      <c r="J921" s="627" t="s">
        <v>2722</v>
      </c>
      <c r="K921" s="627" t="s">
        <v>1457</v>
      </c>
      <c r="L921" s="629">
        <v>175.31</v>
      </c>
      <c r="M921" s="629">
        <v>1</v>
      </c>
      <c r="N921" s="630">
        <v>175.31</v>
      </c>
    </row>
    <row r="922" spans="1:14" ht="14.4" customHeight="1" x14ac:dyDescent="0.3">
      <c r="A922" s="625" t="s">
        <v>549</v>
      </c>
      <c r="B922" s="626" t="s">
        <v>551</v>
      </c>
      <c r="C922" s="627" t="s">
        <v>571</v>
      </c>
      <c r="D922" s="628" t="s">
        <v>572</v>
      </c>
      <c r="E922" s="627" t="s">
        <v>552</v>
      </c>
      <c r="F922" s="628" t="s">
        <v>553</v>
      </c>
      <c r="G922" s="627" t="s">
        <v>620</v>
      </c>
      <c r="H922" s="627" t="s">
        <v>2008</v>
      </c>
      <c r="I922" s="627" t="s">
        <v>2009</v>
      </c>
      <c r="J922" s="627" t="s">
        <v>942</v>
      </c>
      <c r="K922" s="627" t="s">
        <v>2010</v>
      </c>
      <c r="L922" s="629">
        <v>59.46</v>
      </c>
      <c r="M922" s="629">
        <v>1</v>
      </c>
      <c r="N922" s="630">
        <v>59.46</v>
      </c>
    </row>
    <row r="923" spans="1:14" ht="14.4" customHeight="1" x14ac:dyDescent="0.3">
      <c r="A923" s="625" t="s">
        <v>549</v>
      </c>
      <c r="B923" s="626" t="s">
        <v>551</v>
      </c>
      <c r="C923" s="627" t="s">
        <v>571</v>
      </c>
      <c r="D923" s="628" t="s">
        <v>572</v>
      </c>
      <c r="E923" s="627" t="s">
        <v>552</v>
      </c>
      <c r="F923" s="628" t="s">
        <v>553</v>
      </c>
      <c r="G923" s="627" t="s">
        <v>620</v>
      </c>
      <c r="H923" s="627" t="s">
        <v>972</v>
      </c>
      <c r="I923" s="627" t="s">
        <v>973</v>
      </c>
      <c r="J923" s="627" t="s">
        <v>974</v>
      </c>
      <c r="K923" s="627" t="s">
        <v>975</v>
      </c>
      <c r="L923" s="629">
        <v>62.7997419121793</v>
      </c>
      <c r="M923" s="629">
        <v>2</v>
      </c>
      <c r="N923" s="630">
        <v>125.5994838243586</v>
      </c>
    </row>
    <row r="924" spans="1:14" ht="14.4" customHeight="1" x14ac:dyDescent="0.3">
      <c r="A924" s="625" t="s">
        <v>549</v>
      </c>
      <c r="B924" s="626" t="s">
        <v>551</v>
      </c>
      <c r="C924" s="627" t="s">
        <v>571</v>
      </c>
      <c r="D924" s="628" t="s">
        <v>572</v>
      </c>
      <c r="E924" s="627" t="s">
        <v>552</v>
      </c>
      <c r="F924" s="628" t="s">
        <v>553</v>
      </c>
      <c r="G924" s="627" t="s">
        <v>620</v>
      </c>
      <c r="H924" s="627" t="s">
        <v>980</v>
      </c>
      <c r="I924" s="627" t="s">
        <v>981</v>
      </c>
      <c r="J924" s="627" t="s">
        <v>982</v>
      </c>
      <c r="K924" s="627" t="s">
        <v>983</v>
      </c>
      <c r="L924" s="629">
        <v>109.93263041195013</v>
      </c>
      <c r="M924" s="629">
        <v>41</v>
      </c>
      <c r="N924" s="630">
        <v>4507.2378468899551</v>
      </c>
    </row>
    <row r="925" spans="1:14" ht="14.4" customHeight="1" x14ac:dyDescent="0.3">
      <c r="A925" s="625" t="s">
        <v>549</v>
      </c>
      <c r="B925" s="626" t="s">
        <v>551</v>
      </c>
      <c r="C925" s="627" t="s">
        <v>571</v>
      </c>
      <c r="D925" s="628" t="s">
        <v>572</v>
      </c>
      <c r="E925" s="627" t="s">
        <v>552</v>
      </c>
      <c r="F925" s="628" t="s">
        <v>553</v>
      </c>
      <c r="G925" s="627" t="s">
        <v>620</v>
      </c>
      <c r="H925" s="627" t="s">
        <v>2015</v>
      </c>
      <c r="I925" s="627" t="s">
        <v>2016</v>
      </c>
      <c r="J925" s="627" t="s">
        <v>2017</v>
      </c>
      <c r="K925" s="627" t="s">
        <v>2018</v>
      </c>
      <c r="L925" s="629">
        <v>18.190269815616801</v>
      </c>
      <c r="M925" s="629">
        <v>2</v>
      </c>
      <c r="N925" s="630">
        <v>36.380539631233603</v>
      </c>
    </row>
    <row r="926" spans="1:14" ht="14.4" customHeight="1" x14ac:dyDescent="0.3">
      <c r="A926" s="625" t="s">
        <v>549</v>
      </c>
      <c r="B926" s="626" t="s">
        <v>551</v>
      </c>
      <c r="C926" s="627" t="s">
        <v>571</v>
      </c>
      <c r="D926" s="628" t="s">
        <v>572</v>
      </c>
      <c r="E926" s="627" t="s">
        <v>552</v>
      </c>
      <c r="F926" s="628" t="s">
        <v>553</v>
      </c>
      <c r="G926" s="627" t="s">
        <v>620</v>
      </c>
      <c r="H926" s="627" t="s">
        <v>2723</v>
      </c>
      <c r="I926" s="627" t="s">
        <v>2724</v>
      </c>
      <c r="J926" s="627" t="s">
        <v>2725</v>
      </c>
      <c r="K926" s="627" t="s">
        <v>1009</v>
      </c>
      <c r="L926" s="629">
        <v>121.20986990380233</v>
      </c>
      <c r="M926" s="629">
        <v>3</v>
      </c>
      <c r="N926" s="630">
        <v>363.629609711407</v>
      </c>
    </row>
    <row r="927" spans="1:14" ht="14.4" customHeight="1" x14ac:dyDescent="0.3">
      <c r="A927" s="625" t="s">
        <v>549</v>
      </c>
      <c r="B927" s="626" t="s">
        <v>551</v>
      </c>
      <c r="C927" s="627" t="s">
        <v>571</v>
      </c>
      <c r="D927" s="628" t="s">
        <v>572</v>
      </c>
      <c r="E927" s="627" t="s">
        <v>552</v>
      </c>
      <c r="F927" s="628" t="s">
        <v>553</v>
      </c>
      <c r="G927" s="627" t="s">
        <v>620</v>
      </c>
      <c r="H927" s="627" t="s">
        <v>988</v>
      </c>
      <c r="I927" s="627" t="s">
        <v>989</v>
      </c>
      <c r="J927" s="627" t="s">
        <v>990</v>
      </c>
      <c r="K927" s="627" t="s">
        <v>991</v>
      </c>
      <c r="L927" s="629">
        <v>42.17</v>
      </c>
      <c r="M927" s="629">
        <v>3</v>
      </c>
      <c r="N927" s="630">
        <v>126.51</v>
      </c>
    </row>
    <row r="928" spans="1:14" ht="14.4" customHeight="1" x14ac:dyDescent="0.3">
      <c r="A928" s="625" t="s">
        <v>549</v>
      </c>
      <c r="B928" s="626" t="s">
        <v>551</v>
      </c>
      <c r="C928" s="627" t="s">
        <v>571</v>
      </c>
      <c r="D928" s="628" t="s">
        <v>572</v>
      </c>
      <c r="E928" s="627" t="s">
        <v>552</v>
      </c>
      <c r="F928" s="628" t="s">
        <v>553</v>
      </c>
      <c r="G928" s="627" t="s">
        <v>620</v>
      </c>
      <c r="H928" s="627" t="s">
        <v>992</v>
      </c>
      <c r="I928" s="627" t="s">
        <v>993</v>
      </c>
      <c r="J928" s="627" t="s">
        <v>994</v>
      </c>
      <c r="K928" s="627" t="s">
        <v>995</v>
      </c>
      <c r="L928" s="629">
        <v>70.373333333333335</v>
      </c>
      <c r="M928" s="629">
        <v>3</v>
      </c>
      <c r="N928" s="630">
        <v>211.12</v>
      </c>
    </row>
    <row r="929" spans="1:14" ht="14.4" customHeight="1" x14ac:dyDescent="0.3">
      <c r="A929" s="625" t="s">
        <v>549</v>
      </c>
      <c r="B929" s="626" t="s">
        <v>551</v>
      </c>
      <c r="C929" s="627" t="s">
        <v>571</v>
      </c>
      <c r="D929" s="628" t="s">
        <v>572</v>
      </c>
      <c r="E929" s="627" t="s">
        <v>552</v>
      </c>
      <c r="F929" s="628" t="s">
        <v>553</v>
      </c>
      <c r="G929" s="627" t="s">
        <v>620</v>
      </c>
      <c r="H929" s="627" t="s">
        <v>996</v>
      </c>
      <c r="I929" s="627" t="s">
        <v>997</v>
      </c>
      <c r="J929" s="627" t="s">
        <v>994</v>
      </c>
      <c r="K929" s="627" t="s">
        <v>998</v>
      </c>
      <c r="L929" s="629">
        <v>29.9798522320541</v>
      </c>
      <c r="M929" s="629">
        <v>2</v>
      </c>
      <c r="N929" s="630">
        <v>59.959704464108199</v>
      </c>
    </row>
    <row r="930" spans="1:14" ht="14.4" customHeight="1" x14ac:dyDescent="0.3">
      <c r="A930" s="625" t="s">
        <v>549</v>
      </c>
      <c r="B930" s="626" t="s">
        <v>551</v>
      </c>
      <c r="C930" s="627" t="s">
        <v>571</v>
      </c>
      <c r="D930" s="628" t="s">
        <v>572</v>
      </c>
      <c r="E930" s="627" t="s">
        <v>552</v>
      </c>
      <c r="F930" s="628" t="s">
        <v>553</v>
      </c>
      <c r="G930" s="627" t="s">
        <v>620</v>
      </c>
      <c r="H930" s="627" t="s">
        <v>1002</v>
      </c>
      <c r="I930" s="627" t="s">
        <v>1003</v>
      </c>
      <c r="J930" s="627" t="s">
        <v>1004</v>
      </c>
      <c r="K930" s="627" t="s">
        <v>1005</v>
      </c>
      <c r="L930" s="629">
        <v>19.005999674512903</v>
      </c>
      <c r="M930" s="629">
        <v>60</v>
      </c>
      <c r="N930" s="630">
        <v>1140.3599804707742</v>
      </c>
    </row>
    <row r="931" spans="1:14" ht="14.4" customHeight="1" x14ac:dyDescent="0.3">
      <c r="A931" s="625" t="s">
        <v>549</v>
      </c>
      <c r="B931" s="626" t="s">
        <v>551</v>
      </c>
      <c r="C931" s="627" t="s">
        <v>571</v>
      </c>
      <c r="D931" s="628" t="s">
        <v>572</v>
      </c>
      <c r="E931" s="627" t="s">
        <v>552</v>
      </c>
      <c r="F931" s="628" t="s">
        <v>553</v>
      </c>
      <c r="G931" s="627" t="s">
        <v>620</v>
      </c>
      <c r="H931" s="627" t="s">
        <v>1013</v>
      </c>
      <c r="I931" s="627" t="s">
        <v>1014</v>
      </c>
      <c r="J931" s="627" t="s">
        <v>1015</v>
      </c>
      <c r="K931" s="627" t="s">
        <v>1016</v>
      </c>
      <c r="L931" s="629">
        <v>163.52000000000001</v>
      </c>
      <c r="M931" s="629">
        <v>1</v>
      </c>
      <c r="N931" s="630">
        <v>163.52000000000001</v>
      </c>
    </row>
    <row r="932" spans="1:14" ht="14.4" customHeight="1" x14ac:dyDescent="0.3">
      <c r="A932" s="625" t="s">
        <v>549</v>
      </c>
      <c r="B932" s="626" t="s">
        <v>551</v>
      </c>
      <c r="C932" s="627" t="s">
        <v>571</v>
      </c>
      <c r="D932" s="628" t="s">
        <v>572</v>
      </c>
      <c r="E932" s="627" t="s">
        <v>552</v>
      </c>
      <c r="F932" s="628" t="s">
        <v>553</v>
      </c>
      <c r="G932" s="627" t="s">
        <v>620</v>
      </c>
      <c r="H932" s="627" t="s">
        <v>2726</v>
      </c>
      <c r="I932" s="627" t="s">
        <v>2727</v>
      </c>
      <c r="J932" s="627" t="s">
        <v>2728</v>
      </c>
      <c r="K932" s="627" t="s">
        <v>1925</v>
      </c>
      <c r="L932" s="629">
        <v>334.74</v>
      </c>
      <c r="M932" s="629">
        <v>1</v>
      </c>
      <c r="N932" s="630">
        <v>334.74</v>
      </c>
    </row>
    <row r="933" spans="1:14" ht="14.4" customHeight="1" x14ac:dyDescent="0.3">
      <c r="A933" s="625" t="s">
        <v>549</v>
      </c>
      <c r="B933" s="626" t="s">
        <v>551</v>
      </c>
      <c r="C933" s="627" t="s">
        <v>571</v>
      </c>
      <c r="D933" s="628" t="s">
        <v>572</v>
      </c>
      <c r="E933" s="627" t="s">
        <v>552</v>
      </c>
      <c r="F933" s="628" t="s">
        <v>553</v>
      </c>
      <c r="G933" s="627" t="s">
        <v>620</v>
      </c>
      <c r="H933" s="627" t="s">
        <v>1017</v>
      </c>
      <c r="I933" s="627" t="s">
        <v>1018</v>
      </c>
      <c r="J933" s="627" t="s">
        <v>1019</v>
      </c>
      <c r="K933" s="627" t="s">
        <v>1020</v>
      </c>
      <c r="L933" s="629">
        <v>215.10892857142849</v>
      </c>
      <c r="M933" s="629">
        <v>2</v>
      </c>
      <c r="N933" s="630">
        <v>430.21785714285699</v>
      </c>
    </row>
    <row r="934" spans="1:14" ht="14.4" customHeight="1" x14ac:dyDescent="0.3">
      <c r="A934" s="625" t="s">
        <v>549</v>
      </c>
      <c r="B934" s="626" t="s">
        <v>551</v>
      </c>
      <c r="C934" s="627" t="s">
        <v>571</v>
      </c>
      <c r="D934" s="628" t="s">
        <v>572</v>
      </c>
      <c r="E934" s="627" t="s">
        <v>552</v>
      </c>
      <c r="F934" s="628" t="s">
        <v>553</v>
      </c>
      <c r="G934" s="627" t="s">
        <v>620</v>
      </c>
      <c r="H934" s="627" t="s">
        <v>2729</v>
      </c>
      <c r="I934" s="627" t="s">
        <v>2730</v>
      </c>
      <c r="J934" s="627" t="s">
        <v>2731</v>
      </c>
      <c r="K934" s="627" t="s">
        <v>2732</v>
      </c>
      <c r="L934" s="629">
        <v>527.85009744753404</v>
      </c>
      <c r="M934" s="629">
        <v>1</v>
      </c>
      <c r="N934" s="630">
        <v>527.85009744753404</v>
      </c>
    </row>
    <row r="935" spans="1:14" ht="14.4" customHeight="1" x14ac:dyDescent="0.3">
      <c r="A935" s="625" t="s">
        <v>549</v>
      </c>
      <c r="B935" s="626" t="s">
        <v>551</v>
      </c>
      <c r="C935" s="627" t="s">
        <v>571</v>
      </c>
      <c r="D935" s="628" t="s">
        <v>572</v>
      </c>
      <c r="E935" s="627" t="s">
        <v>552</v>
      </c>
      <c r="F935" s="628" t="s">
        <v>553</v>
      </c>
      <c r="G935" s="627" t="s">
        <v>620</v>
      </c>
      <c r="H935" s="627" t="s">
        <v>2733</v>
      </c>
      <c r="I935" s="627" t="s">
        <v>953</v>
      </c>
      <c r="J935" s="627" t="s">
        <v>2734</v>
      </c>
      <c r="K935" s="627"/>
      <c r="L935" s="629">
        <v>79.822037053461699</v>
      </c>
      <c r="M935" s="629">
        <v>1</v>
      </c>
      <c r="N935" s="630">
        <v>79.822037053461699</v>
      </c>
    </row>
    <row r="936" spans="1:14" ht="14.4" customHeight="1" x14ac:dyDescent="0.3">
      <c r="A936" s="625" t="s">
        <v>549</v>
      </c>
      <c r="B936" s="626" t="s">
        <v>551</v>
      </c>
      <c r="C936" s="627" t="s">
        <v>571</v>
      </c>
      <c r="D936" s="628" t="s">
        <v>572</v>
      </c>
      <c r="E936" s="627" t="s">
        <v>552</v>
      </c>
      <c r="F936" s="628" t="s">
        <v>553</v>
      </c>
      <c r="G936" s="627" t="s">
        <v>620</v>
      </c>
      <c r="H936" s="627" t="s">
        <v>1021</v>
      </c>
      <c r="I936" s="627" t="s">
        <v>953</v>
      </c>
      <c r="J936" s="627" t="s">
        <v>1022</v>
      </c>
      <c r="K936" s="627"/>
      <c r="L936" s="629">
        <v>186.49062339632727</v>
      </c>
      <c r="M936" s="629">
        <v>120</v>
      </c>
      <c r="N936" s="630">
        <v>22378.87480755927</v>
      </c>
    </row>
    <row r="937" spans="1:14" ht="14.4" customHeight="1" x14ac:dyDescent="0.3">
      <c r="A937" s="625" t="s">
        <v>549</v>
      </c>
      <c r="B937" s="626" t="s">
        <v>551</v>
      </c>
      <c r="C937" s="627" t="s">
        <v>571</v>
      </c>
      <c r="D937" s="628" t="s">
        <v>572</v>
      </c>
      <c r="E937" s="627" t="s">
        <v>552</v>
      </c>
      <c r="F937" s="628" t="s">
        <v>553</v>
      </c>
      <c r="G937" s="627" t="s">
        <v>620</v>
      </c>
      <c r="H937" s="627" t="s">
        <v>1025</v>
      </c>
      <c r="I937" s="627" t="s">
        <v>953</v>
      </c>
      <c r="J937" s="627" t="s">
        <v>1026</v>
      </c>
      <c r="K937" s="627"/>
      <c r="L937" s="629">
        <v>96.99</v>
      </c>
      <c r="M937" s="629">
        <v>12</v>
      </c>
      <c r="N937" s="630">
        <v>1163.8799999999999</v>
      </c>
    </row>
    <row r="938" spans="1:14" ht="14.4" customHeight="1" x14ac:dyDescent="0.3">
      <c r="A938" s="625" t="s">
        <v>549</v>
      </c>
      <c r="B938" s="626" t="s">
        <v>551</v>
      </c>
      <c r="C938" s="627" t="s">
        <v>571</v>
      </c>
      <c r="D938" s="628" t="s">
        <v>572</v>
      </c>
      <c r="E938" s="627" t="s">
        <v>552</v>
      </c>
      <c r="F938" s="628" t="s">
        <v>553</v>
      </c>
      <c r="G938" s="627" t="s">
        <v>620</v>
      </c>
      <c r="H938" s="627" t="s">
        <v>2735</v>
      </c>
      <c r="I938" s="627" t="s">
        <v>2735</v>
      </c>
      <c r="J938" s="627" t="s">
        <v>622</v>
      </c>
      <c r="K938" s="627" t="s">
        <v>2736</v>
      </c>
      <c r="L938" s="629">
        <v>261.49</v>
      </c>
      <c r="M938" s="629">
        <v>3</v>
      </c>
      <c r="N938" s="630">
        <v>784.47</v>
      </c>
    </row>
    <row r="939" spans="1:14" ht="14.4" customHeight="1" x14ac:dyDescent="0.3">
      <c r="A939" s="625" t="s">
        <v>549</v>
      </c>
      <c r="B939" s="626" t="s">
        <v>551</v>
      </c>
      <c r="C939" s="627" t="s">
        <v>571</v>
      </c>
      <c r="D939" s="628" t="s">
        <v>572</v>
      </c>
      <c r="E939" s="627" t="s">
        <v>552</v>
      </c>
      <c r="F939" s="628" t="s">
        <v>553</v>
      </c>
      <c r="G939" s="627" t="s">
        <v>620</v>
      </c>
      <c r="H939" s="627" t="s">
        <v>1027</v>
      </c>
      <c r="I939" s="627" t="s">
        <v>1028</v>
      </c>
      <c r="J939" s="627" t="s">
        <v>663</v>
      </c>
      <c r="K939" s="627" t="s">
        <v>1029</v>
      </c>
      <c r="L939" s="629">
        <v>40.917859629942846</v>
      </c>
      <c r="M939" s="629">
        <v>28</v>
      </c>
      <c r="N939" s="630">
        <v>1145.7000696383998</v>
      </c>
    </row>
    <row r="940" spans="1:14" ht="14.4" customHeight="1" x14ac:dyDescent="0.3">
      <c r="A940" s="625" t="s">
        <v>549</v>
      </c>
      <c r="B940" s="626" t="s">
        <v>551</v>
      </c>
      <c r="C940" s="627" t="s">
        <v>571</v>
      </c>
      <c r="D940" s="628" t="s">
        <v>572</v>
      </c>
      <c r="E940" s="627" t="s">
        <v>552</v>
      </c>
      <c r="F940" s="628" t="s">
        <v>553</v>
      </c>
      <c r="G940" s="627" t="s">
        <v>620</v>
      </c>
      <c r="H940" s="627" t="s">
        <v>2737</v>
      </c>
      <c r="I940" s="627" t="s">
        <v>2738</v>
      </c>
      <c r="J940" s="627" t="s">
        <v>2739</v>
      </c>
      <c r="K940" s="627" t="s">
        <v>641</v>
      </c>
      <c r="L940" s="629">
        <v>118.35</v>
      </c>
      <c r="M940" s="629">
        <v>5</v>
      </c>
      <c r="N940" s="630">
        <v>591.75</v>
      </c>
    </row>
    <row r="941" spans="1:14" ht="14.4" customHeight="1" x14ac:dyDescent="0.3">
      <c r="A941" s="625" t="s">
        <v>549</v>
      </c>
      <c r="B941" s="626" t="s">
        <v>551</v>
      </c>
      <c r="C941" s="627" t="s">
        <v>571</v>
      </c>
      <c r="D941" s="628" t="s">
        <v>572</v>
      </c>
      <c r="E941" s="627" t="s">
        <v>552</v>
      </c>
      <c r="F941" s="628" t="s">
        <v>553</v>
      </c>
      <c r="G941" s="627" t="s">
        <v>620</v>
      </c>
      <c r="H941" s="627" t="s">
        <v>1030</v>
      </c>
      <c r="I941" s="627" t="s">
        <v>1031</v>
      </c>
      <c r="J941" s="627" t="s">
        <v>1032</v>
      </c>
      <c r="K941" s="627" t="s">
        <v>1033</v>
      </c>
      <c r="L941" s="629">
        <v>59.416848408075573</v>
      </c>
      <c r="M941" s="629">
        <v>54</v>
      </c>
      <c r="N941" s="630">
        <v>3208.509814036081</v>
      </c>
    </row>
    <row r="942" spans="1:14" ht="14.4" customHeight="1" x14ac:dyDescent="0.3">
      <c r="A942" s="625" t="s">
        <v>549</v>
      </c>
      <c r="B942" s="626" t="s">
        <v>551</v>
      </c>
      <c r="C942" s="627" t="s">
        <v>571</v>
      </c>
      <c r="D942" s="628" t="s">
        <v>572</v>
      </c>
      <c r="E942" s="627" t="s">
        <v>552</v>
      </c>
      <c r="F942" s="628" t="s">
        <v>553</v>
      </c>
      <c r="G942" s="627" t="s">
        <v>620</v>
      </c>
      <c r="H942" s="627" t="s">
        <v>2740</v>
      </c>
      <c r="I942" s="627" t="s">
        <v>2741</v>
      </c>
      <c r="J942" s="627" t="s">
        <v>2742</v>
      </c>
      <c r="K942" s="627" t="s">
        <v>2254</v>
      </c>
      <c r="L942" s="629">
        <v>76.22</v>
      </c>
      <c r="M942" s="629">
        <v>1</v>
      </c>
      <c r="N942" s="630">
        <v>76.22</v>
      </c>
    </row>
    <row r="943" spans="1:14" ht="14.4" customHeight="1" x14ac:dyDescent="0.3">
      <c r="A943" s="625" t="s">
        <v>549</v>
      </c>
      <c r="B943" s="626" t="s">
        <v>551</v>
      </c>
      <c r="C943" s="627" t="s">
        <v>571</v>
      </c>
      <c r="D943" s="628" t="s">
        <v>572</v>
      </c>
      <c r="E943" s="627" t="s">
        <v>552</v>
      </c>
      <c r="F943" s="628" t="s">
        <v>553</v>
      </c>
      <c r="G943" s="627" t="s">
        <v>620</v>
      </c>
      <c r="H943" s="627" t="s">
        <v>1034</v>
      </c>
      <c r="I943" s="627" t="s">
        <v>1035</v>
      </c>
      <c r="J943" s="627" t="s">
        <v>1036</v>
      </c>
      <c r="K943" s="627" t="s">
        <v>1037</v>
      </c>
      <c r="L943" s="629">
        <v>1665.2</v>
      </c>
      <c r="M943" s="629">
        <v>5</v>
      </c>
      <c r="N943" s="630">
        <v>8326</v>
      </c>
    </row>
    <row r="944" spans="1:14" ht="14.4" customHeight="1" x14ac:dyDescent="0.3">
      <c r="A944" s="625" t="s">
        <v>549</v>
      </c>
      <c r="B944" s="626" t="s">
        <v>551</v>
      </c>
      <c r="C944" s="627" t="s">
        <v>571</v>
      </c>
      <c r="D944" s="628" t="s">
        <v>572</v>
      </c>
      <c r="E944" s="627" t="s">
        <v>552</v>
      </c>
      <c r="F944" s="628" t="s">
        <v>553</v>
      </c>
      <c r="G944" s="627" t="s">
        <v>620</v>
      </c>
      <c r="H944" s="627" t="s">
        <v>2743</v>
      </c>
      <c r="I944" s="627" t="s">
        <v>2744</v>
      </c>
      <c r="J944" s="627" t="s">
        <v>2745</v>
      </c>
      <c r="K944" s="627" t="s">
        <v>2746</v>
      </c>
      <c r="L944" s="629">
        <v>120.08500000000001</v>
      </c>
      <c r="M944" s="629">
        <v>2</v>
      </c>
      <c r="N944" s="630">
        <v>240.17000000000002</v>
      </c>
    </row>
    <row r="945" spans="1:14" ht="14.4" customHeight="1" x14ac:dyDescent="0.3">
      <c r="A945" s="625" t="s">
        <v>549</v>
      </c>
      <c r="B945" s="626" t="s">
        <v>551</v>
      </c>
      <c r="C945" s="627" t="s">
        <v>571</v>
      </c>
      <c r="D945" s="628" t="s">
        <v>572</v>
      </c>
      <c r="E945" s="627" t="s">
        <v>552</v>
      </c>
      <c r="F945" s="628" t="s">
        <v>553</v>
      </c>
      <c r="G945" s="627" t="s">
        <v>620</v>
      </c>
      <c r="H945" s="627" t="s">
        <v>1042</v>
      </c>
      <c r="I945" s="627" t="s">
        <v>1043</v>
      </c>
      <c r="J945" s="627" t="s">
        <v>1044</v>
      </c>
      <c r="K945" s="627" t="s">
        <v>1045</v>
      </c>
      <c r="L945" s="629">
        <v>78.669597525527294</v>
      </c>
      <c r="M945" s="629">
        <v>3</v>
      </c>
      <c r="N945" s="630">
        <v>236.00879257658187</v>
      </c>
    </row>
    <row r="946" spans="1:14" ht="14.4" customHeight="1" x14ac:dyDescent="0.3">
      <c r="A946" s="625" t="s">
        <v>549</v>
      </c>
      <c r="B946" s="626" t="s">
        <v>551</v>
      </c>
      <c r="C946" s="627" t="s">
        <v>571</v>
      </c>
      <c r="D946" s="628" t="s">
        <v>572</v>
      </c>
      <c r="E946" s="627" t="s">
        <v>552</v>
      </c>
      <c r="F946" s="628" t="s">
        <v>553</v>
      </c>
      <c r="G946" s="627" t="s">
        <v>620</v>
      </c>
      <c r="H946" s="627" t="s">
        <v>2055</v>
      </c>
      <c r="I946" s="627" t="s">
        <v>2056</v>
      </c>
      <c r="J946" s="627" t="s">
        <v>2057</v>
      </c>
      <c r="K946" s="627" t="s">
        <v>2058</v>
      </c>
      <c r="L946" s="629">
        <v>115.81</v>
      </c>
      <c r="M946" s="629">
        <v>1</v>
      </c>
      <c r="N946" s="630">
        <v>115.81</v>
      </c>
    </row>
    <row r="947" spans="1:14" ht="14.4" customHeight="1" x14ac:dyDescent="0.3">
      <c r="A947" s="625" t="s">
        <v>549</v>
      </c>
      <c r="B947" s="626" t="s">
        <v>551</v>
      </c>
      <c r="C947" s="627" t="s">
        <v>571</v>
      </c>
      <c r="D947" s="628" t="s">
        <v>572</v>
      </c>
      <c r="E947" s="627" t="s">
        <v>552</v>
      </c>
      <c r="F947" s="628" t="s">
        <v>553</v>
      </c>
      <c r="G947" s="627" t="s">
        <v>620</v>
      </c>
      <c r="H947" s="627" t="s">
        <v>2076</v>
      </c>
      <c r="I947" s="627" t="s">
        <v>2077</v>
      </c>
      <c r="J947" s="627" t="s">
        <v>2078</v>
      </c>
      <c r="K947" s="627" t="s">
        <v>2079</v>
      </c>
      <c r="L947" s="629">
        <v>205.3</v>
      </c>
      <c r="M947" s="629">
        <v>1</v>
      </c>
      <c r="N947" s="630">
        <v>205.3</v>
      </c>
    </row>
    <row r="948" spans="1:14" ht="14.4" customHeight="1" x14ac:dyDescent="0.3">
      <c r="A948" s="625" t="s">
        <v>549</v>
      </c>
      <c r="B948" s="626" t="s">
        <v>551</v>
      </c>
      <c r="C948" s="627" t="s">
        <v>571</v>
      </c>
      <c r="D948" s="628" t="s">
        <v>572</v>
      </c>
      <c r="E948" s="627" t="s">
        <v>552</v>
      </c>
      <c r="F948" s="628" t="s">
        <v>553</v>
      </c>
      <c r="G948" s="627" t="s">
        <v>620</v>
      </c>
      <c r="H948" s="627" t="s">
        <v>1058</v>
      </c>
      <c r="I948" s="627" t="s">
        <v>1059</v>
      </c>
      <c r="J948" s="627" t="s">
        <v>1060</v>
      </c>
      <c r="K948" s="627" t="s">
        <v>1061</v>
      </c>
      <c r="L948" s="629">
        <v>142.72249812925065</v>
      </c>
      <c r="M948" s="629">
        <v>3</v>
      </c>
      <c r="N948" s="630">
        <v>428.16749438775196</v>
      </c>
    </row>
    <row r="949" spans="1:14" ht="14.4" customHeight="1" x14ac:dyDescent="0.3">
      <c r="A949" s="625" t="s">
        <v>549</v>
      </c>
      <c r="B949" s="626" t="s">
        <v>551</v>
      </c>
      <c r="C949" s="627" t="s">
        <v>571</v>
      </c>
      <c r="D949" s="628" t="s">
        <v>572</v>
      </c>
      <c r="E949" s="627" t="s">
        <v>552</v>
      </c>
      <c r="F949" s="628" t="s">
        <v>553</v>
      </c>
      <c r="G949" s="627" t="s">
        <v>620</v>
      </c>
      <c r="H949" s="627" t="s">
        <v>2747</v>
      </c>
      <c r="I949" s="627" t="s">
        <v>2748</v>
      </c>
      <c r="J949" s="627" t="s">
        <v>2749</v>
      </c>
      <c r="K949" s="627" t="s">
        <v>2750</v>
      </c>
      <c r="L949" s="629">
        <v>56.719999999999899</v>
      </c>
      <c r="M949" s="629">
        <v>1</v>
      </c>
      <c r="N949" s="630">
        <v>56.719999999999899</v>
      </c>
    </row>
    <row r="950" spans="1:14" ht="14.4" customHeight="1" x14ac:dyDescent="0.3">
      <c r="A950" s="625" t="s">
        <v>549</v>
      </c>
      <c r="B950" s="626" t="s">
        <v>551</v>
      </c>
      <c r="C950" s="627" t="s">
        <v>571</v>
      </c>
      <c r="D950" s="628" t="s">
        <v>572</v>
      </c>
      <c r="E950" s="627" t="s">
        <v>552</v>
      </c>
      <c r="F950" s="628" t="s">
        <v>553</v>
      </c>
      <c r="G950" s="627" t="s">
        <v>620</v>
      </c>
      <c r="H950" s="627" t="s">
        <v>1062</v>
      </c>
      <c r="I950" s="627" t="s">
        <v>1063</v>
      </c>
      <c r="J950" s="627" t="s">
        <v>1064</v>
      </c>
      <c r="K950" s="627" t="s">
        <v>1065</v>
      </c>
      <c r="L950" s="629">
        <v>77.279890983191123</v>
      </c>
      <c r="M950" s="629">
        <v>6</v>
      </c>
      <c r="N950" s="630">
        <v>463.67934589914677</v>
      </c>
    </row>
    <row r="951" spans="1:14" ht="14.4" customHeight="1" x14ac:dyDescent="0.3">
      <c r="A951" s="625" t="s">
        <v>549</v>
      </c>
      <c r="B951" s="626" t="s">
        <v>551</v>
      </c>
      <c r="C951" s="627" t="s">
        <v>571</v>
      </c>
      <c r="D951" s="628" t="s">
        <v>572</v>
      </c>
      <c r="E951" s="627" t="s">
        <v>552</v>
      </c>
      <c r="F951" s="628" t="s">
        <v>553</v>
      </c>
      <c r="G951" s="627" t="s">
        <v>620</v>
      </c>
      <c r="H951" s="627" t="s">
        <v>2751</v>
      </c>
      <c r="I951" s="627" t="s">
        <v>2752</v>
      </c>
      <c r="J951" s="627" t="s">
        <v>2753</v>
      </c>
      <c r="K951" s="627" t="s">
        <v>2754</v>
      </c>
      <c r="L951" s="629">
        <v>1713.5</v>
      </c>
      <c r="M951" s="629">
        <v>2</v>
      </c>
      <c r="N951" s="630">
        <v>3427</v>
      </c>
    </row>
    <row r="952" spans="1:14" ht="14.4" customHeight="1" x14ac:dyDescent="0.3">
      <c r="A952" s="625" t="s">
        <v>549</v>
      </c>
      <c r="B952" s="626" t="s">
        <v>551</v>
      </c>
      <c r="C952" s="627" t="s">
        <v>571</v>
      </c>
      <c r="D952" s="628" t="s">
        <v>572</v>
      </c>
      <c r="E952" s="627" t="s">
        <v>552</v>
      </c>
      <c r="F952" s="628" t="s">
        <v>553</v>
      </c>
      <c r="G952" s="627" t="s">
        <v>620</v>
      </c>
      <c r="H952" s="627" t="s">
        <v>1074</v>
      </c>
      <c r="I952" s="627" t="s">
        <v>1075</v>
      </c>
      <c r="J952" s="627" t="s">
        <v>1064</v>
      </c>
      <c r="K952" s="627" t="s">
        <v>1076</v>
      </c>
      <c r="L952" s="629">
        <v>139.60459806514851</v>
      </c>
      <c r="M952" s="629">
        <v>2</v>
      </c>
      <c r="N952" s="630">
        <v>279.20919613029702</v>
      </c>
    </row>
    <row r="953" spans="1:14" ht="14.4" customHeight="1" x14ac:dyDescent="0.3">
      <c r="A953" s="625" t="s">
        <v>549</v>
      </c>
      <c r="B953" s="626" t="s">
        <v>551</v>
      </c>
      <c r="C953" s="627" t="s">
        <v>571</v>
      </c>
      <c r="D953" s="628" t="s">
        <v>572</v>
      </c>
      <c r="E953" s="627" t="s">
        <v>552</v>
      </c>
      <c r="F953" s="628" t="s">
        <v>553</v>
      </c>
      <c r="G953" s="627" t="s">
        <v>620</v>
      </c>
      <c r="H953" s="627" t="s">
        <v>2755</v>
      </c>
      <c r="I953" s="627" t="s">
        <v>2756</v>
      </c>
      <c r="J953" s="627" t="s">
        <v>2757</v>
      </c>
      <c r="K953" s="627" t="s">
        <v>2758</v>
      </c>
      <c r="L953" s="629">
        <v>138.94999999999999</v>
      </c>
      <c r="M953" s="629">
        <v>1</v>
      </c>
      <c r="N953" s="630">
        <v>138.94999999999999</v>
      </c>
    </row>
    <row r="954" spans="1:14" ht="14.4" customHeight="1" x14ac:dyDescent="0.3">
      <c r="A954" s="625" t="s">
        <v>549</v>
      </c>
      <c r="B954" s="626" t="s">
        <v>551</v>
      </c>
      <c r="C954" s="627" t="s">
        <v>571</v>
      </c>
      <c r="D954" s="628" t="s">
        <v>572</v>
      </c>
      <c r="E954" s="627" t="s">
        <v>552</v>
      </c>
      <c r="F954" s="628" t="s">
        <v>553</v>
      </c>
      <c r="G954" s="627" t="s">
        <v>620</v>
      </c>
      <c r="H954" s="627" t="s">
        <v>1077</v>
      </c>
      <c r="I954" s="627" t="s">
        <v>1078</v>
      </c>
      <c r="J954" s="627" t="s">
        <v>819</v>
      </c>
      <c r="K954" s="627" t="s">
        <v>1079</v>
      </c>
      <c r="L954" s="629">
        <v>60.350062775872118</v>
      </c>
      <c r="M954" s="629">
        <v>152</v>
      </c>
      <c r="N954" s="630">
        <v>9173.2095419325615</v>
      </c>
    </row>
    <row r="955" spans="1:14" ht="14.4" customHeight="1" x14ac:dyDescent="0.3">
      <c r="A955" s="625" t="s">
        <v>549</v>
      </c>
      <c r="B955" s="626" t="s">
        <v>551</v>
      </c>
      <c r="C955" s="627" t="s">
        <v>571</v>
      </c>
      <c r="D955" s="628" t="s">
        <v>572</v>
      </c>
      <c r="E955" s="627" t="s">
        <v>552</v>
      </c>
      <c r="F955" s="628" t="s">
        <v>553</v>
      </c>
      <c r="G955" s="627" t="s">
        <v>620</v>
      </c>
      <c r="H955" s="627" t="s">
        <v>2759</v>
      </c>
      <c r="I955" s="627" t="s">
        <v>2760</v>
      </c>
      <c r="J955" s="627" t="s">
        <v>2761</v>
      </c>
      <c r="K955" s="627" t="s">
        <v>2762</v>
      </c>
      <c r="L955" s="629">
        <v>1128.8399999999999</v>
      </c>
      <c r="M955" s="629">
        <v>1</v>
      </c>
      <c r="N955" s="630">
        <v>1128.8399999999999</v>
      </c>
    </row>
    <row r="956" spans="1:14" ht="14.4" customHeight="1" x14ac:dyDescent="0.3">
      <c r="A956" s="625" t="s">
        <v>549</v>
      </c>
      <c r="B956" s="626" t="s">
        <v>551</v>
      </c>
      <c r="C956" s="627" t="s">
        <v>571</v>
      </c>
      <c r="D956" s="628" t="s">
        <v>572</v>
      </c>
      <c r="E956" s="627" t="s">
        <v>552</v>
      </c>
      <c r="F956" s="628" t="s">
        <v>553</v>
      </c>
      <c r="G956" s="627" t="s">
        <v>620</v>
      </c>
      <c r="H956" s="627" t="s">
        <v>1080</v>
      </c>
      <c r="I956" s="627" t="s">
        <v>1081</v>
      </c>
      <c r="J956" s="627" t="s">
        <v>1082</v>
      </c>
      <c r="K956" s="627" t="s">
        <v>1083</v>
      </c>
      <c r="L956" s="629">
        <v>702.55562472611825</v>
      </c>
      <c r="M956" s="629">
        <v>9</v>
      </c>
      <c r="N956" s="630">
        <v>6323.0006225350644</v>
      </c>
    </row>
    <row r="957" spans="1:14" ht="14.4" customHeight="1" x14ac:dyDescent="0.3">
      <c r="A957" s="625" t="s">
        <v>549</v>
      </c>
      <c r="B957" s="626" t="s">
        <v>551</v>
      </c>
      <c r="C957" s="627" t="s">
        <v>571</v>
      </c>
      <c r="D957" s="628" t="s">
        <v>572</v>
      </c>
      <c r="E957" s="627" t="s">
        <v>552</v>
      </c>
      <c r="F957" s="628" t="s">
        <v>553</v>
      </c>
      <c r="G957" s="627" t="s">
        <v>620</v>
      </c>
      <c r="H957" s="627" t="s">
        <v>2763</v>
      </c>
      <c r="I957" s="627" t="s">
        <v>2764</v>
      </c>
      <c r="J957" s="627" t="s">
        <v>2765</v>
      </c>
      <c r="K957" s="627" t="s">
        <v>2766</v>
      </c>
      <c r="L957" s="629">
        <v>790.03857161123108</v>
      </c>
      <c r="M957" s="629">
        <v>9</v>
      </c>
      <c r="N957" s="630">
        <v>7110.34714450108</v>
      </c>
    </row>
    <row r="958" spans="1:14" ht="14.4" customHeight="1" x14ac:dyDescent="0.3">
      <c r="A958" s="625" t="s">
        <v>549</v>
      </c>
      <c r="B958" s="626" t="s">
        <v>551</v>
      </c>
      <c r="C958" s="627" t="s">
        <v>571</v>
      </c>
      <c r="D958" s="628" t="s">
        <v>572</v>
      </c>
      <c r="E958" s="627" t="s">
        <v>552</v>
      </c>
      <c r="F958" s="628" t="s">
        <v>553</v>
      </c>
      <c r="G958" s="627" t="s">
        <v>620</v>
      </c>
      <c r="H958" s="627" t="s">
        <v>1084</v>
      </c>
      <c r="I958" s="627" t="s">
        <v>1085</v>
      </c>
      <c r="J958" s="627" t="s">
        <v>1086</v>
      </c>
      <c r="K958" s="627" t="s">
        <v>1087</v>
      </c>
      <c r="L958" s="629">
        <v>67.705062533934694</v>
      </c>
      <c r="M958" s="629">
        <v>4</v>
      </c>
      <c r="N958" s="630">
        <v>270.82025013573877</v>
      </c>
    </row>
    <row r="959" spans="1:14" ht="14.4" customHeight="1" x14ac:dyDescent="0.3">
      <c r="A959" s="625" t="s">
        <v>549</v>
      </c>
      <c r="B959" s="626" t="s">
        <v>551</v>
      </c>
      <c r="C959" s="627" t="s">
        <v>571</v>
      </c>
      <c r="D959" s="628" t="s">
        <v>572</v>
      </c>
      <c r="E959" s="627" t="s">
        <v>552</v>
      </c>
      <c r="F959" s="628" t="s">
        <v>553</v>
      </c>
      <c r="G959" s="627" t="s">
        <v>620</v>
      </c>
      <c r="H959" s="627" t="s">
        <v>2767</v>
      </c>
      <c r="I959" s="627" t="s">
        <v>2768</v>
      </c>
      <c r="J959" s="627" t="s">
        <v>2769</v>
      </c>
      <c r="K959" s="627" t="s">
        <v>2770</v>
      </c>
      <c r="L959" s="629">
        <v>1565.47</v>
      </c>
      <c r="M959" s="629">
        <v>1</v>
      </c>
      <c r="N959" s="630">
        <v>1565.47</v>
      </c>
    </row>
    <row r="960" spans="1:14" ht="14.4" customHeight="1" x14ac:dyDescent="0.3">
      <c r="A960" s="625" t="s">
        <v>549</v>
      </c>
      <c r="B960" s="626" t="s">
        <v>551</v>
      </c>
      <c r="C960" s="627" t="s">
        <v>571</v>
      </c>
      <c r="D960" s="628" t="s">
        <v>572</v>
      </c>
      <c r="E960" s="627" t="s">
        <v>552</v>
      </c>
      <c r="F960" s="628" t="s">
        <v>553</v>
      </c>
      <c r="G960" s="627" t="s">
        <v>620</v>
      </c>
      <c r="H960" s="627" t="s">
        <v>2771</v>
      </c>
      <c r="I960" s="627" t="s">
        <v>2772</v>
      </c>
      <c r="J960" s="627" t="s">
        <v>2773</v>
      </c>
      <c r="K960" s="627" t="s">
        <v>2774</v>
      </c>
      <c r="L960" s="629">
        <v>49.52</v>
      </c>
      <c r="M960" s="629">
        <v>2</v>
      </c>
      <c r="N960" s="630">
        <v>99.04</v>
      </c>
    </row>
    <row r="961" spans="1:14" ht="14.4" customHeight="1" x14ac:dyDescent="0.3">
      <c r="A961" s="625" t="s">
        <v>549</v>
      </c>
      <c r="B961" s="626" t="s">
        <v>551</v>
      </c>
      <c r="C961" s="627" t="s">
        <v>571</v>
      </c>
      <c r="D961" s="628" t="s">
        <v>572</v>
      </c>
      <c r="E961" s="627" t="s">
        <v>552</v>
      </c>
      <c r="F961" s="628" t="s">
        <v>553</v>
      </c>
      <c r="G961" s="627" t="s">
        <v>620</v>
      </c>
      <c r="H961" s="627" t="s">
        <v>2775</v>
      </c>
      <c r="I961" s="627" t="s">
        <v>2776</v>
      </c>
      <c r="J961" s="627" t="s">
        <v>2777</v>
      </c>
      <c r="K961" s="627" t="s">
        <v>2778</v>
      </c>
      <c r="L961" s="629">
        <v>98.760292488163898</v>
      </c>
      <c r="M961" s="629">
        <v>1</v>
      </c>
      <c r="N961" s="630">
        <v>98.760292488163898</v>
      </c>
    </row>
    <row r="962" spans="1:14" ht="14.4" customHeight="1" x14ac:dyDescent="0.3">
      <c r="A962" s="625" t="s">
        <v>549</v>
      </c>
      <c r="B962" s="626" t="s">
        <v>551</v>
      </c>
      <c r="C962" s="627" t="s">
        <v>571</v>
      </c>
      <c r="D962" s="628" t="s">
        <v>572</v>
      </c>
      <c r="E962" s="627" t="s">
        <v>552</v>
      </c>
      <c r="F962" s="628" t="s">
        <v>553</v>
      </c>
      <c r="G962" s="627" t="s">
        <v>620</v>
      </c>
      <c r="H962" s="627" t="s">
        <v>1088</v>
      </c>
      <c r="I962" s="627" t="s">
        <v>1089</v>
      </c>
      <c r="J962" s="627" t="s">
        <v>1090</v>
      </c>
      <c r="K962" s="627" t="s">
        <v>1091</v>
      </c>
      <c r="L962" s="629">
        <v>21.89724482152095</v>
      </c>
      <c r="M962" s="629">
        <v>40</v>
      </c>
      <c r="N962" s="630">
        <v>875.88979286083804</v>
      </c>
    </row>
    <row r="963" spans="1:14" ht="14.4" customHeight="1" x14ac:dyDescent="0.3">
      <c r="A963" s="625" t="s">
        <v>549</v>
      </c>
      <c r="B963" s="626" t="s">
        <v>551</v>
      </c>
      <c r="C963" s="627" t="s">
        <v>571</v>
      </c>
      <c r="D963" s="628" t="s">
        <v>572</v>
      </c>
      <c r="E963" s="627" t="s">
        <v>552</v>
      </c>
      <c r="F963" s="628" t="s">
        <v>553</v>
      </c>
      <c r="G963" s="627" t="s">
        <v>620</v>
      </c>
      <c r="H963" s="627" t="s">
        <v>1092</v>
      </c>
      <c r="I963" s="627" t="s">
        <v>1093</v>
      </c>
      <c r="J963" s="627" t="s">
        <v>882</v>
      </c>
      <c r="K963" s="627" t="s">
        <v>1094</v>
      </c>
      <c r="L963" s="629">
        <v>73.515961415405243</v>
      </c>
      <c r="M963" s="629">
        <v>5</v>
      </c>
      <c r="N963" s="630">
        <v>367.5798070770262</v>
      </c>
    </row>
    <row r="964" spans="1:14" ht="14.4" customHeight="1" x14ac:dyDescent="0.3">
      <c r="A964" s="625" t="s">
        <v>549</v>
      </c>
      <c r="B964" s="626" t="s">
        <v>551</v>
      </c>
      <c r="C964" s="627" t="s">
        <v>571</v>
      </c>
      <c r="D964" s="628" t="s">
        <v>572</v>
      </c>
      <c r="E964" s="627" t="s">
        <v>552</v>
      </c>
      <c r="F964" s="628" t="s">
        <v>553</v>
      </c>
      <c r="G964" s="627" t="s">
        <v>620</v>
      </c>
      <c r="H964" s="627" t="s">
        <v>2087</v>
      </c>
      <c r="I964" s="627" t="s">
        <v>2088</v>
      </c>
      <c r="J964" s="627" t="s">
        <v>2089</v>
      </c>
      <c r="K964" s="627" t="s">
        <v>2090</v>
      </c>
      <c r="L964" s="629">
        <v>72.092670969586479</v>
      </c>
      <c r="M964" s="629">
        <v>11</v>
      </c>
      <c r="N964" s="630">
        <v>793.01938066545119</v>
      </c>
    </row>
    <row r="965" spans="1:14" ht="14.4" customHeight="1" x14ac:dyDescent="0.3">
      <c r="A965" s="625" t="s">
        <v>549</v>
      </c>
      <c r="B965" s="626" t="s">
        <v>551</v>
      </c>
      <c r="C965" s="627" t="s">
        <v>571</v>
      </c>
      <c r="D965" s="628" t="s">
        <v>572</v>
      </c>
      <c r="E965" s="627" t="s">
        <v>552</v>
      </c>
      <c r="F965" s="628" t="s">
        <v>553</v>
      </c>
      <c r="G965" s="627" t="s">
        <v>620</v>
      </c>
      <c r="H965" s="627" t="s">
        <v>1095</v>
      </c>
      <c r="I965" s="627" t="s">
        <v>1096</v>
      </c>
      <c r="J965" s="627" t="s">
        <v>1097</v>
      </c>
      <c r="K965" s="627" t="s">
        <v>1098</v>
      </c>
      <c r="L965" s="629">
        <v>41.329325303516484</v>
      </c>
      <c r="M965" s="629">
        <v>46</v>
      </c>
      <c r="N965" s="630">
        <v>1901.1489639617582</v>
      </c>
    </row>
    <row r="966" spans="1:14" ht="14.4" customHeight="1" x14ac:dyDescent="0.3">
      <c r="A966" s="625" t="s">
        <v>549</v>
      </c>
      <c r="B966" s="626" t="s">
        <v>551</v>
      </c>
      <c r="C966" s="627" t="s">
        <v>571</v>
      </c>
      <c r="D966" s="628" t="s">
        <v>572</v>
      </c>
      <c r="E966" s="627" t="s">
        <v>552</v>
      </c>
      <c r="F966" s="628" t="s">
        <v>553</v>
      </c>
      <c r="G966" s="627" t="s">
        <v>620</v>
      </c>
      <c r="H966" s="627" t="s">
        <v>1099</v>
      </c>
      <c r="I966" s="627" t="s">
        <v>1100</v>
      </c>
      <c r="J966" s="627" t="s">
        <v>1101</v>
      </c>
      <c r="K966" s="627" t="s">
        <v>1102</v>
      </c>
      <c r="L966" s="629">
        <v>37.630000000000003</v>
      </c>
      <c r="M966" s="629">
        <v>2</v>
      </c>
      <c r="N966" s="630">
        <v>75.260000000000005</v>
      </c>
    </row>
    <row r="967" spans="1:14" ht="14.4" customHeight="1" x14ac:dyDescent="0.3">
      <c r="A967" s="625" t="s">
        <v>549</v>
      </c>
      <c r="B967" s="626" t="s">
        <v>551</v>
      </c>
      <c r="C967" s="627" t="s">
        <v>571</v>
      </c>
      <c r="D967" s="628" t="s">
        <v>572</v>
      </c>
      <c r="E967" s="627" t="s">
        <v>552</v>
      </c>
      <c r="F967" s="628" t="s">
        <v>553</v>
      </c>
      <c r="G967" s="627" t="s">
        <v>620</v>
      </c>
      <c r="H967" s="627" t="s">
        <v>2779</v>
      </c>
      <c r="I967" s="627" t="s">
        <v>2780</v>
      </c>
      <c r="J967" s="627" t="s">
        <v>2781</v>
      </c>
      <c r="K967" s="627" t="s">
        <v>2782</v>
      </c>
      <c r="L967" s="629">
        <v>162.15</v>
      </c>
      <c r="M967" s="629">
        <v>4</v>
      </c>
      <c r="N967" s="630">
        <v>648.6</v>
      </c>
    </row>
    <row r="968" spans="1:14" ht="14.4" customHeight="1" x14ac:dyDescent="0.3">
      <c r="A968" s="625" t="s">
        <v>549</v>
      </c>
      <c r="B968" s="626" t="s">
        <v>551</v>
      </c>
      <c r="C968" s="627" t="s">
        <v>571</v>
      </c>
      <c r="D968" s="628" t="s">
        <v>572</v>
      </c>
      <c r="E968" s="627" t="s">
        <v>552</v>
      </c>
      <c r="F968" s="628" t="s">
        <v>553</v>
      </c>
      <c r="G968" s="627" t="s">
        <v>620</v>
      </c>
      <c r="H968" s="627" t="s">
        <v>1110</v>
      </c>
      <c r="I968" s="627" t="s">
        <v>1111</v>
      </c>
      <c r="J968" s="627" t="s">
        <v>1112</v>
      </c>
      <c r="K968" s="627" t="s">
        <v>1113</v>
      </c>
      <c r="L968" s="629">
        <v>32.871262902390818</v>
      </c>
      <c r="M968" s="629">
        <v>44</v>
      </c>
      <c r="N968" s="630">
        <v>1446.3355677051959</v>
      </c>
    </row>
    <row r="969" spans="1:14" ht="14.4" customHeight="1" x14ac:dyDescent="0.3">
      <c r="A969" s="625" t="s">
        <v>549</v>
      </c>
      <c r="B969" s="626" t="s">
        <v>551</v>
      </c>
      <c r="C969" s="627" t="s">
        <v>571</v>
      </c>
      <c r="D969" s="628" t="s">
        <v>572</v>
      </c>
      <c r="E969" s="627" t="s">
        <v>552</v>
      </c>
      <c r="F969" s="628" t="s">
        <v>553</v>
      </c>
      <c r="G969" s="627" t="s">
        <v>620</v>
      </c>
      <c r="H969" s="627" t="s">
        <v>1114</v>
      </c>
      <c r="I969" s="627" t="s">
        <v>1115</v>
      </c>
      <c r="J969" s="627" t="s">
        <v>1116</v>
      </c>
      <c r="K969" s="627" t="s">
        <v>1117</v>
      </c>
      <c r="L969" s="629">
        <v>94.51</v>
      </c>
      <c r="M969" s="629">
        <v>1</v>
      </c>
      <c r="N969" s="630">
        <v>94.51</v>
      </c>
    </row>
    <row r="970" spans="1:14" ht="14.4" customHeight="1" x14ac:dyDescent="0.3">
      <c r="A970" s="625" t="s">
        <v>549</v>
      </c>
      <c r="B970" s="626" t="s">
        <v>551</v>
      </c>
      <c r="C970" s="627" t="s">
        <v>571</v>
      </c>
      <c r="D970" s="628" t="s">
        <v>572</v>
      </c>
      <c r="E970" s="627" t="s">
        <v>552</v>
      </c>
      <c r="F970" s="628" t="s">
        <v>553</v>
      </c>
      <c r="G970" s="627" t="s">
        <v>620</v>
      </c>
      <c r="H970" s="627" t="s">
        <v>2783</v>
      </c>
      <c r="I970" s="627" t="s">
        <v>2784</v>
      </c>
      <c r="J970" s="627" t="s">
        <v>2785</v>
      </c>
      <c r="K970" s="627" t="s">
        <v>2786</v>
      </c>
      <c r="L970" s="629">
        <v>70.480029423111702</v>
      </c>
      <c r="M970" s="629">
        <v>1</v>
      </c>
      <c r="N970" s="630">
        <v>70.480029423111702</v>
      </c>
    </row>
    <row r="971" spans="1:14" ht="14.4" customHeight="1" x14ac:dyDescent="0.3">
      <c r="A971" s="625" t="s">
        <v>549</v>
      </c>
      <c r="B971" s="626" t="s">
        <v>551</v>
      </c>
      <c r="C971" s="627" t="s">
        <v>571</v>
      </c>
      <c r="D971" s="628" t="s">
        <v>572</v>
      </c>
      <c r="E971" s="627" t="s">
        <v>552</v>
      </c>
      <c r="F971" s="628" t="s">
        <v>553</v>
      </c>
      <c r="G971" s="627" t="s">
        <v>620</v>
      </c>
      <c r="H971" s="627" t="s">
        <v>2787</v>
      </c>
      <c r="I971" s="627" t="s">
        <v>953</v>
      </c>
      <c r="J971" s="627" t="s">
        <v>2788</v>
      </c>
      <c r="K971" s="627"/>
      <c r="L971" s="629">
        <v>114.11781327654322</v>
      </c>
      <c r="M971" s="629">
        <v>5</v>
      </c>
      <c r="N971" s="630">
        <v>570.58906638271606</v>
      </c>
    </row>
    <row r="972" spans="1:14" ht="14.4" customHeight="1" x14ac:dyDescent="0.3">
      <c r="A972" s="625" t="s">
        <v>549</v>
      </c>
      <c r="B972" s="626" t="s">
        <v>551</v>
      </c>
      <c r="C972" s="627" t="s">
        <v>571</v>
      </c>
      <c r="D972" s="628" t="s">
        <v>572</v>
      </c>
      <c r="E972" s="627" t="s">
        <v>552</v>
      </c>
      <c r="F972" s="628" t="s">
        <v>553</v>
      </c>
      <c r="G972" s="627" t="s">
        <v>620</v>
      </c>
      <c r="H972" s="627" t="s">
        <v>1118</v>
      </c>
      <c r="I972" s="627" t="s">
        <v>953</v>
      </c>
      <c r="J972" s="627" t="s">
        <v>1119</v>
      </c>
      <c r="K972" s="627"/>
      <c r="L972" s="629">
        <v>99.670023380983807</v>
      </c>
      <c r="M972" s="629">
        <v>3</v>
      </c>
      <c r="N972" s="630">
        <v>299.01007014295141</v>
      </c>
    </row>
    <row r="973" spans="1:14" ht="14.4" customHeight="1" x14ac:dyDescent="0.3">
      <c r="A973" s="625" t="s">
        <v>549</v>
      </c>
      <c r="B973" s="626" t="s">
        <v>551</v>
      </c>
      <c r="C973" s="627" t="s">
        <v>571</v>
      </c>
      <c r="D973" s="628" t="s">
        <v>572</v>
      </c>
      <c r="E973" s="627" t="s">
        <v>552</v>
      </c>
      <c r="F973" s="628" t="s">
        <v>553</v>
      </c>
      <c r="G973" s="627" t="s">
        <v>620</v>
      </c>
      <c r="H973" s="627" t="s">
        <v>1124</v>
      </c>
      <c r="I973" s="627" t="s">
        <v>953</v>
      </c>
      <c r="J973" s="627" t="s">
        <v>1125</v>
      </c>
      <c r="K973" s="627"/>
      <c r="L973" s="629">
        <v>199.34923431268803</v>
      </c>
      <c r="M973" s="629">
        <v>3</v>
      </c>
      <c r="N973" s="630">
        <v>598.04770293806405</v>
      </c>
    </row>
    <row r="974" spans="1:14" ht="14.4" customHeight="1" x14ac:dyDescent="0.3">
      <c r="A974" s="625" t="s">
        <v>549</v>
      </c>
      <c r="B974" s="626" t="s">
        <v>551</v>
      </c>
      <c r="C974" s="627" t="s">
        <v>571</v>
      </c>
      <c r="D974" s="628" t="s">
        <v>572</v>
      </c>
      <c r="E974" s="627" t="s">
        <v>552</v>
      </c>
      <c r="F974" s="628" t="s">
        <v>553</v>
      </c>
      <c r="G974" s="627" t="s">
        <v>620</v>
      </c>
      <c r="H974" s="627" t="s">
        <v>2789</v>
      </c>
      <c r="I974" s="627" t="s">
        <v>953</v>
      </c>
      <c r="J974" s="627" t="s">
        <v>2790</v>
      </c>
      <c r="K974" s="627"/>
      <c r="L974" s="629">
        <v>102.600114253573</v>
      </c>
      <c r="M974" s="629">
        <v>1</v>
      </c>
      <c r="N974" s="630">
        <v>102.600114253573</v>
      </c>
    </row>
    <row r="975" spans="1:14" ht="14.4" customHeight="1" x14ac:dyDescent="0.3">
      <c r="A975" s="625" t="s">
        <v>549</v>
      </c>
      <c r="B975" s="626" t="s">
        <v>551</v>
      </c>
      <c r="C975" s="627" t="s">
        <v>571</v>
      </c>
      <c r="D975" s="628" t="s">
        <v>572</v>
      </c>
      <c r="E975" s="627" t="s">
        <v>552</v>
      </c>
      <c r="F975" s="628" t="s">
        <v>553</v>
      </c>
      <c r="G975" s="627" t="s">
        <v>620</v>
      </c>
      <c r="H975" s="627" t="s">
        <v>2095</v>
      </c>
      <c r="I975" s="627" t="s">
        <v>2096</v>
      </c>
      <c r="J975" s="627" t="s">
        <v>2097</v>
      </c>
      <c r="K975" s="627" t="s">
        <v>1902</v>
      </c>
      <c r="L975" s="629">
        <v>164.06</v>
      </c>
      <c r="M975" s="629">
        <v>1</v>
      </c>
      <c r="N975" s="630">
        <v>164.06</v>
      </c>
    </row>
    <row r="976" spans="1:14" ht="14.4" customHeight="1" x14ac:dyDescent="0.3">
      <c r="A976" s="625" t="s">
        <v>549</v>
      </c>
      <c r="B976" s="626" t="s">
        <v>551</v>
      </c>
      <c r="C976" s="627" t="s">
        <v>571</v>
      </c>
      <c r="D976" s="628" t="s">
        <v>572</v>
      </c>
      <c r="E976" s="627" t="s">
        <v>552</v>
      </c>
      <c r="F976" s="628" t="s">
        <v>553</v>
      </c>
      <c r="G976" s="627" t="s">
        <v>620</v>
      </c>
      <c r="H976" s="627" t="s">
        <v>2791</v>
      </c>
      <c r="I976" s="627" t="s">
        <v>2792</v>
      </c>
      <c r="J976" s="627" t="s">
        <v>2793</v>
      </c>
      <c r="K976" s="627" t="s">
        <v>1009</v>
      </c>
      <c r="L976" s="629">
        <v>114.65782756085738</v>
      </c>
      <c r="M976" s="629">
        <v>5</v>
      </c>
      <c r="N976" s="630">
        <v>573.28913780428695</v>
      </c>
    </row>
    <row r="977" spans="1:14" ht="14.4" customHeight="1" x14ac:dyDescent="0.3">
      <c r="A977" s="625" t="s">
        <v>549</v>
      </c>
      <c r="B977" s="626" t="s">
        <v>551</v>
      </c>
      <c r="C977" s="627" t="s">
        <v>571</v>
      </c>
      <c r="D977" s="628" t="s">
        <v>572</v>
      </c>
      <c r="E977" s="627" t="s">
        <v>552</v>
      </c>
      <c r="F977" s="628" t="s">
        <v>553</v>
      </c>
      <c r="G977" s="627" t="s">
        <v>620</v>
      </c>
      <c r="H977" s="627" t="s">
        <v>2794</v>
      </c>
      <c r="I977" s="627" t="s">
        <v>953</v>
      </c>
      <c r="J977" s="627" t="s">
        <v>2795</v>
      </c>
      <c r="K977" s="627"/>
      <c r="L977" s="629">
        <v>302.71438541296698</v>
      </c>
      <c r="M977" s="629">
        <v>3</v>
      </c>
      <c r="N977" s="630">
        <v>908.14315623890093</v>
      </c>
    </row>
    <row r="978" spans="1:14" ht="14.4" customHeight="1" x14ac:dyDescent="0.3">
      <c r="A978" s="625" t="s">
        <v>549</v>
      </c>
      <c r="B978" s="626" t="s">
        <v>551</v>
      </c>
      <c r="C978" s="627" t="s">
        <v>571</v>
      </c>
      <c r="D978" s="628" t="s">
        <v>572</v>
      </c>
      <c r="E978" s="627" t="s">
        <v>552</v>
      </c>
      <c r="F978" s="628" t="s">
        <v>553</v>
      </c>
      <c r="G978" s="627" t="s">
        <v>620</v>
      </c>
      <c r="H978" s="627" t="s">
        <v>1136</v>
      </c>
      <c r="I978" s="627" t="s">
        <v>1137</v>
      </c>
      <c r="J978" s="627" t="s">
        <v>651</v>
      </c>
      <c r="K978" s="627" t="s">
        <v>1138</v>
      </c>
      <c r="L978" s="629">
        <v>44.892500164094905</v>
      </c>
      <c r="M978" s="629">
        <v>32</v>
      </c>
      <c r="N978" s="630">
        <v>1436.560005251037</v>
      </c>
    </row>
    <row r="979" spans="1:14" ht="14.4" customHeight="1" x14ac:dyDescent="0.3">
      <c r="A979" s="625" t="s">
        <v>549</v>
      </c>
      <c r="B979" s="626" t="s">
        <v>551</v>
      </c>
      <c r="C979" s="627" t="s">
        <v>571</v>
      </c>
      <c r="D979" s="628" t="s">
        <v>572</v>
      </c>
      <c r="E979" s="627" t="s">
        <v>552</v>
      </c>
      <c r="F979" s="628" t="s">
        <v>553</v>
      </c>
      <c r="G979" s="627" t="s">
        <v>620</v>
      </c>
      <c r="H979" s="627" t="s">
        <v>2796</v>
      </c>
      <c r="I979" s="627" t="s">
        <v>2797</v>
      </c>
      <c r="J979" s="627" t="s">
        <v>2798</v>
      </c>
      <c r="K979" s="627" t="s">
        <v>2799</v>
      </c>
      <c r="L979" s="629">
        <v>2663.2404141156899</v>
      </c>
      <c r="M979" s="629">
        <v>0.35</v>
      </c>
      <c r="N979" s="630">
        <v>932.13414494049141</v>
      </c>
    </row>
    <row r="980" spans="1:14" ht="14.4" customHeight="1" x14ac:dyDescent="0.3">
      <c r="A980" s="625" t="s">
        <v>549</v>
      </c>
      <c r="B980" s="626" t="s">
        <v>551</v>
      </c>
      <c r="C980" s="627" t="s">
        <v>571</v>
      </c>
      <c r="D980" s="628" t="s">
        <v>572</v>
      </c>
      <c r="E980" s="627" t="s">
        <v>552</v>
      </c>
      <c r="F980" s="628" t="s">
        <v>553</v>
      </c>
      <c r="G980" s="627" t="s">
        <v>620</v>
      </c>
      <c r="H980" s="627" t="s">
        <v>2800</v>
      </c>
      <c r="I980" s="627" t="s">
        <v>953</v>
      </c>
      <c r="J980" s="627" t="s">
        <v>2801</v>
      </c>
      <c r="K980" s="627" t="s">
        <v>2802</v>
      </c>
      <c r="L980" s="629">
        <v>39.845599999999997</v>
      </c>
      <c r="M980" s="629">
        <v>6</v>
      </c>
      <c r="N980" s="630">
        <v>239.0736</v>
      </c>
    </row>
    <row r="981" spans="1:14" ht="14.4" customHeight="1" x14ac:dyDescent="0.3">
      <c r="A981" s="625" t="s">
        <v>549</v>
      </c>
      <c r="B981" s="626" t="s">
        <v>551</v>
      </c>
      <c r="C981" s="627" t="s">
        <v>571</v>
      </c>
      <c r="D981" s="628" t="s">
        <v>572</v>
      </c>
      <c r="E981" s="627" t="s">
        <v>552</v>
      </c>
      <c r="F981" s="628" t="s">
        <v>553</v>
      </c>
      <c r="G981" s="627" t="s">
        <v>620</v>
      </c>
      <c r="H981" s="627" t="s">
        <v>1147</v>
      </c>
      <c r="I981" s="627" t="s">
        <v>953</v>
      </c>
      <c r="J981" s="627" t="s">
        <v>1148</v>
      </c>
      <c r="K981" s="627"/>
      <c r="L981" s="629">
        <v>71.361707496359656</v>
      </c>
      <c r="M981" s="629">
        <v>8</v>
      </c>
      <c r="N981" s="630">
        <v>570.89365997087725</v>
      </c>
    </row>
    <row r="982" spans="1:14" ht="14.4" customHeight="1" x14ac:dyDescent="0.3">
      <c r="A982" s="625" t="s">
        <v>549</v>
      </c>
      <c r="B982" s="626" t="s">
        <v>551</v>
      </c>
      <c r="C982" s="627" t="s">
        <v>571</v>
      </c>
      <c r="D982" s="628" t="s">
        <v>572</v>
      </c>
      <c r="E982" s="627" t="s">
        <v>552</v>
      </c>
      <c r="F982" s="628" t="s">
        <v>553</v>
      </c>
      <c r="G982" s="627" t="s">
        <v>620</v>
      </c>
      <c r="H982" s="627" t="s">
        <v>1149</v>
      </c>
      <c r="I982" s="627" t="s">
        <v>1149</v>
      </c>
      <c r="J982" s="627" t="s">
        <v>1150</v>
      </c>
      <c r="K982" s="627" t="s">
        <v>1151</v>
      </c>
      <c r="L982" s="629">
        <v>808.65467343056719</v>
      </c>
      <c r="M982" s="629">
        <v>4</v>
      </c>
      <c r="N982" s="630">
        <v>3234.6186937222687</v>
      </c>
    </row>
    <row r="983" spans="1:14" ht="14.4" customHeight="1" x14ac:dyDescent="0.3">
      <c r="A983" s="625" t="s">
        <v>549</v>
      </c>
      <c r="B983" s="626" t="s">
        <v>551</v>
      </c>
      <c r="C983" s="627" t="s">
        <v>571</v>
      </c>
      <c r="D983" s="628" t="s">
        <v>572</v>
      </c>
      <c r="E983" s="627" t="s">
        <v>552</v>
      </c>
      <c r="F983" s="628" t="s">
        <v>553</v>
      </c>
      <c r="G983" s="627" t="s">
        <v>620</v>
      </c>
      <c r="H983" s="627" t="s">
        <v>1160</v>
      </c>
      <c r="I983" s="627" t="s">
        <v>1161</v>
      </c>
      <c r="J983" s="627" t="s">
        <v>1097</v>
      </c>
      <c r="K983" s="627" t="s">
        <v>1162</v>
      </c>
      <c r="L983" s="629">
        <v>90.048333333333304</v>
      </c>
      <c r="M983" s="629">
        <v>24</v>
      </c>
      <c r="N983" s="630">
        <v>2161.1599999999994</v>
      </c>
    </row>
    <row r="984" spans="1:14" ht="14.4" customHeight="1" x14ac:dyDescent="0.3">
      <c r="A984" s="625" t="s">
        <v>549</v>
      </c>
      <c r="B984" s="626" t="s">
        <v>551</v>
      </c>
      <c r="C984" s="627" t="s">
        <v>571</v>
      </c>
      <c r="D984" s="628" t="s">
        <v>572</v>
      </c>
      <c r="E984" s="627" t="s">
        <v>552</v>
      </c>
      <c r="F984" s="628" t="s">
        <v>553</v>
      </c>
      <c r="G984" s="627" t="s">
        <v>620</v>
      </c>
      <c r="H984" s="627" t="s">
        <v>2803</v>
      </c>
      <c r="I984" s="627" t="s">
        <v>953</v>
      </c>
      <c r="J984" s="627" t="s">
        <v>2804</v>
      </c>
      <c r="K984" s="627"/>
      <c r="L984" s="629">
        <v>73.580229765151302</v>
      </c>
      <c r="M984" s="629">
        <v>3</v>
      </c>
      <c r="N984" s="630">
        <v>220.7406892954539</v>
      </c>
    </row>
    <row r="985" spans="1:14" ht="14.4" customHeight="1" x14ac:dyDescent="0.3">
      <c r="A985" s="625" t="s">
        <v>549</v>
      </c>
      <c r="B985" s="626" t="s">
        <v>551</v>
      </c>
      <c r="C985" s="627" t="s">
        <v>571</v>
      </c>
      <c r="D985" s="628" t="s">
        <v>572</v>
      </c>
      <c r="E985" s="627" t="s">
        <v>552</v>
      </c>
      <c r="F985" s="628" t="s">
        <v>553</v>
      </c>
      <c r="G985" s="627" t="s">
        <v>620</v>
      </c>
      <c r="H985" s="627" t="s">
        <v>2805</v>
      </c>
      <c r="I985" s="627" t="s">
        <v>2806</v>
      </c>
      <c r="J985" s="627" t="s">
        <v>2149</v>
      </c>
      <c r="K985" s="627" t="s">
        <v>2807</v>
      </c>
      <c r="L985" s="629">
        <v>76.180000000000007</v>
      </c>
      <c r="M985" s="629">
        <v>1</v>
      </c>
      <c r="N985" s="630">
        <v>76.180000000000007</v>
      </c>
    </row>
    <row r="986" spans="1:14" ht="14.4" customHeight="1" x14ac:dyDescent="0.3">
      <c r="A986" s="625" t="s">
        <v>549</v>
      </c>
      <c r="B986" s="626" t="s">
        <v>551</v>
      </c>
      <c r="C986" s="627" t="s">
        <v>571</v>
      </c>
      <c r="D986" s="628" t="s">
        <v>572</v>
      </c>
      <c r="E986" s="627" t="s">
        <v>552</v>
      </c>
      <c r="F986" s="628" t="s">
        <v>553</v>
      </c>
      <c r="G986" s="627" t="s">
        <v>620</v>
      </c>
      <c r="H986" s="627" t="s">
        <v>1166</v>
      </c>
      <c r="I986" s="627" t="s">
        <v>1167</v>
      </c>
      <c r="J986" s="627" t="s">
        <v>1168</v>
      </c>
      <c r="K986" s="627" t="s">
        <v>1033</v>
      </c>
      <c r="L986" s="629">
        <v>52.41</v>
      </c>
      <c r="M986" s="629">
        <v>3</v>
      </c>
      <c r="N986" s="630">
        <v>157.22999999999999</v>
      </c>
    </row>
    <row r="987" spans="1:14" ht="14.4" customHeight="1" x14ac:dyDescent="0.3">
      <c r="A987" s="625" t="s">
        <v>549</v>
      </c>
      <c r="B987" s="626" t="s">
        <v>551</v>
      </c>
      <c r="C987" s="627" t="s">
        <v>571</v>
      </c>
      <c r="D987" s="628" t="s">
        <v>572</v>
      </c>
      <c r="E987" s="627" t="s">
        <v>552</v>
      </c>
      <c r="F987" s="628" t="s">
        <v>553</v>
      </c>
      <c r="G987" s="627" t="s">
        <v>620</v>
      </c>
      <c r="H987" s="627" t="s">
        <v>2808</v>
      </c>
      <c r="I987" s="627" t="s">
        <v>2809</v>
      </c>
      <c r="J987" s="627" t="s">
        <v>2810</v>
      </c>
      <c r="K987" s="627" t="s">
        <v>2811</v>
      </c>
      <c r="L987" s="629">
        <v>182.02</v>
      </c>
      <c r="M987" s="629">
        <v>2</v>
      </c>
      <c r="N987" s="630">
        <v>364.04</v>
      </c>
    </row>
    <row r="988" spans="1:14" ht="14.4" customHeight="1" x14ac:dyDescent="0.3">
      <c r="A988" s="625" t="s">
        <v>549</v>
      </c>
      <c r="B988" s="626" t="s">
        <v>551</v>
      </c>
      <c r="C988" s="627" t="s">
        <v>571</v>
      </c>
      <c r="D988" s="628" t="s">
        <v>572</v>
      </c>
      <c r="E988" s="627" t="s">
        <v>552</v>
      </c>
      <c r="F988" s="628" t="s">
        <v>553</v>
      </c>
      <c r="G988" s="627" t="s">
        <v>620</v>
      </c>
      <c r="H988" s="627" t="s">
        <v>1169</v>
      </c>
      <c r="I988" s="627" t="s">
        <v>1170</v>
      </c>
      <c r="J988" s="627" t="s">
        <v>1171</v>
      </c>
      <c r="K988" s="627" t="s">
        <v>1172</v>
      </c>
      <c r="L988" s="629">
        <v>128.53</v>
      </c>
      <c r="M988" s="629">
        <v>2</v>
      </c>
      <c r="N988" s="630">
        <v>257.06</v>
      </c>
    </row>
    <row r="989" spans="1:14" ht="14.4" customHeight="1" x14ac:dyDescent="0.3">
      <c r="A989" s="625" t="s">
        <v>549</v>
      </c>
      <c r="B989" s="626" t="s">
        <v>551</v>
      </c>
      <c r="C989" s="627" t="s">
        <v>571</v>
      </c>
      <c r="D989" s="628" t="s">
        <v>572</v>
      </c>
      <c r="E989" s="627" t="s">
        <v>552</v>
      </c>
      <c r="F989" s="628" t="s">
        <v>553</v>
      </c>
      <c r="G989" s="627" t="s">
        <v>620</v>
      </c>
      <c r="H989" s="627" t="s">
        <v>2812</v>
      </c>
      <c r="I989" s="627" t="s">
        <v>2813</v>
      </c>
      <c r="J989" s="627" t="s">
        <v>2814</v>
      </c>
      <c r="K989" s="627" t="s">
        <v>2815</v>
      </c>
      <c r="L989" s="629">
        <v>554.21249999999998</v>
      </c>
      <c r="M989" s="629">
        <v>16</v>
      </c>
      <c r="N989" s="630">
        <v>8867.4</v>
      </c>
    </row>
    <row r="990" spans="1:14" ht="14.4" customHeight="1" x14ac:dyDescent="0.3">
      <c r="A990" s="625" t="s">
        <v>549</v>
      </c>
      <c r="B990" s="626" t="s">
        <v>551</v>
      </c>
      <c r="C990" s="627" t="s">
        <v>571</v>
      </c>
      <c r="D990" s="628" t="s">
        <v>572</v>
      </c>
      <c r="E990" s="627" t="s">
        <v>552</v>
      </c>
      <c r="F990" s="628" t="s">
        <v>553</v>
      </c>
      <c r="G990" s="627" t="s">
        <v>620</v>
      </c>
      <c r="H990" s="627" t="s">
        <v>2119</v>
      </c>
      <c r="I990" s="627" t="s">
        <v>2120</v>
      </c>
      <c r="J990" s="627" t="s">
        <v>2121</v>
      </c>
      <c r="K990" s="627" t="s">
        <v>2122</v>
      </c>
      <c r="L990" s="629">
        <v>29.094002689301277</v>
      </c>
      <c r="M990" s="629">
        <v>80</v>
      </c>
      <c r="N990" s="630">
        <v>2327.5202151441022</v>
      </c>
    </row>
    <row r="991" spans="1:14" ht="14.4" customHeight="1" x14ac:dyDescent="0.3">
      <c r="A991" s="625" t="s">
        <v>549</v>
      </c>
      <c r="B991" s="626" t="s">
        <v>551</v>
      </c>
      <c r="C991" s="627" t="s">
        <v>571</v>
      </c>
      <c r="D991" s="628" t="s">
        <v>572</v>
      </c>
      <c r="E991" s="627" t="s">
        <v>552</v>
      </c>
      <c r="F991" s="628" t="s">
        <v>553</v>
      </c>
      <c r="G991" s="627" t="s">
        <v>620</v>
      </c>
      <c r="H991" s="627" t="s">
        <v>2816</v>
      </c>
      <c r="I991" s="627" t="s">
        <v>2817</v>
      </c>
      <c r="J991" s="627" t="s">
        <v>2818</v>
      </c>
      <c r="K991" s="627" t="s">
        <v>2819</v>
      </c>
      <c r="L991" s="629">
        <v>83.094910516957242</v>
      </c>
      <c r="M991" s="629">
        <v>2</v>
      </c>
      <c r="N991" s="630">
        <v>166.18982103391448</v>
      </c>
    </row>
    <row r="992" spans="1:14" ht="14.4" customHeight="1" x14ac:dyDescent="0.3">
      <c r="A992" s="625" t="s">
        <v>549</v>
      </c>
      <c r="B992" s="626" t="s">
        <v>551</v>
      </c>
      <c r="C992" s="627" t="s">
        <v>571</v>
      </c>
      <c r="D992" s="628" t="s">
        <v>572</v>
      </c>
      <c r="E992" s="627" t="s">
        <v>552</v>
      </c>
      <c r="F992" s="628" t="s">
        <v>553</v>
      </c>
      <c r="G992" s="627" t="s">
        <v>620</v>
      </c>
      <c r="H992" s="627" t="s">
        <v>1189</v>
      </c>
      <c r="I992" s="627" t="s">
        <v>1190</v>
      </c>
      <c r="J992" s="627" t="s">
        <v>1191</v>
      </c>
      <c r="K992" s="627" t="s">
        <v>1192</v>
      </c>
      <c r="L992" s="629">
        <v>109.43091666666668</v>
      </c>
      <c r="M992" s="629">
        <v>24</v>
      </c>
      <c r="N992" s="630">
        <v>2626.3420000000001</v>
      </c>
    </row>
    <row r="993" spans="1:14" ht="14.4" customHeight="1" x14ac:dyDescent="0.3">
      <c r="A993" s="625" t="s">
        <v>549</v>
      </c>
      <c r="B993" s="626" t="s">
        <v>551</v>
      </c>
      <c r="C993" s="627" t="s">
        <v>571</v>
      </c>
      <c r="D993" s="628" t="s">
        <v>572</v>
      </c>
      <c r="E993" s="627" t="s">
        <v>552</v>
      </c>
      <c r="F993" s="628" t="s">
        <v>553</v>
      </c>
      <c r="G993" s="627" t="s">
        <v>620</v>
      </c>
      <c r="H993" s="627" t="s">
        <v>2820</v>
      </c>
      <c r="I993" s="627" t="s">
        <v>2821</v>
      </c>
      <c r="J993" s="627" t="s">
        <v>2822</v>
      </c>
      <c r="K993" s="627" t="s">
        <v>2823</v>
      </c>
      <c r="L993" s="629">
        <v>3786.7131595547498</v>
      </c>
      <c r="M993" s="629">
        <v>1</v>
      </c>
      <c r="N993" s="630">
        <v>3786.7131595547498</v>
      </c>
    </row>
    <row r="994" spans="1:14" ht="14.4" customHeight="1" x14ac:dyDescent="0.3">
      <c r="A994" s="625" t="s">
        <v>549</v>
      </c>
      <c r="B994" s="626" t="s">
        <v>551</v>
      </c>
      <c r="C994" s="627" t="s">
        <v>571</v>
      </c>
      <c r="D994" s="628" t="s">
        <v>572</v>
      </c>
      <c r="E994" s="627" t="s">
        <v>552</v>
      </c>
      <c r="F994" s="628" t="s">
        <v>553</v>
      </c>
      <c r="G994" s="627" t="s">
        <v>620</v>
      </c>
      <c r="H994" s="627" t="s">
        <v>2132</v>
      </c>
      <c r="I994" s="627" t="s">
        <v>2133</v>
      </c>
      <c r="J994" s="627" t="s">
        <v>2134</v>
      </c>
      <c r="K994" s="627" t="s">
        <v>2135</v>
      </c>
      <c r="L994" s="629">
        <v>1344.82</v>
      </c>
      <c r="M994" s="629">
        <v>1</v>
      </c>
      <c r="N994" s="630">
        <v>1344.82</v>
      </c>
    </row>
    <row r="995" spans="1:14" ht="14.4" customHeight="1" x14ac:dyDescent="0.3">
      <c r="A995" s="625" t="s">
        <v>549</v>
      </c>
      <c r="B995" s="626" t="s">
        <v>551</v>
      </c>
      <c r="C995" s="627" t="s">
        <v>571</v>
      </c>
      <c r="D995" s="628" t="s">
        <v>572</v>
      </c>
      <c r="E995" s="627" t="s">
        <v>552</v>
      </c>
      <c r="F995" s="628" t="s">
        <v>553</v>
      </c>
      <c r="G995" s="627" t="s">
        <v>620</v>
      </c>
      <c r="H995" s="627" t="s">
        <v>1193</v>
      </c>
      <c r="I995" s="627" t="s">
        <v>1194</v>
      </c>
      <c r="J995" s="627" t="s">
        <v>1195</v>
      </c>
      <c r="K995" s="627" t="s">
        <v>1196</v>
      </c>
      <c r="L995" s="629">
        <v>56.3</v>
      </c>
      <c r="M995" s="629">
        <v>1</v>
      </c>
      <c r="N995" s="630">
        <v>56.3</v>
      </c>
    </row>
    <row r="996" spans="1:14" ht="14.4" customHeight="1" x14ac:dyDescent="0.3">
      <c r="A996" s="625" t="s">
        <v>549</v>
      </c>
      <c r="B996" s="626" t="s">
        <v>551</v>
      </c>
      <c r="C996" s="627" t="s">
        <v>571</v>
      </c>
      <c r="D996" s="628" t="s">
        <v>572</v>
      </c>
      <c r="E996" s="627" t="s">
        <v>552</v>
      </c>
      <c r="F996" s="628" t="s">
        <v>553</v>
      </c>
      <c r="G996" s="627" t="s">
        <v>620</v>
      </c>
      <c r="H996" s="627" t="s">
        <v>1197</v>
      </c>
      <c r="I996" s="627" t="s">
        <v>1198</v>
      </c>
      <c r="J996" s="627" t="s">
        <v>1199</v>
      </c>
      <c r="K996" s="627" t="s">
        <v>1200</v>
      </c>
      <c r="L996" s="629">
        <v>54.052309456765848</v>
      </c>
      <c r="M996" s="629">
        <v>36</v>
      </c>
      <c r="N996" s="630">
        <v>1945.8831404435705</v>
      </c>
    </row>
    <row r="997" spans="1:14" ht="14.4" customHeight="1" x14ac:dyDescent="0.3">
      <c r="A997" s="625" t="s">
        <v>549</v>
      </c>
      <c r="B997" s="626" t="s">
        <v>551</v>
      </c>
      <c r="C997" s="627" t="s">
        <v>571</v>
      </c>
      <c r="D997" s="628" t="s">
        <v>572</v>
      </c>
      <c r="E997" s="627" t="s">
        <v>552</v>
      </c>
      <c r="F997" s="628" t="s">
        <v>553</v>
      </c>
      <c r="G997" s="627" t="s">
        <v>620</v>
      </c>
      <c r="H997" s="627" t="s">
        <v>1201</v>
      </c>
      <c r="I997" s="627" t="s">
        <v>1202</v>
      </c>
      <c r="J997" s="627" t="s">
        <v>1203</v>
      </c>
      <c r="K997" s="627" t="s">
        <v>1204</v>
      </c>
      <c r="L997" s="629">
        <v>114.1723597572451</v>
      </c>
      <c r="M997" s="629">
        <v>168</v>
      </c>
      <c r="N997" s="630">
        <v>19180.956439217178</v>
      </c>
    </row>
    <row r="998" spans="1:14" ht="14.4" customHeight="1" x14ac:dyDescent="0.3">
      <c r="A998" s="625" t="s">
        <v>549</v>
      </c>
      <c r="B998" s="626" t="s">
        <v>551</v>
      </c>
      <c r="C998" s="627" t="s">
        <v>571</v>
      </c>
      <c r="D998" s="628" t="s">
        <v>572</v>
      </c>
      <c r="E998" s="627" t="s">
        <v>552</v>
      </c>
      <c r="F998" s="628" t="s">
        <v>553</v>
      </c>
      <c r="G998" s="627" t="s">
        <v>620</v>
      </c>
      <c r="H998" s="627" t="s">
        <v>2136</v>
      </c>
      <c r="I998" s="627" t="s">
        <v>2137</v>
      </c>
      <c r="J998" s="627" t="s">
        <v>2138</v>
      </c>
      <c r="K998" s="627" t="s">
        <v>682</v>
      </c>
      <c r="L998" s="629">
        <v>110.5</v>
      </c>
      <c r="M998" s="629">
        <v>1</v>
      </c>
      <c r="N998" s="630">
        <v>110.5</v>
      </c>
    </row>
    <row r="999" spans="1:14" ht="14.4" customHeight="1" x14ac:dyDescent="0.3">
      <c r="A999" s="625" t="s">
        <v>549</v>
      </c>
      <c r="B999" s="626" t="s">
        <v>551</v>
      </c>
      <c r="C999" s="627" t="s">
        <v>571</v>
      </c>
      <c r="D999" s="628" t="s">
        <v>572</v>
      </c>
      <c r="E999" s="627" t="s">
        <v>552</v>
      </c>
      <c r="F999" s="628" t="s">
        <v>553</v>
      </c>
      <c r="G999" s="627" t="s">
        <v>620</v>
      </c>
      <c r="H999" s="627" t="s">
        <v>2824</v>
      </c>
      <c r="I999" s="627" t="s">
        <v>2825</v>
      </c>
      <c r="J999" s="627" t="s">
        <v>2826</v>
      </c>
      <c r="K999" s="627" t="s">
        <v>1595</v>
      </c>
      <c r="L999" s="629">
        <v>808.97236965101945</v>
      </c>
      <c r="M999" s="629">
        <v>3</v>
      </c>
      <c r="N999" s="630">
        <v>2426.9171089530582</v>
      </c>
    </row>
    <row r="1000" spans="1:14" ht="14.4" customHeight="1" x14ac:dyDescent="0.3">
      <c r="A1000" s="625" t="s">
        <v>549</v>
      </c>
      <c r="B1000" s="626" t="s">
        <v>551</v>
      </c>
      <c r="C1000" s="627" t="s">
        <v>571</v>
      </c>
      <c r="D1000" s="628" t="s">
        <v>572</v>
      </c>
      <c r="E1000" s="627" t="s">
        <v>552</v>
      </c>
      <c r="F1000" s="628" t="s">
        <v>553</v>
      </c>
      <c r="G1000" s="627" t="s">
        <v>620</v>
      </c>
      <c r="H1000" s="627" t="s">
        <v>1205</v>
      </c>
      <c r="I1000" s="627" t="s">
        <v>1206</v>
      </c>
      <c r="J1000" s="627" t="s">
        <v>1207</v>
      </c>
      <c r="K1000" s="627" t="s">
        <v>1208</v>
      </c>
      <c r="L1000" s="629">
        <v>723.61187912997946</v>
      </c>
      <c r="M1000" s="629">
        <v>20</v>
      </c>
      <c r="N1000" s="630">
        <v>14472.23758259959</v>
      </c>
    </row>
    <row r="1001" spans="1:14" ht="14.4" customHeight="1" x14ac:dyDescent="0.3">
      <c r="A1001" s="625" t="s">
        <v>549</v>
      </c>
      <c r="B1001" s="626" t="s">
        <v>551</v>
      </c>
      <c r="C1001" s="627" t="s">
        <v>571</v>
      </c>
      <c r="D1001" s="628" t="s">
        <v>572</v>
      </c>
      <c r="E1001" s="627" t="s">
        <v>552</v>
      </c>
      <c r="F1001" s="628" t="s">
        <v>553</v>
      </c>
      <c r="G1001" s="627" t="s">
        <v>620</v>
      </c>
      <c r="H1001" s="627" t="s">
        <v>2827</v>
      </c>
      <c r="I1001" s="627" t="s">
        <v>953</v>
      </c>
      <c r="J1001" s="627" t="s">
        <v>2828</v>
      </c>
      <c r="K1001" s="627"/>
      <c r="L1001" s="629">
        <v>152.13321719931167</v>
      </c>
      <c r="M1001" s="629">
        <v>3</v>
      </c>
      <c r="N1001" s="630">
        <v>456.39965159793502</v>
      </c>
    </row>
    <row r="1002" spans="1:14" ht="14.4" customHeight="1" x14ac:dyDescent="0.3">
      <c r="A1002" s="625" t="s">
        <v>549</v>
      </c>
      <c r="B1002" s="626" t="s">
        <v>551</v>
      </c>
      <c r="C1002" s="627" t="s">
        <v>571</v>
      </c>
      <c r="D1002" s="628" t="s">
        <v>572</v>
      </c>
      <c r="E1002" s="627" t="s">
        <v>552</v>
      </c>
      <c r="F1002" s="628" t="s">
        <v>553</v>
      </c>
      <c r="G1002" s="627" t="s">
        <v>620</v>
      </c>
      <c r="H1002" s="627" t="s">
        <v>2143</v>
      </c>
      <c r="I1002" s="627" t="s">
        <v>953</v>
      </c>
      <c r="J1002" s="627" t="s">
        <v>2144</v>
      </c>
      <c r="K1002" s="627"/>
      <c r="L1002" s="629">
        <v>145.37998629001365</v>
      </c>
      <c r="M1002" s="629">
        <v>8</v>
      </c>
      <c r="N1002" s="630">
        <v>1163.0398903201092</v>
      </c>
    </row>
    <row r="1003" spans="1:14" ht="14.4" customHeight="1" x14ac:dyDescent="0.3">
      <c r="A1003" s="625" t="s">
        <v>549</v>
      </c>
      <c r="B1003" s="626" t="s">
        <v>551</v>
      </c>
      <c r="C1003" s="627" t="s">
        <v>571</v>
      </c>
      <c r="D1003" s="628" t="s">
        <v>572</v>
      </c>
      <c r="E1003" s="627" t="s">
        <v>552</v>
      </c>
      <c r="F1003" s="628" t="s">
        <v>553</v>
      </c>
      <c r="G1003" s="627" t="s">
        <v>620</v>
      </c>
      <c r="H1003" s="627" t="s">
        <v>2145</v>
      </c>
      <c r="I1003" s="627" t="s">
        <v>953</v>
      </c>
      <c r="J1003" s="627" t="s">
        <v>2146</v>
      </c>
      <c r="K1003" s="627"/>
      <c r="L1003" s="629">
        <v>73.06</v>
      </c>
      <c r="M1003" s="629">
        <v>3</v>
      </c>
      <c r="N1003" s="630">
        <v>219.18</v>
      </c>
    </row>
    <row r="1004" spans="1:14" ht="14.4" customHeight="1" x14ac:dyDescent="0.3">
      <c r="A1004" s="625" t="s">
        <v>549</v>
      </c>
      <c r="B1004" s="626" t="s">
        <v>551</v>
      </c>
      <c r="C1004" s="627" t="s">
        <v>571</v>
      </c>
      <c r="D1004" s="628" t="s">
        <v>572</v>
      </c>
      <c r="E1004" s="627" t="s">
        <v>552</v>
      </c>
      <c r="F1004" s="628" t="s">
        <v>553</v>
      </c>
      <c r="G1004" s="627" t="s">
        <v>620</v>
      </c>
      <c r="H1004" s="627" t="s">
        <v>1211</v>
      </c>
      <c r="I1004" s="627" t="s">
        <v>953</v>
      </c>
      <c r="J1004" s="627" t="s">
        <v>1212</v>
      </c>
      <c r="K1004" s="627"/>
      <c r="L1004" s="629">
        <v>508.96680738497201</v>
      </c>
      <c r="M1004" s="629">
        <v>1</v>
      </c>
      <c r="N1004" s="630">
        <v>508.96680738497201</v>
      </c>
    </row>
    <row r="1005" spans="1:14" ht="14.4" customHeight="1" x14ac:dyDescent="0.3">
      <c r="A1005" s="625" t="s">
        <v>549</v>
      </c>
      <c r="B1005" s="626" t="s">
        <v>551</v>
      </c>
      <c r="C1005" s="627" t="s">
        <v>571</v>
      </c>
      <c r="D1005" s="628" t="s">
        <v>572</v>
      </c>
      <c r="E1005" s="627" t="s">
        <v>552</v>
      </c>
      <c r="F1005" s="628" t="s">
        <v>553</v>
      </c>
      <c r="G1005" s="627" t="s">
        <v>620</v>
      </c>
      <c r="H1005" s="627" t="s">
        <v>2829</v>
      </c>
      <c r="I1005" s="627" t="s">
        <v>2830</v>
      </c>
      <c r="J1005" s="627" t="s">
        <v>2831</v>
      </c>
      <c r="K1005" s="627" t="s">
        <v>2832</v>
      </c>
      <c r="L1005" s="629">
        <v>226.78001978231401</v>
      </c>
      <c r="M1005" s="629">
        <v>1</v>
      </c>
      <c r="N1005" s="630">
        <v>226.78001978231401</v>
      </c>
    </row>
    <row r="1006" spans="1:14" ht="14.4" customHeight="1" x14ac:dyDescent="0.3">
      <c r="A1006" s="625" t="s">
        <v>549</v>
      </c>
      <c r="B1006" s="626" t="s">
        <v>551</v>
      </c>
      <c r="C1006" s="627" t="s">
        <v>571</v>
      </c>
      <c r="D1006" s="628" t="s">
        <v>572</v>
      </c>
      <c r="E1006" s="627" t="s">
        <v>552</v>
      </c>
      <c r="F1006" s="628" t="s">
        <v>553</v>
      </c>
      <c r="G1006" s="627" t="s">
        <v>620</v>
      </c>
      <c r="H1006" s="627" t="s">
        <v>1220</v>
      </c>
      <c r="I1006" s="627" t="s">
        <v>1221</v>
      </c>
      <c r="J1006" s="627" t="s">
        <v>1222</v>
      </c>
      <c r="K1006" s="627" t="s">
        <v>1223</v>
      </c>
      <c r="L1006" s="629">
        <v>117.68486042834461</v>
      </c>
      <c r="M1006" s="629">
        <v>188</v>
      </c>
      <c r="N1006" s="630">
        <v>22124.753760528787</v>
      </c>
    </row>
    <row r="1007" spans="1:14" ht="14.4" customHeight="1" x14ac:dyDescent="0.3">
      <c r="A1007" s="625" t="s">
        <v>549</v>
      </c>
      <c r="B1007" s="626" t="s">
        <v>551</v>
      </c>
      <c r="C1007" s="627" t="s">
        <v>571</v>
      </c>
      <c r="D1007" s="628" t="s">
        <v>572</v>
      </c>
      <c r="E1007" s="627" t="s">
        <v>552</v>
      </c>
      <c r="F1007" s="628" t="s">
        <v>553</v>
      </c>
      <c r="G1007" s="627" t="s">
        <v>620</v>
      </c>
      <c r="H1007" s="627" t="s">
        <v>2153</v>
      </c>
      <c r="I1007" s="627" t="s">
        <v>2154</v>
      </c>
      <c r="J1007" s="627" t="s">
        <v>1226</v>
      </c>
      <c r="K1007" s="627" t="s">
        <v>2155</v>
      </c>
      <c r="L1007" s="629">
        <v>237.1</v>
      </c>
      <c r="M1007" s="629">
        <v>2</v>
      </c>
      <c r="N1007" s="630">
        <v>474.2</v>
      </c>
    </row>
    <row r="1008" spans="1:14" ht="14.4" customHeight="1" x14ac:dyDescent="0.3">
      <c r="A1008" s="625" t="s">
        <v>549</v>
      </c>
      <c r="B1008" s="626" t="s">
        <v>551</v>
      </c>
      <c r="C1008" s="627" t="s">
        <v>571</v>
      </c>
      <c r="D1008" s="628" t="s">
        <v>572</v>
      </c>
      <c r="E1008" s="627" t="s">
        <v>552</v>
      </c>
      <c r="F1008" s="628" t="s">
        <v>553</v>
      </c>
      <c r="G1008" s="627" t="s">
        <v>620</v>
      </c>
      <c r="H1008" s="627" t="s">
        <v>2833</v>
      </c>
      <c r="I1008" s="627" t="s">
        <v>2834</v>
      </c>
      <c r="J1008" s="627" t="s">
        <v>2835</v>
      </c>
      <c r="K1008" s="627" t="s">
        <v>2836</v>
      </c>
      <c r="L1008" s="629">
        <v>735.12833333333356</v>
      </c>
      <c r="M1008" s="629">
        <v>2</v>
      </c>
      <c r="N1008" s="630">
        <v>1470.2566666666671</v>
      </c>
    </row>
    <row r="1009" spans="1:14" ht="14.4" customHeight="1" x14ac:dyDescent="0.3">
      <c r="A1009" s="625" t="s">
        <v>549</v>
      </c>
      <c r="B1009" s="626" t="s">
        <v>551</v>
      </c>
      <c r="C1009" s="627" t="s">
        <v>571</v>
      </c>
      <c r="D1009" s="628" t="s">
        <v>572</v>
      </c>
      <c r="E1009" s="627" t="s">
        <v>552</v>
      </c>
      <c r="F1009" s="628" t="s">
        <v>553</v>
      </c>
      <c r="G1009" s="627" t="s">
        <v>620</v>
      </c>
      <c r="H1009" s="627" t="s">
        <v>2837</v>
      </c>
      <c r="I1009" s="627" t="s">
        <v>2838</v>
      </c>
      <c r="J1009" s="627" t="s">
        <v>2839</v>
      </c>
      <c r="K1009" s="627" t="s">
        <v>2840</v>
      </c>
      <c r="L1009" s="629">
        <v>78.249927651030205</v>
      </c>
      <c r="M1009" s="629">
        <v>1</v>
      </c>
      <c r="N1009" s="630">
        <v>78.249927651030205</v>
      </c>
    </row>
    <row r="1010" spans="1:14" ht="14.4" customHeight="1" x14ac:dyDescent="0.3">
      <c r="A1010" s="625" t="s">
        <v>549</v>
      </c>
      <c r="B1010" s="626" t="s">
        <v>551</v>
      </c>
      <c r="C1010" s="627" t="s">
        <v>571</v>
      </c>
      <c r="D1010" s="628" t="s">
        <v>572</v>
      </c>
      <c r="E1010" s="627" t="s">
        <v>552</v>
      </c>
      <c r="F1010" s="628" t="s">
        <v>553</v>
      </c>
      <c r="G1010" s="627" t="s">
        <v>620</v>
      </c>
      <c r="H1010" s="627" t="s">
        <v>2841</v>
      </c>
      <c r="I1010" s="627" t="s">
        <v>2841</v>
      </c>
      <c r="J1010" s="627" t="s">
        <v>2842</v>
      </c>
      <c r="K1010" s="627" t="s">
        <v>2843</v>
      </c>
      <c r="L1010" s="629">
        <v>76.959999999999994</v>
      </c>
      <c r="M1010" s="629">
        <v>1</v>
      </c>
      <c r="N1010" s="630">
        <v>76.959999999999994</v>
      </c>
    </row>
    <row r="1011" spans="1:14" ht="14.4" customHeight="1" x14ac:dyDescent="0.3">
      <c r="A1011" s="625" t="s">
        <v>549</v>
      </c>
      <c r="B1011" s="626" t="s">
        <v>551</v>
      </c>
      <c r="C1011" s="627" t="s">
        <v>571</v>
      </c>
      <c r="D1011" s="628" t="s">
        <v>572</v>
      </c>
      <c r="E1011" s="627" t="s">
        <v>552</v>
      </c>
      <c r="F1011" s="628" t="s">
        <v>553</v>
      </c>
      <c r="G1011" s="627" t="s">
        <v>620</v>
      </c>
      <c r="H1011" s="627" t="s">
        <v>2164</v>
      </c>
      <c r="I1011" s="627" t="s">
        <v>2165</v>
      </c>
      <c r="J1011" s="627" t="s">
        <v>2166</v>
      </c>
      <c r="K1011" s="627" t="s">
        <v>2167</v>
      </c>
      <c r="L1011" s="629">
        <v>1004.7809114621168</v>
      </c>
      <c r="M1011" s="629">
        <v>12</v>
      </c>
      <c r="N1011" s="630">
        <v>12057.370937545402</v>
      </c>
    </row>
    <row r="1012" spans="1:14" ht="14.4" customHeight="1" x14ac:dyDescent="0.3">
      <c r="A1012" s="625" t="s">
        <v>549</v>
      </c>
      <c r="B1012" s="626" t="s">
        <v>551</v>
      </c>
      <c r="C1012" s="627" t="s">
        <v>571</v>
      </c>
      <c r="D1012" s="628" t="s">
        <v>572</v>
      </c>
      <c r="E1012" s="627" t="s">
        <v>552</v>
      </c>
      <c r="F1012" s="628" t="s">
        <v>553</v>
      </c>
      <c r="G1012" s="627" t="s">
        <v>620</v>
      </c>
      <c r="H1012" s="627" t="s">
        <v>2844</v>
      </c>
      <c r="I1012" s="627" t="s">
        <v>953</v>
      </c>
      <c r="J1012" s="627" t="s">
        <v>2845</v>
      </c>
      <c r="K1012" s="627"/>
      <c r="L1012" s="629">
        <v>214.60784705882301</v>
      </c>
      <c r="M1012" s="629">
        <v>1</v>
      </c>
      <c r="N1012" s="630">
        <v>214.60784705882301</v>
      </c>
    </row>
    <row r="1013" spans="1:14" ht="14.4" customHeight="1" x14ac:dyDescent="0.3">
      <c r="A1013" s="625" t="s">
        <v>549</v>
      </c>
      <c r="B1013" s="626" t="s">
        <v>551</v>
      </c>
      <c r="C1013" s="627" t="s">
        <v>571</v>
      </c>
      <c r="D1013" s="628" t="s">
        <v>572</v>
      </c>
      <c r="E1013" s="627" t="s">
        <v>552</v>
      </c>
      <c r="F1013" s="628" t="s">
        <v>553</v>
      </c>
      <c r="G1013" s="627" t="s">
        <v>620</v>
      </c>
      <c r="H1013" s="627" t="s">
        <v>2846</v>
      </c>
      <c r="I1013" s="627" t="s">
        <v>2847</v>
      </c>
      <c r="J1013" s="627" t="s">
        <v>2848</v>
      </c>
      <c r="K1013" s="627" t="s">
        <v>2849</v>
      </c>
      <c r="L1013" s="629">
        <v>1036.82</v>
      </c>
      <c r="M1013" s="629">
        <v>17</v>
      </c>
      <c r="N1013" s="630">
        <v>17625.939999999999</v>
      </c>
    </row>
    <row r="1014" spans="1:14" ht="14.4" customHeight="1" x14ac:dyDescent="0.3">
      <c r="A1014" s="625" t="s">
        <v>549</v>
      </c>
      <c r="B1014" s="626" t="s">
        <v>551</v>
      </c>
      <c r="C1014" s="627" t="s">
        <v>571</v>
      </c>
      <c r="D1014" s="628" t="s">
        <v>572</v>
      </c>
      <c r="E1014" s="627" t="s">
        <v>552</v>
      </c>
      <c r="F1014" s="628" t="s">
        <v>553</v>
      </c>
      <c r="G1014" s="627" t="s">
        <v>620</v>
      </c>
      <c r="H1014" s="627" t="s">
        <v>2850</v>
      </c>
      <c r="I1014" s="627" t="s">
        <v>953</v>
      </c>
      <c r="J1014" s="627" t="s">
        <v>2851</v>
      </c>
      <c r="K1014" s="627"/>
      <c r="L1014" s="629">
        <v>89.21366408662476</v>
      </c>
      <c r="M1014" s="629">
        <v>4</v>
      </c>
      <c r="N1014" s="630">
        <v>356.85465634649904</v>
      </c>
    </row>
    <row r="1015" spans="1:14" ht="14.4" customHeight="1" x14ac:dyDescent="0.3">
      <c r="A1015" s="625" t="s">
        <v>549</v>
      </c>
      <c r="B1015" s="626" t="s">
        <v>551</v>
      </c>
      <c r="C1015" s="627" t="s">
        <v>571</v>
      </c>
      <c r="D1015" s="628" t="s">
        <v>572</v>
      </c>
      <c r="E1015" s="627" t="s">
        <v>552</v>
      </c>
      <c r="F1015" s="628" t="s">
        <v>553</v>
      </c>
      <c r="G1015" s="627" t="s">
        <v>620</v>
      </c>
      <c r="H1015" s="627" t="s">
        <v>1240</v>
      </c>
      <c r="I1015" s="627" t="s">
        <v>953</v>
      </c>
      <c r="J1015" s="627" t="s">
        <v>1241</v>
      </c>
      <c r="K1015" s="627"/>
      <c r="L1015" s="629">
        <v>258.83625000000006</v>
      </c>
      <c r="M1015" s="629">
        <v>4</v>
      </c>
      <c r="N1015" s="630">
        <v>1035.3450000000003</v>
      </c>
    </row>
    <row r="1016" spans="1:14" ht="14.4" customHeight="1" x14ac:dyDescent="0.3">
      <c r="A1016" s="625" t="s">
        <v>549</v>
      </c>
      <c r="B1016" s="626" t="s">
        <v>551</v>
      </c>
      <c r="C1016" s="627" t="s">
        <v>571</v>
      </c>
      <c r="D1016" s="628" t="s">
        <v>572</v>
      </c>
      <c r="E1016" s="627" t="s">
        <v>552</v>
      </c>
      <c r="F1016" s="628" t="s">
        <v>553</v>
      </c>
      <c r="G1016" s="627" t="s">
        <v>620</v>
      </c>
      <c r="H1016" s="627" t="s">
        <v>2188</v>
      </c>
      <c r="I1016" s="627" t="s">
        <v>2189</v>
      </c>
      <c r="J1016" s="627" t="s">
        <v>2190</v>
      </c>
      <c r="K1016" s="627" t="s">
        <v>2191</v>
      </c>
      <c r="L1016" s="629">
        <v>35.924999999999997</v>
      </c>
      <c r="M1016" s="629">
        <v>4</v>
      </c>
      <c r="N1016" s="630">
        <v>143.69999999999999</v>
      </c>
    </row>
    <row r="1017" spans="1:14" ht="14.4" customHeight="1" x14ac:dyDescent="0.3">
      <c r="A1017" s="625" t="s">
        <v>549</v>
      </c>
      <c r="B1017" s="626" t="s">
        <v>551</v>
      </c>
      <c r="C1017" s="627" t="s">
        <v>571</v>
      </c>
      <c r="D1017" s="628" t="s">
        <v>572</v>
      </c>
      <c r="E1017" s="627" t="s">
        <v>552</v>
      </c>
      <c r="F1017" s="628" t="s">
        <v>553</v>
      </c>
      <c r="G1017" s="627" t="s">
        <v>620</v>
      </c>
      <c r="H1017" s="627" t="s">
        <v>1246</v>
      </c>
      <c r="I1017" s="627" t="s">
        <v>1247</v>
      </c>
      <c r="J1017" s="627" t="s">
        <v>1248</v>
      </c>
      <c r="K1017" s="627" t="s">
        <v>1249</v>
      </c>
      <c r="L1017" s="629">
        <v>60.629996927576769</v>
      </c>
      <c r="M1017" s="629">
        <v>10</v>
      </c>
      <c r="N1017" s="630">
        <v>606.29996927576769</v>
      </c>
    </row>
    <row r="1018" spans="1:14" ht="14.4" customHeight="1" x14ac:dyDescent="0.3">
      <c r="A1018" s="625" t="s">
        <v>549</v>
      </c>
      <c r="B1018" s="626" t="s">
        <v>551</v>
      </c>
      <c r="C1018" s="627" t="s">
        <v>571</v>
      </c>
      <c r="D1018" s="628" t="s">
        <v>572</v>
      </c>
      <c r="E1018" s="627" t="s">
        <v>552</v>
      </c>
      <c r="F1018" s="628" t="s">
        <v>553</v>
      </c>
      <c r="G1018" s="627" t="s">
        <v>620</v>
      </c>
      <c r="H1018" s="627" t="s">
        <v>2208</v>
      </c>
      <c r="I1018" s="627" t="s">
        <v>2209</v>
      </c>
      <c r="J1018" s="627" t="s">
        <v>1032</v>
      </c>
      <c r="K1018" s="627" t="s">
        <v>2210</v>
      </c>
      <c r="L1018" s="629">
        <v>68.546997604571246</v>
      </c>
      <c r="M1018" s="629">
        <v>30</v>
      </c>
      <c r="N1018" s="630">
        <v>2056.4099281371373</v>
      </c>
    </row>
    <row r="1019" spans="1:14" ht="14.4" customHeight="1" x14ac:dyDescent="0.3">
      <c r="A1019" s="625" t="s">
        <v>549</v>
      </c>
      <c r="B1019" s="626" t="s">
        <v>551</v>
      </c>
      <c r="C1019" s="627" t="s">
        <v>571</v>
      </c>
      <c r="D1019" s="628" t="s">
        <v>572</v>
      </c>
      <c r="E1019" s="627" t="s">
        <v>552</v>
      </c>
      <c r="F1019" s="628" t="s">
        <v>553</v>
      </c>
      <c r="G1019" s="627" t="s">
        <v>620</v>
      </c>
      <c r="H1019" s="627" t="s">
        <v>2211</v>
      </c>
      <c r="I1019" s="627" t="s">
        <v>2212</v>
      </c>
      <c r="J1019" s="627" t="s">
        <v>2213</v>
      </c>
      <c r="K1019" s="627" t="s">
        <v>2214</v>
      </c>
      <c r="L1019" s="629">
        <v>25.035</v>
      </c>
      <c r="M1019" s="629">
        <v>2</v>
      </c>
      <c r="N1019" s="630">
        <v>50.07</v>
      </c>
    </row>
    <row r="1020" spans="1:14" ht="14.4" customHeight="1" x14ac:dyDescent="0.3">
      <c r="A1020" s="625" t="s">
        <v>549</v>
      </c>
      <c r="B1020" s="626" t="s">
        <v>551</v>
      </c>
      <c r="C1020" s="627" t="s">
        <v>571</v>
      </c>
      <c r="D1020" s="628" t="s">
        <v>572</v>
      </c>
      <c r="E1020" s="627" t="s">
        <v>552</v>
      </c>
      <c r="F1020" s="628" t="s">
        <v>553</v>
      </c>
      <c r="G1020" s="627" t="s">
        <v>620</v>
      </c>
      <c r="H1020" s="627" t="s">
        <v>1258</v>
      </c>
      <c r="I1020" s="627" t="s">
        <v>1259</v>
      </c>
      <c r="J1020" s="627" t="s">
        <v>1260</v>
      </c>
      <c r="K1020" s="627" t="s">
        <v>1261</v>
      </c>
      <c r="L1020" s="629">
        <v>785.97</v>
      </c>
      <c r="M1020" s="629">
        <v>1</v>
      </c>
      <c r="N1020" s="630">
        <v>785.97</v>
      </c>
    </row>
    <row r="1021" spans="1:14" ht="14.4" customHeight="1" x14ac:dyDescent="0.3">
      <c r="A1021" s="625" t="s">
        <v>549</v>
      </c>
      <c r="B1021" s="626" t="s">
        <v>551</v>
      </c>
      <c r="C1021" s="627" t="s">
        <v>571</v>
      </c>
      <c r="D1021" s="628" t="s">
        <v>572</v>
      </c>
      <c r="E1021" s="627" t="s">
        <v>552</v>
      </c>
      <c r="F1021" s="628" t="s">
        <v>553</v>
      </c>
      <c r="G1021" s="627" t="s">
        <v>620</v>
      </c>
      <c r="H1021" s="627" t="s">
        <v>2852</v>
      </c>
      <c r="I1021" s="627" t="s">
        <v>2853</v>
      </c>
      <c r="J1021" s="627" t="s">
        <v>2854</v>
      </c>
      <c r="K1021" s="627" t="s">
        <v>2855</v>
      </c>
      <c r="L1021" s="629">
        <v>79.419821817051258</v>
      </c>
      <c r="M1021" s="629">
        <v>5</v>
      </c>
      <c r="N1021" s="630">
        <v>397.09910908525626</v>
      </c>
    </row>
    <row r="1022" spans="1:14" ht="14.4" customHeight="1" x14ac:dyDescent="0.3">
      <c r="A1022" s="625" t="s">
        <v>549</v>
      </c>
      <c r="B1022" s="626" t="s">
        <v>551</v>
      </c>
      <c r="C1022" s="627" t="s">
        <v>571</v>
      </c>
      <c r="D1022" s="628" t="s">
        <v>572</v>
      </c>
      <c r="E1022" s="627" t="s">
        <v>552</v>
      </c>
      <c r="F1022" s="628" t="s">
        <v>553</v>
      </c>
      <c r="G1022" s="627" t="s">
        <v>620</v>
      </c>
      <c r="H1022" s="627" t="s">
        <v>1266</v>
      </c>
      <c r="I1022" s="627" t="s">
        <v>1267</v>
      </c>
      <c r="J1022" s="627" t="s">
        <v>1268</v>
      </c>
      <c r="K1022" s="627" t="s">
        <v>1269</v>
      </c>
      <c r="L1022" s="629">
        <v>262.23087883365997</v>
      </c>
      <c r="M1022" s="629">
        <v>1</v>
      </c>
      <c r="N1022" s="630">
        <v>262.23087883365997</v>
      </c>
    </row>
    <row r="1023" spans="1:14" ht="14.4" customHeight="1" x14ac:dyDescent="0.3">
      <c r="A1023" s="625" t="s">
        <v>549</v>
      </c>
      <c r="B1023" s="626" t="s">
        <v>551</v>
      </c>
      <c r="C1023" s="627" t="s">
        <v>571</v>
      </c>
      <c r="D1023" s="628" t="s">
        <v>572</v>
      </c>
      <c r="E1023" s="627" t="s">
        <v>552</v>
      </c>
      <c r="F1023" s="628" t="s">
        <v>553</v>
      </c>
      <c r="G1023" s="627" t="s">
        <v>620</v>
      </c>
      <c r="H1023" s="627" t="s">
        <v>2856</v>
      </c>
      <c r="I1023" s="627" t="s">
        <v>2857</v>
      </c>
      <c r="J1023" s="627" t="s">
        <v>2854</v>
      </c>
      <c r="K1023" s="627" t="s">
        <v>2858</v>
      </c>
      <c r="L1023" s="629">
        <v>145.27000000000001</v>
      </c>
      <c r="M1023" s="629">
        <v>2</v>
      </c>
      <c r="N1023" s="630">
        <v>290.54000000000002</v>
      </c>
    </row>
    <row r="1024" spans="1:14" ht="14.4" customHeight="1" x14ac:dyDescent="0.3">
      <c r="A1024" s="625" t="s">
        <v>549</v>
      </c>
      <c r="B1024" s="626" t="s">
        <v>551</v>
      </c>
      <c r="C1024" s="627" t="s">
        <v>571</v>
      </c>
      <c r="D1024" s="628" t="s">
        <v>572</v>
      </c>
      <c r="E1024" s="627" t="s">
        <v>552</v>
      </c>
      <c r="F1024" s="628" t="s">
        <v>553</v>
      </c>
      <c r="G1024" s="627" t="s">
        <v>620</v>
      </c>
      <c r="H1024" s="627" t="s">
        <v>2859</v>
      </c>
      <c r="I1024" s="627" t="s">
        <v>953</v>
      </c>
      <c r="J1024" s="627" t="s">
        <v>2860</v>
      </c>
      <c r="K1024" s="627" t="s">
        <v>1020</v>
      </c>
      <c r="L1024" s="629">
        <v>81.650000000000006</v>
      </c>
      <c r="M1024" s="629">
        <v>2</v>
      </c>
      <c r="N1024" s="630">
        <v>163.30000000000001</v>
      </c>
    </row>
    <row r="1025" spans="1:14" ht="14.4" customHeight="1" x14ac:dyDescent="0.3">
      <c r="A1025" s="625" t="s">
        <v>549</v>
      </c>
      <c r="B1025" s="626" t="s">
        <v>551</v>
      </c>
      <c r="C1025" s="627" t="s">
        <v>571</v>
      </c>
      <c r="D1025" s="628" t="s">
        <v>572</v>
      </c>
      <c r="E1025" s="627" t="s">
        <v>552</v>
      </c>
      <c r="F1025" s="628" t="s">
        <v>553</v>
      </c>
      <c r="G1025" s="627" t="s">
        <v>620</v>
      </c>
      <c r="H1025" s="627" t="s">
        <v>2861</v>
      </c>
      <c r="I1025" s="627" t="s">
        <v>2862</v>
      </c>
      <c r="J1025" s="627" t="s">
        <v>2863</v>
      </c>
      <c r="K1025" s="627" t="s">
        <v>2864</v>
      </c>
      <c r="L1025" s="629">
        <v>698.67190311019704</v>
      </c>
      <c r="M1025" s="629">
        <v>1</v>
      </c>
      <c r="N1025" s="630">
        <v>698.67190311019704</v>
      </c>
    </row>
    <row r="1026" spans="1:14" ht="14.4" customHeight="1" x14ac:dyDescent="0.3">
      <c r="A1026" s="625" t="s">
        <v>549</v>
      </c>
      <c r="B1026" s="626" t="s">
        <v>551</v>
      </c>
      <c r="C1026" s="627" t="s">
        <v>571</v>
      </c>
      <c r="D1026" s="628" t="s">
        <v>572</v>
      </c>
      <c r="E1026" s="627" t="s">
        <v>552</v>
      </c>
      <c r="F1026" s="628" t="s">
        <v>553</v>
      </c>
      <c r="G1026" s="627" t="s">
        <v>620</v>
      </c>
      <c r="H1026" s="627" t="s">
        <v>2230</v>
      </c>
      <c r="I1026" s="627" t="s">
        <v>953</v>
      </c>
      <c r="J1026" s="627" t="s">
        <v>2231</v>
      </c>
      <c r="K1026" s="627"/>
      <c r="L1026" s="629">
        <v>124.73</v>
      </c>
      <c r="M1026" s="629">
        <v>1</v>
      </c>
      <c r="N1026" s="630">
        <v>124.73</v>
      </c>
    </row>
    <row r="1027" spans="1:14" ht="14.4" customHeight="1" x14ac:dyDescent="0.3">
      <c r="A1027" s="625" t="s">
        <v>549</v>
      </c>
      <c r="B1027" s="626" t="s">
        <v>551</v>
      </c>
      <c r="C1027" s="627" t="s">
        <v>571</v>
      </c>
      <c r="D1027" s="628" t="s">
        <v>572</v>
      </c>
      <c r="E1027" s="627" t="s">
        <v>552</v>
      </c>
      <c r="F1027" s="628" t="s">
        <v>553</v>
      </c>
      <c r="G1027" s="627" t="s">
        <v>620</v>
      </c>
      <c r="H1027" s="627" t="s">
        <v>2865</v>
      </c>
      <c r="I1027" s="627" t="s">
        <v>953</v>
      </c>
      <c r="J1027" s="627" t="s">
        <v>2866</v>
      </c>
      <c r="K1027" s="627" t="s">
        <v>2867</v>
      </c>
      <c r="L1027" s="629">
        <v>82.013823726262771</v>
      </c>
      <c r="M1027" s="629">
        <v>6</v>
      </c>
      <c r="N1027" s="630">
        <v>492.0829423575766</v>
      </c>
    </row>
    <row r="1028" spans="1:14" ht="14.4" customHeight="1" x14ac:dyDescent="0.3">
      <c r="A1028" s="625" t="s">
        <v>549</v>
      </c>
      <c r="B1028" s="626" t="s">
        <v>551</v>
      </c>
      <c r="C1028" s="627" t="s">
        <v>571</v>
      </c>
      <c r="D1028" s="628" t="s">
        <v>572</v>
      </c>
      <c r="E1028" s="627" t="s">
        <v>552</v>
      </c>
      <c r="F1028" s="628" t="s">
        <v>553</v>
      </c>
      <c r="G1028" s="627" t="s">
        <v>620</v>
      </c>
      <c r="H1028" s="627" t="s">
        <v>2868</v>
      </c>
      <c r="I1028" s="627" t="s">
        <v>2869</v>
      </c>
      <c r="J1028" s="627" t="s">
        <v>2870</v>
      </c>
      <c r="K1028" s="627" t="s">
        <v>2871</v>
      </c>
      <c r="L1028" s="629">
        <v>42.61</v>
      </c>
      <c r="M1028" s="629">
        <v>1</v>
      </c>
      <c r="N1028" s="630">
        <v>42.61</v>
      </c>
    </row>
    <row r="1029" spans="1:14" ht="14.4" customHeight="1" x14ac:dyDescent="0.3">
      <c r="A1029" s="625" t="s">
        <v>549</v>
      </c>
      <c r="B1029" s="626" t="s">
        <v>551</v>
      </c>
      <c r="C1029" s="627" t="s">
        <v>571</v>
      </c>
      <c r="D1029" s="628" t="s">
        <v>572</v>
      </c>
      <c r="E1029" s="627" t="s">
        <v>552</v>
      </c>
      <c r="F1029" s="628" t="s">
        <v>553</v>
      </c>
      <c r="G1029" s="627" t="s">
        <v>620</v>
      </c>
      <c r="H1029" s="627" t="s">
        <v>2872</v>
      </c>
      <c r="I1029" s="627" t="s">
        <v>953</v>
      </c>
      <c r="J1029" s="627" t="s">
        <v>2873</v>
      </c>
      <c r="K1029" s="627"/>
      <c r="L1029" s="629">
        <v>254.9615</v>
      </c>
      <c r="M1029" s="629">
        <v>2</v>
      </c>
      <c r="N1029" s="630">
        <v>509.923</v>
      </c>
    </row>
    <row r="1030" spans="1:14" ht="14.4" customHeight="1" x14ac:dyDescent="0.3">
      <c r="A1030" s="625" t="s">
        <v>549</v>
      </c>
      <c r="B1030" s="626" t="s">
        <v>551</v>
      </c>
      <c r="C1030" s="627" t="s">
        <v>571</v>
      </c>
      <c r="D1030" s="628" t="s">
        <v>572</v>
      </c>
      <c r="E1030" s="627" t="s">
        <v>552</v>
      </c>
      <c r="F1030" s="628" t="s">
        <v>553</v>
      </c>
      <c r="G1030" s="627" t="s">
        <v>620</v>
      </c>
      <c r="H1030" s="627" t="s">
        <v>1307</v>
      </c>
      <c r="I1030" s="627" t="s">
        <v>1308</v>
      </c>
      <c r="J1030" s="627" t="s">
        <v>1309</v>
      </c>
      <c r="K1030" s="627" t="s">
        <v>1098</v>
      </c>
      <c r="L1030" s="629">
        <v>25.32</v>
      </c>
      <c r="M1030" s="629">
        <v>4</v>
      </c>
      <c r="N1030" s="630">
        <v>101.28</v>
      </c>
    </row>
    <row r="1031" spans="1:14" ht="14.4" customHeight="1" x14ac:dyDescent="0.3">
      <c r="A1031" s="625" t="s">
        <v>549</v>
      </c>
      <c r="B1031" s="626" t="s">
        <v>551</v>
      </c>
      <c r="C1031" s="627" t="s">
        <v>571</v>
      </c>
      <c r="D1031" s="628" t="s">
        <v>572</v>
      </c>
      <c r="E1031" s="627" t="s">
        <v>552</v>
      </c>
      <c r="F1031" s="628" t="s">
        <v>553</v>
      </c>
      <c r="G1031" s="627" t="s">
        <v>620</v>
      </c>
      <c r="H1031" s="627" t="s">
        <v>1325</v>
      </c>
      <c r="I1031" s="627" t="s">
        <v>1326</v>
      </c>
      <c r="J1031" s="627" t="s">
        <v>1327</v>
      </c>
      <c r="K1031" s="627" t="s">
        <v>1328</v>
      </c>
      <c r="L1031" s="629">
        <v>86.149612310769896</v>
      </c>
      <c r="M1031" s="629">
        <v>1</v>
      </c>
      <c r="N1031" s="630">
        <v>86.149612310769896</v>
      </c>
    </row>
    <row r="1032" spans="1:14" ht="14.4" customHeight="1" x14ac:dyDescent="0.3">
      <c r="A1032" s="625" t="s">
        <v>549</v>
      </c>
      <c r="B1032" s="626" t="s">
        <v>551</v>
      </c>
      <c r="C1032" s="627" t="s">
        <v>571</v>
      </c>
      <c r="D1032" s="628" t="s">
        <v>572</v>
      </c>
      <c r="E1032" s="627" t="s">
        <v>552</v>
      </c>
      <c r="F1032" s="628" t="s">
        <v>553</v>
      </c>
      <c r="G1032" s="627" t="s">
        <v>620</v>
      </c>
      <c r="H1032" s="627" t="s">
        <v>1343</v>
      </c>
      <c r="I1032" s="627" t="s">
        <v>1344</v>
      </c>
      <c r="J1032" s="627" t="s">
        <v>1345</v>
      </c>
      <c r="K1032" s="627" t="s">
        <v>1346</v>
      </c>
      <c r="L1032" s="629">
        <v>388.0097358626432</v>
      </c>
      <c r="M1032" s="629">
        <v>5</v>
      </c>
      <c r="N1032" s="630">
        <v>1940.0486793132161</v>
      </c>
    </row>
    <row r="1033" spans="1:14" ht="14.4" customHeight="1" x14ac:dyDescent="0.3">
      <c r="A1033" s="625" t="s">
        <v>549</v>
      </c>
      <c r="B1033" s="626" t="s">
        <v>551</v>
      </c>
      <c r="C1033" s="627" t="s">
        <v>571</v>
      </c>
      <c r="D1033" s="628" t="s">
        <v>572</v>
      </c>
      <c r="E1033" s="627" t="s">
        <v>552</v>
      </c>
      <c r="F1033" s="628" t="s">
        <v>553</v>
      </c>
      <c r="G1033" s="627" t="s">
        <v>620</v>
      </c>
      <c r="H1033" s="627" t="s">
        <v>1351</v>
      </c>
      <c r="I1033" s="627" t="s">
        <v>953</v>
      </c>
      <c r="J1033" s="627" t="s">
        <v>1352</v>
      </c>
      <c r="K1033" s="627"/>
      <c r="L1033" s="629">
        <v>266.8</v>
      </c>
      <c r="M1033" s="629">
        <v>3</v>
      </c>
      <c r="N1033" s="630">
        <v>800.40000000000009</v>
      </c>
    </row>
    <row r="1034" spans="1:14" ht="14.4" customHeight="1" x14ac:dyDescent="0.3">
      <c r="A1034" s="625" t="s">
        <v>549</v>
      </c>
      <c r="B1034" s="626" t="s">
        <v>551</v>
      </c>
      <c r="C1034" s="627" t="s">
        <v>571</v>
      </c>
      <c r="D1034" s="628" t="s">
        <v>572</v>
      </c>
      <c r="E1034" s="627" t="s">
        <v>552</v>
      </c>
      <c r="F1034" s="628" t="s">
        <v>553</v>
      </c>
      <c r="G1034" s="627" t="s">
        <v>620</v>
      </c>
      <c r="H1034" s="627" t="s">
        <v>1355</v>
      </c>
      <c r="I1034" s="627" t="s">
        <v>953</v>
      </c>
      <c r="J1034" s="627" t="s">
        <v>1356</v>
      </c>
      <c r="K1034" s="627"/>
      <c r="L1034" s="629">
        <v>145.43957222896756</v>
      </c>
      <c r="M1034" s="629">
        <v>3</v>
      </c>
      <c r="N1034" s="630">
        <v>436.31871668690269</v>
      </c>
    </row>
    <row r="1035" spans="1:14" ht="14.4" customHeight="1" x14ac:dyDescent="0.3">
      <c r="A1035" s="625" t="s">
        <v>549</v>
      </c>
      <c r="B1035" s="626" t="s">
        <v>551</v>
      </c>
      <c r="C1035" s="627" t="s">
        <v>571</v>
      </c>
      <c r="D1035" s="628" t="s">
        <v>572</v>
      </c>
      <c r="E1035" s="627" t="s">
        <v>552</v>
      </c>
      <c r="F1035" s="628" t="s">
        <v>553</v>
      </c>
      <c r="G1035" s="627" t="s">
        <v>620</v>
      </c>
      <c r="H1035" s="627" t="s">
        <v>2244</v>
      </c>
      <c r="I1035" s="627" t="s">
        <v>2244</v>
      </c>
      <c r="J1035" s="627" t="s">
        <v>2245</v>
      </c>
      <c r="K1035" s="627" t="s">
        <v>2246</v>
      </c>
      <c r="L1035" s="629">
        <v>650.46</v>
      </c>
      <c r="M1035" s="629">
        <v>1</v>
      </c>
      <c r="N1035" s="630">
        <v>650.46</v>
      </c>
    </row>
    <row r="1036" spans="1:14" ht="14.4" customHeight="1" x14ac:dyDescent="0.3">
      <c r="A1036" s="625" t="s">
        <v>549</v>
      </c>
      <c r="B1036" s="626" t="s">
        <v>551</v>
      </c>
      <c r="C1036" s="627" t="s">
        <v>571</v>
      </c>
      <c r="D1036" s="628" t="s">
        <v>572</v>
      </c>
      <c r="E1036" s="627" t="s">
        <v>552</v>
      </c>
      <c r="F1036" s="628" t="s">
        <v>553</v>
      </c>
      <c r="G1036" s="627" t="s">
        <v>620</v>
      </c>
      <c r="H1036" s="627" t="s">
        <v>2273</v>
      </c>
      <c r="I1036" s="627" t="s">
        <v>2274</v>
      </c>
      <c r="J1036" s="627" t="s">
        <v>1305</v>
      </c>
      <c r="K1036" s="627" t="s">
        <v>1959</v>
      </c>
      <c r="L1036" s="629">
        <v>63.94</v>
      </c>
      <c r="M1036" s="629">
        <v>1</v>
      </c>
      <c r="N1036" s="630">
        <v>63.94</v>
      </c>
    </row>
    <row r="1037" spans="1:14" ht="14.4" customHeight="1" x14ac:dyDescent="0.3">
      <c r="A1037" s="625" t="s">
        <v>549</v>
      </c>
      <c r="B1037" s="626" t="s">
        <v>551</v>
      </c>
      <c r="C1037" s="627" t="s">
        <v>571</v>
      </c>
      <c r="D1037" s="628" t="s">
        <v>572</v>
      </c>
      <c r="E1037" s="627" t="s">
        <v>552</v>
      </c>
      <c r="F1037" s="628" t="s">
        <v>553</v>
      </c>
      <c r="G1037" s="627" t="s">
        <v>620</v>
      </c>
      <c r="H1037" s="627" t="s">
        <v>2278</v>
      </c>
      <c r="I1037" s="627" t="s">
        <v>2278</v>
      </c>
      <c r="J1037" s="627" t="s">
        <v>2279</v>
      </c>
      <c r="K1037" s="627" t="s">
        <v>2280</v>
      </c>
      <c r="L1037" s="629">
        <v>350.00259290647136</v>
      </c>
      <c r="M1037" s="629">
        <v>3</v>
      </c>
      <c r="N1037" s="630">
        <v>1050.0077787194141</v>
      </c>
    </row>
    <row r="1038" spans="1:14" ht="14.4" customHeight="1" x14ac:dyDescent="0.3">
      <c r="A1038" s="625" t="s">
        <v>549</v>
      </c>
      <c r="B1038" s="626" t="s">
        <v>551</v>
      </c>
      <c r="C1038" s="627" t="s">
        <v>571</v>
      </c>
      <c r="D1038" s="628" t="s">
        <v>572</v>
      </c>
      <c r="E1038" s="627" t="s">
        <v>552</v>
      </c>
      <c r="F1038" s="628" t="s">
        <v>553</v>
      </c>
      <c r="G1038" s="627" t="s">
        <v>620</v>
      </c>
      <c r="H1038" s="627" t="s">
        <v>2293</v>
      </c>
      <c r="I1038" s="627" t="s">
        <v>2294</v>
      </c>
      <c r="J1038" s="627" t="s">
        <v>2295</v>
      </c>
      <c r="K1038" s="627" t="s">
        <v>2296</v>
      </c>
      <c r="L1038" s="629">
        <v>94.199966258721204</v>
      </c>
      <c r="M1038" s="629">
        <v>3</v>
      </c>
      <c r="N1038" s="630">
        <v>282.59989877616363</v>
      </c>
    </row>
    <row r="1039" spans="1:14" ht="14.4" customHeight="1" x14ac:dyDescent="0.3">
      <c r="A1039" s="625" t="s">
        <v>549</v>
      </c>
      <c r="B1039" s="626" t="s">
        <v>551</v>
      </c>
      <c r="C1039" s="627" t="s">
        <v>571</v>
      </c>
      <c r="D1039" s="628" t="s">
        <v>572</v>
      </c>
      <c r="E1039" s="627" t="s">
        <v>552</v>
      </c>
      <c r="F1039" s="628" t="s">
        <v>553</v>
      </c>
      <c r="G1039" s="627" t="s">
        <v>620</v>
      </c>
      <c r="H1039" s="627" t="s">
        <v>2874</v>
      </c>
      <c r="I1039" s="627" t="s">
        <v>2875</v>
      </c>
      <c r="J1039" s="627" t="s">
        <v>2876</v>
      </c>
      <c r="K1039" s="627" t="s">
        <v>943</v>
      </c>
      <c r="L1039" s="629">
        <v>79.53</v>
      </c>
      <c r="M1039" s="629">
        <v>1</v>
      </c>
      <c r="N1039" s="630">
        <v>79.53</v>
      </c>
    </row>
    <row r="1040" spans="1:14" ht="14.4" customHeight="1" x14ac:dyDescent="0.3">
      <c r="A1040" s="625" t="s">
        <v>549</v>
      </c>
      <c r="B1040" s="626" t="s">
        <v>551</v>
      </c>
      <c r="C1040" s="627" t="s">
        <v>571</v>
      </c>
      <c r="D1040" s="628" t="s">
        <v>572</v>
      </c>
      <c r="E1040" s="627" t="s">
        <v>552</v>
      </c>
      <c r="F1040" s="628" t="s">
        <v>553</v>
      </c>
      <c r="G1040" s="627" t="s">
        <v>620</v>
      </c>
      <c r="H1040" s="627" t="s">
        <v>2877</v>
      </c>
      <c r="I1040" s="627" t="s">
        <v>2878</v>
      </c>
      <c r="J1040" s="627" t="s">
        <v>970</v>
      </c>
      <c r="K1040" s="627" t="s">
        <v>2879</v>
      </c>
      <c r="L1040" s="629">
        <v>40.256250000000001</v>
      </c>
      <c r="M1040" s="629">
        <v>8</v>
      </c>
      <c r="N1040" s="630">
        <v>322.05</v>
      </c>
    </row>
    <row r="1041" spans="1:14" ht="14.4" customHeight="1" x14ac:dyDescent="0.3">
      <c r="A1041" s="625" t="s">
        <v>549</v>
      </c>
      <c r="B1041" s="626" t="s">
        <v>551</v>
      </c>
      <c r="C1041" s="627" t="s">
        <v>571</v>
      </c>
      <c r="D1041" s="628" t="s">
        <v>572</v>
      </c>
      <c r="E1041" s="627" t="s">
        <v>552</v>
      </c>
      <c r="F1041" s="628" t="s">
        <v>553</v>
      </c>
      <c r="G1041" s="627" t="s">
        <v>620</v>
      </c>
      <c r="H1041" s="627" t="s">
        <v>2880</v>
      </c>
      <c r="I1041" s="627" t="s">
        <v>2881</v>
      </c>
      <c r="J1041" s="627" t="s">
        <v>2745</v>
      </c>
      <c r="K1041" s="627" t="s">
        <v>2882</v>
      </c>
      <c r="L1041" s="629">
        <v>192.08</v>
      </c>
      <c r="M1041" s="629">
        <v>1</v>
      </c>
      <c r="N1041" s="630">
        <v>192.08</v>
      </c>
    </row>
    <row r="1042" spans="1:14" ht="14.4" customHeight="1" x14ac:dyDescent="0.3">
      <c r="A1042" s="625" t="s">
        <v>549</v>
      </c>
      <c r="B1042" s="626" t="s">
        <v>551</v>
      </c>
      <c r="C1042" s="627" t="s">
        <v>571</v>
      </c>
      <c r="D1042" s="628" t="s">
        <v>572</v>
      </c>
      <c r="E1042" s="627" t="s">
        <v>552</v>
      </c>
      <c r="F1042" s="628" t="s">
        <v>553</v>
      </c>
      <c r="G1042" s="627" t="s">
        <v>620</v>
      </c>
      <c r="H1042" s="627" t="s">
        <v>2883</v>
      </c>
      <c r="I1042" s="627" t="s">
        <v>2884</v>
      </c>
      <c r="J1042" s="627" t="s">
        <v>2885</v>
      </c>
      <c r="K1042" s="627" t="s">
        <v>2886</v>
      </c>
      <c r="L1042" s="629">
        <v>145.94913074322099</v>
      </c>
      <c r="M1042" s="629">
        <v>1</v>
      </c>
      <c r="N1042" s="630">
        <v>145.94913074322099</v>
      </c>
    </row>
    <row r="1043" spans="1:14" ht="14.4" customHeight="1" x14ac:dyDescent="0.3">
      <c r="A1043" s="625" t="s">
        <v>549</v>
      </c>
      <c r="B1043" s="626" t="s">
        <v>551</v>
      </c>
      <c r="C1043" s="627" t="s">
        <v>571</v>
      </c>
      <c r="D1043" s="628" t="s">
        <v>572</v>
      </c>
      <c r="E1043" s="627" t="s">
        <v>552</v>
      </c>
      <c r="F1043" s="628" t="s">
        <v>553</v>
      </c>
      <c r="G1043" s="627" t="s">
        <v>620</v>
      </c>
      <c r="H1043" s="627" t="s">
        <v>2887</v>
      </c>
      <c r="I1043" s="627" t="s">
        <v>2888</v>
      </c>
      <c r="J1043" s="627" t="s">
        <v>2889</v>
      </c>
      <c r="K1043" s="627" t="s">
        <v>2890</v>
      </c>
      <c r="L1043" s="629">
        <v>93.28</v>
      </c>
      <c r="M1043" s="629">
        <v>1</v>
      </c>
      <c r="N1043" s="630">
        <v>93.28</v>
      </c>
    </row>
    <row r="1044" spans="1:14" ht="14.4" customHeight="1" x14ac:dyDescent="0.3">
      <c r="A1044" s="625" t="s">
        <v>549</v>
      </c>
      <c r="B1044" s="626" t="s">
        <v>551</v>
      </c>
      <c r="C1044" s="627" t="s">
        <v>571</v>
      </c>
      <c r="D1044" s="628" t="s">
        <v>572</v>
      </c>
      <c r="E1044" s="627" t="s">
        <v>552</v>
      </c>
      <c r="F1044" s="628" t="s">
        <v>553</v>
      </c>
      <c r="G1044" s="627" t="s">
        <v>620</v>
      </c>
      <c r="H1044" s="627" t="s">
        <v>2891</v>
      </c>
      <c r="I1044" s="627" t="s">
        <v>2892</v>
      </c>
      <c r="J1044" s="627" t="s">
        <v>2893</v>
      </c>
      <c r="K1044" s="627"/>
      <c r="L1044" s="629">
        <v>143.405100946971</v>
      </c>
      <c r="M1044" s="629">
        <v>2</v>
      </c>
      <c r="N1044" s="630">
        <v>286.81020189394201</v>
      </c>
    </row>
    <row r="1045" spans="1:14" ht="14.4" customHeight="1" x14ac:dyDescent="0.3">
      <c r="A1045" s="625" t="s">
        <v>549</v>
      </c>
      <c r="B1045" s="626" t="s">
        <v>551</v>
      </c>
      <c r="C1045" s="627" t="s">
        <v>571</v>
      </c>
      <c r="D1045" s="628" t="s">
        <v>572</v>
      </c>
      <c r="E1045" s="627" t="s">
        <v>552</v>
      </c>
      <c r="F1045" s="628" t="s">
        <v>553</v>
      </c>
      <c r="G1045" s="627" t="s">
        <v>620</v>
      </c>
      <c r="H1045" s="627" t="s">
        <v>2894</v>
      </c>
      <c r="I1045" s="627" t="s">
        <v>2895</v>
      </c>
      <c r="J1045" s="627" t="s">
        <v>2896</v>
      </c>
      <c r="K1045" s="627" t="s">
        <v>2897</v>
      </c>
      <c r="L1045" s="629">
        <v>268.08</v>
      </c>
      <c r="M1045" s="629">
        <v>1</v>
      </c>
      <c r="N1045" s="630">
        <v>268.08</v>
      </c>
    </row>
    <row r="1046" spans="1:14" ht="14.4" customHeight="1" x14ac:dyDescent="0.3">
      <c r="A1046" s="625" t="s">
        <v>549</v>
      </c>
      <c r="B1046" s="626" t="s">
        <v>551</v>
      </c>
      <c r="C1046" s="627" t="s">
        <v>571</v>
      </c>
      <c r="D1046" s="628" t="s">
        <v>572</v>
      </c>
      <c r="E1046" s="627" t="s">
        <v>552</v>
      </c>
      <c r="F1046" s="628" t="s">
        <v>553</v>
      </c>
      <c r="G1046" s="627" t="s">
        <v>620</v>
      </c>
      <c r="H1046" s="627" t="s">
        <v>2898</v>
      </c>
      <c r="I1046" s="627" t="s">
        <v>2899</v>
      </c>
      <c r="J1046" s="627" t="s">
        <v>2900</v>
      </c>
      <c r="K1046" s="627" t="s">
        <v>1554</v>
      </c>
      <c r="L1046" s="629">
        <v>1782.96</v>
      </c>
      <c r="M1046" s="629">
        <v>1</v>
      </c>
      <c r="N1046" s="630">
        <v>1782.96</v>
      </c>
    </row>
    <row r="1047" spans="1:14" ht="14.4" customHeight="1" x14ac:dyDescent="0.3">
      <c r="A1047" s="625" t="s">
        <v>549</v>
      </c>
      <c r="B1047" s="626" t="s">
        <v>551</v>
      </c>
      <c r="C1047" s="627" t="s">
        <v>571</v>
      </c>
      <c r="D1047" s="628" t="s">
        <v>572</v>
      </c>
      <c r="E1047" s="627" t="s">
        <v>552</v>
      </c>
      <c r="F1047" s="628" t="s">
        <v>553</v>
      </c>
      <c r="G1047" s="627" t="s">
        <v>620</v>
      </c>
      <c r="H1047" s="627" t="s">
        <v>2901</v>
      </c>
      <c r="I1047" s="627" t="s">
        <v>2902</v>
      </c>
      <c r="J1047" s="627" t="s">
        <v>2903</v>
      </c>
      <c r="K1047" s="627" t="s">
        <v>1501</v>
      </c>
      <c r="L1047" s="629">
        <v>1091.5550000000001</v>
      </c>
      <c r="M1047" s="629">
        <v>1</v>
      </c>
      <c r="N1047" s="630">
        <v>1091.5550000000001</v>
      </c>
    </row>
    <row r="1048" spans="1:14" ht="14.4" customHeight="1" x14ac:dyDescent="0.3">
      <c r="A1048" s="625" t="s">
        <v>549</v>
      </c>
      <c r="B1048" s="626" t="s">
        <v>551</v>
      </c>
      <c r="C1048" s="627" t="s">
        <v>571</v>
      </c>
      <c r="D1048" s="628" t="s">
        <v>572</v>
      </c>
      <c r="E1048" s="627" t="s">
        <v>552</v>
      </c>
      <c r="F1048" s="628" t="s">
        <v>553</v>
      </c>
      <c r="G1048" s="627" t="s">
        <v>620</v>
      </c>
      <c r="H1048" s="627" t="s">
        <v>2904</v>
      </c>
      <c r="I1048" s="627" t="s">
        <v>2905</v>
      </c>
      <c r="J1048" s="627" t="s">
        <v>2906</v>
      </c>
      <c r="K1048" s="627" t="s">
        <v>2907</v>
      </c>
      <c r="L1048" s="629">
        <v>2184.6112654733101</v>
      </c>
      <c r="M1048" s="629">
        <v>1</v>
      </c>
      <c r="N1048" s="630">
        <v>2184.6112654733101</v>
      </c>
    </row>
    <row r="1049" spans="1:14" ht="14.4" customHeight="1" x14ac:dyDescent="0.3">
      <c r="A1049" s="625" t="s">
        <v>549</v>
      </c>
      <c r="B1049" s="626" t="s">
        <v>551</v>
      </c>
      <c r="C1049" s="627" t="s">
        <v>571</v>
      </c>
      <c r="D1049" s="628" t="s">
        <v>572</v>
      </c>
      <c r="E1049" s="627" t="s">
        <v>552</v>
      </c>
      <c r="F1049" s="628" t="s">
        <v>553</v>
      </c>
      <c r="G1049" s="627" t="s">
        <v>620</v>
      </c>
      <c r="H1049" s="627" t="s">
        <v>2908</v>
      </c>
      <c r="I1049" s="627" t="s">
        <v>2908</v>
      </c>
      <c r="J1049" s="627" t="s">
        <v>2909</v>
      </c>
      <c r="K1049" s="627" t="s">
        <v>2910</v>
      </c>
      <c r="L1049" s="629">
        <v>580.12004708476695</v>
      </c>
      <c r="M1049" s="629">
        <v>1</v>
      </c>
      <c r="N1049" s="630">
        <v>580.12004708476695</v>
      </c>
    </row>
    <row r="1050" spans="1:14" ht="14.4" customHeight="1" x14ac:dyDescent="0.3">
      <c r="A1050" s="625" t="s">
        <v>549</v>
      </c>
      <c r="B1050" s="626" t="s">
        <v>551</v>
      </c>
      <c r="C1050" s="627" t="s">
        <v>571</v>
      </c>
      <c r="D1050" s="628" t="s">
        <v>572</v>
      </c>
      <c r="E1050" s="627" t="s">
        <v>552</v>
      </c>
      <c r="F1050" s="628" t="s">
        <v>553</v>
      </c>
      <c r="G1050" s="627" t="s">
        <v>620</v>
      </c>
      <c r="H1050" s="627" t="s">
        <v>2911</v>
      </c>
      <c r="I1050" s="627" t="s">
        <v>2911</v>
      </c>
      <c r="J1050" s="627" t="s">
        <v>2912</v>
      </c>
      <c r="K1050" s="627" t="s">
        <v>2913</v>
      </c>
      <c r="L1050" s="629">
        <v>48.28</v>
      </c>
      <c r="M1050" s="629">
        <v>1</v>
      </c>
      <c r="N1050" s="630">
        <v>48.28</v>
      </c>
    </row>
    <row r="1051" spans="1:14" ht="14.4" customHeight="1" x14ac:dyDescent="0.3">
      <c r="A1051" s="625" t="s">
        <v>549</v>
      </c>
      <c r="B1051" s="626" t="s">
        <v>551</v>
      </c>
      <c r="C1051" s="627" t="s">
        <v>571</v>
      </c>
      <c r="D1051" s="628" t="s">
        <v>572</v>
      </c>
      <c r="E1051" s="627" t="s">
        <v>552</v>
      </c>
      <c r="F1051" s="628" t="s">
        <v>553</v>
      </c>
      <c r="G1051" s="627" t="s">
        <v>620</v>
      </c>
      <c r="H1051" s="627" t="s">
        <v>2914</v>
      </c>
      <c r="I1051" s="627" t="s">
        <v>2914</v>
      </c>
      <c r="J1051" s="627" t="s">
        <v>2915</v>
      </c>
      <c r="K1051" s="627" t="s">
        <v>736</v>
      </c>
      <c r="L1051" s="629">
        <v>90.319985508586996</v>
      </c>
      <c r="M1051" s="629">
        <v>1</v>
      </c>
      <c r="N1051" s="630">
        <v>90.319985508586996</v>
      </c>
    </row>
    <row r="1052" spans="1:14" ht="14.4" customHeight="1" x14ac:dyDescent="0.3">
      <c r="A1052" s="625" t="s">
        <v>549</v>
      </c>
      <c r="B1052" s="626" t="s">
        <v>551</v>
      </c>
      <c r="C1052" s="627" t="s">
        <v>571</v>
      </c>
      <c r="D1052" s="628" t="s">
        <v>572</v>
      </c>
      <c r="E1052" s="627" t="s">
        <v>552</v>
      </c>
      <c r="F1052" s="628" t="s">
        <v>553</v>
      </c>
      <c r="G1052" s="627" t="s">
        <v>620</v>
      </c>
      <c r="H1052" s="627" t="s">
        <v>2916</v>
      </c>
      <c r="I1052" s="627" t="s">
        <v>2917</v>
      </c>
      <c r="J1052" s="627" t="s">
        <v>2918</v>
      </c>
      <c r="K1052" s="627" t="s">
        <v>1306</v>
      </c>
      <c r="L1052" s="629">
        <v>113.95000001</v>
      </c>
      <c r="M1052" s="629">
        <v>1</v>
      </c>
      <c r="N1052" s="630">
        <v>113.95000001</v>
      </c>
    </row>
    <row r="1053" spans="1:14" ht="14.4" customHeight="1" x14ac:dyDescent="0.3">
      <c r="A1053" s="625" t="s">
        <v>549</v>
      </c>
      <c r="B1053" s="626" t="s">
        <v>551</v>
      </c>
      <c r="C1053" s="627" t="s">
        <v>571</v>
      </c>
      <c r="D1053" s="628" t="s">
        <v>572</v>
      </c>
      <c r="E1053" s="627" t="s">
        <v>552</v>
      </c>
      <c r="F1053" s="628" t="s">
        <v>553</v>
      </c>
      <c r="G1053" s="627" t="s">
        <v>620</v>
      </c>
      <c r="H1053" s="627" t="s">
        <v>2919</v>
      </c>
      <c r="I1053" s="627" t="s">
        <v>2920</v>
      </c>
      <c r="J1053" s="627" t="s">
        <v>2921</v>
      </c>
      <c r="K1053" s="627" t="s">
        <v>1257</v>
      </c>
      <c r="L1053" s="629">
        <v>56.430909061619303</v>
      </c>
      <c r="M1053" s="629">
        <v>1</v>
      </c>
      <c r="N1053" s="630">
        <v>56.430909061619303</v>
      </c>
    </row>
    <row r="1054" spans="1:14" ht="14.4" customHeight="1" x14ac:dyDescent="0.3">
      <c r="A1054" s="625" t="s">
        <v>549</v>
      </c>
      <c r="B1054" s="626" t="s">
        <v>551</v>
      </c>
      <c r="C1054" s="627" t="s">
        <v>571</v>
      </c>
      <c r="D1054" s="628" t="s">
        <v>572</v>
      </c>
      <c r="E1054" s="627" t="s">
        <v>552</v>
      </c>
      <c r="F1054" s="628" t="s">
        <v>553</v>
      </c>
      <c r="G1054" s="627" t="s">
        <v>620</v>
      </c>
      <c r="H1054" s="627" t="s">
        <v>2922</v>
      </c>
      <c r="I1054" s="627" t="s">
        <v>2922</v>
      </c>
      <c r="J1054" s="627" t="s">
        <v>2923</v>
      </c>
      <c r="K1054" s="627" t="s">
        <v>2924</v>
      </c>
      <c r="L1054" s="629">
        <v>89.65</v>
      </c>
      <c r="M1054" s="629">
        <v>1</v>
      </c>
      <c r="N1054" s="630">
        <v>89.65</v>
      </c>
    </row>
    <row r="1055" spans="1:14" ht="14.4" customHeight="1" x14ac:dyDescent="0.3">
      <c r="A1055" s="625" t="s">
        <v>549</v>
      </c>
      <c r="B1055" s="626" t="s">
        <v>551</v>
      </c>
      <c r="C1055" s="627" t="s">
        <v>571</v>
      </c>
      <c r="D1055" s="628" t="s">
        <v>572</v>
      </c>
      <c r="E1055" s="627" t="s">
        <v>552</v>
      </c>
      <c r="F1055" s="628" t="s">
        <v>553</v>
      </c>
      <c r="G1055" s="627" t="s">
        <v>620</v>
      </c>
      <c r="H1055" s="627" t="s">
        <v>2925</v>
      </c>
      <c r="I1055" s="627" t="s">
        <v>2926</v>
      </c>
      <c r="J1055" s="627" t="s">
        <v>2927</v>
      </c>
      <c r="K1055" s="627" t="s">
        <v>2928</v>
      </c>
      <c r="L1055" s="629">
        <v>106.28854052092707</v>
      </c>
      <c r="M1055" s="629">
        <v>15</v>
      </c>
      <c r="N1055" s="630">
        <v>1594.3281078139062</v>
      </c>
    </row>
    <row r="1056" spans="1:14" ht="14.4" customHeight="1" x14ac:dyDescent="0.3">
      <c r="A1056" s="625" t="s">
        <v>549</v>
      </c>
      <c r="B1056" s="626" t="s">
        <v>551</v>
      </c>
      <c r="C1056" s="627" t="s">
        <v>571</v>
      </c>
      <c r="D1056" s="628" t="s">
        <v>572</v>
      </c>
      <c r="E1056" s="627" t="s">
        <v>552</v>
      </c>
      <c r="F1056" s="628" t="s">
        <v>553</v>
      </c>
      <c r="G1056" s="627" t="s">
        <v>620</v>
      </c>
      <c r="H1056" s="627" t="s">
        <v>2929</v>
      </c>
      <c r="I1056" s="627" t="s">
        <v>953</v>
      </c>
      <c r="J1056" s="627" t="s">
        <v>2179</v>
      </c>
      <c r="K1056" s="627" t="s">
        <v>2930</v>
      </c>
      <c r="L1056" s="629">
        <v>766.22205753951005</v>
      </c>
      <c r="M1056" s="629">
        <v>1</v>
      </c>
      <c r="N1056" s="630">
        <v>766.22205753951005</v>
      </c>
    </row>
    <row r="1057" spans="1:14" ht="14.4" customHeight="1" x14ac:dyDescent="0.3">
      <c r="A1057" s="625" t="s">
        <v>549</v>
      </c>
      <c r="B1057" s="626" t="s">
        <v>551</v>
      </c>
      <c r="C1057" s="627" t="s">
        <v>571</v>
      </c>
      <c r="D1057" s="628" t="s">
        <v>572</v>
      </c>
      <c r="E1057" s="627" t="s">
        <v>552</v>
      </c>
      <c r="F1057" s="628" t="s">
        <v>553</v>
      </c>
      <c r="G1057" s="627" t="s">
        <v>620</v>
      </c>
      <c r="H1057" s="627" t="s">
        <v>2931</v>
      </c>
      <c r="I1057" s="627" t="s">
        <v>953</v>
      </c>
      <c r="J1057" s="627" t="s">
        <v>2932</v>
      </c>
      <c r="K1057" s="627" t="s">
        <v>958</v>
      </c>
      <c r="L1057" s="629">
        <v>181.05875255547835</v>
      </c>
      <c r="M1057" s="629">
        <v>6</v>
      </c>
      <c r="N1057" s="630">
        <v>1086.3525153328701</v>
      </c>
    </row>
    <row r="1058" spans="1:14" ht="14.4" customHeight="1" x14ac:dyDescent="0.3">
      <c r="A1058" s="625" t="s">
        <v>549</v>
      </c>
      <c r="B1058" s="626" t="s">
        <v>551</v>
      </c>
      <c r="C1058" s="627" t="s">
        <v>571</v>
      </c>
      <c r="D1058" s="628" t="s">
        <v>572</v>
      </c>
      <c r="E1058" s="627" t="s">
        <v>552</v>
      </c>
      <c r="F1058" s="628" t="s">
        <v>553</v>
      </c>
      <c r="G1058" s="627" t="s">
        <v>620</v>
      </c>
      <c r="H1058" s="627" t="s">
        <v>2933</v>
      </c>
      <c r="I1058" s="627" t="s">
        <v>953</v>
      </c>
      <c r="J1058" s="627" t="s">
        <v>2934</v>
      </c>
      <c r="K1058" s="627"/>
      <c r="L1058" s="629">
        <v>57.899436199749999</v>
      </c>
      <c r="M1058" s="629">
        <v>1</v>
      </c>
      <c r="N1058" s="630">
        <v>57.899436199749999</v>
      </c>
    </row>
    <row r="1059" spans="1:14" ht="14.4" customHeight="1" x14ac:dyDescent="0.3">
      <c r="A1059" s="625" t="s">
        <v>549</v>
      </c>
      <c r="B1059" s="626" t="s">
        <v>551</v>
      </c>
      <c r="C1059" s="627" t="s">
        <v>571</v>
      </c>
      <c r="D1059" s="628" t="s">
        <v>572</v>
      </c>
      <c r="E1059" s="627" t="s">
        <v>552</v>
      </c>
      <c r="F1059" s="628" t="s">
        <v>553</v>
      </c>
      <c r="G1059" s="627" t="s">
        <v>620</v>
      </c>
      <c r="H1059" s="627" t="s">
        <v>2935</v>
      </c>
      <c r="I1059" s="627" t="s">
        <v>953</v>
      </c>
      <c r="J1059" s="627" t="s">
        <v>2936</v>
      </c>
      <c r="K1059" s="627"/>
      <c r="L1059" s="629">
        <v>46.1971842562223</v>
      </c>
      <c r="M1059" s="629">
        <v>1</v>
      </c>
      <c r="N1059" s="630">
        <v>46.1971842562223</v>
      </c>
    </row>
    <row r="1060" spans="1:14" ht="14.4" customHeight="1" x14ac:dyDescent="0.3">
      <c r="A1060" s="625" t="s">
        <v>549</v>
      </c>
      <c r="B1060" s="626" t="s">
        <v>551</v>
      </c>
      <c r="C1060" s="627" t="s">
        <v>571</v>
      </c>
      <c r="D1060" s="628" t="s">
        <v>572</v>
      </c>
      <c r="E1060" s="627" t="s">
        <v>552</v>
      </c>
      <c r="F1060" s="628" t="s">
        <v>553</v>
      </c>
      <c r="G1060" s="627" t="s">
        <v>620</v>
      </c>
      <c r="H1060" s="627" t="s">
        <v>2937</v>
      </c>
      <c r="I1060" s="627" t="s">
        <v>2938</v>
      </c>
      <c r="J1060" s="627" t="s">
        <v>2939</v>
      </c>
      <c r="K1060" s="627" t="s">
        <v>2940</v>
      </c>
      <c r="L1060" s="629">
        <v>60.75</v>
      </c>
      <c r="M1060" s="629">
        <v>1</v>
      </c>
      <c r="N1060" s="630">
        <v>60.75</v>
      </c>
    </row>
    <row r="1061" spans="1:14" ht="14.4" customHeight="1" x14ac:dyDescent="0.3">
      <c r="A1061" s="625" t="s">
        <v>549</v>
      </c>
      <c r="B1061" s="626" t="s">
        <v>551</v>
      </c>
      <c r="C1061" s="627" t="s">
        <v>571</v>
      </c>
      <c r="D1061" s="628" t="s">
        <v>572</v>
      </c>
      <c r="E1061" s="627" t="s">
        <v>552</v>
      </c>
      <c r="F1061" s="628" t="s">
        <v>553</v>
      </c>
      <c r="G1061" s="627" t="s">
        <v>620</v>
      </c>
      <c r="H1061" s="627" t="s">
        <v>2941</v>
      </c>
      <c r="I1061" s="627" t="s">
        <v>2942</v>
      </c>
      <c r="J1061" s="627" t="s">
        <v>2943</v>
      </c>
      <c r="K1061" s="627" t="s">
        <v>2944</v>
      </c>
      <c r="L1061" s="629">
        <v>116.96</v>
      </c>
      <c r="M1061" s="629">
        <v>1</v>
      </c>
      <c r="N1061" s="630">
        <v>116.96</v>
      </c>
    </row>
    <row r="1062" spans="1:14" ht="14.4" customHeight="1" x14ac:dyDescent="0.3">
      <c r="A1062" s="625" t="s">
        <v>549</v>
      </c>
      <c r="B1062" s="626" t="s">
        <v>551</v>
      </c>
      <c r="C1062" s="627" t="s">
        <v>571</v>
      </c>
      <c r="D1062" s="628" t="s">
        <v>572</v>
      </c>
      <c r="E1062" s="627" t="s">
        <v>552</v>
      </c>
      <c r="F1062" s="628" t="s">
        <v>553</v>
      </c>
      <c r="G1062" s="627" t="s">
        <v>620</v>
      </c>
      <c r="H1062" s="627" t="s">
        <v>2945</v>
      </c>
      <c r="I1062" s="627" t="s">
        <v>2946</v>
      </c>
      <c r="J1062" s="627" t="s">
        <v>2947</v>
      </c>
      <c r="K1062" s="627" t="s">
        <v>2948</v>
      </c>
      <c r="L1062" s="629">
        <v>357.81</v>
      </c>
      <c r="M1062" s="629">
        <v>1</v>
      </c>
      <c r="N1062" s="630">
        <v>357.81</v>
      </c>
    </row>
    <row r="1063" spans="1:14" ht="14.4" customHeight="1" x14ac:dyDescent="0.3">
      <c r="A1063" s="625" t="s">
        <v>549</v>
      </c>
      <c r="B1063" s="626" t="s">
        <v>551</v>
      </c>
      <c r="C1063" s="627" t="s">
        <v>571</v>
      </c>
      <c r="D1063" s="628" t="s">
        <v>572</v>
      </c>
      <c r="E1063" s="627" t="s">
        <v>552</v>
      </c>
      <c r="F1063" s="628" t="s">
        <v>553</v>
      </c>
      <c r="G1063" s="627" t="s">
        <v>620</v>
      </c>
      <c r="H1063" s="627" t="s">
        <v>2949</v>
      </c>
      <c r="I1063" s="627" t="s">
        <v>953</v>
      </c>
      <c r="J1063" s="627" t="s">
        <v>2950</v>
      </c>
      <c r="K1063" s="627"/>
      <c r="L1063" s="629">
        <v>501.9319533939838</v>
      </c>
      <c r="M1063" s="629">
        <v>4</v>
      </c>
      <c r="N1063" s="630">
        <v>2007.7278135759352</v>
      </c>
    </row>
    <row r="1064" spans="1:14" ht="14.4" customHeight="1" x14ac:dyDescent="0.3">
      <c r="A1064" s="625" t="s">
        <v>549</v>
      </c>
      <c r="B1064" s="626" t="s">
        <v>551</v>
      </c>
      <c r="C1064" s="627" t="s">
        <v>571</v>
      </c>
      <c r="D1064" s="628" t="s">
        <v>572</v>
      </c>
      <c r="E1064" s="627" t="s">
        <v>552</v>
      </c>
      <c r="F1064" s="628" t="s">
        <v>553</v>
      </c>
      <c r="G1064" s="627" t="s">
        <v>620</v>
      </c>
      <c r="H1064" s="627" t="s">
        <v>2951</v>
      </c>
      <c r="I1064" s="627" t="s">
        <v>953</v>
      </c>
      <c r="J1064" s="627" t="s">
        <v>2952</v>
      </c>
      <c r="K1064" s="627"/>
      <c r="L1064" s="629">
        <v>737.68600770086402</v>
      </c>
      <c r="M1064" s="629">
        <v>1</v>
      </c>
      <c r="N1064" s="630">
        <v>737.68600770086402</v>
      </c>
    </row>
    <row r="1065" spans="1:14" ht="14.4" customHeight="1" x14ac:dyDescent="0.3">
      <c r="A1065" s="625" t="s">
        <v>549</v>
      </c>
      <c r="B1065" s="626" t="s">
        <v>551</v>
      </c>
      <c r="C1065" s="627" t="s">
        <v>571</v>
      </c>
      <c r="D1065" s="628" t="s">
        <v>572</v>
      </c>
      <c r="E1065" s="627" t="s">
        <v>552</v>
      </c>
      <c r="F1065" s="628" t="s">
        <v>553</v>
      </c>
      <c r="G1065" s="627" t="s">
        <v>620</v>
      </c>
      <c r="H1065" s="627" t="s">
        <v>2953</v>
      </c>
      <c r="I1065" s="627" t="s">
        <v>953</v>
      </c>
      <c r="J1065" s="627" t="s">
        <v>2954</v>
      </c>
      <c r="K1065" s="627"/>
      <c r="L1065" s="629">
        <v>77.204818799586533</v>
      </c>
      <c r="M1065" s="629">
        <v>27</v>
      </c>
      <c r="N1065" s="630">
        <v>2084.5301075888365</v>
      </c>
    </row>
    <row r="1066" spans="1:14" ht="14.4" customHeight="1" x14ac:dyDescent="0.3">
      <c r="A1066" s="625" t="s">
        <v>549</v>
      </c>
      <c r="B1066" s="626" t="s">
        <v>551</v>
      </c>
      <c r="C1066" s="627" t="s">
        <v>571</v>
      </c>
      <c r="D1066" s="628" t="s">
        <v>572</v>
      </c>
      <c r="E1066" s="627" t="s">
        <v>552</v>
      </c>
      <c r="F1066" s="628" t="s">
        <v>553</v>
      </c>
      <c r="G1066" s="627" t="s">
        <v>620</v>
      </c>
      <c r="H1066" s="627" t="s">
        <v>2955</v>
      </c>
      <c r="I1066" s="627" t="s">
        <v>953</v>
      </c>
      <c r="J1066" s="627" t="s">
        <v>2956</v>
      </c>
      <c r="K1066" s="627"/>
      <c r="L1066" s="629">
        <v>95.58835120027031</v>
      </c>
      <c r="M1066" s="629">
        <v>3</v>
      </c>
      <c r="N1066" s="630">
        <v>286.76505360081092</v>
      </c>
    </row>
    <row r="1067" spans="1:14" ht="14.4" customHeight="1" x14ac:dyDescent="0.3">
      <c r="A1067" s="625" t="s">
        <v>549</v>
      </c>
      <c r="B1067" s="626" t="s">
        <v>551</v>
      </c>
      <c r="C1067" s="627" t="s">
        <v>571</v>
      </c>
      <c r="D1067" s="628" t="s">
        <v>572</v>
      </c>
      <c r="E1067" s="627" t="s">
        <v>552</v>
      </c>
      <c r="F1067" s="628" t="s">
        <v>553</v>
      </c>
      <c r="G1067" s="627" t="s">
        <v>620</v>
      </c>
      <c r="H1067" s="627" t="s">
        <v>2957</v>
      </c>
      <c r="I1067" s="627" t="s">
        <v>953</v>
      </c>
      <c r="J1067" s="627" t="s">
        <v>2179</v>
      </c>
      <c r="K1067" s="627" t="s">
        <v>2958</v>
      </c>
      <c r="L1067" s="629">
        <v>468.894830779578</v>
      </c>
      <c r="M1067" s="629">
        <v>2</v>
      </c>
      <c r="N1067" s="630">
        <v>937.789661559156</v>
      </c>
    </row>
    <row r="1068" spans="1:14" ht="14.4" customHeight="1" x14ac:dyDescent="0.3">
      <c r="A1068" s="625" t="s">
        <v>549</v>
      </c>
      <c r="B1068" s="626" t="s">
        <v>551</v>
      </c>
      <c r="C1068" s="627" t="s">
        <v>571</v>
      </c>
      <c r="D1068" s="628" t="s">
        <v>572</v>
      </c>
      <c r="E1068" s="627" t="s">
        <v>552</v>
      </c>
      <c r="F1068" s="628" t="s">
        <v>553</v>
      </c>
      <c r="G1068" s="627" t="s">
        <v>620</v>
      </c>
      <c r="H1068" s="627" t="s">
        <v>2959</v>
      </c>
      <c r="I1068" s="627" t="s">
        <v>2105</v>
      </c>
      <c r="J1068" s="627" t="s">
        <v>2960</v>
      </c>
      <c r="K1068" s="627"/>
      <c r="L1068" s="629">
        <v>92.937184197426404</v>
      </c>
      <c r="M1068" s="629">
        <v>1</v>
      </c>
      <c r="N1068" s="630">
        <v>92.937184197426404</v>
      </c>
    </row>
    <row r="1069" spans="1:14" ht="14.4" customHeight="1" x14ac:dyDescent="0.3">
      <c r="A1069" s="625" t="s">
        <v>549</v>
      </c>
      <c r="B1069" s="626" t="s">
        <v>551</v>
      </c>
      <c r="C1069" s="627" t="s">
        <v>571</v>
      </c>
      <c r="D1069" s="628" t="s">
        <v>572</v>
      </c>
      <c r="E1069" s="627" t="s">
        <v>552</v>
      </c>
      <c r="F1069" s="628" t="s">
        <v>553</v>
      </c>
      <c r="G1069" s="627" t="s">
        <v>620</v>
      </c>
      <c r="H1069" s="627" t="s">
        <v>2961</v>
      </c>
      <c r="I1069" s="627" t="s">
        <v>2962</v>
      </c>
      <c r="J1069" s="627" t="s">
        <v>2963</v>
      </c>
      <c r="K1069" s="627" t="s">
        <v>863</v>
      </c>
      <c r="L1069" s="629">
        <v>103.759761202326</v>
      </c>
      <c r="M1069" s="629">
        <v>1</v>
      </c>
      <c r="N1069" s="630">
        <v>103.759761202326</v>
      </c>
    </row>
    <row r="1070" spans="1:14" ht="14.4" customHeight="1" x14ac:dyDescent="0.3">
      <c r="A1070" s="625" t="s">
        <v>549</v>
      </c>
      <c r="B1070" s="626" t="s">
        <v>551</v>
      </c>
      <c r="C1070" s="627" t="s">
        <v>571</v>
      </c>
      <c r="D1070" s="628" t="s">
        <v>572</v>
      </c>
      <c r="E1070" s="627" t="s">
        <v>552</v>
      </c>
      <c r="F1070" s="628" t="s">
        <v>553</v>
      </c>
      <c r="G1070" s="627" t="s">
        <v>620</v>
      </c>
      <c r="H1070" s="627" t="s">
        <v>2964</v>
      </c>
      <c r="I1070" s="627" t="s">
        <v>2965</v>
      </c>
      <c r="J1070" s="627" t="s">
        <v>1412</v>
      </c>
      <c r="K1070" s="627" t="s">
        <v>2966</v>
      </c>
      <c r="L1070" s="629">
        <v>135.82938488916901</v>
      </c>
      <c r="M1070" s="629">
        <v>1</v>
      </c>
      <c r="N1070" s="630">
        <v>135.82938488916901</v>
      </c>
    </row>
    <row r="1071" spans="1:14" ht="14.4" customHeight="1" x14ac:dyDescent="0.3">
      <c r="A1071" s="625" t="s">
        <v>549</v>
      </c>
      <c r="B1071" s="626" t="s">
        <v>551</v>
      </c>
      <c r="C1071" s="627" t="s">
        <v>571</v>
      </c>
      <c r="D1071" s="628" t="s">
        <v>572</v>
      </c>
      <c r="E1071" s="627" t="s">
        <v>552</v>
      </c>
      <c r="F1071" s="628" t="s">
        <v>553</v>
      </c>
      <c r="G1071" s="627" t="s">
        <v>620</v>
      </c>
      <c r="H1071" s="627" t="s">
        <v>2967</v>
      </c>
      <c r="I1071" s="627" t="s">
        <v>2968</v>
      </c>
      <c r="J1071" s="627" t="s">
        <v>2969</v>
      </c>
      <c r="K1071" s="627" t="s">
        <v>2970</v>
      </c>
      <c r="L1071" s="629">
        <v>31</v>
      </c>
      <c r="M1071" s="629">
        <v>2</v>
      </c>
      <c r="N1071" s="630">
        <v>62</v>
      </c>
    </row>
    <row r="1072" spans="1:14" ht="14.4" customHeight="1" x14ac:dyDescent="0.3">
      <c r="A1072" s="625" t="s">
        <v>549</v>
      </c>
      <c r="B1072" s="626" t="s">
        <v>551</v>
      </c>
      <c r="C1072" s="627" t="s">
        <v>571</v>
      </c>
      <c r="D1072" s="628" t="s">
        <v>572</v>
      </c>
      <c r="E1072" s="627" t="s">
        <v>552</v>
      </c>
      <c r="F1072" s="628" t="s">
        <v>553</v>
      </c>
      <c r="G1072" s="627" t="s">
        <v>620</v>
      </c>
      <c r="H1072" s="627" t="s">
        <v>2971</v>
      </c>
      <c r="I1072" s="627" t="s">
        <v>2971</v>
      </c>
      <c r="J1072" s="627" t="s">
        <v>2972</v>
      </c>
      <c r="K1072" s="627" t="s">
        <v>2973</v>
      </c>
      <c r="L1072" s="629">
        <v>258.74916744180598</v>
      </c>
      <c r="M1072" s="629">
        <v>1</v>
      </c>
      <c r="N1072" s="630">
        <v>258.74916744180598</v>
      </c>
    </row>
    <row r="1073" spans="1:14" ht="14.4" customHeight="1" x14ac:dyDescent="0.3">
      <c r="A1073" s="625" t="s">
        <v>549</v>
      </c>
      <c r="B1073" s="626" t="s">
        <v>551</v>
      </c>
      <c r="C1073" s="627" t="s">
        <v>571</v>
      </c>
      <c r="D1073" s="628" t="s">
        <v>572</v>
      </c>
      <c r="E1073" s="627" t="s">
        <v>552</v>
      </c>
      <c r="F1073" s="628" t="s">
        <v>553</v>
      </c>
      <c r="G1073" s="627" t="s">
        <v>1399</v>
      </c>
      <c r="H1073" s="627" t="s">
        <v>1400</v>
      </c>
      <c r="I1073" s="627" t="s">
        <v>1400</v>
      </c>
      <c r="J1073" s="627" t="s">
        <v>1401</v>
      </c>
      <c r="K1073" s="627" t="s">
        <v>1402</v>
      </c>
      <c r="L1073" s="629">
        <v>83.46</v>
      </c>
      <c r="M1073" s="629">
        <v>1</v>
      </c>
      <c r="N1073" s="630">
        <v>83.46</v>
      </c>
    </row>
    <row r="1074" spans="1:14" ht="14.4" customHeight="1" x14ac:dyDescent="0.3">
      <c r="A1074" s="625" t="s">
        <v>549</v>
      </c>
      <c r="B1074" s="626" t="s">
        <v>551</v>
      </c>
      <c r="C1074" s="627" t="s">
        <v>571</v>
      </c>
      <c r="D1074" s="628" t="s">
        <v>572</v>
      </c>
      <c r="E1074" s="627" t="s">
        <v>552</v>
      </c>
      <c r="F1074" s="628" t="s">
        <v>553</v>
      </c>
      <c r="G1074" s="627" t="s">
        <v>1399</v>
      </c>
      <c r="H1074" s="627" t="s">
        <v>1403</v>
      </c>
      <c r="I1074" s="627" t="s">
        <v>1404</v>
      </c>
      <c r="J1074" s="627" t="s">
        <v>1405</v>
      </c>
      <c r="K1074" s="627" t="s">
        <v>1269</v>
      </c>
      <c r="L1074" s="629">
        <v>106.52</v>
      </c>
      <c r="M1074" s="629">
        <v>1</v>
      </c>
      <c r="N1074" s="630">
        <v>106.52</v>
      </c>
    </row>
    <row r="1075" spans="1:14" ht="14.4" customHeight="1" x14ac:dyDescent="0.3">
      <c r="A1075" s="625" t="s">
        <v>549</v>
      </c>
      <c r="B1075" s="626" t="s">
        <v>551</v>
      </c>
      <c r="C1075" s="627" t="s">
        <v>571</v>
      </c>
      <c r="D1075" s="628" t="s">
        <v>572</v>
      </c>
      <c r="E1075" s="627" t="s">
        <v>552</v>
      </c>
      <c r="F1075" s="628" t="s">
        <v>553</v>
      </c>
      <c r="G1075" s="627" t="s">
        <v>1399</v>
      </c>
      <c r="H1075" s="627" t="s">
        <v>1406</v>
      </c>
      <c r="I1075" s="627" t="s">
        <v>1407</v>
      </c>
      <c r="J1075" s="627" t="s">
        <v>1408</v>
      </c>
      <c r="K1075" s="627" t="s">
        <v>1409</v>
      </c>
      <c r="L1075" s="629">
        <v>36.329965988710242</v>
      </c>
      <c r="M1075" s="629">
        <v>21</v>
      </c>
      <c r="N1075" s="630">
        <v>762.92928576291501</v>
      </c>
    </row>
    <row r="1076" spans="1:14" ht="14.4" customHeight="1" x14ac:dyDescent="0.3">
      <c r="A1076" s="625" t="s">
        <v>549</v>
      </c>
      <c r="B1076" s="626" t="s">
        <v>551</v>
      </c>
      <c r="C1076" s="627" t="s">
        <v>571</v>
      </c>
      <c r="D1076" s="628" t="s">
        <v>572</v>
      </c>
      <c r="E1076" s="627" t="s">
        <v>552</v>
      </c>
      <c r="F1076" s="628" t="s">
        <v>553</v>
      </c>
      <c r="G1076" s="627" t="s">
        <v>1399</v>
      </c>
      <c r="H1076" s="627" t="s">
        <v>2346</v>
      </c>
      <c r="I1076" s="627" t="s">
        <v>2347</v>
      </c>
      <c r="J1076" s="627" t="s">
        <v>2348</v>
      </c>
      <c r="K1076" s="627" t="s">
        <v>2349</v>
      </c>
      <c r="L1076" s="629">
        <v>94.96</v>
      </c>
      <c r="M1076" s="629">
        <v>1</v>
      </c>
      <c r="N1076" s="630">
        <v>94.96</v>
      </c>
    </row>
    <row r="1077" spans="1:14" ht="14.4" customHeight="1" x14ac:dyDescent="0.3">
      <c r="A1077" s="625" t="s">
        <v>549</v>
      </c>
      <c r="B1077" s="626" t="s">
        <v>551</v>
      </c>
      <c r="C1077" s="627" t="s">
        <v>571</v>
      </c>
      <c r="D1077" s="628" t="s">
        <v>572</v>
      </c>
      <c r="E1077" s="627" t="s">
        <v>552</v>
      </c>
      <c r="F1077" s="628" t="s">
        <v>553</v>
      </c>
      <c r="G1077" s="627" t="s">
        <v>1399</v>
      </c>
      <c r="H1077" s="627" t="s">
        <v>1421</v>
      </c>
      <c r="I1077" s="627" t="s">
        <v>1422</v>
      </c>
      <c r="J1077" s="627" t="s">
        <v>1423</v>
      </c>
      <c r="K1077" s="627" t="s">
        <v>1424</v>
      </c>
      <c r="L1077" s="629">
        <v>165.76</v>
      </c>
      <c r="M1077" s="629">
        <v>2</v>
      </c>
      <c r="N1077" s="630">
        <v>331.52</v>
      </c>
    </row>
    <row r="1078" spans="1:14" ht="14.4" customHeight="1" x14ac:dyDescent="0.3">
      <c r="A1078" s="625" t="s">
        <v>549</v>
      </c>
      <c r="B1078" s="626" t="s">
        <v>551</v>
      </c>
      <c r="C1078" s="627" t="s">
        <v>571</v>
      </c>
      <c r="D1078" s="628" t="s">
        <v>572</v>
      </c>
      <c r="E1078" s="627" t="s">
        <v>552</v>
      </c>
      <c r="F1078" s="628" t="s">
        <v>553</v>
      </c>
      <c r="G1078" s="627" t="s">
        <v>1399</v>
      </c>
      <c r="H1078" s="627" t="s">
        <v>1425</v>
      </c>
      <c r="I1078" s="627" t="s">
        <v>1426</v>
      </c>
      <c r="J1078" s="627" t="s">
        <v>1427</v>
      </c>
      <c r="K1078" s="627" t="s">
        <v>1009</v>
      </c>
      <c r="L1078" s="629">
        <v>84.350032650797345</v>
      </c>
      <c r="M1078" s="629">
        <v>2</v>
      </c>
      <c r="N1078" s="630">
        <v>168.70006530159469</v>
      </c>
    </row>
    <row r="1079" spans="1:14" ht="14.4" customHeight="1" x14ac:dyDescent="0.3">
      <c r="A1079" s="625" t="s">
        <v>549</v>
      </c>
      <c r="B1079" s="626" t="s">
        <v>551</v>
      </c>
      <c r="C1079" s="627" t="s">
        <v>571</v>
      </c>
      <c r="D1079" s="628" t="s">
        <v>572</v>
      </c>
      <c r="E1079" s="627" t="s">
        <v>552</v>
      </c>
      <c r="F1079" s="628" t="s">
        <v>553</v>
      </c>
      <c r="G1079" s="627" t="s">
        <v>1399</v>
      </c>
      <c r="H1079" s="627" t="s">
        <v>1436</v>
      </c>
      <c r="I1079" s="627" t="s">
        <v>1437</v>
      </c>
      <c r="J1079" s="627" t="s">
        <v>1438</v>
      </c>
      <c r="K1079" s="627" t="s">
        <v>1009</v>
      </c>
      <c r="L1079" s="629">
        <v>209.28</v>
      </c>
      <c r="M1079" s="629">
        <v>1</v>
      </c>
      <c r="N1079" s="630">
        <v>209.28</v>
      </c>
    </row>
    <row r="1080" spans="1:14" ht="14.4" customHeight="1" x14ac:dyDescent="0.3">
      <c r="A1080" s="625" t="s">
        <v>549</v>
      </c>
      <c r="B1080" s="626" t="s">
        <v>551</v>
      </c>
      <c r="C1080" s="627" t="s">
        <v>571</v>
      </c>
      <c r="D1080" s="628" t="s">
        <v>572</v>
      </c>
      <c r="E1080" s="627" t="s">
        <v>552</v>
      </c>
      <c r="F1080" s="628" t="s">
        <v>553</v>
      </c>
      <c r="G1080" s="627" t="s">
        <v>1399</v>
      </c>
      <c r="H1080" s="627" t="s">
        <v>2974</v>
      </c>
      <c r="I1080" s="627" t="s">
        <v>2975</v>
      </c>
      <c r="J1080" s="627" t="s">
        <v>2976</v>
      </c>
      <c r="K1080" s="627" t="s">
        <v>2977</v>
      </c>
      <c r="L1080" s="629">
        <v>48.940007804215099</v>
      </c>
      <c r="M1080" s="629">
        <v>1</v>
      </c>
      <c r="N1080" s="630">
        <v>48.940007804215099</v>
      </c>
    </row>
    <row r="1081" spans="1:14" ht="14.4" customHeight="1" x14ac:dyDescent="0.3">
      <c r="A1081" s="625" t="s">
        <v>549</v>
      </c>
      <c r="B1081" s="626" t="s">
        <v>551</v>
      </c>
      <c r="C1081" s="627" t="s">
        <v>571</v>
      </c>
      <c r="D1081" s="628" t="s">
        <v>572</v>
      </c>
      <c r="E1081" s="627" t="s">
        <v>552</v>
      </c>
      <c r="F1081" s="628" t="s">
        <v>553</v>
      </c>
      <c r="G1081" s="627" t="s">
        <v>1399</v>
      </c>
      <c r="H1081" s="627" t="s">
        <v>2978</v>
      </c>
      <c r="I1081" s="627" t="s">
        <v>2979</v>
      </c>
      <c r="J1081" s="627" t="s">
        <v>2980</v>
      </c>
      <c r="K1081" s="627" t="s">
        <v>2981</v>
      </c>
      <c r="L1081" s="629">
        <v>218.09979834747199</v>
      </c>
      <c r="M1081" s="629">
        <v>1</v>
      </c>
      <c r="N1081" s="630">
        <v>218.09979834747199</v>
      </c>
    </row>
    <row r="1082" spans="1:14" ht="14.4" customHeight="1" x14ac:dyDescent="0.3">
      <c r="A1082" s="625" t="s">
        <v>549</v>
      </c>
      <c r="B1082" s="626" t="s">
        <v>551</v>
      </c>
      <c r="C1082" s="627" t="s">
        <v>571</v>
      </c>
      <c r="D1082" s="628" t="s">
        <v>572</v>
      </c>
      <c r="E1082" s="627" t="s">
        <v>552</v>
      </c>
      <c r="F1082" s="628" t="s">
        <v>553</v>
      </c>
      <c r="G1082" s="627" t="s">
        <v>1399</v>
      </c>
      <c r="H1082" s="627" t="s">
        <v>1447</v>
      </c>
      <c r="I1082" s="627" t="s">
        <v>1448</v>
      </c>
      <c r="J1082" s="627" t="s">
        <v>1449</v>
      </c>
      <c r="K1082" s="627" t="s">
        <v>1450</v>
      </c>
      <c r="L1082" s="629">
        <v>128.68297422037449</v>
      </c>
      <c r="M1082" s="629">
        <v>16</v>
      </c>
      <c r="N1082" s="630">
        <v>2058.9275875259918</v>
      </c>
    </row>
    <row r="1083" spans="1:14" ht="14.4" customHeight="1" x14ac:dyDescent="0.3">
      <c r="A1083" s="625" t="s">
        <v>549</v>
      </c>
      <c r="B1083" s="626" t="s">
        <v>551</v>
      </c>
      <c r="C1083" s="627" t="s">
        <v>571</v>
      </c>
      <c r="D1083" s="628" t="s">
        <v>572</v>
      </c>
      <c r="E1083" s="627" t="s">
        <v>552</v>
      </c>
      <c r="F1083" s="628" t="s">
        <v>553</v>
      </c>
      <c r="G1083" s="627" t="s">
        <v>1399</v>
      </c>
      <c r="H1083" s="627" t="s">
        <v>1451</v>
      </c>
      <c r="I1083" s="627" t="s">
        <v>1452</v>
      </c>
      <c r="J1083" s="627" t="s">
        <v>1453</v>
      </c>
      <c r="K1083" s="627" t="s">
        <v>1061</v>
      </c>
      <c r="L1083" s="629">
        <v>43.402464472041629</v>
      </c>
      <c r="M1083" s="629">
        <v>4</v>
      </c>
      <c r="N1083" s="630">
        <v>173.60985788816652</v>
      </c>
    </row>
    <row r="1084" spans="1:14" ht="14.4" customHeight="1" x14ac:dyDescent="0.3">
      <c r="A1084" s="625" t="s">
        <v>549</v>
      </c>
      <c r="B1084" s="626" t="s">
        <v>551</v>
      </c>
      <c r="C1084" s="627" t="s">
        <v>571</v>
      </c>
      <c r="D1084" s="628" t="s">
        <v>572</v>
      </c>
      <c r="E1084" s="627" t="s">
        <v>552</v>
      </c>
      <c r="F1084" s="628" t="s">
        <v>553</v>
      </c>
      <c r="G1084" s="627" t="s">
        <v>1399</v>
      </c>
      <c r="H1084" s="627" t="s">
        <v>1458</v>
      </c>
      <c r="I1084" s="627" t="s">
        <v>1459</v>
      </c>
      <c r="J1084" s="627" t="s">
        <v>1460</v>
      </c>
      <c r="K1084" s="627" t="s">
        <v>1461</v>
      </c>
      <c r="L1084" s="629">
        <v>79.830053634782431</v>
      </c>
      <c r="M1084" s="629">
        <v>5</v>
      </c>
      <c r="N1084" s="630">
        <v>399.15026817391214</v>
      </c>
    </row>
    <row r="1085" spans="1:14" ht="14.4" customHeight="1" x14ac:dyDescent="0.3">
      <c r="A1085" s="625" t="s">
        <v>549</v>
      </c>
      <c r="B1085" s="626" t="s">
        <v>551</v>
      </c>
      <c r="C1085" s="627" t="s">
        <v>571</v>
      </c>
      <c r="D1085" s="628" t="s">
        <v>572</v>
      </c>
      <c r="E1085" s="627" t="s">
        <v>552</v>
      </c>
      <c r="F1085" s="628" t="s">
        <v>553</v>
      </c>
      <c r="G1085" s="627" t="s">
        <v>1399</v>
      </c>
      <c r="H1085" s="627" t="s">
        <v>1462</v>
      </c>
      <c r="I1085" s="627" t="s">
        <v>1463</v>
      </c>
      <c r="J1085" s="627" t="s">
        <v>1464</v>
      </c>
      <c r="K1085" s="627" t="s">
        <v>1465</v>
      </c>
      <c r="L1085" s="629">
        <v>3448.3777523010062</v>
      </c>
      <c r="M1085" s="629">
        <v>37</v>
      </c>
      <c r="N1085" s="630">
        <v>127589.97683513723</v>
      </c>
    </row>
    <row r="1086" spans="1:14" ht="14.4" customHeight="1" x14ac:dyDescent="0.3">
      <c r="A1086" s="625" t="s">
        <v>549</v>
      </c>
      <c r="B1086" s="626" t="s">
        <v>551</v>
      </c>
      <c r="C1086" s="627" t="s">
        <v>571</v>
      </c>
      <c r="D1086" s="628" t="s">
        <v>572</v>
      </c>
      <c r="E1086" s="627" t="s">
        <v>552</v>
      </c>
      <c r="F1086" s="628" t="s">
        <v>553</v>
      </c>
      <c r="G1086" s="627" t="s">
        <v>1399</v>
      </c>
      <c r="H1086" s="627" t="s">
        <v>1466</v>
      </c>
      <c r="I1086" s="627" t="s">
        <v>1467</v>
      </c>
      <c r="J1086" s="627" t="s">
        <v>1468</v>
      </c>
      <c r="K1086" s="627" t="s">
        <v>1469</v>
      </c>
      <c r="L1086" s="629">
        <v>76.490231908806393</v>
      </c>
      <c r="M1086" s="629">
        <v>1</v>
      </c>
      <c r="N1086" s="630">
        <v>76.490231908806393</v>
      </c>
    </row>
    <row r="1087" spans="1:14" ht="14.4" customHeight="1" x14ac:dyDescent="0.3">
      <c r="A1087" s="625" t="s">
        <v>549</v>
      </c>
      <c r="B1087" s="626" t="s">
        <v>551</v>
      </c>
      <c r="C1087" s="627" t="s">
        <v>571</v>
      </c>
      <c r="D1087" s="628" t="s">
        <v>572</v>
      </c>
      <c r="E1087" s="627" t="s">
        <v>552</v>
      </c>
      <c r="F1087" s="628" t="s">
        <v>553</v>
      </c>
      <c r="G1087" s="627" t="s">
        <v>1399</v>
      </c>
      <c r="H1087" s="627" t="s">
        <v>1470</v>
      </c>
      <c r="I1087" s="627" t="s">
        <v>1471</v>
      </c>
      <c r="J1087" s="627" t="s">
        <v>1472</v>
      </c>
      <c r="K1087" s="627" t="s">
        <v>1302</v>
      </c>
      <c r="L1087" s="629">
        <v>110.079934011126</v>
      </c>
      <c r="M1087" s="629">
        <v>1</v>
      </c>
      <c r="N1087" s="630">
        <v>110.079934011126</v>
      </c>
    </row>
    <row r="1088" spans="1:14" ht="14.4" customHeight="1" x14ac:dyDescent="0.3">
      <c r="A1088" s="625" t="s">
        <v>549</v>
      </c>
      <c r="B1088" s="626" t="s">
        <v>551</v>
      </c>
      <c r="C1088" s="627" t="s">
        <v>571</v>
      </c>
      <c r="D1088" s="628" t="s">
        <v>572</v>
      </c>
      <c r="E1088" s="627" t="s">
        <v>552</v>
      </c>
      <c r="F1088" s="628" t="s">
        <v>553</v>
      </c>
      <c r="G1088" s="627" t="s">
        <v>1399</v>
      </c>
      <c r="H1088" s="627" t="s">
        <v>2370</v>
      </c>
      <c r="I1088" s="627" t="s">
        <v>2371</v>
      </c>
      <c r="J1088" s="627" t="s">
        <v>2372</v>
      </c>
      <c r="K1088" s="627" t="s">
        <v>2373</v>
      </c>
      <c r="L1088" s="629">
        <v>143.6</v>
      </c>
      <c r="M1088" s="629">
        <v>1</v>
      </c>
      <c r="N1088" s="630">
        <v>143.6</v>
      </c>
    </row>
    <row r="1089" spans="1:14" ht="14.4" customHeight="1" x14ac:dyDescent="0.3">
      <c r="A1089" s="625" t="s">
        <v>549</v>
      </c>
      <c r="B1089" s="626" t="s">
        <v>551</v>
      </c>
      <c r="C1089" s="627" t="s">
        <v>571</v>
      </c>
      <c r="D1089" s="628" t="s">
        <v>572</v>
      </c>
      <c r="E1089" s="627" t="s">
        <v>552</v>
      </c>
      <c r="F1089" s="628" t="s">
        <v>553</v>
      </c>
      <c r="G1089" s="627" t="s">
        <v>1399</v>
      </c>
      <c r="H1089" s="627" t="s">
        <v>2387</v>
      </c>
      <c r="I1089" s="627" t="s">
        <v>2388</v>
      </c>
      <c r="J1089" s="627" t="s">
        <v>1483</v>
      </c>
      <c r="K1089" s="627" t="s">
        <v>2389</v>
      </c>
      <c r="L1089" s="629">
        <v>57.98</v>
      </c>
      <c r="M1089" s="629">
        <v>2</v>
      </c>
      <c r="N1089" s="630">
        <v>115.96</v>
      </c>
    </row>
    <row r="1090" spans="1:14" ht="14.4" customHeight="1" x14ac:dyDescent="0.3">
      <c r="A1090" s="625" t="s">
        <v>549</v>
      </c>
      <c r="B1090" s="626" t="s">
        <v>551</v>
      </c>
      <c r="C1090" s="627" t="s">
        <v>571</v>
      </c>
      <c r="D1090" s="628" t="s">
        <v>572</v>
      </c>
      <c r="E1090" s="627" t="s">
        <v>552</v>
      </c>
      <c r="F1090" s="628" t="s">
        <v>553</v>
      </c>
      <c r="G1090" s="627" t="s">
        <v>1399</v>
      </c>
      <c r="H1090" s="627" t="s">
        <v>2390</v>
      </c>
      <c r="I1090" s="627" t="s">
        <v>2390</v>
      </c>
      <c r="J1090" s="627" t="s">
        <v>1597</v>
      </c>
      <c r="K1090" s="627" t="s">
        <v>2391</v>
      </c>
      <c r="L1090" s="629">
        <v>65.23</v>
      </c>
      <c r="M1090" s="629">
        <v>1</v>
      </c>
      <c r="N1090" s="630">
        <v>65.23</v>
      </c>
    </row>
    <row r="1091" spans="1:14" ht="14.4" customHeight="1" x14ac:dyDescent="0.3">
      <c r="A1091" s="625" t="s">
        <v>549</v>
      </c>
      <c r="B1091" s="626" t="s">
        <v>551</v>
      </c>
      <c r="C1091" s="627" t="s">
        <v>571</v>
      </c>
      <c r="D1091" s="628" t="s">
        <v>572</v>
      </c>
      <c r="E1091" s="627" t="s">
        <v>552</v>
      </c>
      <c r="F1091" s="628" t="s">
        <v>553</v>
      </c>
      <c r="G1091" s="627" t="s">
        <v>1399</v>
      </c>
      <c r="H1091" s="627" t="s">
        <v>2395</v>
      </c>
      <c r="I1091" s="627" t="s">
        <v>2396</v>
      </c>
      <c r="J1091" s="627" t="s">
        <v>2397</v>
      </c>
      <c r="K1091" s="627" t="s">
        <v>2398</v>
      </c>
      <c r="L1091" s="629">
        <v>167.38499999999999</v>
      </c>
      <c r="M1091" s="629">
        <v>12</v>
      </c>
      <c r="N1091" s="630">
        <v>2008.62</v>
      </c>
    </row>
    <row r="1092" spans="1:14" ht="14.4" customHeight="1" x14ac:dyDescent="0.3">
      <c r="A1092" s="625" t="s">
        <v>549</v>
      </c>
      <c r="B1092" s="626" t="s">
        <v>551</v>
      </c>
      <c r="C1092" s="627" t="s">
        <v>571</v>
      </c>
      <c r="D1092" s="628" t="s">
        <v>572</v>
      </c>
      <c r="E1092" s="627" t="s">
        <v>552</v>
      </c>
      <c r="F1092" s="628" t="s">
        <v>553</v>
      </c>
      <c r="G1092" s="627" t="s">
        <v>1399</v>
      </c>
      <c r="H1092" s="627" t="s">
        <v>2982</v>
      </c>
      <c r="I1092" s="627" t="s">
        <v>2983</v>
      </c>
      <c r="J1092" s="627" t="s">
        <v>2984</v>
      </c>
      <c r="K1092" s="627" t="s">
        <v>2985</v>
      </c>
      <c r="L1092" s="629">
        <v>337.8</v>
      </c>
      <c r="M1092" s="629">
        <v>1</v>
      </c>
      <c r="N1092" s="630">
        <v>337.8</v>
      </c>
    </row>
    <row r="1093" spans="1:14" ht="14.4" customHeight="1" x14ac:dyDescent="0.3">
      <c r="A1093" s="625" t="s">
        <v>549</v>
      </c>
      <c r="B1093" s="626" t="s">
        <v>551</v>
      </c>
      <c r="C1093" s="627" t="s">
        <v>571</v>
      </c>
      <c r="D1093" s="628" t="s">
        <v>572</v>
      </c>
      <c r="E1093" s="627" t="s">
        <v>552</v>
      </c>
      <c r="F1093" s="628" t="s">
        <v>553</v>
      </c>
      <c r="G1093" s="627" t="s">
        <v>1399</v>
      </c>
      <c r="H1093" s="627" t="s">
        <v>1487</v>
      </c>
      <c r="I1093" s="627" t="s">
        <v>1488</v>
      </c>
      <c r="J1093" s="627" t="s">
        <v>1489</v>
      </c>
      <c r="K1093" s="627" t="s">
        <v>705</v>
      </c>
      <c r="L1093" s="629">
        <v>43.207999999999998</v>
      </c>
      <c r="M1093" s="629">
        <v>5</v>
      </c>
      <c r="N1093" s="630">
        <v>216.04</v>
      </c>
    </row>
    <row r="1094" spans="1:14" ht="14.4" customHeight="1" x14ac:dyDescent="0.3">
      <c r="A1094" s="625" t="s">
        <v>549</v>
      </c>
      <c r="B1094" s="626" t="s">
        <v>551</v>
      </c>
      <c r="C1094" s="627" t="s">
        <v>571</v>
      </c>
      <c r="D1094" s="628" t="s">
        <v>572</v>
      </c>
      <c r="E1094" s="627" t="s">
        <v>552</v>
      </c>
      <c r="F1094" s="628" t="s">
        <v>553</v>
      </c>
      <c r="G1094" s="627" t="s">
        <v>1399</v>
      </c>
      <c r="H1094" s="627" t="s">
        <v>2402</v>
      </c>
      <c r="I1094" s="627" t="s">
        <v>2403</v>
      </c>
      <c r="J1094" s="627" t="s">
        <v>2404</v>
      </c>
      <c r="K1094" s="627" t="s">
        <v>1484</v>
      </c>
      <c r="L1094" s="629">
        <v>147.47999999999999</v>
      </c>
      <c r="M1094" s="629">
        <v>1</v>
      </c>
      <c r="N1094" s="630">
        <v>147.47999999999999</v>
      </c>
    </row>
    <row r="1095" spans="1:14" ht="14.4" customHeight="1" x14ac:dyDescent="0.3">
      <c r="A1095" s="625" t="s">
        <v>549</v>
      </c>
      <c r="B1095" s="626" t="s">
        <v>551</v>
      </c>
      <c r="C1095" s="627" t="s">
        <v>571</v>
      </c>
      <c r="D1095" s="628" t="s">
        <v>572</v>
      </c>
      <c r="E1095" s="627" t="s">
        <v>552</v>
      </c>
      <c r="F1095" s="628" t="s">
        <v>553</v>
      </c>
      <c r="G1095" s="627" t="s">
        <v>1399</v>
      </c>
      <c r="H1095" s="627" t="s">
        <v>1490</v>
      </c>
      <c r="I1095" s="627" t="s">
        <v>1491</v>
      </c>
      <c r="J1095" s="627" t="s">
        <v>1492</v>
      </c>
      <c r="K1095" s="627" t="s">
        <v>1493</v>
      </c>
      <c r="L1095" s="629">
        <v>179.42125349142998</v>
      </c>
      <c r="M1095" s="629">
        <v>2</v>
      </c>
      <c r="N1095" s="630">
        <v>358.84250698285996</v>
      </c>
    </row>
    <row r="1096" spans="1:14" ht="14.4" customHeight="1" x14ac:dyDescent="0.3">
      <c r="A1096" s="625" t="s">
        <v>549</v>
      </c>
      <c r="B1096" s="626" t="s">
        <v>551</v>
      </c>
      <c r="C1096" s="627" t="s">
        <v>571</v>
      </c>
      <c r="D1096" s="628" t="s">
        <v>572</v>
      </c>
      <c r="E1096" s="627" t="s">
        <v>552</v>
      </c>
      <c r="F1096" s="628" t="s">
        <v>553</v>
      </c>
      <c r="G1096" s="627" t="s">
        <v>1399</v>
      </c>
      <c r="H1096" s="627" t="s">
        <v>1494</v>
      </c>
      <c r="I1096" s="627" t="s">
        <v>1495</v>
      </c>
      <c r="J1096" s="627" t="s">
        <v>1496</v>
      </c>
      <c r="K1096" s="627" t="s">
        <v>1497</v>
      </c>
      <c r="L1096" s="629">
        <v>696.42</v>
      </c>
      <c r="M1096" s="629">
        <v>1</v>
      </c>
      <c r="N1096" s="630">
        <v>696.42</v>
      </c>
    </row>
    <row r="1097" spans="1:14" ht="14.4" customHeight="1" x14ac:dyDescent="0.3">
      <c r="A1097" s="625" t="s">
        <v>549</v>
      </c>
      <c r="B1097" s="626" t="s">
        <v>551</v>
      </c>
      <c r="C1097" s="627" t="s">
        <v>571</v>
      </c>
      <c r="D1097" s="628" t="s">
        <v>572</v>
      </c>
      <c r="E1097" s="627" t="s">
        <v>552</v>
      </c>
      <c r="F1097" s="628" t="s">
        <v>553</v>
      </c>
      <c r="G1097" s="627" t="s">
        <v>1399</v>
      </c>
      <c r="H1097" s="627" t="s">
        <v>1498</v>
      </c>
      <c r="I1097" s="627" t="s">
        <v>1499</v>
      </c>
      <c r="J1097" s="627" t="s">
        <v>1500</v>
      </c>
      <c r="K1097" s="627" t="s">
        <v>1501</v>
      </c>
      <c r="L1097" s="629">
        <v>71.158448291491354</v>
      </c>
      <c r="M1097" s="629">
        <v>32</v>
      </c>
      <c r="N1097" s="630">
        <v>2277.0703453277233</v>
      </c>
    </row>
    <row r="1098" spans="1:14" ht="14.4" customHeight="1" x14ac:dyDescent="0.3">
      <c r="A1098" s="625" t="s">
        <v>549</v>
      </c>
      <c r="B1098" s="626" t="s">
        <v>551</v>
      </c>
      <c r="C1098" s="627" t="s">
        <v>571</v>
      </c>
      <c r="D1098" s="628" t="s">
        <v>572</v>
      </c>
      <c r="E1098" s="627" t="s">
        <v>552</v>
      </c>
      <c r="F1098" s="628" t="s">
        <v>553</v>
      </c>
      <c r="G1098" s="627" t="s">
        <v>1399</v>
      </c>
      <c r="H1098" s="627" t="s">
        <v>1502</v>
      </c>
      <c r="I1098" s="627" t="s">
        <v>1503</v>
      </c>
      <c r="J1098" s="627" t="s">
        <v>1504</v>
      </c>
      <c r="K1098" s="627" t="s">
        <v>1505</v>
      </c>
      <c r="L1098" s="629">
        <v>146.03999563432799</v>
      </c>
      <c r="M1098" s="629">
        <v>1</v>
      </c>
      <c r="N1098" s="630">
        <v>146.03999563432799</v>
      </c>
    </row>
    <row r="1099" spans="1:14" ht="14.4" customHeight="1" x14ac:dyDescent="0.3">
      <c r="A1099" s="625" t="s">
        <v>549</v>
      </c>
      <c r="B1099" s="626" t="s">
        <v>551</v>
      </c>
      <c r="C1099" s="627" t="s">
        <v>571</v>
      </c>
      <c r="D1099" s="628" t="s">
        <v>572</v>
      </c>
      <c r="E1099" s="627" t="s">
        <v>552</v>
      </c>
      <c r="F1099" s="628" t="s">
        <v>553</v>
      </c>
      <c r="G1099" s="627" t="s">
        <v>1399</v>
      </c>
      <c r="H1099" s="627" t="s">
        <v>2405</v>
      </c>
      <c r="I1099" s="627" t="s">
        <v>2406</v>
      </c>
      <c r="J1099" s="627" t="s">
        <v>1489</v>
      </c>
      <c r="K1099" s="627" t="s">
        <v>879</v>
      </c>
      <c r="L1099" s="629">
        <v>87.85</v>
      </c>
      <c r="M1099" s="629">
        <v>1</v>
      </c>
      <c r="N1099" s="630">
        <v>87.85</v>
      </c>
    </row>
    <row r="1100" spans="1:14" ht="14.4" customHeight="1" x14ac:dyDescent="0.3">
      <c r="A1100" s="625" t="s">
        <v>549</v>
      </c>
      <c r="B1100" s="626" t="s">
        <v>551</v>
      </c>
      <c r="C1100" s="627" t="s">
        <v>571</v>
      </c>
      <c r="D1100" s="628" t="s">
        <v>572</v>
      </c>
      <c r="E1100" s="627" t="s">
        <v>552</v>
      </c>
      <c r="F1100" s="628" t="s">
        <v>553</v>
      </c>
      <c r="G1100" s="627" t="s">
        <v>1399</v>
      </c>
      <c r="H1100" s="627" t="s">
        <v>1506</v>
      </c>
      <c r="I1100" s="627" t="s">
        <v>1507</v>
      </c>
      <c r="J1100" s="627" t="s">
        <v>1508</v>
      </c>
      <c r="K1100" s="627" t="s">
        <v>1509</v>
      </c>
      <c r="L1100" s="629">
        <v>102.55</v>
      </c>
      <c r="M1100" s="629">
        <v>2</v>
      </c>
      <c r="N1100" s="630">
        <v>205.1</v>
      </c>
    </row>
    <row r="1101" spans="1:14" ht="14.4" customHeight="1" x14ac:dyDescent="0.3">
      <c r="A1101" s="625" t="s">
        <v>549</v>
      </c>
      <c r="B1101" s="626" t="s">
        <v>551</v>
      </c>
      <c r="C1101" s="627" t="s">
        <v>571</v>
      </c>
      <c r="D1101" s="628" t="s">
        <v>572</v>
      </c>
      <c r="E1101" s="627" t="s">
        <v>552</v>
      </c>
      <c r="F1101" s="628" t="s">
        <v>553</v>
      </c>
      <c r="G1101" s="627" t="s">
        <v>1399</v>
      </c>
      <c r="H1101" s="627" t="s">
        <v>1510</v>
      </c>
      <c r="I1101" s="627" t="s">
        <v>1511</v>
      </c>
      <c r="J1101" s="627" t="s">
        <v>1512</v>
      </c>
      <c r="K1101" s="627" t="s">
        <v>1123</v>
      </c>
      <c r="L1101" s="629">
        <v>84.63</v>
      </c>
      <c r="M1101" s="629">
        <v>1</v>
      </c>
      <c r="N1101" s="630">
        <v>84.63</v>
      </c>
    </row>
    <row r="1102" spans="1:14" ht="14.4" customHeight="1" x14ac:dyDescent="0.3">
      <c r="A1102" s="625" t="s">
        <v>549</v>
      </c>
      <c r="B1102" s="626" t="s">
        <v>551</v>
      </c>
      <c r="C1102" s="627" t="s">
        <v>571</v>
      </c>
      <c r="D1102" s="628" t="s">
        <v>572</v>
      </c>
      <c r="E1102" s="627" t="s">
        <v>552</v>
      </c>
      <c r="F1102" s="628" t="s">
        <v>553</v>
      </c>
      <c r="G1102" s="627" t="s">
        <v>1399</v>
      </c>
      <c r="H1102" s="627" t="s">
        <v>1513</v>
      </c>
      <c r="I1102" s="627" t="s">
        <v>1514</v>
      </c>
      <c r="J1102" s="627" t="s">
        <v>1515</v>
      </c>
      <c r="K1102" s="627" t="s">
        <v>1061</v>
      </c>
      <c r="L1102" s="629">
        <v>101.55</v>
      </c>
      <c r="M1102" s="629">
        <v>1</v>
      </c>
      <c r="N1102" s="630">
        <v>101.55</v>
      </c>
    </row>
    <row r="1103" spans="1:14" ht="14.4" customHeight="1" x14ac:dyDescent="0.3">
      <c r="A1103" s="625" t="s">
        <v>549</v>
      </c>
      <c r="B1103" s="626" t="s">
        <v>551</v>
      </c>
      <c r="C1103" s="627" t="s">
        <v>571</v>
      </c>
      <c r="D1103" s="628" t="s">
        <v>572</v>
      </c>
      <c r="E1103" s="627" t="s">
        <v>552</v>
      </c>
      <c r="F1103" s="628" t="s">
        <v>553</v>
      </c>
      <c r="G1103" s="627" t="s">
        <v>1399</v>
      </c>
      <c r="H1103" s="627" t="s">
        <v>1516</v>
      </c>
      <c r="I1103" s="627" t="s">
        <v>1517</v>
      </c>
      <c r="J1103" s="627" t="s">
        <v>1518</v>
      </c>
      <c r="K1103" s="627" t="s">
        <v>1519</v>
      </c>
      <c r="L1103" s="629">
        <v>71.81</v>
      </c>
      <c r="M1103" s="629">
        <v>1</v>
      </c>
      <c r="N1103" s="630">
        <v>71.81</v>
      </c>
    </row>
    <row r="1104" spans="1:14" ht="14.4" customHeight="1" x14ac:dyDescent="0.3">
      <c r="A1104" s="625" t="s">
        <v>549</v>
      </c>
      <c r="B1104" s="626" t="s">
        <v>551</v>
      </c>
      <c r="C1104" s="627" t="s">
        <v>571</v>
      </c>
      <c r="D1104" s="628" t="s">
        <v>572</v>
      </c>
      <c r="E1104" s="627" t="s">
        <v>552</v>
      </c>
      <c r="F1104" s="628" t="s">
        <v>553</v>
      </c>
      <c r="G1104" s="627" t="s">
        <v>1399</v>
      </c>
      <c r="H1104" s="627" t="s">
        <v>2414</v>
      </c>
      <c r="I1104" s="627" t="s">
        <v>2415</v>
      </c>
      <c r="J1104" s="627" t="s">
        <v>2416</v>
      </c>
      <c r="K1104" s="627" t="s">
        <v>2417</v>
      </c>
      <c r="L1104" s="629">
        <v>255.05</v>
      </c>
      <c r="M1104" s="629">
        <v>1</v>
      </c>
      <c r="N1104" s="630">
        <v>255.05</v>
      </c>
    </row>
    <row r="1105" spans="1:14" ht="14.4" customHeight="1" x14ac:dyDescent="0.3">
      <c r="A1105" s="625" t="s">
        <v>549</v>
      </c>
      <c r="B1105" s="626" t="s">
        <v>551</v>
      </c>
      <c r="C1105" s="627" t="s">
        <v>571</v>
      </c>
      <c r="D1105" s="628" t="s">
        <v>572</v>
      </c>
      <c r="E1105" s="627" t="s">
        <v>552</v>
      </c>
      <c r="F1105" s="628" t="s">
        <v>553</v>
      </c>
      <c r="G1105" s="627" t="s">
        <v>1399</v>
      </c>
      <c r="H1105" s="627" t="s">
        <v>2430</v>
      </c>
      <c r="I1105" s="627" t="s">
        <v>2431</v>
      </c>
      <c r="J1105" s="627" t="s">
        <v>2428</v>
      </c>
      <c r="K1105" s="627" t="s">
        <v>1781</v>
      </c>
      <c r="L1105" s="629">
        <v>48.990242522558241</v>
      </c>
      <c r="M1105" s="629">
        <v>3</v>
      </c>
      <c r="N1105" s="630">
        <v>146.97072756767471</v>
      </c>
    </row>
    <row r="1106" spans="1:14" ht="14.4" customHeight="1" x14ac:dyDescent="0.3">
      <c r="A1106" s="625" t="s">
        <v>549</v>
      </c>
      <c r="B1106" s="626" t="s">
        <v>551</v>
      </c>
      <c r="C1106" s="627" t="s">
        <v>571</v>
      </c>
      <c r="D1106" s="628" t="s">
        <v>572</v>
      </c>
      <c r="E1106" s="627" t="s">
        <v>552</v>
      </c>
      <c r="F1106" s="628" t="s">
        <v>553</v>
      </c>
      <c r="G1106" s="627" t="s">
        <v>1399</v>
      </c>
      <c r="H1106" s="627" t="s">
        <v>2986</v>
      </c>
      <c r="I1106" s="627" t="s">
        <v>2987</v>
      </c>
      <c r="J1106" s="627" t="s">
        <v>2988</v>
      </c>
      <c r="K1106" s="627" t="s">
        <v>2349</v>
      </c>
      <c r="L1106" s="629">
        <v>64.650000000000006</v>
      </c>
      <c r="M1106" s="629">
        <v>2</v>
      </c>
      <c r="N1106" s="630">
        <v>129.30000000000001</v>
      </c>
    </row>
    <row r="1107" spans="1:14" ht="14.4" customHeight="1" x14ac:dyDescent="0.3">
      <c r="A1107" s="625" t="s">
        <v>549</v>
      </c>
      <c r="B1107" s="626" t="s">
        <v>551</v>
      </c>
      <c r="C1107" s="627" t="s">
        <v>571</v>
      </c>
      <c r="D1107" s="628" t="s">
        <v>572</v>
      </c>
      <c r="E1107" s="627" t="s">
        <v>552</v>
      </c>
      <c r="F1107" s="628" t="s">
        <v>553</v>
      </c>
      <c r="G1107" s="627" t="s">
        <v>1399</v>
      </c>
      <c r="H1107" s="627" t="s">
        <v>2989</v>
      </c>
      <c r="I1107" s="627" t="s">
        <v>2990</v>
      </c>
      <c r="J1107" s="627" t="s">
        <v>2991</v>
      </c>
      <c r="K1107" s="627" t="s">
        <v>2992</v>
      </c>
      <c r="L1107" s="629">
        <v>315.94001537113235</v>
      </c>
      <c r="M1107" s="629">
        <v>5</v>
      </c>
      <c r="N1107" s="630">
        <v>1579.7000768556618</v>
      </c>
    </row>
    <row r="1108" spans="1:14" ht="14.4" customHeight="1" x14ac:dyDescent="0.3">
      <c r="A1108" s="625" t="s">
        <v>549</v>
      </c>
      <c r="B1108" s="626" t="s">
        <v>551</v>
      </c>
      <c r="C1108" s="627" t="s">
        <v>571</v>
      </c>
      <c r="D1108" s="628" t="s">
        <v>572</v>
      </c>
      <c r="E1108" s="627" t="s">
        <v>552</v>
      </c>
      <c r="F1108" s="628" t="s">
        <v>553</v>
      </c>
      <c r="G1108" s="627" t="s">
        <v>1399</v>
      </c>
      <c r="H1108" s="627" t="s">
        <v>1535</v>
      </c>
      <c r="I1108" s="627" t="s">
        <v>1536</v>
      </c>
      <c r="J1108" s="627" t="s">
        <v>1537</v>
      </c>
      <c r="K1108" s="627" t="s">
        <v>1285</v>
      </c>
      <c r="L1108" s="629">
        <v>80.159646980231301</v>
      </c>
      <c r="M1108" s="629">
        <v>2</v>
      </c>
      <c r="N1108" s="630">
        <v>160.3192939604626</v>
      </c>
    </row>
    <row r="1109" spans="1:14" ht="14.4" customHeight="1" x14ac:dyDescent="0.3">
      <c r="A1109" s="625" t="s">
        <v>549</v>
      </c>
      <c r="B1109" s="626" t="s">
        <v>551</v>
      </c>
      <c r="C1109" s="627" t="s">
        <v>571</v>
      </c>
      <c r="D1109" s="628" t="s">
        <v>572</v>
      </c>
      <c r="E1109" s="627" t="s">
        <v>552</v>
      </c>
      <c r="F1109" s="628" t="s">
        <v>553</v>
      </c>
      <c r="G1109" s="627" t="s">
        <v>1399</v>
      </c>
      <c r="H1109" s="627" t="s">
        <v>2993</v>
      </c>
      <c r="I1109" s="627" t="s">
        <v>2993</v>
      </c>
      <c r="J1109" s="627" t="s">
        <v>2994</v>
      </c>
      <c r="K1109" s="627" t="s">
        <v>2995</v>
      </c>
      <c r="L1109" s="629">
        <v>0.37615384615384601</v>
      </c>
      <c r="M1109" s="629">
        <v>1</v>
      </c>
      <c r="N1109" s="630">
        <v>0.37615384615384601</v>
      </c>
    </row>
    <row r="1110" spans="1:14" ht="14.4" customHeight="1" x14ac:dyDescent="0.3">
      <c r="A1110" s="625" t="s">
        <v>549</v>
      </c>
      <c r="B1110" s="626" t="s">
        <v>551</v>
      </c>
      <c r="C1110" s="627" t="s">
        <v>571</v>
      </c>
      <c r="D1110" s="628" t="s">
        <v>572</v>
      </c>
      <c r="E1110" s="627" t="s">
        <v>552</v>
      </c>
      <c r="F1110" s="628" t="s">
        <v>553</v>
      </c>
      <c r="G1110" s="627" t="s">
        <v>1399</v>
      </c>
      <c r="H1110" s="627" t="s">
        <v>1541</v>
      </c>
      <c r="I1110" s="627" t="s">
        <v>1542</v>
      </c>
      <c r="J1110" s="627" t="s">
        <v>1412</v>
      </c>
      <c r="K1110" s="627" t="s">
        <v>1543</v>
      </c>
      <c r="L1110" s="629">
        <v>71.724999999999994</v>
      </c>
      <c r="M1110" s="629">
        <v>2</v>
      </c>
      <c r="N1110" s="630">
        <v>143.44999999999999</v>
      </c>
    </row>
    <row r="1111" spans="1:14" ht="14.4" customHeight="1" x14ac:dyDescent="0.3">
      <c r="A1111" s="625" t="s">
        <v>549</v>
      </c>
      <c r="B1111" s="626" t="s">
        <v>551</v>
      </c>
      <c r="C1111" s="627" t="s">
        <v>571</v>
      </c>
      <c r="D1111" s="628" t="s">
        <v>572</v>
      </c>
      <c r="E1111" s="627" t="s">
        <v>552</v>
      </c>
      <c r="F1111" s="628" t="s">
        <v>553</v>
      </c>
      <c r="G1111" s="627" t="s">
        <v>1399</v>
      </c>
      <c r="H1111" s="627" t="s">
        <v>1548</v>
      </c>
      <c r="I1111" s="627" t="s">
        <v>1548</v>
      </c>
      <c r="J1111" s="627" t="s">
        <v>1549</v>
      </c>
      <c r="K1111" s="627" t="s">
        <v>1550</v>
      </c>
      <c r="L1111" s="629">
        <v>105.61976928243899</v>
      </c>
      <c r="M1111" s="629">
        <v>1</v>
      </c>
      <c r="N1111" s="630">
        <v>105.61976928243899</v>
      </c>
    </row>
    <row r="1112" spans="1:14" ht="14.4" customHeight="1" x14ac:dyDescent="0.3">
      <c r="A1112" s="625" t="s">
        <v>549</v>
      </c>
      <c r="B1112" s="626" t="s">
        <v>551</v>
      </c>
      <c r="C1112" s="627" t="s">
        <v>571</v>
      </c>
      <c r="D1112" s="628" t="s">
        <v>572</v>
      </c>
      <c r="E1112" s="627" t="s">
        <v>552</v>
      </c>
      <c r="F1112" s="628" t="s">
        <v>553</v>
      </c>
      <c r="G1112" s="627" t="s">
        <v>1399</v>
      </c>
      <c r="H1112" s="627" t="s">
        <v>1551</v>
      </c>
      <c r="I1112" s="627" t="s">
        <v>1552</v>
      </c>
      <c r="J1112" s="627" t="s">
        <v>1553</v>
      </c>
      <c r="K1112" s="627" t="s">
        <v>1554</v>
      </c>
      <c r="L1112" s="629">
        <v>472.11170035969133</v>
      </c>
      <c r="M1112" s="629">
        <v>10</v>
      </c>
      <c r="N1112" s="630">
        <v>4721.1170035969135</v>
      </c>
    </row>
    <row r="1113" spans="1:14" ht="14.4" customHeight="1" x14ac:dyDescent="0.3">
      <c r="A1113" s="625" t="s">
        <v>549</v>
      </c>
      <c r="B1113" s="626" t="s">
        <v>551</v>
      </c>
      <c r="C1113" s="627" t="s">
        <v>571</v>
      </c>
      <c r="D1113" s="628" t="s">
        <v>572</v>
      </c>
      <c r="E1113" s="627" t="s">
        <v>552</v>
      </c>
      <c r="F1113" s="628" t="s">
        <v>553</v>
      </c>
      <c r="G1113" s="627" t="s">
        <v>1399</v>
      </c>
      <c r="H1113" s="627" t="s">
        <v>2996</v>
      </c>
      <c r="I1113" s="627" t="s">
        <v>2997</v>
      </c>
      <c r="J1113" s="627" t="s">
        <v>2998</v>
      </c>
      <c r="K1113" s="627" t="s">
        <v>2999</v>
      </c>
      <c r="L1113" s="629">
        <v>714.45000000000016</v>
      </c>
      <c r="M1113" s="629">
        <v>3</v>
      </c>
      <c r="N1113" s="630">
        <v>2143.3500000000004</v>
      </c>
    </row>
    <row r="1114" spans="1:14" ht="14.4" customHeight="1" x14ac:dyDescent="0.3">
      <c r="A1114" s="625" t="s">
        <v>549</v>
      </c>
      <c r="B1114" s="626" t="s">
        <v>551</v>
      </c>
      <c r="C1114" s="627" t="s">
        <v>571</v>
      </c>
      <c r="D1114" s="628" t="s">
        <v>572</v>
      </c>
      <c r="E1114" s="627" t="s">
        <v>552</v>
      </c>
      <c r="F1114" s="628" t="s">
        <v>553</v>
      </c>
      <c r="G1114" s="627" t="s">
        <v>1399</v>
      </c>
      <c r="H1114" s="627" t="s">
        <v>1558</v>
      </c>
      <c r="I1114" s="627" t="s">
        <v>1559</v>
      </c>
      <c r="J1114" s="627" t="s">
        <v>1560</v>
      </c>
      <c r="K1114" s="627" t="s">
        <v>1561</v>
      </c>
      <c r="L1114" s="629">
        <v>71.040065956106204</v>
      </c>
      <c r="M1114" s="629">
        <v>198</v>
      </c>
      <c r="N1114" s="630">
        <v>14065.933059309029</v>
      </c>
    </row>
    <row r="1115" spans="1:14" ht="14.4" customHeight="1" x14ac:dyDescent="0.3">
      <c r="A1115" s="625" t="s">
        <v>549</v>
      </c>
      <c r="B1115" s="626" t="s">
        <v>551</v>
      </c>
      <c r="C1115" s="627" t="s">
        <v>571</v>
      </c>
      <c r="D1115" s="628" t="s">
        <v>572</v>
      </c>
      <c r="E1115" s="627" t="s">
        <v>552</v>
      </c>
      <c r="F1115" s="628" t="s">
        <v>553</v>
      </c>
      <c r="G1115" s="627" t="s">
        <v>1399</v>
      </c>
      <c r="H1115" s="627" t="s">
        <v>3000</v>
      </c>
      <c r="I1115" s="627" t="s">
        <v>1136</v>
      </c>
      <c r="J1115" s="627" t="s">
        <v>3001</v>
      </c>
      <c r="K1115" s="627" t="s">
        <v>599</v>
      </c>
      <c r="L1115" s="629">
        <v>103.35</v>
      </c>
      <c r="M1115" s="629">
        <v>1</v>
      </c>
      <c r="N1115" s="630">
        <v>103.35</v>
      </c>
    </row>
    <row r="1116" spans="1:14" ht="14.4" customHeight="1" x14ac:dyDescent="0.3">
      <c r="A1116" s="625" t="s">
        <v>549</v>
      </c>
      <c r="B1116" s="626" t="s">
        <v>551</v>
      </c>
      <c r="C1116" s="627" t="s">
        <v>571</v>
      </c>
      <c r="D1116" s="628" t="s">
        <v>572</v>
      </c>
      <c r="E1116" s="627" t="s">
        <v>552</v>
      </c>
      <c r="F1116" s="628" t="s">
        <v>553</v>
      </c>
      <c r="G1116" s="627" t="s">
        <v>1399</v>
      </c>
      <c r="H1116" s="627" t="s">
        <v>3002</v>
      </c>
      <c r="I1116" s="627" t="s">
        <v>3003</v>
      </c>
      <c r="J1116" s="627" t="s">
        <v>3004</v>
      </c>
      <c r="K1116" s="627" t="s">
        <v>3005</v>
      </c>
      <c r="L1116" s="629">
        <v>67.42</v>
      </c>
      <c r="M1116" s="629">
        <v>1</v>
      </c>
      <c r="N1116" s="630">
        <v>67.42</v>
      </c>
    </row>
    <row r="1117" spans="1:14" ht="14.4" customHeight="1" x14ac:dyDescent="0.3">
      <c r="A1117" s="625" t="s">
        <v>549</v>
      </c>
      <c r="B1117" s="626" t="s">
        <v>551</v>
      </c>
      <c r="C1117" s="627" t="s">
        <v>571</v>
      </c>
      <c r="D1117" s="628" t="s">
        <v>572</v>
      </c>
      <c r="E1117" s="627" t="s">
        <v>552</v>
      </c>
      <c r="F1117" s="628" t="s">
        <v>553</v>
      </c>
      <c r="G1117" s="627" t="s">
        <v>1399</v>
      </c>
      <c r="H1117" s="627" t="s">
        <v>1569</v>
      </c>
      <c r="I1117" s="627" t="s">
        <v>1570</v>
      </c>
      <c r="J1117" s="627" t="s">
        <v>1571</v>
      </c>
      <c r="K1117" s="627" t="s">
        <v>1457</v>
      </c>
      <c r="L1117" s="629">
        <v>174.24</v>
      </c>
      <c r="M1117" s="629">
        <v>1</v>
      </c>
      <c r="N1117" s="630">
        <v>174.24</v>
      </c>
    </row>
    <row r="1118" spans="1:14" ht="14.4" customHeight="1" x14ac:dyDescent="0.3">
      <c r="A1118" s="625" t="s">
        <v>549</v>
      </c>
      <c r="B1118" s="626" t="s">
        <v>551</v>
      </c>
      <c r="C1118" s="627" t="s">
        <v>571</v>
      </c>
      <c r="D1118" s="628" t="s">
        <v>572</v>
      </c>
      <c r="E1118" s="627" t="s">
        <v>552</v>
      </c>
      <c r="F1118" s="628" t="s">
        <v>553</v>
      </c>
      <c r="G1118" s="627" t="s">
        <v>1399</v>
      </c>
      <c r="H1118" s="627" t="s">
        <v>2447</v>
      </c>
      <c r="I1118" s="627" t="s">
        <v>2448</v>
      </c>
      <c r="J1118" s="627" t="s">
        <v>2449</v>
      </c>
      <c r="K1118" s="627" t="s">
        <v>2450</v>
      </c>
      <c r="L1118" s="629">
        <v>390.05</v>
      </c>
      <c r="M1118" s="629">
        <v>4</v>
      </c>
      <c r="N1118" s="630">
        <v>1560.2</v>
      </c>
    </row>
    <row r="1119" spans="1:14" ht="14.4" customHeight="1" x14ac:dyDescent="0.3">
      <c r="A1119" s="625" t="s">
        <v>549</v>
      </c>
      <c r="B1119" s="626" t="s">
        <v>551</v>
      </c>
      <c r="C1119" s="627" t="s">
        <v>571</v>
      </c>
      <c r="D1119" s="628" t="s">
        <v>572</v>
      </c>
      <c r="E1119" s="627" t="s">
        <v>552</v>
      </c>
      <c r="F1119" s="628" t="s">
        <v>553</v>
      </c>
      <c r="G1119" s="627" t="s">
        <v>1399</v>
      </c>
      <c r="H1119" s="627" t="s">
        <v>3006</v>
      </c>
      <c r="I1119" s="627" t="s">
        <v>3007</v>
      </c>
      <c r="J1119" s="627" t="s">
        <v>3008</v>
      </c>
      <c r="K1119" s="627" t="s">
        <v>3009</v>
      </c>
      <c r="L1119" s="629">
        <v>386.41068529554525</v>
      </c>
      <c r="M1119" s="629">
        <v>8</v>
      </c>
      <c r="N1119" s="630">
        <v>3091.285482364362</v>
      </c>
    </row>
    <row r="1120" spans="1:14" ht="14.4" customHeight="1" x14ac:dyDescent="0.3">
      <c r="A1120" s="625" t="s">
        <v>549</v>
      </c>
      <c r="B1120" s="626" t="s">
        <v>551</v>
      </c>
      <c r="C1120" s="627" t="s">
        <v>571</v>
      </c>
      <c r="D1120" s="628" t="s">
        <v>572</v>
      </c>
      <c r="E1120" s="627" t="s">
        <v>552</v>
      </c>
      <c r="F1120" s="628" t="s">
        <v>553</v>
      </c>
      <c r="G1120" s="627" t="s">
        <v>1399</v>
      </c>
      <c r="H1120" s="627" t="s">
        <v>2451</v>
      </c>
      <c r="I1120" s="627" t="s">
        <v>2452</v>
      </c>
      <c r="J1120" s="627" t="s">
        <v>2453</v>
      </c>
      <c r="K1120" s="627" t="s">
        <v>2454</v>
      </c>
      <c r="L1120" s="629">
        <v>306.31020875274601</v>
      </c>
      <c r="M1120" s="629">
        <v>1</v>
      </c>
      <c r="N1120" s="630">
        <v>306.31020875274601</v>
      </c>
    </row>
    <row r="1121" spans="1:14" ht="14.4" customHeight="1" x14ac:dyDescent="0.3">
      <c r="A1121" s="625" t="s">
        <v>549</v>
      </c>
      <c r="B1121" s="626" t="s">
        <v>551</v>
      </c>
      <c r="C1121" s="627" t="s">
        <v>571</v>
      </c>
      <c r="D1121" s="628" t="s">
        <v>572</v>
      </c>
      <c r="E1121" s="627" t="s">
        <v>552</v>
      </c>
      <c r="F1121" s="628" t="s">
        <v>553</v>
      </c>
      <c r="G1121" s="627" t="s">
        <v>1399</v>
      </c>
      <c r="H1121" s="627" t="s">
        <v>1572</v>
      </c>
      <c r="I1121" s="627" t="s">
        <v>1572</v>
      </c>
      <c r="J1121" s="627" t="s">
        <v>1573</v>
      </c>
      <c r="K1121" s="627" t="s">
        <v>1574</v>
      </c>
      <c r="L1121" s="629">
        <v>2144.3014906194499</v>
      </c>
      <c r="M1121" s="629">
        <v>12.5</v>
      </c>
      <c r="N1121" s="630">
        <v>26803.768632743122</v>
      </c>
    </row>
    <row r="1122" spans="1:14" ht="14.4" customHeight="1" x14ac:dyDescent="0.3">
      <c r="A1122" s="625" t="s">
        <v>549</v>
      </c>
      <c r="B1122" s="626" t="s">
        <v>551</v>
      </c>
      <c r="C1122" s="627" t="s">
        <v>571</v>
      </c>
      <c r="D1122" s="628" t="s">
        <v>572</v>
      </c>
      <c r="E1122" s="627" t="s">
        <v>552</v>
      </c>
      <c r="F1122" s="628" t="s">
        <v>553</v>
      </c>
      <c r="G1122" s="627" t="s">
        <v>1399</v>
      </c>
      <c r="H1122" s="627" t="s">
        <v>1575</v>
      </c>
      <c r="I1122" s="627" t="s">
        <v>1576</v>
      </c>
      <c r="J1122" s="627" t="s">
        <v>1441</v>
      </c>
      <c r="K1122" s="627" t="s">
        <v>1577</v>
      </c>
      <c r="L1122" s="629">
        <v>413.99812518674798</v>
      </c>
      <c r="M1122" s="629">
        <v>1</v>
      </c>
      <c r="N1122" s="630">
        <v>413.99812518674798</v>
      </c>
    </row>
    <row r="1123" spans="1:14" ht="14.4" customHeight="1" x14ac:dyDescent="0.3">
      <c r="A1123" s="625" t="s">
        <v>549</v>
      </c>
      <c r="B1123" s="626" t="s">
        <v>551</v>
      </c>
      <c r="C1123" s="627" t="s">
        <v>571</v>
      </c>
      <c r="D1123" s="628" t="s">
        <v>572</v>
      </c>
      <c r="E1123" s="627" t="s">
        <v>552</v>
      </c>
      <c r="F1123" s="628" t="s">
        <v>553</v>
      </c>
      <c r="G1123" s="627" t="s">
        <v>1399</v>
      </c>
      <c r="H1123" s="627" t="s">
        <v>1578</v>
      </c>
      <c r="I1123" s="627" t="s">
        <v>1579</v>
      </c>
      <c r="J1123" s="627" t="s">
        <v>1580</v>
      </c>
      <c r="K1123" s="627" t="s">
        <v>1581</v>
      </c>
      <c r="L1123" s="629">
        <v>119.08</v>
      </c>
      <c r="M1123" s="629">
        <v>1</v>
      </c>
      <c r="N1123" s="630">
        <v>119.08</v>
      </c>
    </row>
    <row r="1124" spans="1:14" ht="14.4" customHeight="1" x14ac:dyDescent="0.3">
      <c r="A1124" s="625" t="s">
        <v>549</v>
      </c>
      <c r="B1124" s="626" t="s">
        <v>551</v>
      </c>
      <c r="C1124" s="627" t="s">
        <v>571</v>
      </c>
      <c r="D1124" s="628" t="s">
        <v>572</v>
      </c>
      <c r="E1124" s="627" t="s">
        <v>552</v>
      </c>
      <c r="F1124" s="628" t="s">
        <v>553</v>
      </c>
      <c r="G1124" s="627" t="s">
        <v>1399</v>
      </c>
      <c r="H1124" s="627" t="s">
        <v>3010</v>
      </c>
      <c r="I1124" s="627" t="s">
        <v>3011</v>
      </c>
      <c r="J1124" s="627" t="s">
        <v>3012</v>
      </c>
      <c r="K1124" s="627" t="s">
        <v>3013</v>
      </c>
      <c r="L1124" s="629">
        <v>1172.72</v>
      </c>
      <c r="M1124" s="629">
        <v>1</v>
      </c>
      <c r="N1124" s="630">
        <v>1172.72</v>
      </c>
    </row>
    <row r="1125" spans="1:14" ht="14.4" customHeight="1" x14ac:dyDescent="0.3">
      <c r="A1125" s="625" t="s">
        <v>549</v>
      </c>
      <c r="B1125" s="626" t="s">
        <v>551</v>
      </c>
      <c r="C1125" s="627" t="s">
        <v>571</v>
      </c>
      <c r="D1125" s="628" t="s">
        <v>572</v>
      </c>
      <c r="E1125" s="627" t="s">
        <v>552</v>
      </c>
      <c r="F1125" s="628" t="s">
        <v>553</v>
      </c>
      <c r="G1125" s="627" t="s">
        <v>1399</v>
      </c>
      <c r="H1125" s="627" t="s">
        <v>1585</v>
      </c>
      <c r="I1125" s="627" t="s">
        <v>1586</v>
      </c>
      <c r="J1125" s="627" t="s">
        <v>1489</v>
      </c>
      <c r="K1125" s="627" t="s">
        <v>1587</v>
      </c>
      <c r="L1125" s="629">
        <v>56.61</v>
      </c>
      <c r="M1125" s="629">
        <v>2</v>
      </c>
      <c r="N1125" s="630">
        <v>113.22</v>
      </c>
    </row>
    <row r="1126" spans="1:14" ht="14.4" customHeight="1" x14ac:dyDescent="0.3">
      <c r="A1126" s="625" t="s">
        <v>549</v>
      </c>
      <c r="B1126" s="626" t="s">
        <v>551</v>
      </c>
      <c r="C1126" s="627" t="s">
        <v>571</v>
      </c>
      <c r="D1126" s="628" t="s">
        <v>572</v>
      </c>
      <c r="E1126" s="627" t="s">
        <v>552</v>
      </c>
      <c r="F1126" s="628" t="s">
        <v>553</v>
      </c>
      <c r="G1126" s="627" t="s">
        <v>1399</v>
      </c>
      <c r="H1126" s="627" t="s">
        <v>3014</v>
      </c>
      <c r="I1126" s="627" t="s">
        <v>3015</v>
      </c>
      <c r="J1126" s="627" t="s">
        <v>3016</v>
      </c>
      <c r="K1126" s="627" t="s">
        <v>3017</v>
      </c>
      <c r="L1126" s="629">
        <v>136.54</v>
      </c>
      <c r="M1126" s="629">
        <v>1</v>
      </c>
      <c r="N1126" s="630">
        <v>136.54</v>
      </c>
    </row>
    <row r="1127" spans="1:14" ht="14.4" customHeight="1" x14ac:dyDescent="0.3">
      <c r="A1127" s="625" t="s">
        <v>549</v>
      </c>
      <c r="B1127" s="626" t="s">
        <v>551</v>
      </c>
      <c r="C1127" s="627" t="s">
        <v>571</v>
      </c>
      <c r="D1127" s="628" t="s">
        <v>572</v>
      </c>
      <c r="E1127" s="627" t="s">
        <v>552</v>
      </c>
      <c r="F1127" s="628" t="s">
        <v>553</v>
      </c>
      <c r="G1127" s="627" t="s">
        <v>1399</v>
      </c>
      <c r="H1127" s="627" t="s">
        <v>2474</v>
      </c>
      <c r="I1127" s="627" t="s">
        <v>2475</v>
      </c>
      <c r="J1127" s="627" t="s">
        <v>2476</v>
      </c>
      <c r="K1127" s="627" t="s">
        <v>2477</v>
      </c>
      <c r="L1127" s="629">
        <v>162.03965098490201</v>
      </c>
      <c r="M1127" s="629">
        <v>1</v>
      </c>
      <c r="N1127" s="630">
        <v>162.03965098490201</v>
      </c>
    </row>
    <row r="1128" spans="1:14" ht="14.4" customHeight="1" x14ac:dyDescent="0.3">
      <c r="A1128" s="625" t="s">
        <v>549</v>
      </c>
      <c r="B1128" s="626" t="s">
        <v>551</v>
      </c>
      <c r="C1128" s="627" t="s">
        <v>571</v>
      </c>
      <c r="D1128" s="628" t="s">
        <v>572</v>
      </c>
      <c r="E1128" s="627" t="s">
        <v>552</v>
      </c>
      <c r="F1128" s="628" t="s">
        <v>553</v>
      </c>
      <c r="G1128" s="627" t="s">
        <v>1399</v>
      </c>
      <c r="H1128" s="627" t="s">
        <v>3018</v>
      </c>
      <c r="I1128" s="627" t="s">
        <v>3019</v>
      </c>
      <c r="J1128" s="627" t="s">
        <v>3020</v>
      </c>
      <c r="K1128" s="627" t="s">
        <v>3021</v>
      </c>
      <c r="L1128" s="629">
        <v>111.379504440829</v>
      </c>
      <c r="M1128" s="629">
        <v>1</v>
      </c>
      <c r="N1128" s="630">
        <v>111.379504440829</v>
      </c>
    </row>
    <row r="1129" spans="1:14" ht="14.4" customHeight="1" x14ac:dyDescent="0.3">
      <c r="A1129" s="625" t="s">
        <v>549</v>
      </c>
      <c r="B1129" s="626" t="s">
        <v>551</v>
      </c>
      <c r="C1129" s="627" t="s">
        <v>571</v>
      </c>
      <c r="D1129" s="628" t="s">
        <v>572</v>
      </c>
      <c r="E1129" s="627" t="s">
        <v>552</v>
      </c>
      <c r="F1129" s="628" t="s">
        <v>553</v>
      </c>
      <c r="G1129" s="627" t="s">
        <v>1399</v>
      </c>
      <c r="H1129" s="627" t="s">
        <v>3022</v>
      </c>
      <c r="I1129" s="627" t="s">
        <v>3023</v>
      </c>
      <c r="J1129" s="627" t="s">
        <v>3024</v>
      </c>
      <c r="K1129" s="627" t="s">
        <v>3025</v>
      </c>
      <c r="L1129" s="629">
        <v>530.27</v>
      </c>
      <c r="M1129" s="629">
        <v>1</v>
      </c>
      <c r="N1129" s="630">
        <v>530.27</v>
      </c>
    </row>
    <row r="1130" spans="1:14" ht="14.4" customHeight="1" x14ac:dyDescent="0.3">
      <c r="A1130" s="625" t="s">
        <v>549</v>
      </c>
      <c r="B1130" s="626" t="s">
        <v>551</v>
      </c>
      <c r="C1130" s="627" t="s">
        <v>571</v>
      </c>
      <c r="D1130" s="628" t="s">
        <v>572</v>
      </c>
      <c r="E1130" s="627" t="s">
        <v>552</v>
      </c>
      <c r="F1130" s="628" t="s">
        <v>553</v>
      </c>
      <c r="G1130" s="627" t="s">
        <v>1399</v>
      </c>
      <c r="H1130" s="627" t="s">
        <v>2497</v>
      </c>
      <c r="I1130" s="627" t="s">
        <v>2498</v>
      </c>
      <c r="J1130" s="627" t="s">
        <v>2499</v>
      </c>
      <c r="K1130" s="627" t="s">
        <v>975</v>
      </c>
      <c r="L1130" s="629">
        <v>257.04957236746202</v>
      </c>
      <c r="M1130" s="629">
        <v>1</v>
      </c>
      <c r="N1130" s="630">
        <v>257.04957236746202</v>
      </c>
    </row>
    <row r="1131" spans="1:14" ht="14.4" customHeight="1" x14ac:dyDescent="0.3">
      <c r="A1131" s="625" t="s">
        <v>549</v>
      </c>
      <c r="B1131" s="626" t="s">
        <v>551</v>
      </c>
      <c r="C1131" s="627" t="s">
        <v>571</v>
      </c>
      <c r="D1131" s="628" t="s">
        <v>572</v>
      </c>
      <c r="E1131" s="627" t="s">
        <v>552</v>
      </c>
      <c r="F1131" s="628" t="s">
        <v>553</v>
      </c>
      <c r="G1131" s="627" t="s">
        <v>1399</v>
      </c>
      <c r="H1131" s="627" t="s">
        <v>2504</v>
      </c>
      <c r="I1131" s="627" t="s">
        <v>2505</v>
      </c>
      <c r="J1131" s="627" t="s">
        <v>2506</v>
      </c>
      <c r="K1131" s="627" t="s">
        <v>2349</v>
      </c>
      <c r="L1131" s="629">
        <v>40.25</v>
      </c>
      <c r="M1131" s="629">
        <v>2</v>
      </c>
      <c r="N1131" s="630">
        <v>80.5</v>
      </c>
    </row>
    <row r="1132" spans="1:14" ht="14.4" customHeight="1" x14ac:dyDescent="0.3">
      <c r="A1132" s="625" t="s">
        <v>549</v>
      </c>
      <c r="B1132" s="626" t="s">
        <v>551</v>
      </c>
      <c r="C1132" s="627" t="s">
        <v>571</v>
      </c>
      <c r="D1132" s="628" t="s">
        <v>572</v>
      </c>
      <c r="E1132" s="627" t="s">
        <v>552</v>
      </c>
      <c r="F1132" s="628" t="s">
        <v>553</v>
      </c>
      <c r="G1132" s="627" t="s">
        <v>1399</v>
      </c>
      <c r="H1132" s="627" t="s">
        <v>3026</v>
      </c>
      <c r="I1132" s="627" t="s">
        <v>3027</v>
      </c>
      <c r="J1132" s="627" t="s">
        <v>3028</v>
      </c>
      <c r="K1132" s="627" t="s">
        <v>607</v>
      </c>
      <c r="L1132" s="629">
        <v>136.699133640816</v>
      </c>
      <c r="M1132" s="629">
        <v>1</v>
      </c>
      <c r="N1132" s="630">
        <v>136.699133640816</v>
      </c>
    </row>
    <row r="1133" spans="1:14" ht="14.4" customHeight="1" x14ac:dyDescent="0.3">
      <c r="A1133" s="625" t="s">
        <v>549</v>
      </c>
      <c r="B1133" s="626" t="s">
        <v>551</v>
      </c>
      <c r="C1133" s="627" t="s">
        <v>571</v>
      </c>
      <c r="D1133" s="628" t="s">
        <v>572</v>
      </c>
      <c r="E1133" s="627" t="s">
        <v>552</v>
      </c>
      <c r="F1133" s="628" t="s">
        <v>553</v>
      </c>
      <c r="G1133" s="627" t="s">
        <v>1399</v>
      </c>
      <c r="H1133" s="627" t="s">
        <v>3029</v>
      </c>
      <c r="I1133" s="627" t="s">
        <v>3030</v>
      </c>
      <c r="J1133" s="627" t="s">
        <v>3031</v>
      </c>
      <c r="K1133" s="627" t="s">
        <v>3032</v>
      </c>
      <c r="L1133" s="629">
        <v>345.08608738573503</v>
      </c>
      <c r="M1133" s="629">
        <v>3</v>
      </c>
      <c r="N1133" s="630">
        <v>1035.2582621572051</v>
      </c>
    </row>
    <row r="1134" spans="1:14" ht="14.4" customHeight="1" x14ac:dyDescent="0.3">
      <c r="A1134" s="625" t="s">
        <v>549</v>
      </c>
      <c r="B1134" s="626" t="s">
        <v>551</v>
      </c>
      <c r="C1134" s="627" t="s">
        <v>571</v>
      </c>
      <c r="D1134" s="628" t="s">
        <v>572</v>
      </c>
      <c r="E1134" s="627" t="s">
        <v>552</v>
      </c>
      <c r="F1134" s="628" t="s">
        <v>553</v>
      </c>
      <c r="G1134" s="627" t="s">
        <v>1399</v>
      </c>
      <c r="H1134" s="627" t="s">
        <v>3033</v>
      </c>
      <c r="I1134" s="627" t="s">
        <v>3033</v>
      </c>
      <c r="J1134" s="627" t="s">
        <v>1604</v>
      </c>
      <c r="K1134" s="627" t="s">
        <v>3034</v>
      </c>
      <c r="L1134" s="629">
        <v>438.94</v>
      </c>
      <c r="M1134" s="629">
        <v>1</v>
      </c>
      <c r="N1134" s="630">
        <v>438.94</v>
      </c>
    </row>
    <row r="1135" spans="1:14" ht="14.4" customHeight="1" x14ac:dyDescent="0.3">
      <c r="A1135" s="625" t="s">
        <v>549</v>
      </c>
      <c r="B1135" s="626" t="s">
        <v>551</v>
      </c>
      <c r="C1135" s="627" t="s">
        <v>571</v>
      </c>
      <c r="D1135" s="628" t="s">
        <v>572</v>
      </c>
      <c r="E1135" s="627" t="s">
        <v>552</v>
      </c>
      <c r="F1135" s="628" t="s">
        <v>553</v>
      </c>
      <c r="G1135" s="627" t="s">
        <v>1399</v>
      </c>
      <c r="H1135" s="627" t="s">
        <v>3035</v>
      </c>
      <c r="I1135" s="627" t="s">
        <v>3036</v>
      </c>
      <c r="J1135" s="627" t="s">
        <v>3037</v>
      </c>
      <c r="K1135" s="627" t="s">
        <v>1457</v>
      </c>
      <c r="L1135" s="629">
        <v>82.81</v>
      </c>
      <c r="M1135" s="629">
        <v>2</v>
      </c>
      <c r="N1135" s="630">
        <v>165.62</v>
      </c>
    </row>
    <row r="1136" spans="1:14" ht="14.4" customHeight="1" x14ac:dyDescent="0.3">
      <c r="A1136" s="625" t="s">
        <v>549</v>
      </c>
      <c r="B1136" s="626" t="s">
        <v>551</v>
      </c>
      <c r="C1136" s="627" t="s">
        <v>571</v>
      </c>
      <c r="D1136" s="628" t="s">
        <v>572</v>
      </c>
      <c r="E1136" s="627" t="s">
        <v>554</v>
      </c>
      <c r="F1136" s="628" t="s">
        <v>555</v>
      </c>
      <c r="G1136" s="627" t="s">
        <v>620</v>
      </c>
      <c r="H1136" s="627" t="s">
        <v>1605</v>
      </c>
      <c r="I1136" s="627" t="s">
        <v>1606</v>
      </c>
      <c r="J1136" s="627" t="s">
        <v>1607</v>
      </c>
      <c r="K1136" s="627" t="s">
        <v>1608</v>
      </c>
      <c r="L1136" s="629">
        <v>2332.2952950776817</v>
      </c>
      <c r="M1136" s="629">
        <v>20</v>
      </c>
      <c r="N1136" s="630">
        <v>46645.905901553633</v>
      </c>
    </row>
    <row r="1137" spans="1:14" ht="14.4" customHeight="1" x14ac:dyDescent="0.3">
      <c r="A1137" s="625" t="s">
        <v>549</v>
      </c>
      <c r="B1137" s="626" t="s">
        <v>551</v>
      </c>
      <c r="C1137" s="627" t="s">
        <v>571</v>
      </c>
      <c r="D1137" s="628" t="s">
        <v>572</v>
      </c>
      <c r="E1137" s="627" t="s">
        <v>554</v>
      </c>
      <c r="F1137" s="628" t="s">
        <v>555</v>
      </c>
      <c r="G1137" s="627" t="s">
        <v>620</v>
      </c>
      <c r="H1137" s="627" t="s">
        <v>1609</v>
      </c>
      <c r="I1137" s="627" t="s">
        <v>1610</v>
      </c>
      <c r="J1137" s="627" t="s">
        <v>1611</v>
      </c>
      <c r="K1137" s="627" t="s">
        <v>1608</v>
      </c>
      <c r="L1137" s="629">
        <v>2223.34</v>
      </c>
      <c r="M1137" s="629">
        <v>13.999999999999998</v>
      </c>
      <c r="N1137" s="630">
        <v>31126.76</v>
      </c>
    </row>
    <row r="1138" spans="1:14" ht="14.4" customHeight="1" x14ac:dyDescent="0.3">
      <c r="A1138" s="625" t="s">
        <v>549</v>
      </c>
      <c r="B1138" s="626" t="s">
        <v>551</v>
      </c>
      <c r="C1138" s="627" t="s">
        <v>571</v>
      </c>
      <c r="D1138" s="628" t="s">
        <v>572</v>
      </c>
      <c r="E1138" s="627" t="s">
        <v>554</v>
      </c>
      <c r="F1138" s="628" t="s">
        <v>555</v>
      </c>
      <c r="G1138" s="627" t="s">
        <v>620</v>
      </c>
      <c r="H1138" s="627" t="s">
        <v>1612</v>
      </c>
      <c r="I1138" s="627" t="s">
        <v>1613</v>
      </c>
      <c r="J1138" s="627" t="s">
        <v>1614</v>
      </c>
      <c r="K1138" s="627" t="s">
        <v>1608</v>
      </c>
      <c r="L1138" s="629">
        <v>2416.0100000000002</v>
      </c>
      <c r="M1138" s="629">
        <v>8</v>
      </c>
      <c r="N1138" s="630">
        <v>19328.080000000002</v>
      </c>
    </row>
    <row r="1139" spans="1:14" ht="14.4" customHeight="1" x14ac:dyDescent="0.3">
      <c r="A1139" s="625" t="s">
        <v>549</v>
      </c>
      <c r="B1139" s="626" t="s">
        <v>551</v>
      </c>
      <c r="C1139" s="627" t="s">
        <v>571</v>
      </c>
      <c r="D1139" s="628" t="s">
        <v>572</v>
      </c>
      <c r="E1139" s="627" t="s">
        <v>554</v>
      </c>
      <c r="F1139" s="628" t="s">
        <v>555</v>
      </c>
      <c r="G1139" s="627" t="s">
        <v>620</v>
      </c>
      <c r="H1139" s="627" t="s">
        <v>2507</v>
      </c>
      <c r="I1139" s="627" t="s">
        <v>2508</v>
      </c>
      <c r="J1139" s="627" t="s">
        <v>2509</v>
      </c>
      <c r="K1139" s="627" t="s">
        <v>2510</v>
      </c>
      <c r="L1139" s="629">
        <v>1735.66</v>
      </c>
      <c r="M1139" s="629">
        <v>2</v>
      </c>
      <c r="N1139" s="630">
        <v>3471.32</v>
      </c>
    </row>
    <row r="1140" spans="1:14" ht="14.4" customHeight="1" x14ac:dyDescent="0.3">
      <c r="A1140" s="625" t="s">
        <v>549</v>
      </c>
      <c r="B1140" s="626" t="s">
        <v>551</v>
      </c>
      <c r="C1140" s="627" t="s">
        <v>571</v>
      </c>
      <c r="D1140" s="628" t="s">
        <v>572</v>
      </c>
      <c r="E1140" s="627" t="s">
        <v>554</v>
      </c>
      <c r="F1140" s="628" t="s">
        <v>555</v>
      </c>
      <c r="G1140" s="627" t="s">
        <v>620</v>
      </c>
      <c r="H1140" s="627" t="s">
        <v>1619</v>
      </c>
      <c r="I1140" s="627" t="s">
        <v>1620</v>
      </c>
      <c r="J1140" s="627" t="s">
        <v>1617</v>
      </c>
      <c r="K1140" s="627" t="s">
        <v>1621</v>
      </c>
      <c r="L1140" s="629">
        <v>2156.25</v>
      </c>
      <c r="M1140" s="629">
        <v>1.7</v>
      </c>
      <c r="N1140" s="630">
        <v>3665.625</v>
      </c>
    </row>
    <row r="1141" spans="1:14" ht="14.4" customHeight="1" x14ac:dyDescent="0.3">
      <c r="A1141" s="625" t="s">
        <v>549</v>
      </c>
      <c r="B1141" s="626" t="s">
        <v>551</v>
      </c>
      <c r="C1141" s="627" t="s">
        <v>571</v>
      </c>
      <c r="D1141" s="628" t="s">
        <v>572</v>
      </c>
      <c r="E1141" s="627" t="s">
        <v>554</v>
      </c>
      <c r="F1141" s="628" t="s">
        <v>555</v>
      </c>
      <c r="G1141" s="627" t="s">
        <v>620</v>
      </c>
      <c r="H1141" s="627" t="s">
        <v>2514</v>
      </c>
      <c r="I1141" s="627" t="s">
        <v>2515</v>
      </c>
      <c r="J1141" s="627" t="s">
        <v>1627</v>
      </c>
      <c r="K1141" s="627" t="s">
        <v>2516</v>
      </c>
      <c r="L1141" s="629">
        <v>290.26</v>
      </c>
      <c r="M1141" s="629">
        <v>15</v>
      </c>
      <c r="N1141" s="630">
        <v>4353.8999999999996</v>
      </c>
    </row>
    <row r="1142" spans="1:14" ht="14.4" customHeight="1" x14ac:dyDescent="0.3">
      <c r="A1142" s="625" t="s">
        <v>549</v>
      </c>
      <c r="B1142" s="626" t="s">
        <v>551</v>
      </c>
      <c r="C1142" s="627" t="s">
        <v>571</v>
      </c>
      <c r="D1142" s="628" t="s">
        <v>572</v>
      </c>
      <c r="E1142" s="627" t="s">
        <v>554</v>
      </c>
      <c r="F1142" s="628" t="s">
        <v>555</v>
      </c>
      <c r="G1142" s="627" t="s">
        <v>620</v>
      </c>
      <c r="H1142" s="627" t="s">
        <v>3038</v>
      </c>
      <c r="I1142" s="627" t="s">
        <v>3039</v>
      </c>
      <c r="J1142" s="627" t="s">
        <v>3040</v>
      </c>
      <c r="K1142" s="627" t="s">
        <v>3041</v>
      </c>
      <c r="L1142" s="629">
        <v>2247.375</v>
      </c>
      <c r="M1142" s="629">
        <v>2</v>
      </c>
      <c r="N1142" s="630">
        <v>4494.75</v>
      </c>
    </row>
    <row r="1143" spans="1:14" ht="14.4" customHeight="1" x14ac:dyDescent="0.3">
      <c r="A1143" s="625" t="s">
        <v>549</v>
      </c>
      <c r="B1143" s="626" t="s">
        <v>551</v>
      </c>
      <c r="C1143" s="627" t="s">
        <v>571</v>
      </c>
      <c r="D1143" s="628" t="s">
        <v>572</v>
      </c>
      <c r="E1143" s="627" t="s">
        <v>554</v>
      </c>
      <c r="F1143" s="628" t="s">
        <v>555</v>
      </c>
      <c r="G1143" s="627" t="s">
        <v>1399</v>
      </c>
      <c r="H1143" s="627" t="s">
        <v>1629</v>
      </c>
      <c r="I1143" s="627" t="s">
        <v>1630</v>
      </c>
      <c r="J1143" s="627" t="s">
        <v>1631</v>
      </c>
      <c r="K1143" s="627" t="s">
        <v>1632</v>
      </c>
      <c r="L1143" s="629">
        <v>40.729999999999997</v>
      </c>
      <c r="M1143" s="629">
        <v>6</v>
      </c>
      <c r="N1143" s="630">
        <v>244.38</v>
      </c>
    </row>
    <row r="1144" spans="1:14" ht="14.4" customHeight="1" x14ac:dyDescent="0.3">
      <c r="A1144" s="625" t="s">
        <v>549</v>
      </c>
      <c r="B1144" s="626" t="s">
        <v>551</v>
      </c>
      <c r="C1144" s="627" t="s">
        <v>571</v>
      </c>
      <c r="D1144" s="628" t="s">
        <v>572</v>
      </c>
      <c r="E1144" s="627" t="s">
        <v>554</v>
      </c>
      <c r="F1144" s="628" t="s">
        <v>555</v>
      </c>
      <c r="G1144" s="627" t="s">
        <v>1399</v>
      </c>
      <c r="H1144" s="627" t="s">
        <v>3042</v>
      </c>
      <c r="I1144" s="627" t="s">
        <v>3043</v>
      </c>
      <c r="J1144" s="627" t="s">
        <v>3044</v>
      </c>
      <c r="K1144" s="627" t="s">
        <v>3045</v>
      </c>
      <c r="L1144" s="629">
        <v>202.859106616888</v>
      </c>
      <c r="M1144" s="629">
        <v>1</v>
      </c>
      <c r="N1144" s="630">
        <v>202.859106616888</v>
      </c>
    </row>
    <row r="1145" spans="1:14" ht="14.4" customHeight="1" x14ac:dyDescent="0.3">
      <c r="A1145" s="625" t="s">
        <v>549</v>
      </c>
      <c r="B1145" s="626" t="s">
        <v>551</v>
      </c>
      <c r="C1145" s="627" t="s">
        <v>571</v>
      </c>
      <c r="D1145" s="628" t="s">
        <v>572</v>
      </c>
      <c r="E1145" s="627" t="s">
        <v>554</v>
      </c>
      <c r="F1145" s="628" t="s">
        <v>555</v>
      </c>
      <c r="G1145" s="627" t="s">
        <v>1399</v>
      </c>
      <c r="H1145" s="627" t="s">
        <v>1646</v>
      </c>
      <c r="I1145" s="627" t="s">
        <v>1646</v>
      </c>
      <c r="J1145" s="627" t="s">
        <v>1640</v>
      </c>
      <c r="K1145" s="627" t="s">
        <v>1647</v>
      </c>
      <c r="L1145" s="629">
        <v>183.36999748954702</v>
      </c>
      <c r="M1145" s="629">
        <v>8</v>
      </c>
      <c r="N1145" s="630">
        <v>1466.9599799163761</v>
      </c>
    </row>
    <row r="1146" spans="1:14" ht="14.4" customHeight="1" x14ac:dyDescent="0.3">
      <c r="A1146" s="625" t="s">
        <v>549</v>
      </c>
      <c r="B1146" s="626" t="s">
        <v>551</v>
      </c>
      <c r="C1146" s="627" t="s">
        <v>571</v>
      </c>
      <c r="D1146" s="628" t="s">
        <v>572</v>
      </c>
      <c r="E1146" s="627" t="s">
        <v>560</v>
      </c>
      <c r="F1146" s="628" t="s">
        <v>561</v>
      </c>
      <c r="G1146" s="627"/>
      <c r="H1146" s="627" t="s">
        <v>1657</v>
      </c>
      <c r="I1146" s="627" t="s">
        <v>1658</v>
      </c>
      <c r="J1146" s="627" t="s">
        <v>1659</v>
      </c>
      <c r="K1146" s="627" t="s">
        <v>1660</v>
      </c>
      <c r="L1146" s="629">
        <v>33.20683488374307</v>
      </c>
      <c r="M1146" s="629">
        <v>60</v>
      </c>
      <c r="N1146" s="630">
        <v>1992.4100930245841</v>
      </c>
    </row>
    <row r="1147" spans="1:14" ht="14.4" customHeight="1" x14ac:dyDescent="0.3">
      <c r="A1147" s="625" t="s">
        <v>549</v>
      </c>
      <c r="B1147" s="626" t="s">
        <v>551</v>
      </c>
      <c r="C1147" s="627" t="s">
        <v>571</v>
      </c>
      <c r="D1147" s="628" t="s">
        <v>572</v>
      </c>
      <c r="E1147" s="627" t="s">
        <v>560</v>
      </c>
      <c r="F1147" s="628" t="s">
        <v>561</v>
      </c>
      <c r="G1147" s="627"/>
      <c r="H1147" s="627" t="s">
        <v>1661</v>
      </c>
      <c r="I1147" s="627" t="s">
        <v>1662</v>
      </c>
      <c r="J1147" s="627" t="s">
        <v>1663</v>
      </c>
      <c r="K1147" s="627" t="s">
        <v>1664</v>
      </c>
      <c r="L1147" s="629">
        <v>768.49908925155103</v>
      </c>
      <c r="M1147" s="629">
        <v>0.76</v>
      </c>
      <c r="N1147" s="630">
        <v>584.05930783117878</v>
      </c>
    </row>
    <row r="1148" spans="1:14" ht="14.4" customHeight="1" x14ac:dyDescent="0.3">
      <c r="A1148" s="625" t="s">
        <v>549</v>
      </c>
      <c r="B1148" s="626" t="s">
        <v>551</v>
      </c>
      <c r="C1148" s="627" t="s">
        <v>571</v>
      </c>
      <c r="D1148" s="628" t="s">
        <v>572</v>
      </c>
      <c r="E1148" s="627" t="s">
        <v>560</v>
      </c>
      <c r="F1148" s="628" t="s">
        <v>561</v>
      </c>
      <c r="G1148" s="627"/>
      <c r="H1148" s="627" t="s">
        <v>3046</v>
      </c>
      <c r="I1148" s="627" t="s">
        <v>3047</v>
      </c>
      <c r="J1148" s="627" t="s">
        <v>3048</v>
      </c>
      <c r="K1148" s="627" t="s">
        <v>3049</v>
      </c>
      <c r="L1148" s="629">
        <v>27.440711507545402</v>
      </c>
      <c r="M1148" s="629">
        <v>1</v>
      </c>
      <c r="N1148" s="630">
        <v>27.440711507545402</v>
      </c>
    </row>
    <row r="1149" spans="1:14" ht="14.4" customHeight="1" x14ac:dyDescent="0.3">
      <c r="A1149" s="625" t="s">
        <v>549</v>
      </c>
      <c r="B1149" s="626" t="s">
        <v>551</v>
      </c>
      <c r="C1149" s="627" t="s">
        <v>571</v>
      </c>
      <c r="D1149" s="628" t="s">
        <v>572</v>
      </c>
      <c r="E1149" s="627" t="s">
        <v>560</v>
      </c>
      <c r="F1149" s="628" t="s">
        <v>561</v>
      </c>
      <c r="G1149" s="627" t="s">
        <v>620</v>
      </c>
      <c r="H1149" s="627" t="s">
        <v>1665</v>
      </c>
      <c r="I1149" s="627" t="s">
        <v>1666</v>
      </c>
      <c r="J1149" s="627" t="s">
        <v>1667</v>
      </c>
      <c r="K1149" s="627" t="s">
        <v>1668</v>
      </c>
      <c r="L1149" s="629">
        <v>37.690051457992752</v>
      </c>
      <c r="M1149" s="629">
        <v>4</v>
      </c>
      <c r="N1149" s="630">
        <v>150.76020583197101</v>
      </c>
    </row>
    <row r="1150" spans="1:14" ht="14.4" customHeight="1" x14ac:dyDescent="0.3">
      <c r="A1150" s="625" t="s">
        <v>549</v>
      </c>
      <c r="B1150" s="626" t="s">
        <v>551</v>
      </c>
      <c r="C1150" s="627" t="s">
        <v>571</v>
      </c>
      <c r="D1150" s="628" t="s">
        <v>572</v>
      </c>
      <c r="E1150" s="627" t="s">
        <v>560</v>
      </c>
      <c r="F1150" s="628" t="s">
        <v>561</v>
      </c>
      <c r="G1150" s="627" t="s">
        <v>620</v>
      </c>
      <c r="H1150" s="627" t="s">
        <v>2545</v>
      </c>
      <c r="I1150" s="627" t="s">
        <v>2546</v>
      </c>
      <c r="J1150" s="627" t="s">
        <v>2547</v>
      </c>
      <c r="K1150" s="627" t="s">
        <v>1854</v>
      </c>
      <c r="L1150" s="629">
        <v>64.129688059740744</v>
      </c>
      <c r="M1150" s="629">
        <v>2</v>
      </c>
      <c r="N1150" s="630">
        <v>128.25937611948149</v>
      </c>
    </row>
    <row r="1151" spans="1:14" ht="14.4" customHeight="1" x14ac:dyDescent="0.3">
      <c r="A1151" s="625" t="s">
        <v>549</v>
      </c>
      <c r="B1151" s="626" t="s">
        <v>551</v>
      </c>
      <c r="C1151" s="627" t="s">
        <v>571</v>
      </c>
      <c r="D1151" s="628" t="s">
        <v>572</v>
      </c>
      <c r="E1151" s="627" t="s">
        <v>560</v>
      </c>
      <c r="F1151" s="628" t="s">
        <v>561</v>
      </c>
      <c r="G1151" s="627" t="s">
        <v>620</v>
      </c>
      <c r="H1151" s="627" t="s">
        <v>1669</v>
      </c>
      <c r="I1151" s="627" t="s">
        <v>1670</v>
      </c>
      <c r="J1151" s="627" t="s">
        <v>1671</v>
      </c>
      <c r="K1151" s="627" t="s">
        <v>1672</v>
      </c>
      <c r="L1151" s="629">
        <v>26.850000000000005</v>
      </c>
      <c r="M1151" s="629">
        <v>3</v>
      </c>
      <c r="N1151" s="630">
        <v>80.550000000000011</v>
      </c>
    </row>
    <row r="1152" spans="1:14" ht="14.4" customHeight="1" x14ac:dyDescent="0.3">
      <c r="A1152" s="625" t="s">
        <v>549</v>
      </c>
      <c r="B1152" s="626" t="s">
        <v>551</v>
      </c>
      <c r="C1152" s="627" t="s">
        <v>571</v>
      </c>
      <c r="D1152" s="628" t="s">
        <v>572</v>
      </c>
      <c r="E1152" s="627" t="s">
        <v>560</v>
      </c>
      <c r="F1152" s="628" t="s">
        <v>561</v>
      </c>
      <c r="G1152" s="627" t="s">
        <v>620</v>
      </c>
      <c r="H1152" s="627" t="s">
        <v>3050</v>
      </c>
      <c r="I1152" s="627" t="s">
        <v>3051</v>
      </c>
      <c r="J1152" s="627" t="s">
        <v>1714</v>
      </c>
      <c r="K1152" s="627" t="s">
        <v>1676</v>
      </c>
      <c r="L1152" s="629">
        <v>25.39</v>
      </c>
      <c r="M1152" s="629">
        <v>6</v>
      </c>
      <c r="N1152" s="630">
        <v>152.34</v>
      </c>
    </row>
    <row r="1153" spans="1:14" ht="14.4" customHeight="1" x14ac:dyDescent="0.3">
      <c r="A1153" s="625" t="s">
        <v>549</v>
      </c>
      <c r="B1153" s="626" t="s">
        <v>551</v>
      </c>
      <c r="C1153" s="627" t="s">
        <v>571</v>
      </c>
      <c r="D1153" s="628" t="s">
        <v>572</v>
      </c>
      <c r="E1153" s="627" t="s">
        <v>560</v>
      </c>
      <c r="F1153" s="628" t="s">
        <v>561</v>
      </c>
      <c r="G1153" s="627" t="s">
        <v>620</v>
      </c>
      <c r="H1153" s="627" t="s">
        <v>1673</v>
      </c>
      <c r="I1153" s="627" t="s">
        <v>1674</v>
      </c>
      <c r="J1153" s="627" t="s">
        <v>1675</v>
      </c>
      <c r="K1153" s="627" t="s">
        <v>1676</v>
      </c>
      <c r="L1153" s="629">
        <v>33.223994754722746</v>
      </c>
      <c r="M1153" s="629">
        <v>20</v>
      </c>
      <c r="N1153" s="630">
        <v>664.47989509445495</v>
      </c>
    </row>
    <row r="1154" spans="1:14" ht="14.4" customHeight="1" x14ac:dyDescent="0.3">
      <c r="A1154" s="625" t="s">
        <v>549</v>
      </c>
      <c r="B1154" s="626" t="s">
        <v>551</v>
      </c>
      <c r="C1154" s="627" t="s">
        <v>571</v>
      </c>
      <c r="D1154" s="628" t="s">
        <v>572</v>
      </c>
      <c r="E1154" s="627" t="s">
        <v>560</v>
      </c>
      <c r="F1154" s="628" t="s">
        <v>561</v>
      </c>
      <c r="G1154" s="627" t="s">
        <v>620</v>
      </c>
      <c r="H1154" s="627" t="s">
        <v>2548</v>
      </c>
      <c r="I1154" s="627" t="s">
        <v>2549</v>
      </c>
      <c r="J1154" s="627" t="s">
        <v>2550</v>
      </c>
      <c r="K1154" s="627" t="s">
        <v>2551</v>
      </c>
      <c r="L1154" s="629">
        <v>428.56338823910085</v>
      </c>
      <c r="M1154" s="629">
        <v>22.2</v>
      </c>
      <c r="N1154" s="630">
        <v>9514.1072189080387</v>
      </c>
    </row>
    <row r="1155" spans="1:14" ht="14.4" customHeight="1" x14ac:dyDescent="0.3">
      <c r="A1155" s="625" t="s">
        <v>549</v>
      </c>
      <c r="B1155" s="626" t="s">
        <v>551</v>
      </c>
      <c r="C1155" s="627" t="s">
        <v>571</v>
      </c>
      <c r="D1155" s="628" t="s">
        <v>572</v>
      </c>
      <c r="E1155" s="627" t="s">
        <v>560</v>
      </c>
      <c r="F1155" s="628" t="s">
        <v>561</v>
      </c>
      <c r="G1155" s="627" t="s">
        <v>620</v>
      </c>
      <c r="H1155" s="627" t="s">
        <v>1677</v>
      </c>
      <c r="I1155" s="627" t="s">
        <v>1678</v>
      </c>
      <c r="J1155" s="627" t="s">
        <v>1679</v>
      </c>
      <c r="K1155" s="627" t="s">
        <v>1680</v>
      </c>
      <c r="L1155" s="629">
        <v>641.99</v>
      </c>
      <c r="M1155" s="629">
        <v>4</v>
      </c>
      <c r="N1155" s="630">
        <v>2567.96</v>
      </c>
    </row>
    <row r="1156" spans="1:14" ht="14.4" customHeight="1" x14ac:dyDescent="0.3">
      <c r="A1156" s="625" t="s">
        <v>549</v>
      </c>
      <c r="B1156" s="626" t="s">
        <v>551</v>
      </c>
      <c r="C1156" s="627" t="s">
        <v>571</v>
      </c>
      <c r="D1156" s="628" t="s">
        <v>572</v>
      </c>
      <c r="E1156" s="627" t="s">
        <v>560</v>
      </c>
      <c r="F1156" s="628" t="s">
        <v>561</v>
      </c>
      <c r="G1156" s="627" t="s">
        <v>620</v>
      </c>
      <c r="H1156" s="627" t="s">
        <v>1681</v>
      </c>
      <c r="I1156" s="627" t="s">
        <v>1682</v>
      </c>
      <c r="J1156" s="627" t="s">
        <v>1683</v>
      </c>
      <c r="K1156" s="627" t="s">
        <v>1684</v>
      </c>
      <c r="L1156" s="629">
        <v>4255.9207520788741</v>
      </c>
      <c r="M1156" s="629">
        <v>9.5</v>
      </c>
      <c r="N1156" s="630">
        <v>40431.247144749301</v>
      </c>
    </row>
    <row r="1157" spans="1:14" ht="14.4" customHeight="1" x14ac:dyDescent="0.3">
      <c r="A1157" s="625" t="s">
        <v>549</v>
      </c>
      <c r="B1157" s="626" t="s">
        <v>551</v>
      </c>
      <c r="C1157" s="627" t="s">
        <v>571</v>
      </c>
      <c r="D1157" s="628" t="s">
        <v>572</v>
      </c>
      <c r="E1157" s="627" t="s">
        <v>560</v>
      </c>
      <c r="F1157" s="628" t="s">
        <v>561</v>
      </c>
      <c r="G1157" s="627" t="s">
        <v>620</v>
      </c>
      <c r="H1157" s="627" t="s">
        <v>2559</v>
      </c>
      <c r="I1157" s="627" t="s">
        <v>2560</v>
      </c>
      <c r="J1157" s="627" t="s">
        <v>2561</v>
      </c>
      <c r="K1157" s="627" t="s">
        <v>2562</v>
      </c>
      <c r="L1157" s="629">
        <v>2738.74</v>
      </c>
      <c r="M1157" s="629">
        <v>1</v>
      </c>
      <c r="N1157" s="630">
        <v>2738.74</v>
      </c>
    </row>
    <row r="1158" spans="1:14" ht="14.4" customHeight="1" x14ac:dyDescent="0.3">
      <c r="A1158" s="625" t="s">
        <v>549</v>
      </c>
      <c r="B1158" s="626" t="s">
        <v>551</v>
      </c>
      <c r="C1158" s="627" t="s">
        <v>571</v>
      </c>
      <c r="D1158" s="628" t="s">
        <v>572</v>
      </c>
      <c r="E1158" s="627" t="s">
        <v>560</v>
      </c>
      <c r="F1158" s="628" t="s">
        <v>561</v>
      </c>
      <c r="G1158" s="627" t="s">
        <v>620</v>
      </c>
      <c r="H1158" s="627" t="s">
        <v>1685</v>
      </c>
      <c r="I1158" s="627" t="s">
        <v>1686</v>
      </c>
      <c r="J1158" s="627" t="s">
        <v>1687</v>
      </c>
      <c r="K1158" s="627" t="s">
        <v>1688</v>
      </c>
      <c r="L1158" s="629">
        <v>677.7867570133252</v>
      </c>
      <c r="M1158" s="629">
        <v>17.700000000000003</v>
      </c>
      <c r="N1158" s="630">
        <v>11996.825599135858</v>
      </c>
    </row>
    <row r="1159" spans="1:14" ht="14.4" customHeight="1" x14ac:dyDescent="0.3">
      <c r="A1159" s="625" t="s">
        <v>549</v>
      </c>
      <c r="B1159" s="626" t="s">
        <v>551</v>
      </c>
      <c r="C1159" s="627" t="s">
        <v>571</v>
      </c>
      <c r="D1159" s="628" t="s">
        <v>572</v>
      </c>
      <c r="E1159" s="627" t="s">
        <v>560</v>
      </c>
      <c r="F1159" s="628" t="s">
        <v>561</v>
      </c>
      <c r="G1159" s="627" t="s">
        <v>620</v>
      </c>
      <c r="H1159" s="627" t="s">
        <v>1689</v>
      </c>
      <c r="I1159" s="627" t="s">
        <v>1690</v>
      </c>
      <c r="J1159" s="627" t="s">
        <v>1691</v>
      </c>
      <c r="K1159" s="627" t="s">
        <v>1692</v>
      </c>
      <c r="L1159" s="629">
        <v>627.74604844128362</v>
      </c>
      <c r="M1159" s="629">
        <v>14.250000000000007</v>
      </c>
      <c r="N1159" s="630">
        <v>8945.3811902882953</v>
      </c>
    </row>
    <row r="1160" spans="1:14" ht="14.4" customHeight="1" x14ac:dyDescent="0.3">
      <c r="A1160" s="625" t="s">
        <v>549</v>
      </c>
      <c r="B1160" s="626" t="s">
        <v>551</v>
      </c>
      <c r="C1160" s="627" t="s">
        <v>571</v>
      </c>
      <c r="D1160" s="628" t="s">
        <v>572</v>
      </c>
      <c r="E1160" s="627" t="s">
        <v>560</v>
      </c>
      <c r="F1160" s="628" t="s">
        <v>561</v>
      </c>
      <c r="G1160" s="627" t="s">
        <v>620</v>
      </c>
      <c r="H1160" s="627" t="s">
        <v>1693</v>
      </c>
      <c r="I1160" s="627" t="s">
        <v>1694</v>
      </c>
      <c r="J1160" s="627" t="s">
        <v>1695</v>
      </c>
      <c r="K1160" s="627" t="s">
        <v>1696</v>
      </c>
      <c r="L1160" s="629">
        <v>517.50062923276118</v>
      </c>
      <c r="M1160" s="629">
        <v>5.6</v>
      </c>
      <c r="N1160" s="630">
        <v>2898.0035237034622</v>
      </c>
    </row>
    <row r="1161" spans="1:14" ht="14.4" customHeight="1" x14ac:dyDescent="0.3">
      <c r="A1161" s="625" t="s">
        <v>549</v>
      </c>
      <c r="B1161" s="626" t="s">
        <v>551</v>
      </c>
      <c r="C1161" s="627" t="s">
        <v>571</v>
      </c>
      <c r="D1161" s="628" t="s">
        <v>572</v>
      </c>
      <c r="E1161" s="627" t="s">
        <v>560</v>
      </c>
      <c r="F1161" s="628" t="s">
        <v>561</v>
      </c>
      <c r="G1161" s="627" t="s">
        <v>620</v>
      </c>
      <c r="H1161" s="627" t="s">
        <v>1697</v>
      </c>
      <c r="I1161" s="627" t="s">
        <v>1698</v>
      </c>
      <c r="J1161" s="627" t="s">
        <v>1699</v>
      </c>
      <c r="K1161" s="627" t="s">
        <v>1700</v>
      </c>
      <c r="L1161" s="629">
        <v>154.30666666666667</v>
      </c>
      <c r="M1161" s="629">
        <v>6</v>
      </c>
      <c r="N1161" s="630">
        <v>925.84</v>
      </c>
    </row>
    <row r="1162" spans="1:14" ht="14.4" customHeight="1" x14ac:dyDescent="0.3">
      <c r="A1162" s="625" t="s">
        <v>549</v>
      </c>
      <c r="B1162" s="626" t="s">
        <v>551</v>
      </c>
      <c r="C1162" s="627" t="s">
        <v>571</v>
      </c>
      <c r="D1162" s="628" t="s">
        <v>572</v>
      </c>
      <c r="E1162" s="627" t="s">
        <v>560</v>
      </c>
      <c r="F1162" s="628" t="s">
        <v>561</v>
      </c>
      <c r="G1162" s="627" t="s">
        <v>620</v>
      </c>
      <c r="H1162" s="627" t="s">
        <v>1701</v>
      </c>
      <c r="I1162" s="627" t="s">
        <v>1702</v>
      </c>
      <c r="J1162" s="627" t="s">
        <v>1703</v>
      </c>
      <c r="K1162" s="627" t="s">
        <v>1704</v>
      </c>
      <c r="L1162" s="629">
        <v>32.351019629148311</v>
      </c>
      <c r="M1162" s="629">
        <v>193</v>
      </c>
      <c r="N1162" s="630">
        <v>6243.7467884256239</v>
      </c>
    </row>
    <row r="1163" spans="1:14" ht="14.4" customHeight="1" x14ac:dyDescent="0.3">
      <c r="A1163" s="625" t="s">
        <v>549</v>
      </c>
      <c r="B1163" s="626" t="s">
        <v>551</v>
      </c>
      <c r="C1163" s="627" t="s">
        <v>571</v>
      </c>
      <c r="D1163" s="628" t="s">
        <v>572</v>
      </c>
      <c r="E1163" s="627" t="s">
        <v>560</v>
      </c>
      <c r="F1163" s="628" t="s">
        <v>561</v>
      </c>
      <c r="G1163" s="627" t="s">
        <v>620</v>
      </c>
      <c r="H1163" s="627" t="s">
        <v>3052</v>
      </c>
      <c r="I1163" s="627" t="s">
        <v>3053</v>
      </c>
      <c r="J1163" s="627" t="s">
        <v>1667</v>
      </c>
      <c r="K1163" s="627" t="s">
        <v>3054</v>
      </c>
      <c r="L1163" s="629">
        <v>46.54</v>
      </c>
      <c r="M1163" s="629">
        <v>1</v>
      </c>
      <c r="N1163" s="630">
        <v>46.54</v>
      </c>
    </row>
    <row r="1164" spans="1:14" ht="14.4" customHeight="1" x14ac:dyDescent="0.3">
      <c r="A1164" s="625" t="s">
        <v>549</v>
      </c>
      <c r="B1164" s="626" t="s">
        <v>551</v>
      </c>
      <c r="C1164" s="627" t="s">
        <v>571</v>
      </c>
      <c r="D1164" s="628" t="s">
        <v>572</v>
      </c>
      <c r="E1164" s="627" t="s">
        <v>560</v>
      </c>
      <c r="F1164" s="628" t="s">
        <v>561</v>
      </c>
      <c r="G1164" s="627" t="s">
        <v>620</v>
      </c>
      <c r="H1164" s="627" t="s">
        <v>1705</v>
      </c>
      <c r="I1164" s="627" t="s">
        <v>1706</v>
      </c>
      <c r="J1164" s="627" t="s">
        <v>1707</v>
      </c>
      <c r="K1164" s="627" t="s">
        <v>1708</v>
      </c>
      <c r="L1164" s="629">
        <v>63.16</v>
      </c>
      <c r="M1164" s="629">
        <v>11</v>
      </c>
      <c r="N1164" s="630">
        <v>694.76</v>
      </c>
    </row>
    <row r="1165" spans="1:14" ht="14.4" customHeight="1" x14ac:dyDescent="0.3">
      <c r="A1165" s="625" t="s">
        <v>549</v>
      </c>
      <c r="B1165" s="626" t="s">
        <v>551</v>
      </c>
      <c r="C1165" s="627" t="s">
        <v>571</v>
      </c>
      <c r="D1165" s="628" t="s">
        <v>572</v>
      </c>
      <c r="E1165" s="627" t="s">
        <v>560</v>
      </c>
      <c r="F1165" s="628" t="s">
        <v>561</v>
      </c>
      <c r="G1165" s="627" t="s">
        <v>620</v>
      </c>
      <c r="H1165" s="627" t="s">
        <v>1709</v>
      </c>
      <c r="I1165" s="627" t="s">
        <v>1710</v>
      </c>
      <c r="J1165" s="627" t="s">
        <v>1707</v>
      </c>
      <c r="K1165" s="627" t="s">
        <v>1711</v>
      </c>
      <c r="L1165" s="629">
        <v>82.83</v>
      </c>
      <c r="M1165" s="629">
        <v>10</v>
      </c>
      <c r="N1165" s="630">
        <v>828.3</v>
      </c>
    </row>
    <row r="1166" spans="1:14" ht="14.4" customHeight="1" x14ac:dyDescent="0.3">
      <c r="A1166" s="625" t="s">
        <v>549</v>
      </c>
      <c r="B1166" s="626" t="s">
        <v>551</v>
      </c>
      <c r="C1166" s="627" t="s">
        <v>571</v>
      </c>
      <c r="D1166" s="628" t="s">
        <v>572</v>
      </c>
      <c r="E1166" s="627" t="s">
        <v>560</v>
      </c>
      <c r="F1166" s="628" t="s">
        <v>561</v>
      </c>
      <c r="G1166" s="627" t="s">
        <v>620</v>
      </c>
      <c r="H1166" s="627" t="s">
        <v>1712</v>
      </c>
      <c r="I1166" s="627" t="s">
        <v>1713</v>
      </c>
      <c r="J1166" s="627" t="s">
        <v>1714</v>
      </c>
      <c r="K1166" s="627" t="s">
        <v>1715</v>
      </c>
      <c r="L1166" s="629">
        <v>253.92782857101761</v>
      </c>
      <c r="M1166" s="629">
        <v>5</v>
      </c>
      <c r="N1166" s="630">
        <v>1269.639142855088</v>
      </c>
    </row>
    <row r="1167" spans="1:14" ht="14.4" customHeight="1" x14ac:dyDescent="0.3">
      <c r="A1167" s="625" t="s">
        <v>549</v>
      </c>
      <c r="B1167" s="626" t="s">
        <v>551</v>
      </c>
      <c r="C1167" s="627" t="s">
        <v>571</v>
      </c>
      <c r="D1167" s="628" t="s">
        <v>572</v>
      </c>
      <c r="E1167" s="627" t="s">
        <v>560</v>
      </c>
      <c r="F1167" s="628" t="s">
        <v>561</v>
      </c>
      <c r="G1167" s="627" t="s">
        <v>620</v>
      </c>
      <c r="H1167" s="627" t="s">
        <v>2567</v>
      </c>
      <c r="I1167" s="627" t="s">
        <v>2568</v>
      </c>
      <c r="J1167" s="627" t="s">
        <v>2569</v>
      </c>
      <c r="K1167" s="627" t="s">
        <v>2570</v>
      </c>
      <c r="L1167" s="629">
        <v>93.579999999999899</v>
      </c>
      <c r="M1167" s="629">
        <v>1</v>
      </c>
      <c r="N1167" s="630">
        <v>93.579999999999899</v>
      </c>
    </row>
    <row r="1168" spans="1:14" ht="14.4" customHeight="1" x14ac:dyDescent="0.3">
      <c r="A1168" s="625" t="s">
        <v>549</v>
      </c>
      <c r="B1168" s="626" t="s">
        <v>551</v>
      </c>
      <c r="C1168" s="627" t="s">
        <v>571</v>
      </c>
      <c r="D1168" s="628" t="s">
        <v>572</v>
      </c>
      <c r="E1168" s="627" t="s">
        <v>560</v>
      </c>
      <c r="F1168" s="628" t="s">
        <v>561</v>
      </c>
      <c r="G1168" s="627" t="s">
        <v>620</v>
      </c>
      <c r="H1168" s="627" t="s">
        <v>3055</v>
      </c>
      <c r="I1168" s="627" t="s">
        <v>3056</v>
      </c>
      <c r="J1168" s="627" t="s">
        <v>3057</v>
      </c>
      <c r="K1168" s="627" t="s">
        <v>3058</v>
      </c>
      <c r="L1168" s="629">
        <v>118.62</v>
      </c>
      <c r="M1168" s="629">
        <v>1</v>
      </c>
      <c r="N1168" s="630">
        <v>118.62</v>
      </c>
    </row>
    <row r="1169" spans="1:14" ht="14.4" customHeight="1" x14ac:dyDescent="0.3">
      <c r="A1169" s="625" t="s">
        <v>549</v>
      </c>
      <c r="B1169" s="626" t="s">
        <v>551</v>
      </c>
      <c r="C1169" s="627" t="s">
        <v>571</v>
      </c>
      <c r="D1169" s="628" t="s">
        <v>572</v>
      </c>
      <c r="E1169" s="627" t="s">
        <v>560</v>
      </c>
      <c r="F1169" s="628" t="s">
        <v>561</v>
      </c>
      <c r="G1169" s="627" t="s">
        <v>620</v>
      </c>
      <c r="H1169" s="627" t="s">
        <v>2571</v>
      </c>
      <c r="I1169" s="627" t="s">
        <v>2572</v>
      </c>
      <c r="J1169" s="627" t="s">
        <v>2573</v>
      </c>
      <c r="K1169" s="627" t="s">
        <v>2574</v>
      </c>
      <c r="L1169" s="629">
        <v>85.75</v>
      </c>
      <c r="M1169" s="629">
        <v>1</v>
      </c>
      <c r="N1169" s="630">
        <v>85.75</v>
      </c>
    </row>
    <row r="1170" spans="1:14" ht="14.4" customHeight="1" x14ac:dyDescent="0.3">
      <c r="A1170" s="625" t="s">
        <v>549</v>
      </c>
      <c r="B1170" s="626" t="s">
        <v>551</v>
      </c>
      <c r="C1170" s="627" t="s">
        <v>571</v>
      </c>
      <c r="D1170" s="628" t="s">
        <v>572</v>
      </c>
      <c r="E1170" s="627" t="s">
        <v>560</v>
      </c>
      <c r="F1170" s="628" t="s">
        <v>561</v>
      </c>
      <c r="G1170" s="627" t="s">
        <v>1399</v>
      </c>
      <c r="H1170" s="627" t="s">
        <v>1716</v>
      </c>
      <c r="I1170" s="627" t="s">
        <v>1717</v>
      </c>
      <c r="J1170" s="627" t="s">
        <v>1718</v>
      </c>
      <c r="K1170" s="627" t="s">
        <v>1719</v>
      </c>
      <c r="L1170" s="629">
        <v>274.29748934194464</v>
      </c>
      <c r="M1170" s="629">
        <v>15</v>
      </c>
      <c r="N1170" s="630">
        <v>4114.4623401291692</v>
      </c>
    </row>
    <row r="1171" spans="1:14" ht="14.4" customHeight="1" x14ac:dyDescent="0.3">
      <c r="A1171" s="625" t="s">
        <v>549</v>
      </c>
      <c r="B1171" s="626" t="s">
        <v>551</v>
      </c>
      <c r="C1171" s="627" t="s">
        <v>571</v>
      </c>
      <c r="D1171" s="628" t="s">
        <v>572</v>
      </c>
      <c r="E1171" s="627" t="s">
        <v>560</v>
      </c>
      <c r="F1171" s="628" t="s">
        <v>561</v>
      </c>
      <c r="G1171" s="627" t="s">
        <v>1399</v>
      </c>
      <c r="H1171" s="627" t="s">
        <v>2589</v>
      </c>
      <c r="I1171" s="627" t="s">
        <v>2590</v>
      </c>
      <c r="J1171" s="627" t="s">
        <v>2591</v>
      </c>
      <c r="K1171" s="627" t="s">
        <v>2592</v>
      </c>
      <c r="L1171" s="629">
        <v>88.600090389511976</v>
      </c>
      <c r="M1171" s="629">
        <v>30</v>
      </c>
      <c r="N1171" s="630">
        <v>2658.0027116853594</v>
      </c>
    </row>
    <row r="1172" spans="1:14" ht="14.4" customHeight="1" x14ac:dyDescent="0.3">
      <c r="A1172" s="625" t="s">
        <v>549</v>
      </c>
      <c r="B1172" s="626" t="s">
        <v>551</v>
      </c>
      <c r="C1172" s="627" t="s">
        <v>571</v>
      </c>
      <c r="D1172" s="628" t="s">
        <v>572</v>
      </c>
      <c r="E1172" s="627" t="s">
        <v>560</v>
      </c>
      <c r="F1172" s="628" t="s">
        <v>561</v>
      </c>
      <c r="G1172" s="627" t="s">
        <v>1399</v>
      </c>
      <c r="H1172" s="627" t="s">
        <v>1720</v>
      </c>
      <c r="I1172" s="627" t="s">
        <v>1721</v>
      </c>
      <c r="J1172" s="627" t="s">
        <v>1722</v>
      </c>
      <c r="K1172" s="627" t="s">
        <v>1723</v>
      </c>
      <c r="L1172" s="629">
        <v>53.282169799158062</v>
      </c>
      <c r="M1172" s="629">
        <v>855</v>
      </c>
      <c r="N1172" s="630">
        <v>45556.255178280146</v>
      </c>
    </row>
    <row r="1173" spans="1:14" ht="14.4" customHeight="1" x14ac:dyDescent="0.3">
      <c r="A1173" s="625" t="s">
        <v>549</v>
      </c>
      <c r="B1173" s="626" t="s">
        <v>551</v>
      </c>
      <c r="C1173" s="627" t="s">
        <v>571</v>
      </c>
      <c r="D1173" s="628" t="s">
        <v>572</v>
      </c>
      <c r="E1173" s="627" t="s">
        <v>560</v>
      </c>
      <c r="F1173" s="628" t="s">
        <v>561</v>
      </c>
      <c r="G1173" s="627" t="s">
        <v>1399</v>
      </c>
      <c r="H1173" s="627" t="s">
        <v>1724</v>
      </c>
      <c r="I1173" s="627" t="s">
        <v>1725</v>
      </c>
      <c r="J1173" s="627" t="s">
        <v>1726</v>
      </c>
      <c r="K1173" s="627" t="s">
        <v>1727</v>
      </c>
      <c r="L1173" s="629">
        <v>3790.9767586530697</v>
      </c>
      <c r="M1173" s="629">
        <v>39.504999999999988</v>
      </c>
      <c r="N1173" s="630">
        <v>149762.53685058947</v>
      </c>
    </row>
    <row r="1174" spans="1:14" ht="14.4" customHeight="1" x14ac:dyDescent="0.3">
      <c r="A1174" s="625" t="s">
        <v>549</v>
      </c>
      <c r="B1174" s="626" t="s">
        <v>551</v>
      </c>
      <c r="C1174" s="627" t="s">
        <v>571</v>
      </c>
      <c r="D1174" s="628" t="s">
        <v>572</v>
      </c>
      <c r="E1174" s="627" t="s">
        <v>560</v>
      </c>
      <c r="F1174" s="628" t="s">
        <v>561</v>
      </c>
      <c r="G1174" s="627" t="s">
        <v>1399</v>
      </c>
      <c r="H1174" s="627" t="s">
        <v>2593</v>
      </c>
      <c r="I1174" s="627" t="s">
        <v>2594</v>
      </c>
      <c r="J1174" s="627" t="s">
        <v>2595</v>
      </c>
      <c r="K1174" s="627" t="s">
        <v>1731</v>
      </c>
      <c r="L1174" s="629">
        <v>138.36000000000001</v>
      </c>
      <c r="M1174" s="629">
        <v>3</v>
      </c>
      <c r="N1174" s="630">
        <v>415.08000000000004</v>
      </c>
    </row>
    <row r="1175" spans="1:14" ht="14.4" customHeight="1" x14ac:dyDescent="0.3">
      <c r="A1175" s="625" t="s">
        <v>549</v>
      </c>
      <c r="B1175" s="626" t="s">
        <v>551</v>
      </c>
      <c r="C1175" s="627" t="s">
        <v>571</v>
      </c>
      <c r="D1175" s="628" t="s">
        <v>572</v>
      </c>
      <c r="E1175" s="627" t="s">
        <v>560</v>
      </c>
      <c r="F1175" s="628" t="s">
        <v>561</v>
      </c>
      <c r="G1175" s="627" t="s">
        <v>1399</v>
      </c>
      <c r="H1175" s="627" t="s">
        <v>1728</v>
      </c>
      <c r="I1175" s="627" t="s">
        <v>1729</v>
      </c>
      <c r="J1175" s="627" t="s">
        <v>1730</v>
      </c>
      <c r="K1175" s="627" t="s">
        <v>1731</v>
      </c>
      <c r="L1175" s="629">
        <v>57.37</v>
      </c>
      <c r="M1175" s="629">
        <v>2</v>
      </c>
      <c r="N1175" s="630">
        <v>114.74</v>
      </c>
    </row>
    <row r="1176" spans="1:14" ht="14.4" customHeight="1" x14ac:dyDescent="0.3">
      <c r="A1176" s="625" t="s">
        <v>549</v>
      </c>
      <c r="B1176" s="626" t="s">
        <v>551</v>
      </c>
      <c r="C1176" s="627" t="s">
        <v>571</v>
      </c>
      <c r="D1176" s="628" t="s">
        <v>572</v>
      </c>
      <c r="E1176" s="627" t="s">
        <v>560</v>
      </c>
      <c r="F1176" s="628" t="s">
        <v>561</v>
      </c>
      <c r="G1176" s="627" t="s">
        <v>1399</v>
      </c>
      <c r="H1176" s="627" t="s">
        <v>1732</v>
      </c>
      <c r="I1176" s="627" t="s">
        <v>1733</v>
      </c>
      <c r="J1176" s="627" t="s">
        <v>1734</v>
      </c>
      <c r="K1176" s="627" t="s">
        <v>1735</v>
      </c>
      <c r="L1176" s="629">
        <v>153.59</v>
      </c>
      <c r="M1176" s="629">
        <v>1</v>
      </c>
      <c r="N1176" s="630">
        <v>153.59</v>
      </c>
    </row>
    <row r="1177" spans="1:14" ht="14.4" customHeight="1" x14ac:dyDescent="0.3">
      <c r="A1177" s="625" t="s">
        <v>549</v>
      </c>
      <c r="B1177" s="626" t="s">
        <v>551</v>
      </c>
      <c r="C1177" s="627" t="s">
        <v>571</v>
      </c>
      <c r="D1177" s="628" t="s">
        <v>572</v>
      </c>
      <c r="E1177" s="627" t="s">
        <v>560</v>
      </c>
      <c r="F1177" s="628" t="s">
        <v>561</v>
      </c>
      <c r="G1177" s="627" t="s">
        <v>1399</v>
      </c>
      <c r="H1177" s="627" t="s">
        <v>1736</v>
      </c>
      <c r="I1177" s="627" t="s">
        <v>1737</v>
      </c>
      <c r="J1177" s="627" t="s">
        <v>1738</v>
      </c>
      <c r="K1177" s="627" t="s">
        <v>1684</v>
      </c>
      <c r="L1177" s="629">
        <v>307.38098204167665</v>
      </c>
      <c r="M1177" s="629">
        <v>9.4000000000000021</v>
      </c>
      <c r="N1177" s="630">
        <v>2889.3812311917609</v>
      </c>
    </row>
    <row r="1178" spans="1:14" ht="14.4" customHeight="1" x14ac:dyDescent="0.3">
      <c r="A1178" s="625" t="s">
        <v>549</v>
      </c>
      <c r="B1178" s="626" t="s">
        <v>551</v>
      </c>
      <c r="C1178" s="627" t="s">
        <v>571</v>
      </c>
      <c r="D1178" s="628" t="s">
        <v>572</v>
      </c>
      <c r="E1178" s="627" t="s">
        <v>560</v>
      </c>
      <c r="F1178" s="628" t="s">
        <v>561</v>
      </c>
      <c r="G1178" s="627" t="s">
        <v>1399</v>
      </c>
      <c r="H1178" s="627" t="s">
        <v>1739</v>
      </c>
      <c r="I1178" s="627" t="s">
        <v>1740</v>
      </c>
      <c r="J1178" s="627" t="s">
        <v>1741</v>
      </c>
      <c r="K1178" s="627" t="s">
        <v>1742</v>
      </c>
      <c r="L1178" s="629">
        <v>226.83702426393987</v>
      </c>
      <c r="M1178" s="629">
        <v>296.59999999999991</v>
      </c>
      <c r="N1178" s="630">
        <v>67279.861396684544</v>
      </c>
    </row>
    <row r="1179" spans="1:14" ht="14.4" customHeight="1" x14ac:dyDescent="0.3">
      <c r="A1179" s="625" t="s">
        <v>549</v>
      </c>
      <c r="B1179" s="626" t="s">
        <v>551</v>
      </c>
      <c r="C1179" s="627" t="s">
        <v>571</v>
      </c>
      <c r="D1179" s="628" t="s">
        <v>572</v>
      </c>
      <c r="E1179" s="627" t="s">
        <v>560</v>
      </c>
      <c r="F1179" s="628" t="s">
        <v>561</v>
      </c>
      <c r="G1179" s="627" t="s">
        <v>1399</v>
      </c>
      <c r="H1179" s="627" t="s">
        <v>1743</v>
      </c>
      <c r="I1179" s="627" t="s">
        <v>1744</v>
      </c>
      <c r="J1179" s="627" t="s">
        <v>1745</v>
      </c>
      <c r="K1179" s="627" t="s">
        <v>1746</v>
      </c>
      <c r="L1179" s="629">
        <v>75.30007279128013</v>
      </c>
      <c r="M1179" s="629">
        <v>55</v>
      </c>
      <c r="N1179" s="630">
        <v>4141.5040035204074</v>
      </c>
    </row>
    <row r="1180" spans="1:14" ht="14.4" customHeight="1" x14ac:dyDescent="0.3">
      <c r="A1180" s="625" t="s">
        <v>549</v>
      </c>
      <c r="B1180" s="626" t="s">
        <v>551</v>
      </c>
      <c r="C1180" s="627" t="s">
        <v>571</v>
      </c>
      <c r="D1180" s="628" t="s">
        <v>572</v>
      </c>
      <c r="E1180" s="627" t="s">
        <v>560</v>
      </c>
      <c r="F1180" s="628" t="s">
        <v>561</v>
      </c>
      <c r="G1180" s="627" t="s">
        <v>1399</v>
      </c>
      <c r="H1180" s="627" t="s">
        <v>1747</v>
      </c>
      <c r="I1180" s="627" t="s">
        <v>1748</v>
      </c>
      <c r="J1180" s="627" t="s">
        <v>1749</v>
      </c>
      <c r="K1180" s="627" t="s">
        <v>1750</v>
      </c>
      <c r="L1180" s="629">
        <v>277.52289595407962</v>
      </c>
      <c r="M1180" s="629">
        <v>13</v>
      </c>
      <c r="N1180" s="630">
        <v>3607.7976474030352</v>
      </c>
    </row>
    <row r="1181" spans="1:14" ht="14.4" customHeight="1" x14ac:dyDescent="0.3">
      <c r="A1181" s="625" t="s">
        <v>549</v>
      </c>
      <c r="B1181" s="626" t="s">
        <v>551</v>
      </c>
      <c r="C1181" s="627" t="s">
        <v>571</v>
      </c>
      <c r="D1181" s="628" t="s">
        <v>572</v>
      </c>
      <c r="E1181" s="627" t="s">
        <v>560</v>
      </c>
      <c r="F1181" s="628" t="s">
        <v>561</v>
      </c>
      <c r="G1181" s="627" t="s">
        <v>1399</v>
      </c>
      <c r="H1181" s="627" t="s">
        <v>3059</v>
      </c>
      <c r="I1181" s="627" t="s">
        <v>3060</v>
      </c>
      <c r="J1181" s="627" t="s">
        <v>3061</v>
      </c>
      <c r="K1181" s="627" t="s">
        <v>3062</v>
      </c>
      <c r="L1181" s="629">
        <v>161.919363788455</v>
      </c>
      <c r="M1181" s="629">
        <v>10</v>
      </c>
      <c r="N1181" s="630">
        <v>1619.1936378845501</v>
      </c>
    </row>
    <row r="1182" spans="1:14" ht="14.4" customHeight="1" x14ac:dyDescent="0.3">
      <c r="A1182" s="625" t="s">
        <v>549</v>
      </c>
      <c r="B1182" s="626" t="s">
        <v>551</v>
      </c>
      <c r="C1182" s="627" t="s">
        <v>571</v>
      </c>
      <c r="D1182" s="628" t="s">
        <v>572</v>
      </c>
      <c r="E1182" s="627" t="s">
        <v>560</v>
      </c>
      <c r="F1182" s="628" t="s">
        <v>561</v>
      </c>
      <c r="G1182" s="627" t="s">
        <v>1399</v>
      </c>
      <c r="H1182" s="627" t="s">
        <v>1751</v>
      </c>
      <c r="I1182" s="627" t="s">
        <v>1752</v>
      </c>
      <c r="J1182" s="627" t="s">
        <v>1753</v>
      </c>
      <c r="K1182" s="627" t="s">
        <v>1754</v>
      </c>
      <c r="L1182" s="629">
        <v>323.86035253177727</v>
      </c>
      <c r="M1182" s="629">
        <v>44</v>
      </c>
      <c r="N1182" s="630">
        <v>14249.8555113982</v>
      </c>
    </row>
    <row r="1183" spans="1:14" ht="14.4" customHeight="1" x14ac:dyDescent="0.3">
      <c r="A1183" s="625" t="s">
        <v>549</v>
      </c>
      <c r="B1183" s="626" t="s">
        <v>551</v>
      </c>
      <c r="C1183" s="627" t="s">
        <v>571</v>
      </c>
      <c r="D1183" s="628" t="s">
        <v>572</v>
      </c>
      <c r="E1183" s="627" t="s">
        <v>560</v>
      </c>
      <c r="F1183" s="628" t="s">
        <v>561</v>
      </c>
      <c r="G1183" s="627" t="s">
        <v>1399</v>
      </c>
      <c r="H1183" s="627" t="s">
        <v>1755</v>
      </c>
      <c r="I1183" s="627" t="s">
        <v>1756</v>
      </c>
      <c r="J1183" s="627" t="s">
        <v>1757</v>
      </c>
      <c r="K1183" s="627" t="s">
        <v>1758</v>
      </c>
      <c r="L1183" s="629">
        <v>154.050132399571</v>
      </c>
      <c r="M1183" s="629">
        <v>6</v>
      </c>
      <c r="N1183" s="630">
        <v>924.30079439742599</v>
      </c>
    </row>
    <row r="1184" spans="1:14" ht="14.4" customHeight="1" x14ac:dyDescent="0.3">
      <c r="A1184" s="625" t="s">
        <v>549</v>
      </c>
      <c r="B1184" s="626" t="s">
        <v>551</v>
      </c>
      <c r="C1184" s="627" t="s">
        <v>571</v>
      </c>
      <c r="D1184" s="628" t="s">
        <v>572</v>
      </c>
      <c r="E1184" s="627" t="s">
        <v>560</v>
      </c>
      <c r="F1184" s="628" t="s">
        <v>561</v>
      </c>
      <c r="G1184" s="627" t="s">
        <v>1399</v>
      </c>
      <c r="H1184" s="627" t="s">
        <v>1759</v>
      </c>
      <c r="I1184" s="627" t="s">
        <v>1760</v>
      </c>
      <c r="J1184" s="627" t="s">
        <v>1761</v>
      </c>
      <c r="K1184" s="627" t="s">
        <v>1762</v>
      </c>
      <c r="L1184" s="629">
        <v>54.143928454503246</v>
      </c>
      <c r="M1184" s="629">
        <v>46</v>
      </c>
      <c r="N1184" s="630">
        <v>2490.6207089071495</v>
      </c>
    </row>
    <row r="1185" spans="1:14" ht="14.4" customHeight="1" x14ac:dyDescent="0.3">
      <c r="A1185" s="625" t="s">
        <v>549</v>
      </c>
      <c r="B1185" s="626" t="s">
        <v>551</v>
      </c>
      <c r="C1185" s="627" t="s">
        <v>571</v>
      </c>
      <c r="D1185" s="628" t="s">
        <v>572</v>
      </c>
      <c r="E1185" s="627" t="s">
        <v>560</v>
      </c>
      <c r="F1185" s="628" t="s">
        <v>561</v>
      </c>
      <c r="G1185" s="627" t="s">
        <v>1399</v>
      </c>
      <c r="H1185" s="627" t="s">
        <v>3063</v>
      </c>
      <c r="I1185" s="627" t="s">
        <v>3064</v>
      </c>
      <c r="J1185" s="627" t="s">
        <v>3065</v>
      </c>
      <c r="K1185" s="627" t="s">
        <v>3066</v>
      </c>
      <c r="L1185" s="629">
        <v>166.60964114166001</v>
      </c>
      <c r="M1185" s="629">
        <v>1</v>
      </c>
      <c r="N1185" s="630">
        <v>166.60964114166001</v>
      </c>
    </row>
    <row r="1186" spans="1:14" ht="14.4" customHeight="1" x14ac:dyDescent="0.3">
      <c r="A1186" s="625" t="s">
        <v>549</v>
      </c>
      <c r="B1186" s="626" t="s">
        <v>551</v>
      </c>
      <c r="C1186" s="627" t="s">
        <v>571</v>
      </c>
      <c r="D1186" s="628" t="s">
        <v>572</v>
      </c>
      <c r="E1186" s="627" t="s">
        <v>560</v>
      </c>
      <c r="F1186" s="628" t="s">
        <v>561</v>
      </c>
      <c r="G1186" s="627" t="s">
        <v>1399</v>
      </c>
      <c r="H1186" s="627" t="s">
        <v>2614</v>
      </c>
      <c r="I1186" s="627" t="s">
        <v>2615</v>
      </c>
      <c r="J1186" s="627" t="s">
        <v>2616</v>
      </c>
      <c r="K1186" s="627" t="s">
        <v>2617</v>
      </c>
      <c r="L1186" s="629">
        <v>212.25</v>
      </c>
      <c r="M1186" s="629">
        <v>-6</v>
      </c>
      <c r="N1186" s="630">
        <v>-1273.5</v>
      </c>
    </row>
    <row r="1187" spans="1:14" ht="14.4" customHeight="1" x14ac:dyDescent="0.3">
      <c r="A1187" s="625" t="s">
        <v>549</v>
      </c>
      <c r="B1187" s="626" t="s">
        <v>551</v>
      </c>
      <c r="C1187" s="627" t="s">
        <v>571</v>
      </c>
      <c r="D1187" s="628" t="s">
        <v>572</v>
      </c>
      <c r="E1187" s="627" t="s">
        <v>560</v>
      </c>
      <c r="F1187" s="628" t="s">
        <v>561</v>
      </c>
      <c r="G1187" s="627" t="s">
        <v>1399</v>
      </c>
      <c r="H1187" s="627" t="s">
        <v>1763</v>
      </c>
      <c r="I1187" s="627" t="s">
        <v>1764</v>
      </c>
      <c r="J1187" s="627" t="s">
        <v>1765</v>
      </c>
      <c r="K1187" s="627" t="s">
        <v>1766</v>
      </c>
      <c r="L1187" s="629">
        <v>12576.383742510161</v>
      </c>
      <c r="M1187" s="629">
        <v>6.8</v>
      </c>
      <c r="N1187" s="630">
        <v>85519.409449069091</v>
      </c>
    </row>
    <row r="1188" spans="1:14" ht="14.4" customHeight="1" x14ac:dyDescent="0.3">
      <c r="A1188" s="625" t="s">
        <v>549</v>
      </c>
      <c r="B1188" s="626" t="s">
        <v>551</v>
      </c>
      <c r="C1188" s="627" t="s">
        <v>571</v>
      </c>
      <c r="D1188" s="628" t="s">
        <v>572</v>
      </c>
      <c r="E1188" s="627" t="s">
        <v>560</v>
      </c>
      <c r="F1188" s="628" t="s">
        <v>561</v>
      </c>
      <c r="G1188" s="627" t="s">
        <v>1399</v>
      </c>
      <c r="H1188" s="627" t="s">
        <v>3067</v>
      </c>
      <c r="I1188" s="627" t="s">
        <v>3068</v>
      </c>
      <c r="J1188" s="627" t="s">
        <v>3069</v>
      </c>
      <c r="K1188" s="627" t="s">
        <v>3070</v>
      </c>
      <c r="L1188" s="629">
        <v>152.56</v>
      </c>
      <c r="M1188" s="629">
        <v>1</v>
      </c>
      <c r="N1188" s="630">
        <v>152.56</v>
      </c>
    </row>
    <row r="1189" spans="1:14" ht="14.4" customHeight="1" x14ac:dyDescent="0.3">
      <c r="A1189" s="625" t="s">
        <v>549</v>
      </c>
      <c r="B1189" s="626" t="s">
        <v>551</v>
      </c>
      <c r="C1189" s="627" t="s">
        <v>571</v>
      </c>
      <c r="D1189" s="628" t="s">
        <v>572</v>
      </c>
      <c r="E1189" s="627" t="s">
        <v>560</v>
      </c>
      <c r="F1189" s="628" t="s">
        <v>561</v>
      </c>
      <c r="G1189" s="627" t="s">
        <v>1399</v>
      </c>
      <c r="H1189" s="627" t="s">
        <v>3071</v>
      </c>
      <c r="I1189" s="627" t="s">
        <v>3072</v>
      </c>
      <c r="J1189" s="627" t="s">
        <v>3073</v>
      </c>
      <c r="K1189" s="627" t="s">
        <v>3074</v>
      </c>
      <c r="L1189" s="629">
        <v>198.49</v>
      </c>
      <c r="M1189" s="629">
        <v>24</v>
      </c>
      <c r="N1189" s="630">
        <v>4763.76</v>
      </c>
    </row>
    <row r="1190" spans="1:14" ht="14.4" customHeight="1" x14ac:dyDescent="0.3">
      <c r="A1190" s="625" t="s">
        <v>549</v>
      </c>
      <c r="B1190" s="626" t="s">
        <v>551</v>
      </c>
      <c r="C1190" s="627" t="s">
        <v>571</v>
      </c>
      <c r="D1190" s="628" t="s">
        <v>572</v>
      </c>
      <c r="E1190" s="627" t="s">
        <v>562</v>
      </c>
      <c r="F1190" s="628" t="s">
        <v>563</v>
      </c>
      <c r="G1190" s="627" t="s">
        <v>620</v>
      </c>
      <c r="H1190" s="627" t="s">
        <v>3075</v>
      </c>
      <c r="I1190" s="627" t="s">
        <v>3076</v>
      </c>
      <c r="J1190" s="627" t="s">
        <v>3077</v>
      </c>
      <c r="K1190" s="627" t="s">
        <v>668</v>
      </c>
      <c r="L1190" s="629">
        <v>76.400000000000006</v>
      </c>
      <c r="M1190" s="629">
        <v>2</v>
      </c>
      <c r="N1190" s="630">
        <v>152.80000000000001</v>
      </c>
    </row>
    <row r="1191" spans="1:14" ht="14.4" customHeight="1" x14ac:dyDescent="0.3">
      <c r="A1191" s="625" t="s">
        <v>549</v>
      </c>
      <c r="B1191" s="626" t="s">
        <v>551</v>
      </c>
      <c r="C1191" s="627" t="s">
        <v>571</v>
      </c>
      <c r="D1191" s="628" t="s">
        <v>572</v>
      </c>
      <c r="E1191" s="627" t="s">
        <v>562</v>
      </c>
      <c r="F1191" s="628" t="s">
        <v>563</v>
      </c>
      <c r="G1191" s="627" t="s">
        <v>1399</v>
      </c>
      <c r="H1191" s="627" t="s">
        <v>1767</v>
      </c>
      <c r="I1191" s="627" t="s">
        <v>1768</v>
      </c>
      <c r="J1191" s="627" t="s">
        <v>1769</v>
      </c>
      <c r="K1191" s="627"/>
      <c r="L1191" s="629">
        <v>91.71027019412621</v>
      </c>
      <c r="M1191" s="629">
        <v>129</v>
      </c>
      <c r="N1191" s="630">
        <v>11830.624855042281</v>
      </c>
    </row>
    <row r="1192" spans="1:14" ht="14.4" customHeight="1" x14ac:dyDescent="0.3">
      <c r="A1192" s="625" t="s">
        <v>549</v>
      </c>
      <c r="B1192" s="626" t="s">
        <v>551</v>
      </c>
      <c r="C1192" s="627" t="s">
        <v>571</v>
      </c>
      <c r="D1192" s="628" t="s">
        <v>572</v>
      </c>
      <c r="E1192" s="627" t="s">
        <v>562</v>
      </c>
      <c r="F1192" s="628" t="s">
        <v>563</v>
      </c>
      <c r="G1192" s="627" t="s">
        <v>1399</v>
      </c>
      <c r="H1192" s="627" t="s">
        <v>3078</v>
      </c>
      <c r="I1192" s="627" t="s">
        <v>3079</v>
      </c>
      <c r="J1192" s="627" t="s">
        <v>3080</v>
      </c>
      <c r="K1192" s="627" t="s">
        <v>3081</v>
      </c>
      <c r="L1192" s="629">
        <v>7840.91</v>
      </c>
      <c r="M1192" s="629">
        <v>3</v>
      </c>
      <c r="N1192" s="630">
        <v>23522.73</v>
      </c>
    </row>
    <row r="1193" spans="1:14" ht="14.4" customHeight="1" x14ac:dyDescent="0.3">
      <c r="A1193" s="625" t="s">
        <v>549</v>
      </c>
      <c r="B1193" s="626" t="s">
        <v>551</v>
      </c>
      <c r="C1193" s="627" t="s">
        <v>571</v>
      </c>
      <c r="D1193" s="628" t="s">
        <v>572</v>
      </c>
      <c r="E1193" s="627" t="s">
        <v>556</v>
      </c>
      <c r="F1193" s="628" t="s">
        <v>557</v>
      </c>
      <c r="G1193" s="627"/>
      <c r="H1193" s="627"/>
      <c r="I1193" s="627" t="s">
        <v>1770</v>
      </c>
      <c r="J1193" s="627" t="s">
        <v>1771</v>
      </c>
      <c r="K1193" s="627"/>
      <c r="L1193" s="629">
        <v>3842.04</v>
      </c>
      <c r="M1193" s="629">
        <v>4</v>
      </c>
      <c r="N1193" s="630">
        <v>15368.16</v>
      </c>
    </row>
    <row r="1194" spans="1:14" ht="14.4" customHeight="1" x14ac:dyDescent="0.3">
      <c r="A1194" s="625" t="s">
        <v>549</v>
      </c>
      <c r="B1194" s="626" t="s">
        <v>551</v>
      </c>
      <c r="C1194" s="627" t="s">
        <v>571</v>
      </c>
      <c r="D1194" s="628" t="s">
        <v>572</v>
      </c>
      <c r="E1194" s="627" t="s">
        <v>556</v>
      </c>
      <c r="F1194" s="628" t="s">
        <v>557</v>
      </c>
      <c r="G1194" s="627"/>
      <c r="H1194" s="627"/>
      <c r="I1194" s="627" t="s">
        <v>1772</v>
      </c>
      <c r="J1194" s="627" t="s">
        <v>1773</v>
      </c>
      <c r="K1194" s="627"/>
      <c r="L1194" s="629">
        <v>1407.54</v>
      </c>
      <c r="M1194" s="629">
        <v>3</v>
      </c>
      <c r="N1194" s="630">
        <v>4222.62</v>
      </c>
    </row>
    <row r="1195" spans="1:14" ht="14.4" customHeight="1" x14ac:dyDescent="0.3">
      <c r="A1195" s="625" t="s">
        <v>549</v>
      </c>
      <c r="B1195" s="626" t="s">
        <v>551</v>
      </c>
      <c r="C1195" s="627" t="s">
        <v>573</v>
      </c>
      <c r="D1195" s="628" t="s">
        <v>574</v>
      </c>
      <c r="E1195" s="627" t="s">
        <v>552</v>
      </c>
      <c r="F1195" s="628" t="s">
        <v>553</v>
      </c>
      <c r="G1195" s="627" t="s">
        <v>620</v>
      </c>
      <c r="H1195" s="627" t="s">
        <v>638</v>
      </c>
      <c r="I1195" s="627" t="s">
        <v>639</v>
      </c>
      <c r="J1195" s="627" t="s">
        <v>640</v>
      </c>
      <c r="K1195" s="627" t="s">
        <v>641</v>
      </c>
      <c r="L1195" s="629">
        <v>84.570001646938195</v>
      </c>
      <c r="M1195" s="629">
        <v>1</v>
      </c>
      <c r="N1195" s="630">
        <v>84.570001646938195</v>
      </c>
    </row>
    <row r="1196" spans="1:14" ht="14.4" customHeight="1" x14ac:dyDescent="0.3">
      <c r="A1196" s="625" t="s">
        <v>549</v>
      </c>
      <c r="B1196" s="626" t="s">
        <v>551</v>
      </c>
      <c r="C1196" s="627" t="s">
        <v>573</v>
      </c>
      <c r="D1196" s="628" t="s">
        <v>574</v>
      </c>
      <c r="E1196" s="627" t="s">
        <v>552</v>
      </c>
      <c r="F1196" s="628" t="s">
        <v>553</v>
      </c>
      <c r="G1196" s="627" t="s">
        <v>620</v>
      </c>
      <c r="H1196" s="627" t="s">
        <v>642</v>
      </c>
      <c r="I1196" s="627" t="s">
        <v>643</v>
      </c>
      <c r="J1196" s="627" t="s">
        <v>644</v>
      </c>
      <c r="K1196" s="627" t="s">
        <v>645</v>
      </c>
      <c r="L1196" s="629">
        <v>94.801397570213652</v>
      </c>
      <c r="M1196" s="629">
        <v>7</v>
      </c>
      <c r="N1196" s="630">
        <v>663.60978299149554</v>
      </c>
    </row>
    <row r="1197" spans="1:14" ht="14.4" customHeight="1" x14ac:dyDescent="0.3">
      <c r="A1197" s="625" t="s">
        <v>549</v>
      </c>
      <c r="B1197" s="626" t="s">
        <v>551</v>
      </c>
      <c r="C1197" s="627" t="s">
        <v>573</v>
      </c>
      <c r="D1197" s="628" t="s">
        <v>574</v>
      </c>
      <c r="E1197" s="627" t="s">
        <v>552</v>
      </c>
      <c r="F1197" s="628" t="s">
        <v>553</v>
      </c>
      <c r="G1197" s="627" t="s">
        <v>620</v>
      </c>
      <c r="H1197" s="627" t="s">
        <v>646</v>
      </c>
      <c r="I1197" s="627" t="s">
        <v>647</v>
      </c>
      <c r="J1197" s="627" t="s">
        <v>644</v>
      </c>
      <c r="K1197" s="627" t="s">
        <v>648</v>
      </c>
      <c r="L1197" s="629">
        <v>97.7</v>
      </c>
      <c r="M1197" s="629">
        <v>2</v>
      </c>
      <c r="N1197" s="630">
        <v>195.4</v>
      </c>
    </row>
    <row r="1198" spans="1:14" ht="14.4" customHeight="1" x14ac:dyDescent="0.3">
      <c r="A1198" s="625" t="s">
        <v>549</v>
      </c>
      <c r="B1198" s="626" t="s">
        <v>551</v>
      </c>
      <c r="C1198" s="627" t="s">
        <v>573</v>
      </c>
      <c r="D1198" s="628" t="s">
        <v>574</v>
      </c>
      <c r="E1198" s="627" t="s">
        <v>552</v>
      </c>
      <c r="F1198" s="628" t="s">
        <v>553</v>
      </c>
      <c r="G1198" s="627" t="s">
        <v>620</v>
      </c>
      <c r="H1198" s="627" t="s">
        <v>649</v>
      </c>
      <c r="I1198" s="627" t="s">
        <v>650</v>
      </c>
      <c r="J1198" s="627" t="s">
        <v>651</v>
      </c>
      <c r="K1198" s="627" t="s">
        <v>652</v>
      </c>
      <c r="L1198" s="629">
        <v>164.82256008759936</v>
      </c>
      <c r="M1198" s="629">
        <v>36</v>
      </c>
      <c r="N1198" s="630">
        <v>5933.6121631535771</v>
      </c>
    </row>
    <row r="1199" spans="1:14" ht="14.4" customHeight="1" x14ac:dyDescent="0.3">
      <c r="A1199" s="625" t="s">
        <v>549</v>
      </c>
      <c r="B1199" s="626" t="s">
        <v>551</v>
      </c>
      <c r="C1199" s="627" t="s">
        <v>573</v>
      </c>
      <c r="D1199" s="628" t="s">
        <v>574</v>
      </c>
      <c r="E1199" s="627" t="s">
        <v>552</v>
      </c>
      <c r="F1199" s="628" t="s">
        <v>553</v>
      </c>
      <c r="G1199" s="627" t="s">
        <v>620</v>
      </c>
      <c r="H1199" s="627" t="s">
        <v>1845</v>
      </c>
      <c r="I1199" s="627" t="s">
        <v>1846</v>
      </c>
      <c r="J1199" s="627" t="s">
        <v>1847</v>
      </c>
      <c r="K1199" s="627" t="s">
        <v>1848</v>
      </c>
      <c r="L1199" s="629">
        <v>60.919724673225602</v>
      </c>
      <c r="M1199" s="629">
        <v>2</v>
      </c>
      <c r="N1199" s="630">
        <v>121.8394493464512</v>
      </c>
    </row>
    <row r="1200" spans="1:14" ht="14.4" customHeight="1" x14ac:dyDescent="0.3">
      <c r="A1200" s="625" t="s">
        <v>549</v>
      </c>
      <c r="B1200" s="626" t="s">
        <v>551</v>
      </c>
      <c r="C1200" s="627" t="s">
        <v>573</v>
      </c>
      <c r="D1200" s="628" t="s">
        <v>574</v>
      </c>
      <c r="E1200" s="627" t="s">
        <v>552</v>
      </c>
      <c r="F1200" s="628" t="s">
        <v>553</v>
      </c>
      <c r="G1200" s="627" t="s">
        <v>620</v>
      </c>
      <c r="H1200" s="627" t="s">
        <v>2670</v>
      </c>
      <c r="I1200" s="627" t="s">
        <v>2671</v>
      </c>
      <c r="J1200" s="627" t="s">
        <v>2672</v>
      </c>
      <c r="K1200" s="627" t="s">
        <v>2673</v>
      </c>
      <c r="L1200" s="629">
        <v>125.26008759915899</v>
      </c>
      <c r="M1200" s="629">
        <v>1</v>
      </c>
      <c r="N1200" s="630">
        <v>125.26008759915899</v>
      </c>
    </row>
    <row r="1201" spans="1:14" ht="14.4" customHeight="1" x14ac:dyDescent="0.3">
      <c r="A1201" s="625" t="s">
        <v>549</v>
      </c>
      <c r="B1201" s="626" t="s">
        <v>551</v>
      </c>
      <c r="C1201" s="627" t="s">
        <v>573</v>
      </c>
      <c r="D1201" s="628" t="s">
        <v>574</v>
      </c>
      <c r="E1201" s="627" t="s">
        <v>552</v>
      </c>
      <c r="F1201" s="628" t="s">
        <v>553</v>
      </c>
      <c r="G1201" s="627" t="s">
        <v>620</v>
      </c>
      <c r="H1201" s="627" t="s">
        <v>749</v>
      </c>
      <c r="I1201" s="627" t="s">
        <v>749</v>
      </c>
      <c r="J1201" s="627" t="s">
        <v>750</v>
      </c>
      <c r="K1201" s="627" t="s">
        <v>751</v>
      </c>
      <c r="L1201" s="629">
        <v>38.190101280332598</v>
      </c>
      <c r="M1201" s="629">
        <v>2</v>
      </c>
      <c r="N1201" s="630">
        <v>76.380202560665197</v>
      </c>
    </row>
    <row r="1202" spans="1:14" ht="14.4" customHeight="1" x14ac:dyDescent="0.3">
      <c r="A1202" s="625" t="s">
        <v>549</v>
      </c>
      <c r="B1202" s="626" t="s">
        <v>551</v>
      </c>
      <c r="C1202" s="627" t="s">
        <v>573</v>
      </c>
      <c r="D1202" s="628" t="s">
        <v>574</v>
      </c>
      <c r="E1202" s="627" t="s">
        <v>552</v>
      </c>
      <c r="F1202" s="628" t="s">
        <v>553</v>
      </c>
      <c r="G1202" s="627" t="s">
        <v>620</v>
      </c>
      <c r="H1202" s="627" t="s">
        <v>752</v>
      </c>
      <c r="I1202" s="627" t="s">
        <v>753</v>
      </c>
      <c r="J1202" s="627" t="s">
        <v>754</v>
      </c>
      <c r="K1202" s="627" t="s">
        <v>755</v>
      </c>
      <c r="L1202" s="629">
        <v>90.56</v>
      </c>
      <c r="M1202" s="629">
        <v>1</v>
      </c>
      <c r="N1202" s="630">
        <v>90.56</v>
      </c>
    </row>
    <row r="1203" spans="1:14" ht="14.4" customHeight="1" x14ac:dyDescent="0.3">
      <c r="A1203" s="625" t="s">
        <v>549</v>
      </c>
      <c r="B1203" s="626" t="s">
        <v>551</v>
      </c>
      <c r="C1203" s="627" t="s">
        <v>573</v>
      </c>
      <c r="D1203" s="628" t="s">
        <v>574</v>
      </c>
      <c r="E1203" s="627" t="s">
        <v>552</v>
      </c>
      <c r="F1203" s="628" t="s">
        <v>553</v>
      </c>
      <c r="G1203" s="627" t="s">
        <v>620</v>
      </c>
      <c r="H1203" s="627" t="s">
        <v>805</v>
      </c>
      <c r="I1203" s="627" t="s">
        <v>806</v>
      </c>
      <c r="J1203" s="627" t="s">
        <v>807</v>
      </c>
      <c r="K1203" s="627" t="s">
        <v>808</v>
      </c>
      <c r="L1203" s="629">
        <v>46.045000000000002</v>
      </c>
      <c r="M1203" s="629">
        <v>4</v>
      </c>
      <c r="N1203" s="630">
        <v>184.18</v>
      </c>
    </row>
    <row r="1204" spans="1:14" ht="14.4" customHeight="1" x14ac:dyDescent="0.3">
      <c r="A1204" s="625" t="s">
        <v>549</v>
      </c>
      <c r="B1204" s="626" t="s">
        <v>551</v>
      </c>
      <c r="C1204" s="627" t="s">
        <v>573</v>
      </c>
      <c r="D1204" s="628" t="s">
        <v>574</v>
      </c>
      <c r="E1204" s="627" t="s">
        <v>552</v>
      </c>
      <c r="F1204" s="628" t="s">
        <v>553</v>
      </c>
      <c r="G1204" s="627" t="s">
        <v>620</v>
      </c>
      <c r="H1204" s="627" t="s">
        <v>3082</v>
      </c>
      <c r="I1204" s="627" t="s">
        <v>3083</v>
      </c>
      <c r="J1204" s="627" t="s">
        <v>3084</v>
      </c>
      <c r="K1204" s="627"/>
      <c r="L1204" s="629">
        <v>102.88912099782</v>
      </c>
      <c r="M1204" s="629">
        <v>1</v>
      </c>
      <c r="N1204" s="630">
        <v>102.88912099782</v>
      </c>
    </row>
    <row r="1205" spans="1:14" ht="14.4" customHeight="1" x14ac:dyDescent="0.3">
      <c r="A1205" s="625" t="s">
        <v>549</v>
      </c>
      <c r="B1205" s="626" t="s">
        <v>551</v>
      </c>
      <c r="C1205" s="627" t="s">
        <v>573</v>
      </c>
      <c r="D1205" s="628" t="s">
        <v>574</v>
      </c>
      <c r="E1205" s="627" t="s">
        <v>552</v>
      </c>
      <c r="F1205" s="628" t="s">
        <v>553</v>
      </c>
      <c r="G1205" s="627" t="s">
        <v>620</v>
      </c>
      <c r="H1205" s="627" t="s">
        <v>964</v>
      </c>
      <c r="I1205" s="627" t="s">
        <v>953</v>
      </c>
      <c r="J1205" s="627" t="s">
        <v>965</v>
      </c>
      <c r="K1205" s="627"/>
      <c r="L1205" s="629">
        <v>147.37</v>
      </c>
      <c r="M1205" s="629">
        <v>1</v>
      </c>
      <c r="N1205" s="630">
        <v>147.37</v>
      </c>
    </row>
    <row r="1206" spans="1:14" ht="14.4" customHeight="1" x14ac:dyDescent="0.3">
      <c r="A1206" s="625" t="s">
        <v>549</v>
      </c>
      <c r="B1206" s="626" t="s">
        <v>551</v>
      </c>
      <c r="C1206" s="627" t="s">
        <v>573</v>
      </c>
      <c r="D1206" s="628" t="s">
        <v>574</v>
      </c>
      <c r="E1206" s="627" t="s">
        <v>552</v>
      </c>
      <c r="F1206" s="628" t="s">
        <v>553</v>
      </c>
      <c r="G1206" s="627" t="s">
        <v>620</v>
      </c>
      <c r="H1206" s="627" t="s">
        <v>3085</v>
      </c>
      <c r="I1206" s="627" t="s">
        <v>953</v>
      </c>
      <c r="J1206" s="627" t="s">
        <v>3086</v>
      </c>
      <c r="K1206" s="627"/>
      <c r="L1206" s="629">
        <v>39.72</v>
      </c>
      <c r="M1206" s="629">
        <v>1</v>
      </c>
      <c r="N1206" s="630">
        <v>39.72</v>
      </c>
    </row>
    <row r="1207" spans="1:14" ht="14.4" customHeight="1" x14ac:dyDescent="0.3">
      <c r="A1207" s="625" t="s">
        <v>549</v>
      </c>
      <c r="B1207" s="626" t="s">
        <v>551</v>
      </c>
      <c r="C1207" s="627" t="s">
        <v>573</v>
      </c>
      <c r="D1207" s="628" t="s">
        <v>574</v>
      </c>
      <c r="E1207" s="627" t="s">
        <v>552</v>
      </c>
      <c r="F1207" s="628" t="s">
        <v>553</v>
      </c>
      <c r="G1207" s="627" t="s">
        <v>620</v>
      </c>
      <c r="H1207" s="627" t="s">
        <v>980</v>
      </c>
      <c r="I1207" s="627" t="s">
        <v>981</v>
      </c>
      <c r="J1207" s="627" t="s">
        <v>982</v>
      </c>
      <c r="K1207" s="627" t="s">
        <v>983</v>
      </c>
      <c r="L1207" s="629">
        <v>110.23500000000001</v>
      </c>
      <c r="M1207" s="629">
        <v>2</v>
      </c>
      <c r="N1207" s="630">
        <v>220.47000000000003</v>
      </c>
    </row>
    <row r="1208" spans="1:14" ht="14.4" customHeight="1" x14ac:dyDescent="0.3">
      <c r="A1208" s="625" t="s">
        <v>549</v>
      </c>
      <c r="B1208" s="626" t="s">
        <v>551</v>
      </c>
      <c r="C1208" s="627" t="s">
        <v>573</v>
      </c>
      <c r="D1208" s="628" t="s">
        <v>574</v>
      </c>
      <c r="E1208" s="627" t="s">
        <v>552</v>
      </c>
      <c r="F1208" s="628" t="s">
        <v>553</v>
      </c>
      <c r="G1208" s="627" t="s">
        <v>620</v>
      </c>
      <c r="H1208" s="627" t="s">
        <v>2733</v>
      </c>
      <c r="I1208" s="627" t="s">
        <v>953</v>
      </c>
      <c r="J1208" s="627" t="s">
        <v>2734</v>
      </c>
      <c r="K1208" s="627"/>
      <c r="L1208" s="629">
        <v>72.660775000000598</v>
      </c>
      <c r="M1208" s="629">
        <v>1</v>
      </c>
      <c r="N1208" s="630">
        <v>72.660775000000598</v>
      </c>
    </row>
    <row r="1209" spans="1:14" ht="14.4" customHeight="1" x14ac:dyDescent="0.3">
      <c r="A1209" s="625" t="s">
        <v>549</v>
      </c>
      <c r="B1209" s="626" t="s">
        <v>551</v>
      </c>
      <c r="C1209" s="627" t="s">
        <v>573</v>
      </c>
      <c r="D1209" s="628" t="s">
        <v>574</v>
      </c>
      <c r="E1209" s="627" t="s">
        <v>552</v>
      </c>
      <c r="F1209" s="628" t="s">
        <v>553</v>
      </c>
      <c r="G1209" s="627" t="s">
        <v>620</v>
      </c>
      <c r="H1209" s="627" t="s">
        <v>1021</v>
      </c>
      <c r="I1209" s="627" t="s">
        <v>953</v>
      </c>
      <c r="J1209" s="627" t="s">
        <v>1022</v>
      </c>
      <c r="K1209" s="627"/>
      <c r="L1209" s="629">
        <v>186.71494203394371</v>
      </c>
      <c r="M1209" s="629">
        <v>29</v>
      </c>
      <c r="N1209" s="630">
        <v>5414.7333189843675</v>
      </c>
    </row>
    <row r="1210" spans="1:14" ht="14.4" customHeight="1" x14ac:dyDescent="0.3">
      <c r="A1210" s="625" t="s">
        <v>549</v>
      </c>
      <c r="B1210" s="626" t="s">
        <v>551</v>
      </c>
      <c r="C1210" s="627" t="s">
        <v>573</v>
      </c>
      <c r="D1210" s="628" t="s">
        <v>574</v>
      </c>
      <c r="E1210" s="627" t="s">
        <v>552</v>
      </c>
      <c r="F1210" s="628" t="s">
        <v>553</v>
      </c>
      <c r="G1210" s="627" t="s">
        <v>620</v>
      </c>
      <c r="H1210" s="627" t="s">
        <v>1025</v>
      </c>
      <c r="I1210" s="627" t="s">
        <v>953</v>
      </c>
      <c r="J1210" s="627" t="s">
        <v>1026</v>
      </c>
      <c r="K1210" s="627"/>
      <c r="L1210" s="629">
        <v>99.74</v>
      </c>
      <c r="M1210" s="629">
        <v>1</v>
      </c>
      <c r="N1210" s="630">
        <v>99.74</v>
      </c>
    </row>
    <row r="1211" spans="1:14" ht="14.4" customHeight="1" x14ac:dyDescent="0.3">
      <c r="A1211" s="625" t="s">
        <v>549</v>
      </c>
      <c r="B1211" s="626" t="s">
        <v>551</v>
      </c>
      <c r="C1211" s="627" t="s">
        <v>573</v>
      </c>
      <c r="D1211" s="628" t="s">
        <v>574</v>
      </c>
      <c r="E1211" s="627" t="s">
        <v>552</v>
      </c>
      <c r="F1211" s="628" t="s">
        <v>553</v>
      </c>
      <c r="G1211" s="627" t="s">
        <v>620</v>
      </c>
      <c r="H1211" s="627" t="s">
        <v>3087</v>
      </c>
      <c r="I1211" s="627" t="s">
        <v>899</v>
      </c>
      <c r="J1211" s="627" t="s">
        <v>3088</v>
      </c>
      <c r="K1211" s="627" t="s">
        <v>3089</v>
      </c>
      <c r="L1211" s="629">
        <v>59.950889249380197</v>
      </c>
      <c r="M1211" s="629">
        <v>1</v>
      </c>
      <c r="N1211" s="630">
        <v>59.950889249380197</v>
      </c>
    </row>
    <row r="1212" spans="1:14" ht="14.4" customHeight="1" x14ac:dyDescent="0.3">
      <c r="A1212" s="625" t="s">
        <v>549</v>
      </c>
      <c r="B1212" s="626" t="s">
        <v>551</v>
      </c>
      <c r="C1212" s="627" t="s">
        <v>573</v>
      </c>
      <c r="D1212" s="628" t="s">
        <v>574</v>
      </c>
      <c r="E1212" s="627" t="s">
        <v>552</v>
      </c>
      <c r="F1212" s="628" t="s">
        <v>553</v>
      </c>
      <c r="G1212" s="627" t="s">
        <v>620</v>
      </c>
      <c r="H1212" s="627" t="s">
        <v>2072</v>
      </c>
      <c r="I1212" s="627" t="s">
        <v>2073</v>
      </c>
      <c r="J1212" s="627" t="s">
        <v>2074</v>
      </c>
      <c r="K1212" s="627" t="s">
        <v>2075</v>
      </c>
      <c r="L1212" s="629">
        <v>104.86000082255549</v>
      </c>
      <c r="M1212" s="629">
        <v>2</v>
      </c>
      <c r="N1212" s="630">
        <v>209.72000164511098</v>
      </c>
    </row>
    <row r="1213" spans="1:14" ht="14.4" customHeight="1" x14ac:dyDescent="0.3">
      <c r="A1213" s="625" t="s">
        <v>549</v>
      </c>
      <c r="B1213" s="626" t="s">
        <v>551</v>
      </c>
      <c r="C1213" s="627" t="s">
        <v>573</v>
      </c>
      <c r="D1213" s="628" t="s">
        <v>574</v>
      </c>
      <c r="E1213" s="627" t="s">
        <v>552</v>
      </c>
      <c r="F1213" s="628" t="s">
        <v>553</v>
      </c>
      <c r="G1213" s="627" t="s">
        <v>620</v>
      </c>
      <c r="H1213" s="627" t="s">
        <v>3090</v>
      </c>
      <c r="I1213" s="627" t="s">
        <v>953</v>
      </c>
      <c r="J1213" s="627" t="s">
        <v>3091</v>
      </c>
      <c r="K1213" s="627"/>
      <c r="L1213" s="629">
        <v>127.903040814775</v>
      </c>
      <c r="M1213" s="629">
        <v>1</v>
      </c>
      <c r="N1213" s="630">
        <v>127.903040814775</v>
      </c>
    </row>
    <row r="1214" spans="1:14" ht="14.4" customHeight="1" x14ac:dyDescent="0.3">
      <c r="A1214" s="625" t="s">
        <v>549</v>
      </c>
      <c r="B1214" s="626" t="s">
        <v>551</v>
      </c>
      <c r="C1214" s="627" t="s">
        <v>573</v>
      </c>
      <c r="D1214" s="628" t="s">
        <v>574</v>
      </c>
      <c r="E1214" s="627" t="s">
        <v>552</v>
      </c>
      <c r="F1214" s="628" t="s">
        <v>553</v>
      </c>
      <c r="G1214" s="627" t="s">
        <v>620</v>
      </c>
      <c r="H1214" s="627" t="s">
        <v>3092</v>
      </c>
      <c r="I1214" s="627" t="s">
        <v>953</v>
      </c>
      <c r="J1214" s="627" t="s">
        <v>3093</v>
      </c>
      <c r="K1214" s="627"/>
      <c r="L1214" s="629">
        <v>50.9713636363634</v>
      </c>
      <c r="M1214" s="629">
        <v>1</v>
      </c>
      <c r="N1214" s="630">
        <v>50.9713636363634</v>
      </c>
    </row>
    <row r="1215" spans="1:14" ht="14.4" customHeight="1" x14ac:dyDescent="0.3">
      <c r="A1215" s="625" t="s">
        <v>549</v>
      </c>
      <c r="B1215" s="626" t="s">
        <v>551</v>
      </c>
      <c r="C1215" s="627" t="s">
        <v>573</v>
      </c>
      <c r="D1215" s="628" t="s">
        <v>574</v>
      </c>
      <c r="E1215" s="627" t="s">
        <v>552</v>
      </c>
      <c r="F1215" s="628" t="s">
        <v>553</v>
      </c>
      <c r="G1215" s="627" t="s">
        <v>620</v>
      </c>
      <c r="H1215" s="627" t="s">
        <v>3094</v>
      </c>
      <c r="I1215" s="627" t="s">
        <v>953</v>
      </c>
      <c r="J1215" s="627" t="s">
        <v>3095</v>
      </c>
      <c r="K1215" s="627"/>
      <c r="L1215" s="629">
        <v>112.00058856721088</v>
      </c>
      <c r="M1215" s="629">
        <v>17</v>
      </c>
      <c r="N1215" s="630">
        <v>1904.0100056425849</v>
      </c>
    </row>
    <row r="1216" spans="1:14" ht="14.4" customHeight="1" x14ac:dyDescent="0.3">
      <c r="A1216" s="625" t="s">
        <v>549</v>
      </c>
      <c r="B1216" s="626" t="s">
        <v>551</v>
      </c>
      <c r="C1216" s="627" t="s">
        <v>573</v>
      </c>
      <c r="D1216" s="628" t="s">
        <v>574</v>
      </c>
      <c r="E1216" s="627" t="s">
        <v>552</v>
      </c>
      <c r="F1216" s="628" t="s">
        <v>553</v>
      </c>
      <c r="G1216" s="627" t="s">
        <v>620</v>
      </c>
      <c r="H1216" s="627" t="s">
        <v>3096</v>
      </c>
      <c r="I1216" s="627" t="s">
        <v>953</v>
      </c>
      <c r="J1216" s="627" t="s">
        <v>3097</v>
      </c>
      <c r="K1216" s="627"/>
      <c r="L1216" s="629">
        <v>45.86</v>
      </c>
      <c r="M1216" s="629">
        <v>1</v>
      </c>
      <c r="N1216" s="630">
        <v>45.86</v>
      </c>
    </row>
    <row r="1217" spans="1:14" ht="14.4" customHeight="1" x14ac:dyDescent="0.3">
      <c r="A1217" s="625" t="s">
        <v>549</v>
      </c>
      <c r="B1217" s="626" t="s">
        <v>551</v>
      </c>
      <c r="C1217" s="627" t="s">
        <v>573</v>
      </c>
      <c r="D1217" s="628" t="s">
        <v>574</v>
      </c>
      <c r="E1217" s="627" t="s">
        <v>552</v>
      </c>
      <c r="F1217" s="628" t="s">
        <v>553</v>
      </c>
      <c r="G1217" s="627" t="s">
        <v>620</v>
      </c>
      <c r="H1217" s="627" t="s">
        <v>3098</v>
      </c>
      <c r="I1217" s="627" t="s">
        <v>953</v>
      </c>
      <c r="J1217" s="627" t="s">
        <v>3099</v>
      </c>
      <c r="K1217" s="627"/>
      <c r="L1217" s="629">
        <v>74.14</v>
      </c>
      <c r="M1217" s="629">
        <v>2</v>
      </c>
      <c r="N1217" s="630">
        <v>148.28</v>
      </c>
    </row>
    <row r="1218" spans="1:14" ht="14.4" customHeight="1" x14ac:dyDescent="0.3">
      <c r="A1218" s="625" t="s">
        <v>549</v>
      </c>
      <c r="B1218" s="626" t="s">
        <v>551</v>
      </c>
      <c r="C1218" s="627" t="s">
        <v>573</v>
      </c>
      <c r="D1218" s="628" t="s">
        <v>574</v>
      </c>
      <c r="E1218" s="627" t="s">
        <v>552</v>
      </c>
      <c r="F1218" s="628" t="s">
        <v>553</v>
      </c>
      <c r="G1218" s="627" t="s">
        <v>620</v>
      </c>
      <c r="H1218" s="627" t="s">
        <v>3100</v>
      </c>
      <c r="I1218" s="627" t="s">
        <v>3100</v>
      </c>
      <c r="J1218" s="627" t="s">
        <v>1226</v>
      </c>
      <c r="K1218" s="627" t="s">
        <v>2155</v>
      </c>
      <c r="L1218" s="629">
        <v>231.76</v>
      </c>
      <c r="M1218" s="629">
        <v>1</v>
      </c>
      <c r="N1218" s="630">
        <v>231.76</v>
      </c>
    </row>
    <row r="1219" spans="1:14" ht="14.4" customHeight="1" x14ac:dyDescent="0.3">
      <c r="A1219" s="625" t="s">
        <v>549</v>
      </c>
      <c r="B1219" s="626" t="s">
        <v>551</v>
      </c>
      <c r="C1219" s="627" t="s">
        <v>573</v>
      </c>
      <c r="D1219" s="628" t="s">
        <v>574</v>
      </c>
      <c r="E1219" s="627" t="s">
        <v>552</v>
      </c>
      <c r="F1219" s="628" t="s">
        <v>553</v>
      </c>
      <c r="G1219" s="627" t="s">
        <v>620</v>
      </c>
      <c r="H1219" s="627" t="s">
        <v>2153</v>
      </c>
      <c r="I1219" s="627" t="s">
        <v>2154</v>
      </c>
      <c r="J1219" s="627" t="s">
        <v>1226</v>
      </c>
      <c r="K1219" s="627" t="s">
        <v>2155</v>
      </c>
      <c r="L1219" s="629">
        <v>237.1</v>
      </c>
      <c r="M1219" s="629">
        <v>1</v>
      </c>
      <c r="N1219" s="630">
        <v>237.1</v>
      </c>
    </row>
    <row r="1220" spans="1:14" ht="14.4" customHeight="1" x14ac:dyDescent="0.3">
      <c r="A1220" s="625" t="s">
        <v>549</v>
      </c>
      <c r="B1220" s="626" t="s">
        <v>551</v>
      </c>
      <c r="C1220" s="627" t="s">
        <v>573</v>
      </c>
      <c r="D1220" s="628" t="s">
        <v>574</v>
      </c>
      <c r="E1220" s="627" t="s">
        <v>552</v>
      </c>
      <c r="F1220" s="628" t="s">
        <v>553</v>
      </c>
      <c r="G1220" s="627" t="s">
        <v>620</v>
      </c>
      <c r="H1220" s="627" t="s">
        <v>3101</v>
      </c>
      <c r="I1220" s="627" t="s">
        <v>953</v>
      </c>
      <c r="J1220" s="627" t="s">
        <v>3102</v>
      </c>
      <c r="K1220" s="627"/>
      <c r="L1220" s="629">
        <v>61.7109011218988</v>
      </c>
      <c r="M1220" s="629">
        <v>1</v>
      </c>
      <c r="N1220" s="630">
        <v>61.7109011218988</v>
      </c>
    </row>
    <row r="1221" spans="1:14" ht="14.4" customHeight="1" x14ac:dyDescent="0.3">
      <c r="A1221" s="625" t="s">
        <v>549</v>
      </c>
      <c r="B1221" s="626" t="s">
        <v>551</v>
      </c>
      <c r="C1221" s="627" t="s">
        <v>573</v>
      </c>
      <c r="D1221" s="628" t="s">
        <v>574</v>
      </c>
      <c r="E1221" s="627" t="s">
        <v>552</v>
      </c>
      <c r="F1221" s="628" t="s">
        <v>553</v>
      </c>
      <c r="G1221" s="627" t="s">
        <v>620</v>
      </c>
      <c r="H1221" s="627" t="s">
        <v>3103</v>
      </c>
      <c r="I1221" s="627" t="s">
        <v>3104</v>
      </c>
      <c r="J1221" s="627" t="s">
        <v>3105</v>
      </c>
      <c r="K1221" s="627" t="s">
        <v>3106</v>
      </c>
      <c r="L1221" s="629">
        <v>214.9</v>
      </c>
      <c r="M1221" s="629">
        <v>3</v>
      </c>
      <c r="N1221" s="630">
        <v>644.70000000000005</v>
      </c>
    </row>
    <row r="1222" spans="1:14" ht="14.4" customHeight="1" x14ac:dyDescent="0.3">
      <c r="A1222" s="625" t="s">
        <v>549</v>
      </c>
      <c r="B1222" s="626" t="s">
        <v>551</v>
      </c>
      <c r="C1222" s="627" t="s">
        <v>573</v>
      </c>
      <c r="D1222" s="628" t="s">
        <v>574</v>
      </c>
      <c r="E1222" s="627" t="s">
        <v>552</v>
      </c>
      <c r="F1222" s="628" t="s">
        <v>553</v>
      </c>
      <c r="G1222" s="627" t="s">
        <v>620</v>
      </c>
      <c r="H1222" s="627" t="s">
        <v>1264</v>
      </c>
      <c r="I1222" s="627" t="s">
        <v>953</v>
      </c>
      <c r="J1222" s="627" t="s">
        <v>1265</v>
      </c>
      <c r="K1222" s="627"/>
      <c r="L1222" s="629">
        <v>115.96096740548184</v>
      </c>
      <c r="M1222" s="629">
        <v>30</v>
      </c>
      <c r="N1222" s="630">
        <v>3478.8290221644552</v>
      </c>
    </row>
    <row r="1223" spans="1:14" ht="14.4" customHeight="1" x14ac:dyDescent="0.3">
      <c r="A1223" s="625" t="s">
        <v>549</v>
      </c>
      <c r="B1223" s="626" t="s">
        <v>551</v>
      </c>
      <c r="C1223" s="627" t="s">
        <v>573</v>
      </c>
      <c r="D1223" s="628" t="s">
        <v>574</v>
      </c>
      <c r="E1223" s="627" t="s">
        <v>552</v>
      </c>
      <c r="F1223" s="628" t="s">
        <v>553</v>
      </c>
      <c r="G1223" s="627" t="s">
        <v>620</v>
      </c>
      <c r="H1223" s="627" t="s">
        <v>3107</v>
      </c>
      <c r="I1223" s="627" t="s">
        <v>953</v>
      </c>
      <c r="J1223" s="627" t="s">
        <v>3108</v>
      </c>
      <c r="K1223" s="627"/>
      <c r="L1223" s="629">
        <v>288.14048204536545</v>
      </c>
      <c r="M1223" s="629">
        <v>8</v>
      </c>
      <c r="N1223" s="630">
        <v>2305.1238563629236</v>
      </c>
    </row>
    <row r="1224" spans="1:14" ht="14.4" customHeight="1" x14ac:dyDescent="0.3">
      <c r="A1224" s="625" t="s">
        <v>549</v>
      </c>
      <c r="B1224" s="626" t="s">
        <v>551</v>
      </c>
      <c r="C1224" s="627" t="s">
        <v>573</v>
      </c>
      <c r="D1224" s="628" t="s">
        <v>574</v>
      </c>
      <c r="E1224" s="627" t="s">
        <v>552</v>
      </c>
      <c r="F1224" s="628" t="s">
        <v>553</v>
      </c>
      <c r="G1224" s="627" t="s">
        <v>620</v>
      </c>
      <c r="H1224" s="627" t="s">
        <v>1349</v>
      </c>
      <c r="I1224" s="627" t="s">
        <v>953</v>
      </c>
      <c r="J1224" s="627" t="s">
        <v>1350</v>
      </c>
      <c r="K1224" s="627"/>
      <c r="L1224" s="629">
        <v>50.761426538042294</v>
      </c>
      <c r="M1224" s="629">
        <v>3</v>
      </c>
      <c r="N1224" s="630">
        <v>152.28427961412689</v>
      </c>
    </row>
    <row r="1225" spans="1:14" ht="14.4" customHeight="1" x14ac:dyDescent="0.3">
      <c r="A1225" s="625" t="s">
        <v>549</v>
      </c>
      <c r="B1225" s="626" t="s">
        <v>551</v>
      </c>
      <c r="C1225" s="627" t="s">
        <v>573</v>
      </c>
      <c r="D1225" s="628" t="s">
        <v>574</v>
      </c>
      <c r="E1225" s="627" t="s">
        <v>552</v>
      </c>
      <c r="F1225" s="628" t="s">
        <v>553</v>
      </c>
      <c r="G1225" s="627" t="s">
        <v>620</v>
      </c>
      <c r="H1225" s="627" t="s">
        <v>1351</v>
      </c>
      <c r="I1225" s="627" t="s">
        <v>953</v>
      </c>
      <c r="J1225" s="627" t="s">
        <v>1352</v>
      </c>
      <c r="K1225" s="627"/>
      <c r="L1225" s="629">
        <v>264.47696064260703</v>
      </c>
      <c r="M1225" s="629">
        <v>2</v>
      </c>
      <c r="N1225" s="630">
        <v>528.95392128521405</v>
      </c>
    </row>
    <row r="1226" spans="1:14" ht="14.4" customHeight="1" x14ac:dyDescent="0.3">
      <c r="A1226" s="625" t="s">
        <v>549</v>
      </c>
      <c r="B1226" s="626" t="s">
        <v>551</v>
      </c>
      <c r="C1226" s="627" t="s">
        <v>573</v>
      </c>
      <c r="D1226" s="628" t="s">
        <v>574</v>
      </c>
      <c r="E1226" s="627" t="s">
        <v>552</v>
      </c>
      <c r="F1226" s="628" t="s">
        <v>553</v>
      </c>
      <c r="G1226" s="627" t="s">
        <v>620</v>
      </c>
      <c r="H1226" s="627" t="s">
        <v>2232</v>
      </c>
      <c r="I1226" s="627" t="s">
        <v>2233</v>
      </c>
      <c r="J1226" s="627" t="s">
        <v>2234</v>
      </c>
      <c r="K1226" s="627" t="s">
        <v>2235</v>
      </c>
      <c r="L1226" s="629">
        <v>291.62399999999997</v>
      </c>
      <c r="M1226" s="629">
        <v>5</v>
      </c>
      <c r="N1226" s="630">
        <v>1458.12</v>
      </c>
    </row>
    <row r="1227" spans="1:14" ht="14.4" customHeight="1" x14ac:dyDescent="0.3">
      <c r="A1227" s="625" t="s">
        <v>549</v>
      </c>
      <c r="B1227" s="626" t="s">
        <v>551</v>
      </c>
      <c r="C1227" s="627" t="s">
        <v>573</v>
      </c>
      <c r="D1227" s="628" t="s">
        <v>574</v>
      </c>
      <c r="E1227" s="627" t="s">
        <v>552</v>
      </c>
      <c r="F1227" s="628" t="s">
        <v>553</v>
      </c>
      <c r="G1227" s="627" t="s">
        <v>620</v>
      </c>
      <c r="H1227" s="627" t="s">
        <v>2262</v>
      </c>
      <c r="I1227" s="627" t="s">
        <v>953</v>
      </c>
      <c r="J1227" s="627" t="s">
        <v>2263</v>
      </c>
      <c r="K1227" s="627" t="s">
        <v>2264</v>
      </c>
      <c r="L1227" s="629">
        <v>35.253892797534917</v>
      </c>
      <c r="M1227" s="629">
        <v>8</v>
      </c>
      <c r="N1227" s="630">
        <v>282.03114238027933</v>
      </c>
    </row>
    <row r="1228" spans="1:14" ht="14.4" customHeight="1" x14ac:dyDescent="0.3">
      <c r="A1228" s="625" t="s">
        <v>549</v>
      </c>
      <c r="B1228" s="626" t="s">
        <v>551</v>
      </c>
      <c r="C1228" s="627" t="s">
        <v>573</v>
      </c>
      <c r="D1228" s="628" t="s">
        <v>574</v>
      </c>
      <c r="E1228" s="627" t="s">
        <v>552</v>
      </c>
      <c r="F1228" s="628" t="s">
        <v>553</v>
      </c>
      <c r="G1228" s="627" t="s">
        <v>620</v>
      </c>
      <c r="H1228" s="627" t="s">
        <v>2891</v>
      </c>
      <c r="I1228" s="627" t="s">
        <v>2892</v>
      </c>
      <c r="J1228" s="627" t="s">
        <v>2893</v>
      </c>
      <c r="K1228" s="627"/>
      <c r="L1228" s="629">
        <v>142.78149999999999</v>
      </c>
      <c r="M1228" s="629">
        <v>4</v>
      </c>
      <c r="N1228" s="630">
        <v>571.12599999999998</v>
      </c>
    </row>
    <row r="1229" spans="1:14" ht="14.4" customHeight="1" x14ac:dyDescent="0.3">
      <c r="A1229" s="625" t="s">
        <v>549</v>
      </c>
      <c r="B1229" s="626" t="s">
        <v>551</v>
      </c>
      <c r="C1229" s="627" t="s">
        <v>573</v>
      </c>
      <c r="D1229" s="628" t="s">
        <v>574</v>
      </c>
      <c r="E1229" s="627" t="s">
        <v>552</v>
      </c>
      <c r="F1229" s="628" t="s">
        <v>553</v>
      </c>
      <c r="G1229" s="627" t="s">
        <v>620</v>
      </c>
      <c r="H1229" s="627" t="s">
        <v>2931</v>
      </c>
      <c r="I1229" s="627" t="s">
        <v>953</v>
      </c>
      <c r="J1229" s="627" t="s">
        <v>2932</v>
      </c>
      <c r="K1229" s="627" t="s">
        <v>958</v>
      </c>
      <c r="L1229" s="629">
        <v>180.87818973246601</v>
      </c>
      <c r="M1229" s="629">
        <v>4</v>
      </c>
      <c r="N1229" s="630">
        <v>723.51275892986405</v>
      </c>
    </row>
    <row r="1230" spans="1:14" ht="14.4" customHeight="1" x14ac:dyDescent="0.3">
      <c r="A1230" s="625" t="s">
        <v>549</v>
      </c>
      <c r="B1230" s="626" t="s">
        <v>551</v>
      </c>
      <c r="C1230" s="627" t="s">
        <v>573</v>
      </c>
      <c r="D1230" s="628" t="s">
        <v>574</v>
      </c>
      <c r="E1230" s="627" t="s">
        <v>552</v>
      </c>
      <c r="F1230" s="628" t="s">
        <v>553</v>
      </c>
      <c r="G1230" s="627" t="s">
        <v>620</v>
      </c>
      <c r="H1230" s="627" t="s">
        <v>2955</v>
      </c>
      <c r="I1230" s="627" t="s">
        <v>953</v>
      </c>
      <c r="J1230" s="627" t="s">
        <v>2956</v>
      </c>
      <c r="K1230" s="627"/>
      <c r="L1230" s="629">
        <v>109.529376300194</v>
      </c>
      <c r="M1230" s="629">
        <v>4</v>
      </c>
      <c r="N1230" s="630">
        <v>438.11750520077601</v>
      </c>
    </row>
    <row r="1231" spans="1:14" ht="14.4" customHeight="1" x14ac:dyDescent="0.3">
      <c r="A1231" s="625" t="s">
        <v>549</v>
      </c>
      <c r="B1231" s="626" t="s">
        <v>551</v>
      </c>
      <c r="C1231" s="627" t="s">
        <v>573</v>
      </c>
      <c r="D1231" s="628" t="s">
        <v>574</v>
      </c>
      <c r="E1231" s="627" t="s">
        <v>552</v>
      </c>
      <c r="F1231" s="628" t="s">
        <v>553</v>
      </c>
      <c r="G1231" s="627" t="s">
        <v>620</v>
      </c>
      <c r="H1231" s="627" t="s">
        <v>3109</v>
      </c>
      <c r="I1231" s="627" t="s">
        <v>3110</v>
      </c>
      <c r="J1231" s="627" t="s">
        <v>1060</v>
      </c>
      <c r="K1231" s="627" t="s">
        <v>3111</v>
      </c>
      <c r="L1231" s="629">
        <v>97.87</v>
      </c>
      <c r="M1231" s="629">
        <v>1</v>
      </c>
      <c r="N1231" s="630">
        <v>97.87</v>
      </c>
    </row>
    <row r="1232" spans="1:14" ht="14.4" customHeight="1" x14ac:dyDescent="0.3">
      <c r="A1232" s="625" t="s">
        <v>549</v>
      </c>
      <c r="B1232" s="626" t="s">
        <v>551</v>
      </c>
      <c r="C1232" s="627" t="s">
        <v>573</v>
      </c>
      <c r="D1232" s="628" t="s">
        <v>574</v>
      </c>
      <c r="E1232" s="627" t="s">
        <v>552</v>
      </c>
      <c r="F1232" s="628" t="s">
        <v>553</v>
      </c>
      <c r="G1232" s="627" t="s">
        <v>620</v>
      </c>
      <c r="H1232" s="627" t="s">
        <v>3112</v>
      </c>
      <c r="I1232" s="627" t="s">
        <v>953</v>
      </c>
      <c r="J1232" s="627" t="s">
        <v>3113</v>
      </c>
      <c r="K1232" s="627"/>
      <c r="L1232" s="629">
        <v>91.629817154874999</v>
      </c>
      <c r="M1232" s="629">
        <v>4</v>
      </c>
      <c r="N1232" s="630">
        <v>366.5192686195</v>
      </c>
    </row>
    <row r="1233" spans="1:14" ht="14.4" customHeight="1" x14ac:dyDescent="0.3">
      <c r="A1233" s="625" t="s">
        <v>549</v>
      </c>
      <c r="B1233" s="626" t="s">
        <v>551</v>
      </c>
      <c r="C1233" s="627" t="s">
        <v>573</v>
      </c>
      <c r="D1233" s="628" t="s">
        <v>574</v>
      </c>
      <c r="E1233" s="627" t="s">
        <v>552</v>
      </c>
      <c r="F1233" s="628" t="s">
        <v>553</v>
      </c>
      <c r="G1233" s="627" t="s">
        <v>620</v>
      </c>
      <c r="H1233" s="627" t="s">
        <v>3114</v>
      </c>
      <c r="I1233" s="627" t="s">
        <v>953</v>
      </c>
      <c r="J1233" s="627" t="s">
        <v>3115</v>
      </c>
      <c r="K1233" s="627"/>
      <c r="L1233" s="629">
        <v>74.559735141893398</v>
      </c>
      <c r="M1233" s="629">
        <v>1</v>
      </c>
      <c r="N1233" s="630">
        <v>74.559735141893398</v>
      </c>
    </row>
    <row r="1234" spans="1:14" ht="14.4" customHeight="1" x14ac:dyDescent="0.3">
      <c r="A1234" s="625" t="s">
        <v>549</v>
      </c>
      <c r="B1234" s="626" t="s">
        <v>551</v>
      </c>
      <c r="C1234" s="627" t="s">
        <v>573</v>
      </c>
      <c r="D1234" s="628" t="s">
        <v>574</v>
      </c>
      <c r="E1234" s="627" t="s">
        <v>552</v>
      </c>
      <c r="F1234" s="628" t="s">
        <v>553</v>
      </c>
      <c r="G1234" s="627" t="s">
        <v>620</v>
      </c>
      <c r="H1234" s="627" t="s">
        <v>3116</v>
      </c>
      <c r="I1234" s="627" t="s">
        <v>953</v>
      </c>
      <c r="J1234" s="627" t="s">
        <v>3117</v>
      </c>
      <c r="K1234" s="627"/>
      <c r="L1234" s="629">
        <v>111.234333503333</v>
      </c>
      <c r="M1234" s="629">
        <v>1</v>
      </c>
      <c r="N1234" s="630">
        <v>111.234333503333</v>
      </c>
    </row>
    <row r="1235" spans="1:14" ht="14.4" customHeight="1" x14ac:dyDescent="0.3">
      <c r="A1235" s="625" t="s">
        <v>549</v>
      </c>
      <c r="B1235" s="626" t="s">
        <v>551</v>
      </c>
      <c r="C1235" s="627" t="s">
        <v>573</v>
      </c>
      <c r="D1235" s="628" t="s">
        <v>574</v>
      </c>
      <c r="E1235" s="627" t="s">
        <v>552</v>
      </c>
      <c r="F1235" s="628" t="s">
        <v>553</v>
      </c>
      <c r="G1235" s="627" t="s">
        <v>620</v>
      </c>
      <c r="H1235" s="627" t="s">
        <v>3118</v>
      </c>
      <c r="I1235" s="627" t="s">
        <v>953</v>
      </c>
      <c r="J1235" s="627" t="s">
        <v>3119</v>
      </c>
      <c r="K1235" s="627"/>
      <c r="L1235" s="629">
        <v>99.179319052082633</v>
      </c>
      <c r="M1235" s="629">
        <v>4</v>
      </c>
      <c r="N1235" s="630">
        <v>396.71727620833053</v>
      </c>
    </row>
    <row r="1236" spans="1:14" ht="14.4" customHeight="1" x14ac:dyDescent="0.3">
      <c r="A1236" s="625" t="s">
        <v>549</v>
      </c>
      <c r="B1236" s="626" t="s">
        <v>551</v>
      </c>
      <c r="C1236" s="627" t="s">
        <v>573</v>
      </c>
      <c r="D1236" s="628" t="s">
        <v>574</v>
      </c>
      <c r="E1236" s="627" t="s">
        <v>552</v>
      </c>
      <c r="F1236" s="628" t="s">
        <v>553</v>
      </c>
      <c r="G1236" s="627" t="s">
        <v>620</v>
      </c>
      <c r="H1236" s="627" t="s">
        <v>3120</v>
      </c>
      <c r="I1236" s="627" t="s">
        <v>953</v>
      </c>
      <c r="J1236" s="627" t="s">
        <v>3121</v>
      </c>
      <c r="K1236" s="627"/>
      <c r="L1236" s="629">
        <v>166.89293914060201</v>
      </c>
      <c r="M1236" s="629">
        <v>1</v>
      </c>
      <c r="N1236" s="630">
        <v>166.89293914060201</v>
      </c>
    </row>
    <row r="1237" spans="1:14" ht="14.4" customHeight="1" x14ac:dyDescent="0.3">
      <c r="A1237" s="625" t="s">
        <v>549</v>
      </c>
      <c r="B1237" s="626" t="s">
        <v>551</v>
      </c>
      <c r="C1237" s="627" t="s">
        <v>573</v>
      </c>
      <c r="D1237" s="628" t="s">
        <v>574</v>
      </c>
      <c r="E1237" s="627" t="s">
        <v>552</v>
      </c>
      <c r="F1237" s="628" t="s">
        <v>553</v>
      </c>
      <c r="G1237" s="627" t="s">
        <v>620</v>
      </c>
      <c r="H1237" s="627" t="s">
        <v>3122</v>
      </c>
      <c r="I1237" s="627" t="s">
        <v>953</v>
      </c>
      <c r="J1237" s="627" t="s">
        <v>3123</v>
      </c>
      <c r="K1237" s="627" t="s">
        <v>3124</v>
      </c>
      <c r="L1237" s="629">
        <v>322.95828949498502</v>
      </c>
      <c r="M1237" s="629">
        <v>3</v>
      </c>
      <c r="N1237" s="630">
        <v>968.87486848495507</v>
      </c>
    </row>
    <row r="1238" spans="1:14" ht="14.4" customHeight="1" x14ac:dyDescent="0.3">
      <c r="A1238" s="625" t="s">
        <v>549</v>
      </c>
      <c r="B1238" s="626" t="s">
        <v>551</v>
      </c>
      <c r="C1238" s="627" t="s">
        <v>573</v>
      </c>
      <c r="D1238" s="628" t="s">
        <v>574</v>
      </c>
      <c r="E1238" s="627" t="s">
        <v>552</v>
      </c>
      <c r="F1238" s="628" t="s">
        <v>553</v>
      </c>
      <c r="G1238" s="627" t="s">
        <v>620</v>
      </c>
      <c r="H1238" s="627" t="s">
        <v>3125</v>
      </c>
      <c r="I1238" s="627" t="s">
        <v>953</v>
      </c>
      <c r="J1238" s="627" t="s">
        <v>3126</v>
      </c>
      <c r="K1238" s="627"/>
      <c r="L1238" s="629">
        <v>356.57897715714734</v>
      </c>
      <c r="M1238" s="629">
        <v>3</v>
      </c>
      <c r="N1238" s="630">
        <v>1069.7369314714419</v>
      </c>
    </row>
    <row r="1239" spans="1:14" ht="14.4" customHeight="1" x14ac:dyDescent="0.3">
      <c r="A1239" s="625" t="s">
        <v>549</v>
      </c>
      <c r="B1239" s="626" t="s">
        <v>551</v>
      </c>
      <c r="C1239" s="627" t="s">
        <v>573</v>
      </c>
      <c r="D1239" s="628" t="s">
        <v>574</v>
      </c>
      <c r="E1239" s="627" t="s">
        <v>552</v>
      </c>
      <c r="F1239" s="628" t="s">
        <v>553</v>
      </c>
      <c r="G1239" s="627" t="s">
        <v>620</v>
      </c>
      <c r="H1239" s="627" t="s">
        <v>3127</v>
      </c>
      <c r="I1239" s="627" t="s">
        <v>953</v>
      </c>
      <c r="J1239" s="627" t="s">
        <v>3128</v>
      </c>
      <c r="K1239" s="627"/>
      <c r="L1239" s="629">
        <v>233.28212103503401</v>
      </c>
      <c r="M1239" s="629">
        <v>3</v>
      </c>
      <c r="N1239" s="630">
        <v>699.846363105102</v>
      </c>
    </row>
    <row r="1240" spans="1:14" ht="14.4" customHeight="1" x14ac:dyDescent="0.3">
      <c r="A1240" s="625" t="s">
        <v>549</v>
      </c>
      <c r="B1240" s="626" t="s">
        <v>551</v>
      </c>
      <c r="C1240" s="627" t="s">
        <v>573</v>
      </c>
      <c r="D1240" s="628" t="s">
        <v>574</v>
      </c>
      <c r="E1240" s="627" t="s">
        <v>552</v>
      </c>
      <c r="F1240" s="628" t="s">
        <v>553</v>
      </c>
      <c r="G1240" s="627" t="s">
        <v>620</v>
      </c>
      <c r="H1240" s="627" t="s">
        <v>3129</v>
      </c>
      <c r="I1240" s="627" t="s">
        <v>953</v>
      </c>
      <c r="J1240" s="627" t="s">
        <v>3130</v>
      </c>
      <c r="K1240" s="627"/>
      <c r="L1240" s="629">
        <v>274.09124894376998</v>
      </c>
      <c r="M1240" s="629">
        <v>1</v>
      </c>
      <c r="N1240" s="630">
        <v>274.09124894376998</v>
      </c>
    </row>
    <row r="1241" spans="1:14" ht="14.4" customHeight="1" x14ac:dyDescent="0.3">
      <c r="A1241" s="625" t="s">
        <v>549</v>
      </c>
      <c r="B1241" s="626" t="s">
        <v>551</v>
      </c>
      <c r="C1241" s="627" t="s">
        <v>573</v>
      </c>
      <c r="D1241" s="628" t="s">
        <v>574</v>
      </c>
      <c r="E1241" s="627" t="s">
        <v>552</v>
      </c>
      <c r="F1241" s="628" t="s">
        <v>553</v>
      </c>
      <c r="G1241" s="627" t="s">
        <v>620</v>
      </c>
      <c r="H1241" s="627" t="s">
        <v>3131</v>
      </c>
      <c r="I1241" s="627" t="s">
        <v>953</v>
      </c>
      <c r="J1241" s="627" t="s">
        <v>3132</v>
      </c>
      <c r="K1241" s="627"/>
      <c r="L1241" s="629">
        <v>96.660765211012901</v>
      </c>
      <c r="M1241" s="629">
        <v>1</v>
      </c>
      <c r="N1241" s="630">
        <v>96.660765211012901</v>
      </c>
    </row>
    <row r="1242" spans="1:14" ht="14.4" customHeight="1" x14ac:dyDescent="0.3">
      <c r="A1242" s="625" t="s">
        <v>549</v>
      </c>
      <c r="B1242" s="626" t="s">
        <v>551</v>
      </c>
      <c r="C1242" s="627" t="s">
        <v>573</v>
      </c>
      <c r="D1242" s="628" t="s">
        <v>574</v>
      </c>
      <c r="E1242" s="627" t="s">
        <v>552</v>
      </c>
      <c r="F1242" s="628" t="s">
        <v>553</v>
      </c>
      <c r="G1242" s="627" t="s">
        <v>620</v>
      </c>
      <c r="H1242" s="627" t="s">
        <v>3133</v>
      </c>
      <c r="I1242" s="627" t="s">
        <v>953</v>
      </c>
      <c r="J1242" s="627" t="s">
        <v>3134</v>
      </c>
      <c r="K1242" s="627"/>
      <c r="L1242" s="629">
        <v>258.27018061819302</v>
      </c>
      <c r="M1242" s="629">
        <v>1</v>
      </c>
      <c r="N1242" s="630">
        <v>258.27018061819302</v>
      </c>
    </row>
    <row r="1243" spans="1:14" ht="14.4" customHeight="1" x14ac:dyDescent="0.3">
      <c r="A1243" s="625" t="s">
        <v>549</v>
      </c>
      <c r="B1243" s="626" t="s">
        <v>551</v>
      </c>
      <c r="C1243" s="627" t="s">
        <v>573</v>
      </c>
      <c r="D1243" s="628" t="s">
        <v>574</v>
      </c>
      <c r="E1243" s="627" t="s">
        <v>552</v>
      </c>
      <c r="F1243" s="628" t="s">
        <v>553</v>
      </c>
      <c r="G1243" s="627" t="s">
        <v>1399</v>
      </c>
      <c r="H1243" s="627" t="s">
        <v>3135</v>
      </c>
      <c r="I1243" s="627" t="s">
        <v>3136</v>
      </c>
      <c r="J1243" s="627" t="s">
        <v>3137</v>
      </c>
      <c r="K1243" s="627" t="s">
        <v>3138</v>
      </c>
      <c r="L1243" s="629">
        <v>40.565383908731441</v>
      </c>
      <c r="M1243" s="629">
        <v>5</v>
      </c>
      <c r="N1243" s="630">
        <v>202.8269195436572</v>
      </c>
    </row>
    <row r="1244" spans="1:14" ht="14.4" customHeight="1" x14ac:dyDescent="0.3">
      <c r="A1244" s="625" t="s">
        <v>549</v>
      </c>
      <c r="B1244" s="626" t="s">
        <v>551</v>
      </c>
      <c r="C1244" s="627" t="s">
        <v>573</v>
      </c>
      <c r="D1244" s="628" t="s">
        <v>574</v>
      </c>
      <c r="E1244" s="627" t="s">
        <v>560</v>
      </c>
      <c r="F1244" s="628" t="s">
        <v>561</v>
      </c>
      <c r="G1244" s="627" t="s">
        <v>620</v>
      </c>
      <c r="H1244" s="627" t="s">
        <v>1665</v>
      </c>
      <c r="I1244" s="627" t="s">
        <v>1666</v>
      </c>
      <c r="J1244" s="627" t="s">
        <v>1667</v>
      </c>
      <c r="K1244" s="627" t="s">
        <v>1668</v>
      </c>
      <c r="L1244" s="629">
        <v>38.214293076042985</v>
      </c>
      <c r="M1244" s="629">
        <v>7</v>
      </c>
      <c r="N1244" s="630">
        <v>267.50005153230092</v>
      </c>
    </row>
    <row r="1245" spans="1:14" ht="14.4" customHeight="1" x14ac:dyDescent="0.3">
      <c r="A1245" s="625" t="s">
        <v>549</v>
      </c>
      <c r="B1245" s="626" t="s">
        <v>551</v>
      </c>
      <c r="C1245" s="627" t="s">
        <v>573</v>
      </c>
      <c r="D1245" s="628" t="s">
        <v>574</v>
      </c>
      <c r="E1245" s="627" t="s">
        <v>560</v>
      </c>
      <c r="F1245" s="628" t="s">
        <v>561</v>
      </c>
      <c r="G1245" s="627" t="s">
        <v>620</v>
      </c>
      <c r="H1245" s="627" t="s">
        <v>3139</v>
      </c>
      <c r="I1245" s="627" t="s">
        <v>3140</v>
      </c>
      <c r="J1245" s="627" t="s">
        <v>1667</v>
      </c>
      <c r="K1245" s="627" t="s">
        <v>3141</v>
      </c>
      <c r="L1245" s="629">
        <v>36.769988902249302</v>
      </c>
      <c r="M1245" s="629">
        <v>1</v>
      </c>
      <c r="N1245" s="630">
        <v>36.769988902249302</v>
      </c>
    </row>
    <row r="1246" spans="1:14" ht="14.4" customHeight="1" x14ac:dyDescent="0.3">
      <c r="A1246" s="625" t="s">
        <v>549</v>
      </c>
      <c r="B1246" s="626" t="s">
        <v>551</v>
      </c>
      <c r="C1246" s="627" t="s">
        <v>575</v>
      </c>
      <c r="D1246" s="628" t="s">
        <v>576</v>
      </c>
      <c r="E1246" s="627" t="s">
        <v>552</v>
      </c>
      <c r="F1246" s="628" t="s">
        <v>553</v>
      </c>
      <c r="G1246" s="627"/>
      <c r="H1246" s="627" t="s">
        <v>581</v>
      </c>
      <c r="I1246" s="627" t="s">
        <v>582</v>
      </c>
      <c r="J1246" s="627" t="s">
        <v>583</v>
      </c>
      <c r="K1246" s="627" t="s">
        <v>584</v>
      </c>
      <c r="L1246" s="629">
        <v>62.076399388675576</v>
      </c>
      <c r="M1246" s="629">
        <v>3</v>
      </c>
      <c r="N1246" s="630">
        <v>186.22919816602672</v>
      </c>
    </row>
    <row r="1247" spans="1:14" ht="14.4" customHeight="1" x14ac:dyDescent="0.3">
      <c r="A1247" s="625" t="s">
        <v>549</v>
      </c>
      <c r="B1247" s="626" t="s">
        <v>551</v>
      </c>
      <c r="C1247" s="627" t="s">
        <v>575</v>
      </c>
      <c r="D1247" s="628" t="s">
        <v>576</v>
      </c>
      <c r="E1247" s="627" t="s">
        <v>552</v>
      </c>
      <c r="F1247" s="628" t="s">
        <v>553</v>
      </c>
      <c r="G1247" s="627"/>
      <c r="H1247" s="627" t="s">
        <v>3142</v>
      </c>
      <c r="I1247" s="627" t="s">
        <v>3143</v>
      </c>
      <c r="J1247" s="627" t="s">
        <v>3144</v>
      </c>
      <c r="K1247" s="627" t="s">
        <v>3145</v>
      </c>
      <c r="L1247" s="629">
        <v>152.55999723827699</v>
      </c>
      <c r="M1247" s="629">
        <v>1</v>
      </c>
      <c r="N1247" s="630">
        <v>152.55999723827699</v>
      </c>
    </row>
    <row r="1248" spans="1:14" ht="14.4" customHeight="1" x14ac:dyDescent="0.3">
      <c r="A1248" s="625" t="s">
        <v>549</v>
      </c>
      <c r="B1248" s="626" t="s">
        <v>551</v>
      </c>
      <c r="C1248" s="627" t="s">
        <v>575</v>
      </c>
      <c r="D1248" s="628" t="s">
        <v>576</v>
      </c>
      <c r="E1248" s="627" t="s">
        <v>552</v>
      </c>
      <c r="F1248" s="628" t="s">
        <v>553</v>
      </c>
      <c r="G1248" s="627"/>
      <c r="H1248" s="627" t="s">
        <v>589</v>
      </c>
      <c r="I1248" s="627" t="s">
        <v>590</v>
      </c>
      <c r="J1248" s="627" t="s">
        <v>591</v>
      </c>
      <c r="K1248" s="627"/>
      <c r="L1248" s="629">
        <v>78.048869642353495</v>
      </c>
      <c r="M1248" s="629">
        <v>170</v>
      </c>
      <c r="N1248" s="630">
        <v>13268.307839200093</v>
      </c>
    </row>
    <row r="1249" spans="1:14" ht="14.4" customHeight="1" x14ac:dyDescent="0.3">
      <c r="A1249" s="625" t="s">
        <v>549</v>
      </c>
      <c r="B1249" s="626" t="s">
        <v>551</v>
      </c>
      <c r="C1249" s="627" t="s">
        <v>575</v>
      </c>
      <c r="D1249" s="628" t="s">
        <v>576</v>
      </c>
      <c r="E1249" s="627" t="s">
        <v>552</v>
      </c>
      <c r="F1249" s="628" t="s">
        <v>553</v>
      </c>
      <c r="G1249" s="627"/>
      <c r="H1249" s="627" t="s">
        <v>2638</v>
      </c>
      <c r="I1249" s="627" t="s">
        <v>2639</v>
      </c>
      <c r="J1249" s="627" t="s">
        <v>2636</v>
      </c>
      <c r="K1249" s="627" t="s">
        <v>2640</v>
      </c>
      <c r="L1249" s="629">
        <v>108.63</v>
      </c>
      <c r="M1249" s="629">
        <v>1</v>
      </c>
      <c r="N1249" s="630">
        <v>108.63</v>
      </c>
    </row>
    <row r="1250" spans="1:14" ht="14.4" customHeight="1" x14ac:dyDescent="0.3">
      <c r="A1250" s="625" t="s">
        <v>549</v>
      </c>
      <c r="B1250" s="626" t="s">
        <v>551</v>
      </c>
      <c r="C1250" s="627" t="s">
        <v>575</v>
      </c>
      <c r="D1250" s="628" t="s">
        <v>576</v>
      </c>
      <c r="E1250" s="627" t="s">
        <v>552</v>
      </c>
      <c r="F1250" s="628" t="s">
        <v>553</v>
      </c>
      <c r="G1250" s="627"/>
      <c r="H1250" s="627" t="s">
        <v>1785</v>
      </c>
      <c r="I1250" s="627" t="s">
        <v>1786</v>
      </c>
      <c r="J1250" s="627" t="s">
        <v>1787</v>
      </c>
      <c r="K1250" s="627" t="s">
        <v>1788</v>
      </c>
      <c r="L1250" s="629">
        <v>39.236062214322807</v>
      </c>
      <c r="M1250" s="629">
        <v>31</v>
      </c>
      <c r="N1250" s="630">
        <v>1216.317928644007</v>
      </c>
    </row>
    <row r="1251" spans="1:14" ht="14.4" customHeight="1" x14ac:dyDescent="0.3">
      <c r="A1251" s="625" t="s">
        <v>549</v>
      </c>
      <c r="B1251" s="626" t="s">
        <v>551</v>
      </c>
      <c r="C1251" s="627" t="s">
        <v>575</v>
      </c>
      <c r="D1251" s="628" t="s">
        <v>576</v>
      </c>
      <c r="E1251" s="627" t="s">
        <v>552</v>
      </c>
      <c r="F1251" s="628" t="s">
        <v>553</v>
      </c>
      <c r="G1251" s="627"/>
      <c r="H1251" s="627" t="s">
        <v>1797</v>
      </c>
      <c r="I1251" s="627" t="s">
        <v>1798</v>
      </c>
      <c r="J1251" s="627" t="s">
        <v>594</v>
      </c>
      <c r="K1251" s="627" t="s">
        <v>1799</v>
      </c>
      <c r="L1251" s="629">
        <v>90.389906013579477</v>
      </c>
      <c r="M1251" s="629">
        <v>3</v>
      </c>
      <c r="N1251" s="630">
        <v>271.16971804073842</v>
      </c>
    </row>
    <row r="1252" spans="1:14" ht="14.4" customHeight="1" x14ac:dyDescent="0.3">
      <c r="A1252" s="625" t="s">
        <v>549</v>
      </c>
      <c r="B1252" s="626" t="s">
        <v>551</v>
      </c>
      <c r="C1252" s="627" t="s">
        <v>575</v>
      </c>
      <c r="D1252" s="628" t="s">
        <v>576</v>
      </c>
      <c r="E1252" s="627" t="s">
        <v>552</v>
      </c>
      <c r="F1252" s="628" t="s">
        <v>553</v>
      </c>
      <c r="G1252" s="627"/>
      <c r="H1252" s="627" t="s">
        <v>3146</v>
      </c>
      <c r="I1252" s="627" t="s">
        <v>3147</v>
      </c>
      <c r="J1252" s="627" t="s">
        <v>3148</v>
      </c>
      <c r="K1252" s="627" t="s">
        <v>3149</v>
      </c>
      <c r="L1252" s="629">
        <v>260.72871652620802</v>
      </c>
      <c r="M1252" s="629">
        <v>6</v>
      </c>
      <c r="N1252" s="630">
        <v>1564.3722991572481</v>
      </c>
    </row>
    <row r="1253" spans="1:14" ht="14.4" customHeight="1" x14ac:dyDescent="0.3">
      <c r="A1253" s="625" t="s">
        <v>549</v>
      </c>
      <c r="B1253" s="626" t="s">
        <v>551</v>
      </c>
      <c r="C1253" s="627" t="s">
        <v>575</v>
      </c>
      <c r="D1253" s="628" t="s">
        <v>576</v>
      </c>
      <c r="E1253" s="627" t="s">
        <v>552</v>
      </c>
      <c r="F1253" s="628" t="s">
        <v>553</v>
      </c>
      <c r="G1253" s="627"/>
      <c r="H1253" s="627" t="s">
        <v>3150</v>
      </c>
      <c r="I1253" s="627" t="s">
        <v>3151</v>
      </c>
      <c r="J1253" s="627" t="s">
        <v>3152</v>
      </c>
      <c r="K1253" s="627" t="s">
        <v>3153</v>
      </c>
      <c r="L1253" s="629">
        <v>52.669797237461701</v>
      </c>
      <c r="M1253" s="629">
        <v>4</v>
      </c>
      <c r="N1253" s="630">
        <v>210.6791889498468</v>
      </c>
    </row>
    <row r="1254" spans="1:14" ht="14.4" customHeight="1" x14ac:dyDescent="0.3">
      <c r="A1254" s="625" t="s">
        <v>549</v>
      </c>
      <c r="B1254" s="626" t="s">
        <v>551</v>
      </c>
      <c r="C1254" s="627" t="s">
        <v>575</v>
      </c>
      <c r="D1254" s="628" t="s">
        <v>576</v>
      </c>
      <c r="E1254" s="627" t="s">
        <v>552</v>
      </c>
      <c r="F1254" s="628" t="s">
        <v>553</v>
      </c>
      <c r="G1254" s="627"/>
      <c r="H1254" s="627" t="s">
        <v>3154</v>
      </c>
      <c r="I1254" s="627" t="s">
        <v>3155</v>
      </c>
      <c r="J1254" s="627" t="s">
        <v>3156</v>
      </c>
      <c r="K1254" s="627" t="s">
        <v>3157</v>
      </c>
      <c r="L1254" s="629">
        <v>101.33000183007699</v>
      </c>
      <c r="M1254" s="629">
        <v>1</v>
      </c>
      <c r="N1254" s="630">
        <v>101.33000183007699</v>
      </c>
    </row>
    <row r="1255" spans="1:14" ht="14.4" customHeight="1" x14ac:dyDescent="0.3">
      <c r="A1255" s="625" t="s">
        <v>549</v>
      </c>
      <c r="B1255" s="626" t="s">
        <v>551</v>
      </c>
      <c r="C1255" s="627" t="s">
        <v>575</v>
      </c>
      <c r="D1255" s="628" t="s">
        <v>576</v>
      </c>
      <c r="E1255" s="627" t="s">
        <v>552</v>
      </c>
      <c r="F1255" s="628" t="s">
        <v>553</v>
      </c>
      <c r="G1255" s="627"/>
      <c r="H1255" s="627" t="s">
        <v>3158</v>
      </c>
      <c r="I1255" s="627" t="s">
        <v>3159</v>
      </c>
      <c r="J1255" s="627" t="s">
        <v>3160</v>
      </c>
      <c r="K1255" s="627" t="s">
        <v>3161</v>
      </c>
      <c r="L1255" s="629">
        <v>130.28</v>
      </c>
      <c r="M1255" s="629">
        <v>3</v>
      </c>
      <c r="N1255" s="630">
        <v>390.84000000000003</v>
      </c>
    </row>
    <row r="1256" spans="1:14" ht="14.4" customHeight="1" x14ac:dyDescent="0.3">
      <c r="A1256" s="625" t="s">
        <v>549</v>
      </c>
      <c r="B1256" s="626" t="s">
        <v>551</v>
      </c>
      <c r="C1256" s="627" t="s">
        <v>575</v>
      </c>
      <c r="D1256" s="628" t="s">
        <v>576</v>
      </c>
      <c r="E1256" s="627" t="s">
        <v>552</v>
      </c>
      <c r="F1256" s="628" t="s">
        <v>553</v>
      </c>
      <c r="G1256" s="627"/>
      <c r="H1256" s="627" t="s">
        <v>3162</v>
      </c>
      <c r="I1256" s="627" t="s">
        <v>3163</v>
      </c>
      <c r="J1256" s="627" t="s">
        <v>3164</v>
      </c>
      <c r="K1256" s="627" t="s">
        <v>1053</v>
      </c>
      <c r="L1256" s="629">
        <v>105.44</v>
      </c>
      <c r="M1256" s="629">
        <v>1</v>
      </c>
      <c r="N1256" s="630">
        <v>105.44</v>
      </c>
    </row>
    <row r="1257" spans="1:14" ht="14.4" customHeight="1" x14ac:dyDescent="0.3">
      <c r="A1257" s="625" t="s">
        <v>549</v>
      </c>
      <c r="B1257" s="626" t="s">
        <v>551</v>
      </c>
      <c r="C1257" s="627" t="s">
        <v>575</v>
      </c>
      <c r="D1257" s="628" t="s">
        <v>576</v>
      </c>
      <c r="E1257" s="627" t="s">
        <v>552</v>
      </c>
      <c r="F1257" s="628" t="s">
        <v>553</v>
      </c>
      <c r="G1257" s="627" t="s">
        <v>620</v>
      </c>
      <c r="H1257" s="627" t="s">
        <v>621</v>
      </c>
      <c r="I1257" s="627" t="s">
        <v>621</v>
      </c>
      <c r="J1257" s="627" t="s">
        <v>622</v>
      </c>
      <c r="K1257" s="627" t="s">
        <v>623</v>
      </c>
      <c r="L1257" s="629">
        <v>257.43666534045059</v>
      </c>
      <c r="M1257" s="629">
        <v>518</v>
      </c>
      <c r="N1257" s="630">
        <v>133352.19264635342</v>
      </c>
    </row>
    <row r="1258" spans="1:14" ht="14.4" customHeight="1" x14ac:dyDescent="0.3">
      <c r="A1258" s="625" t="s">
        <v>549</v>
      </c>
      <c r="B1258" s="626" t="s">
        <v>551</v>
      </c>
      <c r="C1258" s="627" t="s">
        <v>575</v>
      </c>
      <c r="D1258" s="628" t="s">
        <v>576</v>
      </c>
      <c r="E1258" s="627" t="s">
        <v>552</v>
      </c>
      <c r="F1258" s="628" t="s">
        <v>553</v>
      </c>
      <c r="G1258" s="627" t="s">
        <v>620</v>
      </c>
      <c r="H1258" s="627" t="s">
        <v>624</v>
      </c>
      <c r="I1258" s="627" t="s">
        <v>624</v>
      </c>
      <c r="J1258" s="627" t="s">
        <v>625</v>
      </c>
      <c r="K1258" s="627" t="s">
        <v>626</v>
      </c>
      <c r="L1258" s="629">
        <v>181.5898590871534</v>
      </c>
      <c r="M1258" s="629">
        <v>44</v>
      </c>
      <c r="N1258" s="630">
        <v>7989.9537998347496</v>
      </c>
    </row>
    <row r="1259" spans="1:14" ht="14.4" customHeight="1" x14ac:dyDescent="0.3">
      <c r="A1259" s="625" t="s">
        <v>549</v>
      </c>
      <c r="B1259" s="626" t="s">
        <v>551</v>
      </c>
      <c r="C1259" s="627" t="s">
        <v>575</v>
      </c>
      <c r="D1259" s="628" t="s">
        <v>576</v>
      </c>
      <c r="E1259" s="627" t="s">
        <v>552</v>
      </c>
      <c r="F1259" s="628" t="s">
        <v>553</v>
      </c>
      <c r="G1259" s="627" t="s">
        <v>620</v>
      </c>
      <c r="H1259" s="627" t="s">
        <v>2657</v>
      </c>
      <c r="I1259" s="627" t="s">
        <v>2657</v>
      </c>
      <c r="J1259" s="627" t="s">
        <v>628</v>
      </c>
      <c r="K1259" s="627" t="s">
        <v>626</v>
      </c>
      <c r="L1259" s="629">
        <v>162.15</v>
      </c>
      <c r="M1259" s="629">
        <v>5</v>
      </c>
      <c r="N1259" s="630">
        <v>810.75</v>
      </c>
    </row>
    <row r="1260" spans="1:14" ht="14.4" customHeight="1" x14ac:dyDescent="0.3">
      <c r="A1260" s="625" t="s">
        <v>549</v>
      </c>
      <c r="B1260" s="626" t="s">
        <v>551</v>
      </c>
      <c r="C1260" s="627" t="s">
        <v>575</v>
      </c>
      <c r="D1260" s="628" t="s">
        <v>576</v>
      </c>
      <c r="E1260" s="627" t="s">
        <v>552</v>
      </c>
      <c r="F1260" s="628" t="s">
        <v>553</v>
      </c>
      <c r="G1260" s="627" t="s">
        <v>620</v>
      </c>
      <c r="H1260" s="627" t="s">
        <v>627</v>
      </c>
      <c r="I1260" s="627" t="s">
        <v>627</v>
      </c>
      <c r="J1260" s="627" t="s">
        <v>628</v>
      </c>
      <c r="K1260" s="627" t="s">
        <v>629</v>
      </c>
      <c r="L1260" s="629">
        <v>152.76882278621954</v>
      </c>
      <c r="M1260" s="629">
        <v>19</v>
      </c>
      <c r="N1260" s="630">
        <v>2902.6076329381713</v>
      </c>
    </row>
    <row r="1261" spans="1:14" ht="14.4" customHeight="1" x14ac:dyDescent="0.3">
      <c r="A1261" s="625" t="s">
        <v>549</v>
      </c>
      <c r="B1261" s="626" t="s">
        <v>551</v>
      </c>
      <c r="C1261" s="627" t="s">
        <v>575</v>
      </c>
      <c r="D1261" s="628" t="s">
        <v>576</v>
      </c>
      <c r="E1261" s="627" t="s">
        <v>552</v>
      </c>
      <c r="F1261" s="628" t="s">
        <v>553</v>
      </c>
      <c r="G1261" s="627" t="s">
        <v>620</v>
      </c>
      <c r="H1261" s="627" t="s">
        <v>2658</v>
      </c>
      <c r="I1261" s="627" t="s">
        <v>2658</v>
      </c>
      <c r="J1261" s="627" t="s">
        <v>628</v>
      </c>
      <c r="K1261" s="627" t="s">
        <v>2659</v>
      </c>
      <c r="L1261" s="629">
        <v>255.95255008862557</v>
      </c>
      <c r="M1261" s="629">
        <v>11</v>
      </c>
      <c r="N1261" s="630">
        <v>2815.4780509748812</v>
      </c>
    </row>
    <row r="1262" spans="1:14" ht="14.4" customHeight="1" x14ac:dyDescent="0.3">
      <c r="A1262" s="625" t="s">
        <v>549</v>
      </c>
      <c r="B1262" s="626" t="s">
        <v>551</v>
      </c>
      <c r="C1262" s="627" t="s">
        <v>575</v>
      </c>
      <c r="D1262" s="628" t="s">
        <v>576</v>
      </c>
      <c r="E1262" s="627" t="s">
        <v>552</v>
      </c>
      <c r="F1262" s="628" t="s">
        <v>553</v>
      </c>
      <c r="G1262" s="627" t="s">
        <v>620</v>
      </c>
      <c r="H1262" s="627" t="s">
        <v>630</v>
      </c>
      <c r="I1262" s="627" t="s">
        <v>630</v>
      </c>
      <c r="J1262" s="627" t="s">
        <v>622</v>
      </c>
      <c r="K1262" s="627" t="s">
        <v>631</v>
      </c>
      <c r="L1262" s="629">
        <v>145.93885353949699</v>
      </c>
      <c r="M1262" s="629">
        <v>40</v>
      </c>
      <c r="N1262" s="630">
        <v>5837.5541415798798</v>
      </c>
    </row>
    <row r="1263" spans="1:14" ht="14.4" customHeight="1" x14ac:dyDescent="0.3">
      <c r="A1263" s="625" t="s">
        <v>549</v>
      </c>
      <c r="B1263" s="626" t="s">
        <v>551</v>
      </c>
      <c r="C1263" s="627" t="s">
        <v>575</v>
      </c>
      <c r="D1263" s="628" t="s">
        <v>576</v>
      </c>
      <c r="E1263" s="627" t="s">
        <v>552</v>
      </c>
      <c r="F1263" s="628" t="s">
        <v>553</v>
      </c>
      <c r="G1263" s="627" t="s">
        <v>620</v>
      </c>
      <c r="H1263" s="627" t="s">
        <v>632</v>
      </c>
      <c r="I1263" s="627" t="s">
        <v>632</v>
      </c>
      <c r="J1263" s="627" t="s">
        <v>622</v>
      </c>
      <c r="K1263" s="627" t="s">
        <v>633</v>
      </c>
      <c r="L1263" s="629">
        <v>151.93098740458876</v>
      </c>
      <c r="M1263" s="629">
        <v>14</v>
      </c>
      <c r="N1263" s="630">
        <v>2127.0338236642428</v>
      </c>
    </row>
    <row r="1264" spans="1:14" ht="14.4" customHeight="1" x14ac:dyDescent="0.3">
      <c r="A1264" s="625" t="s">
        <v>549</v>
      </c>
      <c r="B1264" s="626" t="s">
        <v>551</v>
      </c>
      <c r="C1264" s="627" t="s">
        <v>575</v>
      </c>
      <c r="D1264" s="628" t="s">
        <v>576</v>
      </c>
      <c r="E1264" s="627" t="s">
        <v>552</v>
      </c>
      <c r="F1264" s="628" t="s">
        <v>553</v>
      </c>
      <c r="G1264" s="627" t="s">
        <v>620</v>
      </c>
      <c r="H1264" s="627" t="s">
        <v>1834</v>
      </c>
      <c r="I1264" s="627" t="s">
        <v>1834</v>
      </c>
      <c r="J1264" s="627" t="s">
        <v>1835</v>
      </c>
      <c r="K1264" s="627" t="s">
        <v>1836</v>
      </c>
      <c r="L1264" s="629">
        <v>72.75581156957621</v>
      </c>
      <c r="M1264" s="629">
        <v>7.5</v>
      </c>
      <c r="N1264" s="630">
        <v>545.66858677182154</v>
      </c>
    </row>
    <row r="1265" spans="1:14" ht="14.4" customHeight="1" x14ac:dyDescent="0.3">
      <c r="A1265" s="625" t="s">
        <v>549</v>
      </c>
      <c r="B1265" s="626" t="s">
        <v>551</v>
      </c>
      <c r="C1265" s="627" t="s">
        <v>575</v>
      </c>
      <c r="D1265" s="628" t="s">
        <v>576</v>
      </c>
      <c r="E1265" s="627" t="s">
        <v>552</v>
      </c>
      <c r="F1265" s="628" t="s">
        <v>553</v>
      </c>
      <c r="G1265" s="627" t="s">
        <v>620</v>
      </c>
      <c r="H1265" s="627" t="s">
        <v>1837</v>
      </c>
      <c r="I1265" s="627" t="s">
        <v>1838</v>
      </c>
      <c r="J1265" s="627" t="s">
        <v>1839</v>
      </c>
      <c r="K1265" s="627" t="s">
        <v>1840</v>
      </c>
      <c r="L1265" s="629">
        <v>40.14</v>
      </c>
      <c r="M1265" s="629">
        <v>1</v>
      </c>
      <c r="N1265" s="630">
        <v>40.14</v>
      </c>
    </row>
    <row r="1266" spans="1:14" ht="14.4" customHeight="1" x14ac:dyDescent="0.3">
      <c r="A1266" s="625" t="s">
        <v>549</v>
      </c>
      <c r="B1266" s="626" t="s">
        <v>551</v>
      </c>
      <c r="C1266" s="627" t="s">
        <v>575</v>
      </c>
      <c r="D1266" s="628" t="s">
        <v>576</v>
      </c>
      <c r="E1266" s="627" t="s">
        <v>552</v>
      </c>
      <c r="F1266" s="628" t="s">
        <v>553</v>
      </c>
      <c r="G1266" s="627" t="s">
        <v>620</v>
      </c>
      <c r="H1266" s="627" t="s">
        <v>634</v>
      </c>
      <c r="I1266" s="627" t="s">
        <v>635</v>
      </c>
      <c r="J1266" s="627" t="s">
        <v>636</v>
      </c>
      <c r="K1266" s="627" t="s">
        <v>637</v>
      </c>
      <c r="L1266" s="629">
        <v>53.65</v>
      </c>
      <c r="M1266" s="629">
        <v>2</v>
      </c>
      <c r="N1266" s="630">
        <v>107.3</v>
      </c>
    </row>
    <row r="1267" spans="1:14" ht="14.4" customHeight="1" x14ac:dyDescent="0.3">
      <c r="A1267" s="625" t="s">
        <v>549</v>
      </c>
      <c r="B1267" s="626" t="s">
        <v>551</v>
      </c>
      <c r="C1267" s="627" t="s">
        <v>575</v>
      </c>
      <c r="D1267" s="628" t="s">
        <v>576</v>
      </c>
      <c r="E1267" s="627" t="s">
        <v>552</v>
      </c>
      <c r="F1267" s="628" t="s">
        <v>553</v>
      </c>
      <c r="G1267" s="627" t="s">
        <v>620</v>
      </c>
      <c r="H1267" s="627" t="s">
        <v>638</v>
      </c>
      <c r="I1267" s="627" t="s">
        <v>639</v>
      </c>
      <c r="J1267" s="627" t="s">
        <v>640</v>
      </c>
      <c r="K1267" s="627" t="s">
        <v>641</v>
      </c>
      <c r="L1267" s="629">
        <v>84.511499999999899</v>
      </c>
      <c r="M1267" s="629">
        <v>8</v>
      </c>
      <c r="N1267" s="630">
        <v>676.09199999999919</v>
      </c>
    </row>
    <row r="1268" spans="1:14" ht="14.4" customHeight="1" x14ac:dyDescent="0.3">
      <c r="A1268" s="625" t="s">
        <v>549</v>
      </c>
      <c r="B1268" s="626" t="s">
        <v>551</v>
      </c>
      <c r="C1268" s="627" t="s">
        <v>575</v>
      </c>
      <c r="D1268" s="628" t="s">
        <v>576</v>
      </c>
      <c r="E1268" s="627" t="s">
        <v>552</v>
      </c>
      <c r="F1268" s="628" t="s">
        <v>553</v>
      </c>
      <c r="G1268" s="627" t="s">
        <v>620</v>
      </c>
      <c r="H1268" s="627" t="s">
        <v>642</v>
      </c>
      <c r="I1268" s="627" t="s">
        <v>643</v>
      </c>
      <c r="J1268" s="627" t="s">
        <v>644</v>
      </c>
      <c r="K1268" s="627" t="s">
        <v>645</v>
      </c>
      <c r="L1268" s="629">
        <v>94.641359162740244</v>
      </c>
      <c r="M1268" s="629">
        <v>136</v>
      </c>
      <c r="N1268" s="630">
        <v>12871.224846132673</v>
      </c>
    </row>
    <row r="1269" spans="1:14" ht="14.4" customHeight="1" x14ac:dyDescent="0.3">
      <c r="A1269" s="625" t="s">
        <v>549</v>
      </c>
      <c r="B1269" s="626" t="s">
        <v>551</v>
      </c>
      <c r="C1269" s="627" t="s">
        <v>575</v>
      </c>
      <c r="D1269" s="628" t="s">
        <v>576</v>
      </c>
      <c r="E1269" s="627" t="s">
        <v>552</v>
      </c>
      <c r="F1269" s="628" t="s">
        <v>553</v>
      </c>
      <c r="G1269" s="627" t="s">
        <v>620</v>
      </c>
      <c r="H1269" s="627" t="s">
        <v>646</v>
      </c>
      <c r="I1269" s="627" t="s">
        <v>647</v>
      </c>
      <c r="J1269" s="627" t="s">
        <v>644</v>
      </c>
      <c r="K1269" s="627" t="s">
        <v>648</v>
      </c>
      <c r="L1269" s="629">
        <v>98.560779805854466</v>
      </c>
      <c r="M1269" s="629">
        <v>288</v>
      </c>
      <c r="N1269" s="630">
        <v>28385.504584086088</v>
      </c>
    </row>
    <row r="1270" spans="1:14" ht="14.4" customHeight="1" x14ac:dyDescent="0.3">
      <c r="A1270" s="625" t="s">
        <v>549</v>
      </c>
      <c r="B1270" s="626" t="s">
        <v>551</v>
      </c>
      <c r="C1270" s="627" t="s">
        <v>575</v>
      </c>
      <c r="D1270" s="628" t="s">
        <v>576</v>
      </c>
      <c r="E1270" s="627" t="s">
        <v>552</v>
      </c>
      <c r="F1270" s="628" t="s">
        <v>553</v>
      </c>
      <c r="G1270" s="627" t="s">
        <v>620</v>
      </c>
      <c r="H1270" s="627" t="s">
        <v>649</v>
      </c>
      <c r="I1270" s="627" t="s">
        <v>650</v>
      </c>
      <c r="J1270" s="627" t="s">
        <v>651</v>
      </c>
      <c r="K1270" s="627" t="s">
        <v>652</v>
      </c>
      <c r="L1270" s="629">
        <v>163.88525533082122</v>
      </c>
      <c r="M1270" s="629">
        <v>8</v>
      </c>
      <c r="N1270" s="630">
        <v>1311.0820426465698</v>
      </c>
    </row>
    <row r="1271" spans="1:14" ht="14.4" customHeight="1" x14ac:dyDescent="0.3">
      <c r="A1271" s="625" t="s">
        <v>549</v>
      </c>
      <c r="B1271" s="626" t="s">
        <v>551</v>
      </c>
      <c r="C1271" s="627" t="s">
        <v>575</v>
      </c>
      <c r="D1271" s="628" t="s">
        <v>576</v>
      </c>
      <c r="E1271" s="627" t="s">
        <v>552</v>
      </c>
      <c r="F1271" s="628" t="s">
        <v>553</v>
      </c>
      <c r="G1271" s="627" t="s">
        <v>620</v>
      </c>
      <c r="H1271" s="627" t="s">
        <v>653</v>
      </c>
      <c r="I1271" s="627" t="s">
        <v>654</v>
      </c>
      <c r="J1271" s="627" t="s">
        <v>655</v>
      </c>
      <c r="K1271" s="627" t="s">
        <v>656</v>
      </c>
      <c r="L1271" s="629">
        <v>63.127142657997339</v>
      </c>
      <c r="M1271" s="629">
        <v>102</v>
      </c>
      <c r="N1271" s="630">
        <v>6438.9685511157286</v>
      </c>
    </row>
    <row r="1272" spans="1:14" ht="14.4" customHeight="1" x14ac:dyDescent="0.3">
      <c r="A1272" s="625" t="s">
        <v>549</v>
      </c>
      <c r="B1272" s="626" t="s">
        <v>551</v>
      </c>
      <c r="C1272" s="627" t="s">
        <v>575</v>
      </c>
      <c r="D1272" s="628" t="s">
        <v>576</v>
      </c>
      <c r="E1272" s="627" t="s">
        <v>552</v>
      </c>
      <c r="F1272" s="628" t="s">
        <v>553</v>
      </c>
      <c r="G1272" s="627" t="s">
        <v>620</v>
      </c>
      <c r="H1272" s="627" t="s">
        <v>665</v>
      </c>
      <c r="I1272" s="627" t="s">
        <v>666</v>
      </c>
      <c r="J1272" s="627" t="s">
        <v>667</v>
      </c>
      <c r="K1272" s="627" t="s">
        <v>668</v>
      </c>
      <c r="L1272" s="629">
        <v>55.612689584132724</v>
      </c>
      <c r="M1272" s="629">
        <v>75</v>
      </c>
      <c r="N1272" s="630">
        <v>4170.9517188099544</v>
      </c>
    </row>
    <row r="1273" spans="1:14" ht="14.4" customHeight="1" x14ac:dyDescent="0.3">
      <c r="A1273" s="625" t="s">
        <v>549</v>
      </c>
      <c r="B1273" s="626" t="s">
        <v>551</v>
      </c>
      <c r="C1273" s="627" t="s">
        <v>575</v>
      </c>
      <c r="D1273" s="628" t="s">
        <v>576</v>
      </c>
      <c r="E1273" s="627" t="s">
        <v>552</v>
      </c>
      <c r="F1273" s="628" t="s">
        <v>553</v>
      </c>
      <c r="G1273" s="627" t="s">
        <v>620</v>
      </c>
      <c r="H1273" s="627" t="s">
        <v>1855</v>
      </c>
      <c r="I1273" s="627" t="s">
        <v>1856</v>
      </c>
      <c r="J1273" s="627" t="s">
        <v>1857</v>
      </c>
      <c r="K1273" s="627" t="s">
        <v>668</v>
      </c>
      <c r="L1273" s="629">
        <v>30.754972709198245</v>
      </c>
      <c r="M1273" s="629">
        <v>6</v>
      </c>
      <c r="N1273" s="630">
        <v>184.52983625518948</v>
      </c>
    </row>
    <row r="1274" spans="1:14" ht="14.4" customHeight="1" x14ac:dyDescent="0.3">
      <c r="A1274" s="625" t="s">
        <v>549</v>
      </c>
      <c r="B1274" s="626" t="s">
        <v>551</v>
      </c>
      <c r="C1274" s="627" t="s">
        <v>575</v>
      </c>
      <c r="D1274" s="628" t="s">
        <v>576</v>
      </c>
      <c r="E1274" s="627" t="s">
        <v>552</v>
      </c>
      <c r="F1274" s="628" t="s">
        <v>553</v>
      </c>
      <c r="G1274" s="627" t="s">
        <v>620</v>
      </c>
      <c r="H1274" s="627" t="s">
        <v>669</v>
      </c>
      <c r="I1274" s="627" t="s">
        <v>670</v>
      </c>
      <c r="J1274" s="627" t="s">
        <v>671</v>
      </c>
      <c r="K1274" s="627" t="s">
        <v>672</v>
      </c>
      <c r="L1274" s="629">
        <v>78.522428231766867</v>
      </c>
      <c r="M1274" s="629">
        <v>83</v>
      </c>
      <c r="N1274" s="630">
        <v>6517.3615432366496</v>
      </c>
    </row>
    <row r="1275" spans="1:14" ht="14.4" customHeight="1" x14ac:dyDescent="0.3">
      <c r="A1275" s="625" t="s">
        <v>549</v>
      </c>
      <c r="B1275" s="626" t="s">
        <v>551</v>
      </c>
      <c r="C1275" s="627" t="s">
        <v>575</v>
      </c>
      <c r="D1275" s="628" t="s">
        <v>576</v>
      </c>
      <c r="E1275" s="627" t="s">
        <v>552</v>
      </c>
      <c r="F1275" s="628" t="s">
        <v>553</v>
      </c>
      <c r="G1275" s="627" t="s">
        <v>620</v>
      </c>
      <c r="H1275" s="627" t="s">
        <v>1858</v>
      </c>
      <c r="I1275" s="627" t="s">
        <v>1859</v>
      </c>
      <c r="J1275" s="627" t="s">
        <v>1860</v>
      </c>
      <c r="K1275" s="627" t="s">
        <v>1861</v>
      </c>
      <c r="L1275" s="629">
        <v>137.22999999999999</v>
      </c>
      <c r="M1275" s="629">
        <v>1</v>
      </c>
      <c r="N1275" s="630">
        <v>137.22999999999999</v>
      </c>
    </row>
    <row r="1276" spans="1:14" ht="14.4" customHeight="1" x14ac:dyDescent="0.3">
      <c r="A1276" s="625" t="s">
        <v>549</v>
      </c>
      <c r="B1276" s="626" t="s">
        <v>551</v>
      </c>
      <c r="C1276" s="627" t="s">
        <v>575</v>
      </c>
      <c r="D1276" s="628" t="s">
        <v>576</v>
      </c>
      <c r="E1276" s="627" t="s">
        <v>552</v>
      </c>
      <c r="F1276" s="628" t="s">
        <v>553</v>
      </c>
      <c r="G1276" s="627" t="s">
        <v>620</v>
      </c>
      <c r="H1276" s="627" t="s">
        <v>673</v>
      </c>
      <c r="I1276" s="627" t="s">
        <v>674</v>
      </c>
      <c r="J1276" s="627" t="s">
        <v>675</v>
      </c>
      <c r="K1276" s="627" t="s">
        <v>676</v>
      </c>
      <c r="L1276" s="629">
        <v>27.384006580785229</v>
      </c>
      <c r="M1276" s="629">
        <v>326</v>
      </c>
      <c r="N1276" s="630">
        <v>8927.1861453359852</v>
      </c>
    </row>
    <row r="1277" spans="1:14" ht="14.4" customHeight="1" x14ac:dyDescent="0.3">
      <c r="A1277" s="625" t="s">
        <v>549</v>
      </c>
      <c r="B1277" s="626" t="s">
        <v>551</v>
      </c>
      <c r="C1277" s="627" t="s">
        <v>575</v>
      </c>
      <c r="D1277" s="628" t="s">
        <v>576</v>
      </c>
      <c r="E1277" s="627" t="s">
        <v>552</v>
      </c>
      <c r="F1277" s="628" t="s">
        <v>553</v>
      </c>
      <c r="G1277" s="627" t="s">
        <v>620</v>
      </c>
      <c r="H1277" s="627" t="s">
        <v>1862</v>
      </c>
      <c r="I1277" s="627" t="s">
        <v>1863</v>
      </c>
      <c r="J1277" s="627" t="s">
        <v>1864</v>
      </c>
      <c r="K1277" s="627" t="s">
        <v>1865</v>
      </c>
      <c r="L1277" s="629">
        <v>75.049371858009707</v>
      </c>
      <c r="M1277" s="629">
        <v>1</v>
      </c>
      <c r="N1277" s="630">
        <v>75.049371858009707</v>
      </c>
    </row>
    <row r="1278" spans="1:14" ht="14.4" customHeight="1" x14ac:dyDescent="0.3">
      <c r="A1278" s="625" t="s">
        <v>549</v>
      </c>
      <c r="B1278" s="626" t="s">
        <v>551</v>
      </c>
      <c r="C1278" s="627" t="s">
        <v>575</v>
      </c>
      <c r="D1278" s="628" t="s">
        <v>576</v>
      </c>
      <c r="E1278" s="627" t="s">
        <v>552</v>
      </c>
      <c r="F1278" s="628" t="s">
        <v>553</v>
      </c>
      <c r="G1278" s="627" t="s">
        <v>620</v>
      </c>
      <c r="H1278" s="627" t="s">
        <v>677</v>
      </c>
      <c r="I1278" s="627" t="s">
        <v>678</v>
      </c>
      <c r="J1278" s="627" t="s">
        <v>679</v>
      </c>
      <c r="K1278" s="627" t="s">
        <v>637</v>
      </c>
      <c r="L1278" s="629">
        <v>42</v>
      </c>
      <c r="M1278" s="629">
        <v>4</v>
      </c>
      <c r="N1278" s="630">
        <v>168</v>
      </c>
    </row>
    <row r="1279" spans="1:14" ht="14.4" customHeight="1" x14ac:dyDescent="0.3">
      <c r="A1279" s="625" t="s">
        <v>549</v>
      </c>
      <c r="B1279" s="626" t="s">
        <v>551</v>
      </c>
      <c r="C1279" s="627" t="s">
        <v>575</v>
      </c>
      <c r="D1279" s="628" t="s">
        <v>576</v>
      </c>
      <c r="E1279" s="627" t="s">
        <v>552</v>
      </c>
      <c r="F1279" s="628" t="s">
        <v>553</v>
      </c>
      <c r="G1279" s="627" t="s">
        <v>620</v>
      </c>
      <c r="H1279" s="627" t="s">
        <v>680</v>
      </c>
      <c r="I1279" s="627" t="s">
        <v>681</v>
      </c>
      <c r="J1279" s="627" t="s">
        <v>679</v>
      </c>
      <c r="K1279" s="627" t="s">
        <v>682</v>
      </c>
      <c r="L1279" s="629">
        <v>81.13</v>
      </c>
      <c r="M1279" s="629">
        <v>4</v>
      </c>
      <c r="N1279" s="630">
        <v>324.52</v>
      </c>
    </row>
    <row r="1280" spans="1:14" ht="14.4" customHeight="1" x14ac:dyDescent="0.3">
      <c r="A1280" s="625" t="s">
        <v>549</v>
      </c>
      <c r="B1280" s="626" t="s">
        <v>551</v>
      </c>
      <c r="C1280" s="627" t="s">
        <v>575</v>
      </c>
      <c r="D1280" s="628" t="s">
        <v>576</v>
      </c>
      <c r="E1280" s="627" t="s">
        <v>552</v>
      </c>
      <c r="F1280" s="628" t="s">
        <v>553</v>
      </c>
      <c r="G1280" s="627" t="s">
        <v>620</v>
      </c>
      <c r="H1280" s="627" t="s">
        <v>683</v>
      </c>
      <c r="I1280" s="627" t="s">
        <v>684</v>
      </c>
      <c r="J1280" s="627" t="s">
        <v>685</v>
      </c>
      <c r="K1280" s="627" t="s">
        <v>686</v>
      </c>
      <c r="L1280" s="629">
        <v>61.479996219765653</v>
      </c>
      <c r="M1280" s="629">
        <v>2</v>
      </c>
      <c r="N1280" s="630">
        <v>122.95999243953131</v>
      </c>
    </row>
    <row r="1281" spans="1:14" ht="14.4" customHeight="1" x14ac:dyDescent="0.3">
      <c r="A1281" s="625" t="s">
        <v>549</v>
      </c>
      <c r="B1281" s="626" t="s">
        <v>551</v>
      </c>
      <c r="C1281" s="627" t="s">
        <v>575</v>
      </c>
      <c r="D1281" s="628" t="s">
        <v>576</v>
      </c>
      <c r="E1281" s="627" t="s">
        <v>552</v>
      </c>
      <c r="F1281" s="628" t="s">
        <v>553</v>
      </c>
      <c r="G1281" s="627" t="s">
        <v>620</v>
      </c>
      <c r="H1281" s="627" t="s">
        <v>695</v>
      </c>
      <c r="I1281" s="627" t="s">
        <v>696</v>
      </c>
      <c r="J1281" s="627" t="s">
        <v>693</v>
      </c>
      <c r="K1281" s="627" t="s">
        <v>697</v>
      </c>
      <c r="L1281" s="629">
        <v>55.658220664065453</v>
      </c>
      <c r="M1281" s="629">
        <v>24</v>
      </c>
      <c r="N1281" s="630">
        <v>1335.7972959375709</v>
      </c>
    </row>
    <row r="1282" spans="1:14" ht="14.4" customHeight="1" x14ac:dyDescent="0.3">
      <c r="A1282" s="625" t="s">
        <v>549</v>
      </c>
      <c r="B1282" s="626" t="s">
        <v>551</v>
      </c>
      <c r="C1282" s="627" t="s">
        <v>575</v>
      </c>
      <c r="D1282" s="628" t="s">
        <v>576</v>
      </c>
      <c r="E1282" s="627" t="s">
        <v>552</v>
      </c>
      <c r="F1282" s="628" t="s">
        <v>553</v>
      </c>
      <c r="G1282" s="627" t="s">
        <v>620</v>
      </c>
      <c r="H1282" s="627" t="s">
        <v>706</v>
      </c>
      <c r="I1282" s="627" t="s">
        <v>707</v>
      </c>
      <c r="J1282" s="627" t="s">
        <v>708</v>
      </c>
      <c r="K1282" s="627" t="s">
        <v>668</v>
      </c>
      <c r="L1282" s="629">
        <v>67.364554033000857</v>
      </c>
      <c r="M1282" s="629">
        <v>92</v>
      </c>
      <c r="N1282" s="630">
        <v>6197.5389710360787</v>
      </c>
    </row>
    <row r="1283" spans="1:14" ht="14.4" customHeight="1" x14ac:dyDescent="0.3">
      <c r="A1283" s="625" t="s">
        <v>549</v>
      </c>
      <c r="B1283" s="626" t="s">
        <v>551</v>
      </c>
      <c r="C1283" s="627" t="s">
        <v>575</v>
      </c>
      <c r="D1283" s="628" t="s">
        <v>576</v>
      </c>
      <c r="E1283" s="627" t="s">
        <v>552</v>
      </c>
      <c r="F1283" s="628" t="s">
        <v>553</v>
      </c>
      <c r="G1283" s="627" t="s">
        <v>620</v>
      </c>
      <c r="H1283" s="627" t="s">
        <v>709</v>
      </c>
      <c r="I1283" s="627" t="s">
        <v>710</v>
      </c>
      <c r="J1283" s="627" t="s">
        <v>711</v>
      </c>
      <c r="K1283" s="627" t="s">
        <v>712</v>
      </c>
      <c r="L1283" s="629">
        <v>59.199853742730397</v>
      </c>
      <c r="M1283" s="629">
        <v>8</v>
      </c>
      <c r="N1283" s="630">
        <v>473.59882994184318</v>
      </c>
    </row>
    <row r="1284" spans="1:14" ht="14.4" customHeight="1" x14ac:dyDescent="0.3">
      <c r="A1284" s="625" t="s">
        <v>549</v>
      </c>
      <c r="B1284" s="626" t="s">
        <v>551</v>
      </c>
      <c r="C1284" s="627" t="s">
        <v>575</v>
      </c>
      <c r="D1284" s="628" t="s">
        <v>576</v>
      </c>
      <c r="E1284" s="627" t="s">
        <v>552</v>
      </c>
      <c r="F1284" s="628" t="s">
        <v>553</v>
      </c>
      <c r="G1284" s="627" t="s">
        <v>620</v>
      </c>
      <c r="H1284" s="627" t="s">
        <v>1877</v>
      </c>
      <c r="I1284" s="627" t="s">
        <v>1878</v>
      </c>
      <c r="J1284" s="627" t="s">
        <v>1879</v>
      </c>
      <c r="K1284" s="627" t="s">
        <v>1880</v>
      </c>
      <c r="L1284" s="629">
        <v>29.889964380665702</v>
      </c>
      <c r="M1284" s="629">
        <v>2</v>
      </c>
      <c r="N1284" s="630">
        <v>59.779928761331405</v>
      </c>
    </row>
    <row r="1285" spans="1:14" ht="14.4" customHeight="1" x14ac:dyDescent="0.3">
      <c r="A1285" s="625" t="s">
        <v>549</v>
      </c>
      <c r="B1285" s="626" t="s">
        <v>551</v>
      </c>
      <c r="C1285" s="627" t="s">
        <v>575</v>
      </c>
      <c r="D1285" s="628" t="s">
        <v>576</v>
      </c>
      <c r="E1285" s="627" t="s">
        <v>552</v>
      </c>
      <c r="F1285" s="628" t="s">
        <v>553</v>
      </c>
      <c r="G1285" s="627" t="s">
        <v>620</v>
      </c>
      <c r="H1285" s="627" t="s">
        <v>1885</v>
      </c>
      <c r="I1285" s="627" t="s">
        <v>1886</v>
      </c>
      <c r="J1285" s="627" t="s">
        <v>819</v>
      </c>
      <c r="K1285" s="627" t="s">
        <v>1887</v>
      </c>
      <c r="L1285" s="629">
        <v>60.34993373544976</v>
      </c>
      <c r="M1285" s="629">
        <v>7</v>
      </c>
      <c r="N1285" s="630">
        <v>422.4495361481483</v>
      </c>
    </row>
    <row r="1286" spans="1:14" ht="14.4" customHeight="1" x14ac:dyDescent="0.3">
      <c r="A1286" s="625" t="s">
        <v>549</v>
      </c>
      <c r="B1286" s="626" t="s">
        <v>551</v>
      </c>
      <c r="C1286" s="627" t="s">
        <v>575</v>
      </c>
      <c r="D1286" s="628" t="s">
        <v>576</v>
      </c>
      <c r="E1286" s="627" t="s">
        <v>552</v>
      </c>
      <c r="F1286" s="628" t="s">
        <v>553</v>
      </c>
      <c r="G1286" s="627" t="s">
        <v>620</v>
      </c>
      <c r="H1286" s="627" t="s">
        <v>713</v>
      </c>
      <c r="I1286" s="627" t="s">
        <v>714</v>
      </c>
      <c r="J1286" s="627" t="s">
        <v>715</v>
      </c>
      <c r="K1286" s="627" t="s">
        <v>716</v>
      </c>
      <c r="L1286" s="629">
        <v>113.0992360120528</v>
      </c>
      <c r="M1286" s="629">
        <v>5</v>
      </c>
      <c r="N1286" s="630">
        <v>565.49618006026401</v>
      </c>
    </row>
    <row r="1287" spans="1:14" ht="14.4" customHeight="1" x14ac:dyDescent="0.3">
      <c r="A1287" s="625" t="s">
        <v>549</v>
      </c>
      <c r="B1287" s="626" t="s">
        <v>551</v>
      </c>
      <c r="C1287" s="627" t="s">
        <v>575</v>
      </c>
      <c r="D1287" s="628" t="s">
        <v>576</v>
      </c>
      <c r="E1287" s="627" t="s">
        <v>552</v>
      </c>
      <c r="F1287" s="628" t="s">
        <v>553</v>
      </c>
      <c r="G1287" s="627" t="s">
        <v>620</v>
      </c>
      <c r="H1287" s="627" t="s">
        <v>1892</v>
      </c>
      <c r="I1287" s="627" t="s">
        <v>1893</v>
      </c>
      <c r="J1287" s="627" t="s">
        <v>897</v>
      </c>
      <c r="K1287" s="627" t="s">
        <v>1894</v>
      </c>
      <c r="L1287" s="629">
        <v>44.017999246459638</v>
      </c>
      <c r="M1287" s="629">
        <v>5</v>
      </c>
      <c r="N1287" s="630">
        <v>220.08999623229818</v>
      </c>
    </row>
    <row r="1288" spans="1:14" ht="14.4" customHeight="1" x14ac:dyDescent="0.3">
      <c r="A1288" s="625" t="s">
        <v>549</v>
      </c>
      <c r="B1288" s="626" t="s">
        <v>551</v>
      </c>
      <c r="C1288" s="627" t="s">
        <v>575</v>
      </c>
      <c r="D1288" s="628" t="s">
        <v>576</v>
      </c>
      <c r="E1288" s="627" t="s">
        <v>552</v>
      </c>
      <c r="F1288" s="628" t="s">
        <v>553</v>
      </c>
      <c r="G1288" s="627" t="s">
        <v>620</v>
      </c>
      <c r="H1288" s="627" t="s">
        <v>1895</v>
      </c>
      <c r="I1288" s="627" t="s">
        <v>1896</v>
      </c>
      <c r="J1288" s="627" t="s">
        <v>1897</v>
      </c>
      <c r="K1288" s="627" t="s">
        <v>1898</v>
      </c>
      <c r="L1288" s="629">
        <v>64.400000000000006</v>
      </c>
      <c r="M1288" s="629">
        <v>3</v>
      </c>
      <c r="N1288" s="630">
        <v>193.20000000000002</v>
      </c>
    </row>
    <row r="1289" spans="1:14" ht="14.4" customHeight="1" x14ac:dyDescent="0.3">
      <c r="A1289" s="625" t="s">
        <v>549</v>
      </c>
      <c r="B1289" s="626" t="s">
        <v>551</v>
      </c>
      <c r="C1289" s="627" t="s">
        <v>575</v>
      </c>
      <c r="D1289" s="628" t="s">
        <v>576</v>
      </c>
      <c r="E1289" s="627" t="s">
        <v>552</v>
      </c>
      <c r="F1289" s="628" t="s">
        <v>553</v>
      </c>
      <c r="G1289" s="627" t="s">
        <v>620</v>
      </c>
      <c r="H1289" s="627" t="s">
        <v>721</v>
      </c>
      <c r="I1289" s="627" t="s">
        <v>722</v>
      </c>
      <c r="J1289" s="627" t="s">
        <v>723</v>
      </c>
      <c r="K1289" s="627" t="s">
        <v>724</v>
      </c>
      <c r="L1289" s="629">
        <v>333.59710148904003</v>
      </c>
      <c r="M1289" s="629">
        <v>17</v>
      </c>
      <c r="N1289" s="630">
        <v>5671.1507253136806</v>
      </c>
    </row>
    <row r="1290" spans="1:14" ht="14.4" customHeight="1" x14ac:dyDescent="0.3">
      <c r="A1290" s="625" t="s">
        <v>549</v>
      </c>
      <c r="B1290" s="626" t="s">
        <v>551</v>
      </c>
      <c r="C1290" s="627" t="s">
        <v>575</v>
      </c>
      <c r="D1290" s="628" t="s">
        <v>576</v>
      </c>
      <c r="E1290" s="627" t="s">
        <v>552</v>
      </c>
      <c r="F1290" s="628" t="s">
        <v>553</v>
      </c>
      <c r="G1290" s="627" t="s">
        <v>620</v>
      </c>
      <c r="H1290" s="627" t="s">
        <v>3165</v>
      </c>
      <c r="I1290" s="627" t="s">
        <v>3166</v>
      </c>
      <c r="J1290" s="627" t="s">
        <v>3167</v>
      </c>
      <c r="K1290" s="627" t="s">
        <v>724</v>
      </c>
      <c r="L1290" s="629">
        <v>344.38983461199689</v>
      </c>
      <c r="M1290" s="629">
        <v>77</v>
      </c>
      <c r="N1290" s="630">
        <v>26518.017265123763</v>
      </c>
    </row>
    <row r="1291" spans="1:14" ht="14.4" customHeight="1" x14ac:dyDescent="0.3">
      <c r="A1291" s="625" t="s">
        <v>549</v>
      </c>
      <c r="B1291" s="626" t="s">
        <v>551</v>
      </c>
      <c r="C1291" s="627" t="s">
        <v>575</v>
      </c>
      <c r="D1291" s="628" t="s">
        <v>576</v>
      </c>
      <c r="E1291" s="627" t="s">
        <v>552</v>
      </c>
      <c r="F1291" s="628" t="s">
        <v>553</v>
      </c>
      <c r="G1291" s="627" t="s">
        <v>620</v>
      </c>
      <c r="H1291" s="627" t="s">
        <v>725</v>
      </c>
      <c r="I1291" s="627" t="s">
        <v>726</v>
      </c>
      <c r="J1291" s="627" t="s">
        <v>727</v>
      </c>
      <c r="K1291" s="627" t="s">
        <v>728</v>
      </c>
      <c r="L1291" s="629">
        <v>599.78</v>
      </c>
      <c r="M1291" s="629">
        <v>1</v>
      </c>
      <c r="N1291" s="630">
        <v>599.78</v>
      </c>
    </row>
    <row r="1292" spans="1:14" ht="14.4" customHeight="1" x14ac:dyDescent="0.3">
      <c r="A1292" s="625" t="s">
        <v>549</v>
      </c>
      <c r="B1292" s="626" t="s">
        <v>551</v>
      </c>
      <c r="C1292" s="627" t="s">
        <v>575</v>
      </c>
      <c r="D1292" s="628" t="s">
        <v>576</v>
      </c>
      <c r="E1292" s="627" t="s">
        <v>552</v>
      </c>
      <c r="F1292" s="628" t="s">
        <v>553</v>
      </c>
      <c r="G1292" s="627" t="s">
        <v>620</v>
      </c>
      <c r="H1292" s="627" t="s">
        <v>3168</v>
      </c>
      <c r="I1292" s="627" t="s">
        <v>3169</v>
      </c>
      <c r="J1292" s="627" t="s">
        <v>3170</v>
      </c>
      <c r="K1292" s="627" t="s">
        <v>3171</v>
      </c>
      <c r="L1292" s="629">
        <v>427.8</v>
      </c>
      <c r="M1292" s="629">
        <v>3</v>
      </c>
      <c r="N1292" s="630">
        <v>1283.4000000000001</v>
      </c>
    </row>
    <row r="1293" spans="1:14" ht="14.4" customHeight="1" x14ac:dyDescent="0.3">
      <c r="A1293" s="625" t="s">
        <v>549</v>
      </c>
      <c r="B1293" s="626" t="s">
        <v>551</v>
      </c>
      <c r="C1293" s="627" t="s">
        <v>575</v>
      </c>
      <c r="D1293" s="628" t="s">
        <v>576</v>
      </c>
      <c r="E1293" s="627" t="s">
        <v>552</v>
      </c>
      <c r="F1293" s="628" t="s">
        <v>553</v>
      </c>
      <c r="G1293" s="627" t="s">
        <v>620</v>
      </c>
      <c r="H1293" s="627" t="s">
        <v>737</v>
      </c>
      <c r="I1293" s="627" t="s">
        <v>738</v>
      </c>
      <c r="J1293" s="627" t="s">
        <v>739</v>
      </c>
      <c r="K1293" s="627" t="s">
        <v>740</v>
      </c>
      <c r="L1293" s="629">
        <v>42.27</v>
      </c>
      <c r="M1293" s="629">
        <v>1</v>
      </c>
      <c r="N1293" s="630">
        <v>42.27</v>
      </c>
    </row>
    <row r="1294" spans="1:14" ht="14.4" customHeight="1" x14ac:dyDescent="0.3">
      <c r="A1294" s="625" t="s">
        <v>549</v>
      </c>
      <c r="B1294" s="626" t="s">
        <v>551</v>
      </c>
      <c r="C1294" s="627" t="s">
        <v>575</v>
      </c>
      <c r="D1294" s="628" t="s">
        <v>576</v>
      </c>
      <c r="E1294" s="627" t="s">
        <v>552</v>
      </c>
      <c r="F1294" s="628" t="s">
        <v>553</v>
      </c>
      <c r="G1294" s="627" t="s">
        <v>620</v>
      </c>
      <c r="H1294" s="627" t="s">
        <v>741</v>
      </c>
      <c r="I1294" s="627" t="s">
        <v>742</v>
      </c>
      <c r="J1294" s="627" t="s">
        <v>743</v>
      </c>
      <c r="K1294" s="627" t="s">
        <v>744</v>
      </c>
      <c r="L1294" s="629">
        <v>38.843251903610259</v>
      </c>
      <c r="M1294" s="629">
        <v>3</v>
      </c>
      <c r="N1294" s="630">
        <v>116.52975571083078</v>
      </c>
    </row>
    <row r="1295" spans="1:14" ht="14.4" customHeight="1" x14ac:dyDescent="0.3">
      <c r="A1295" s="625" t="s">
        <v>549</v>
      </c>
      <c r="B1295" s="626" t="s">
        <v>551</v>
      </c>
      <c r="C1295" s="627" t="s">
        <v>575</v>
      </c>
      <c r="D1295" s="628" t="s">
        <v>576</v>
      </c>
      <c r="E1295" s="627" t="s">
        <v>552</v>
      </c>
      <c r="F1295" s="628" t="s">
        <v>553</v>
      </c>
      <c r="G1295" s="627" t="s">
        <v>620</v>
      </c>
      <c r="H1295" s="627" t="s">
        <v>745</v>
      </c>
      <c r="I1295" s="627" t="s">
        <v>746</v>
      </c>
      <c r="J1295" s="627" t="s">
        <v>747</v>
      </c>
      <c r="K1295" s="627" t="s">
        <v>748</v>
      </c>
      <c r="L1295" s="629">
        <v>70.38</v>
      </c>
      <c r="M1295" s="629">
        <v>1</v>
      </c>
      <c r="N1295" s="630">
        <v>70.38</v>
      </c>
    </row>
    <row r="1296" spans="1:14" ht="14.4" customHeight="1" x14ac:dyDescent="0.3">
      <c r="A1296" s="625" t="s">
        <v>549</v>
      </c>
      <c r="B1296" s="626" t="s">
        <v>551</v>
      </c>
      <c r="C1296" s="627" t="s">
        <v>575</v>
      </c>
      <c r="D1296" s="628" t="s">
        <v>576</v>
      </c>
      <c r="E1296" s="627" t="s">
        <v>552</v>
      </c>
      <c r="F1296" s="628" t="s">
        <v>553</v>
      </c>
      <c r="G1296" s="627" t="s">
        <v>620</v>
      </c>
      <c r="H1296" s="627" t="s">
        <v>749</v>
      </c>
      <c r="I1296" s="627" t="s">
        <v>749</v>
      </c>
      <c r="J1296" s="627" t="s">
        <v>750</v>
      </c>
      <c r="K1296" s="627" t="s">
        <v>751</v>
      </c>
      <c r="L1296" s="629">
        <v>38.067792224071781</v>
      </c>
      <c r="M1296" s="629">
        <v>90</v>
      </c>
      <c r="N1296" s="630">
        <v>3426.1013001664605</v>
      </c>
    </row>
    <row r="1297" spans="1:14" ht="14.4" customHeight="1" x14ac:dyDescent="0.3">
      <c r="A1297" s="625" t="s">
        <v>549</v>
      </c>
      <c r="B1297" s="626" t="s">
        <v>551</v>
      </c>
      <c r="C1297" s="627" t="s">
        <v>575</v>
      </c>
      <c r="D1297" s="628" t="s">
        <v>576</v>
      </c>
      <c r="E1297" s="627" t="s">
        <v>552</v>
      </c>
      <c r="F1297" s="628" t="s">
        <v>553</v>
      </c>
      <c r="G1297" s="627" t="s">
        <v>620</v>
      </c>
      <c r="H1297" s="627" t="s">
        <v>752</v>
      </c>
      <c r="I1297" s="627" t="s">
        <v>753</v>
      </c>
      <c r="J1297" s="627" t="s">
        <v>754</v>
      </c>
      <c r="K1297" s="627" t="s">
        <v>755</v>
      </c>
      <c r="L1297" s="629">
        <v>107.34099715232473</v>
      </c>
      <c r="M1297" s="629">
        <v>31</v>
      </c>
      <c r="N1297" s="630">
        <v>3327.5709117220667</v>
      </c>
    </row>
    <row r="1298" spans="1:14" ht="14.4" customHeight="1" x14ac:dyDescent="0.3">
      <c r="A1298" s="625" t="s">
        <v>549</v>
      </c>
      <c r="B1298" s="626" t="s">
        <v>551</v>
      </c>
      <c r="C1298" s="627" t="s">
        <v>575</v>
      </c>
      <c r="D1298" s="628" t="s">
        <v>576</v>
      </c>
      <c r="E1298" s="627" t="s">
        <v>552</v>
      </c>
      <c r="F1298" s="628" t="s">
        <v>553</v>
      </c>
      <c r="G1298" s="627" t="s">
        <v>620</v>
      </c>
      <c r="H1298" s="627" t="s">
        <v>3172</v>
      </c>
      <c r="I1298" s="627" t="s">
        <v>3173</v>
      </c>
      <c r="J1298" s="627" t="s">
        <v>3174</v>
      </c>
      <c r="K1298" s="627" t="s">
        <v>3175</v>
      </c>
      <c r="L1298" s="629">
        <v>1072.82</v>
      </c>
      <c r="M1298" s="629">
        <v>1</v>
      </c>
      <c r="N1298" s="630">
        <v>1072.82</v>
      </c>
    </row>
    <row r="1299" spans="1:14" ht="14.4" customHeight="1" x14ac:dyDescent="0.3">
      <c r="A1299" s="625" t="s">
        <v>549</v>
      </c>
      <c r="B1299" s="626" t="s">
        <v>551</v>
      </c>
      <c r="C1299" s="627" t="s">
        <v>575</v>
      </c>
      <c r="D1299" s="628" t="s">
        <v>576</v>
      </c>
      <c r="E1299" s="627" t="s">
        <v>552</v>
      </c>
      <c r="F1299" s="628" t="s">
        <v>553</v>
      </c>
      <c r="G1299" s="627" t="s">
        <v>620</v>
      </c>
      <c r="H1299" s="627" t="s">
        <v>2682</v>
      </c>
      <c r="I1299" s="627" t="s">
        <v>2683</v>
      </c>
      <c r="J1299" s="627" t="s">
        <v>2684</v>
      </c>
      <c r="K1299" s="627" t="s">
        <v>1925</v>
      </c>
      <c r="L1299" s="629">
        <v>184.73666666666699</v>
      </c>
      <c r="M1299" s="629">
        <v>1</v>
      </c>
      <c r="N1299" s="630">
        <v>184.73666666666699</v>
      </c>
    </row>
    <row r="1300" spans="1:14" ht="14.4" customHeight="1" x14ac:dyDescent="0.3">
      <c r="A1300" s="625" t="s">
        <v>549</v>
      </c>
      <c r="B1300" s="626" t="s">
        <v>551</v>
      </c>
      <c r="C1300" s="627" t="s">
        <v>575</v>
      </c>
      <c r="D1300" s="628" t="s">
        <v>576</v>
      </c>
      <c r="E1300" s="627" t="s">
        <v>552</v>
      </c>
      <c r="F1300" s="628" t="s">
        <v>553</v>
      </c>
      <c r="G1300" s="627" t="s">
        <v>620</v>
      </c>
      <c r="H1300" s="627" t="s">
        <v>3176</v>
      </c>
      <c r="I1300" s="627" t="s">
        <v>3177</v>
      </c>
      <c r="J1300" s="627" t="s">
        <v>3178</v>
      </c>
      <c r="K1300" s="627" t="s">
        <v>3179</v>
      </c>
      <c r="L1300" s="629">
        <v>53.84</v>
      </c>
      <c r="M1300" s="629">
        <v>3</v>
      </c>
      <c r="N1300" s="630">
        <v>161.52000000000001</v>
      </c>
    </row>
    <row r="1301" spans="1:14" ht="14.4" customHeight="1" x14ac:dyDescent="0.3">
      <c r="A1301" s="625" t="s">
        <v>549</v>
      </c>
      <c r="B1301" s="626" t="s">
        <v>551</v>
      </c>
      <c r="C1301" s="627" t="s">
        <v>575</v>
      </c>
      <c r="D1301" s="628" t="s">
        <v>576</v>
      </c>
      <c r="E1301" s="627" t="s">
        <v>552</v>
      </c>
      <c r="F1301" s="628" t="s">
        <v>553</v>
      </c>
      <c r="G1301" s="627" t="s">
        <v>620</v>
      </c>
      <c r="H1301" s="627" t="s">
        <v>763</v>
      </c>
      <c r="I1301" s="627" t="s">
        <v>763</v>
      </c>
      <c r="J1301" s="627" t="s">
        <v>764</v>
      </c>
      <c r="K1301" s="627" t="s">
        <v>765</v>
      </c>
      <c r="L1301" s="629">
        <v>604.62030714577895</v>
      </c>
      <c r="M1301" s="629">
        <v>3</v>
      </c>
      <c r="N1301" s="630">
        <v>1813.8609214373369</v>
      </c>
    </row>
    <row r="1302" spans="1:14" ht="14.4" customHeight="1" x14ac:dyDescent="0.3">
      <c r="A1302" s="625" t="s">
        <v>549</v>
      </c>
      <c r="B1302" s="626" t="s">
        <v>551</v>
      </c>
      <c r="C1302" s="627" t="s">
        <v>575</v>
      </c>
      <c r="D1302" s="628" t="s">
        <v>576</v>
      </c>
      <c r="E1302" s="627" t="s">
        <v>552</v>
      </c>
      <c r="F1302" s="628" t="s">
        <v>553</v>
      </c>
      <c r="G1302" s="627" t="s">
        <v>620</v>
      </c>
      <c r="H1302" s="627" t="s">
        <v>774</v>
      </c>
      <c r="I1302" s="627" t="s">
        <v>775</v>
      </c>
      <c r="J1302" s="627" t="s">
        <v>776</v>
      </c>
      <c r="K1302" s="627" t="s">
        <v>777</v>
      </c>
      <c r="L1302" s="629">
        <v>183.95999999999998</v>
      </c>
      <c r="M1302" s="629">
        <v>2</v>
      </c>
      <c r="N1302" s="630">
        <v>367.91999999999996</v>
      </c>
    </row>
    <row r="1303" spans="1:14" ht="14.4" customHeight="1" x14ac:dyDescent="0.3">
      <c r="A1303" s="625" t="s">
        <v>549</v>
      </c>
      <c r="B1303" s="626" t="s">
        <v>551</v>
      </c>
      <c r="C1303" s="627" t="s">
        <v>575</v>
      </c>
      <c r="D1303" s="628" t="s">
        <v>576</v>
      </c>
      <c r="E1303" s="627" t="s">
        <v>552</v>
      </c>
      <c r="F1303" s="628" t="s">
        <v>553</v>
      </c>
      <c r="G1303" s="627" t="s">
        <v>620</v>
      </c>
      <c r="H1303" s="627" t="s">
        <v>782</v>
      </c>
      <c r="I1303" s="627" t="s">
        <v>783</v>
      </c>
      <c r="J1303" s="627" t="s">
        <v>784</v>
      </c>
      <c r="K1303" s="627" t="s">
        <v>751</v>
      </c>
      <c r="L1303" s="629">
        <v>37.190797306071602</v>
      </c>
      <c r="M1303" s="629">
        <v>10</v>
      </c>
      <c r="N1303" s="630">
        <v>371.90797306071602</v>
      </c>
    </row>
    <row r="1304" spans="1:14" ht="14.4" customHeight="1" x14ac:dyDescent="0.3">
      <c r="A1304" s="625" t="s">
        <v>549</v>
      </c>
      <c r="B1304" s="626" t="s">
        <v>551</v>
      </c>
      <c r="C1304" s="627" t="s">
        <v>575</v>
      </c>
      <c r="D1304" s="628" t="s">
        <v>576</v>
      </c>
      <c r="E1304" s="627" t="s">
        <v>552</v>
      </c>
      <c r="F1304" s="628" t="s">
        <v>553</v>
      </c>
      <c r="G1304" s="627" t="s">
        <v>620</v>
      </c>
      <c r="H1304" s="627" t="s">
        <v>793</v>
      </c>
      <c r="I1304" s="627" t="s">
        <v>794</v>
      </c>
      <c r="J1304" s="627" t="s">
        <v>795</v>
      </c>
      <c r="K1304" s="627" t="s">
        <v>796</v>
      </c>
      <c r="L1304" s="629">
        <v>340.23094706466566</v>
      </c>
      <c r="M1304" s="629">
        <v>18</v>
      </c>
      <c r="N1304" s="630">
        <v>6124.1570471639816</v>
      </c>
    </row>
    <row r="1305" spans="1:14" ht="14.4" customHeight="1" x14ac:dyDescent="0.3">
      <c r="A1305" s="625" t="s">
        <v>549</v>
      </c>
      <c r="B1305" s="626" t="s">
        <v>551</v>
      </c>
      <c r="C1305" s="627" t="s">
        <v>575</v>
      </c>
      <c r="D1305" s="628" t="s">
        <v>576</v>
      </c>
      <c r="E1305" s="627" t="s">
        <v>552</v>
      </c>
      <c r="F1305" s="628" t="s">
        <v>553</v>
      </c>
      <c r="G1305" s="627" t="s">
        <v>620</v>
      </c>
      <c r="H1305" s="627" t="s">
        <v>797</v>
      </c>
      <c r="I1305" s="627" t="s">
        <v>798</v>
      </c>
      <c r="J1305" s="627" t="s">
        <v>799</v>
      </c>
      <c r="K1305" s="627" t="s">
        <v>800</v>
      </c>
      <c r="L1305" s="629">
        <v>76.92</v>
      </c>
      <c r="M1305" s="629">
        <v>1</v>
      </c>
      <c r="N1305" s="630">
        <v>76.92</v>
      </c>
    </row>
    <row r="1306" spans="1:14" ht="14.4" customHeight="1" x14ac:dyDescent="0.3">
      <c r="A1306" s="625" t="s">
        <v>549</v>
      </c>
      <c r="B1306" s="626" t="s">
        <v>551</v>
      </c>
      <c r="C1306" s="627" t="s">
        <v>575</v>
      </c>
      <c r="D1306" s="628" t="s">
        <v>576</v>
      </c>
      <c r="E1306" s="627" t="s">
        <v>552</v>
      </c>
      <c r="F1306" s="628" t="s">
        <v>553</v>
      </c>
      <c r="G1306" s="627" t="s">
        <v>620</v>
      </c>
      <c r="H1306" s="627" t="s">
        <v>801</v>
      </c>
      <c r="I1306" s="627" t="s">
        <v>802</v>
      </c>
      <c r="J1306" s="627" t="s">
        <v>803</v>
      </c>
      <c r="K1306" s="627" t="s">
        <v>804</v>
      </c>
      <c r="L1306" s="629">
        <v>21.5499366025781</v>
      </c>
      <c r="M1306" s="629">
        <v>1</v>
      </c>
      <c r="N1306" s="630">
        <v>21.5499366025781</v>
      </c>
    </row>
    <row r="1307" spans="1:14" ht="14.4" customHeight="1" x14ac:dyDescent="0.3">
      <c r="A1307" s="625" t="s">
        <v>549</v>
      </c>
      <c r="B1307" s="626" t="s">
        <v>551</v>
      </c>
      <c r="C1307" s="627" t="s">
        <v>575</v>
      </c>
      <c r="D1307" s="628" t="s">
        <v>576</v>
      </c>
      <c r="E1307" s="627" t="s">
        <v>552</v>
      </c>
      <c r="F1307" s="628" t="s">
        <v>553</v>
      </c>
      <c r="G1307" s="627" t="s">
        <v>620</v>
      </c>
      <c r="H1307" s="627" t="s">
        <v>1933</v>
      </c>
      <c r="I1307" s="627" t="s">
        <v>1934</v>
      </c>
      <c r="J1307" s="627" t="s">
        <v>1935</v>
      </c>
      <c r="K1307" s="627" t="s">
        <v>1936</v>
      </c>
      <c r="L1307" s="629">
        <v>331.02768791118734</v>
      </c>
      <c r="M1307" s="629">
        <v>3</v>
      </c>
      <c r="N1307" s="630">
        <v>993.08306373356197</v>
      </c>
    </row>
    <row r="1308" spans="1:14" ht="14.4" customHeight="1" x14ac:dyDescent="0.3">
      <c r="A1308" s="625" t="s">
        <v>549</v>
      </c>
      <c r="B1308" s="626" t="s">
        <v>551</v>
      </c>
      <c r="C1308" s="627" t="s">
        <v>575</v>
      </c>
      <c r="D1308" s="628" t="s">
        <v>576</v>
      </c>
      <c r="E1308" s="627" t="s">
        <v>552</v>
      </c>
      <c r="F1308" s="628" t="s">
        <v>553</v>
      </c>
      <c r="G1308" s="627" t="s">
        <v>620</v>
      </c>
      <c r="H1308" s="627" t="s">
        <v>809</v>
      </c>
      <c r="I1308" s="627" t="s">
        <v>810</v>
      </c>
      <c r="J1308" s="627" t="s">
        <v>811</v>
      </c>
      <c r="K1308" s="627" t="s">
        <v>812</v>
      </c>
      <c r="L1308" s="629">
        <v>259.44</v>
      </c>
      <c r="M1308" s="629">
        <v>60</v>
      </c>
      <c r="N1308" s="630">
        <v>15566.400000000001</v>
      </c>
    </row>
    <row r="1309" spans="1:14" ht="14.4" customHeight="1" x14ac:dyDescent="0.3">
      <c r="A1309" s="625" t="s">
        <v>549</v>
      </c>
      <c r="B1309" s="626" t="s">
        <v>551</v>
      </c>
      <c r="C1309" s="627" t="s">
        <v>575</v>
      </c>
      <c r="D1309" s="628" t="s">
        <v>576</v>
      </c>
      <c r="E1309" s="627" t="s">
        <v>552</v>
      </c>
      <c r="F1309" s="628" t="s">
        <v>553</v>
      </c>
      <c r="G1309" s="627" t="s">
        <v>620</v>
      </c>
      <c r="H1309" s="627" t="s">
        <v>3180</v>
      </c>
      <c r="I1309" s="627" t="s">
        <v>3181</v>
      </c>
      <c r="J1309" s="627" t="s">
        <v>3182</v>
      </c>
      <c r="K1309" s="627" t="s">
        <v>1876</v>
      </c>
      <c r="L1309" s="629">
        <v>39.164229523591885</v>
      </c>
      <c r="M1309" s="629">
        <v>52</v>
      </c>
      <c r="N1309" s="630">
        <v>2036.5399352267782</v>
      </c>
    </row>
    <row r="1310" spans="1:14" ht="14.4" customHeight="1" x14ac:dyDescent="0.3">
      <c r="A1310" s="625" t="s">
        <v>549</v>
      </c>
      <c r="B1310" s="626" t="s">
        <v>551</v>
      </c>
      <c r="C1310" s="627" t="s">
        <v>575</v>
      </c>
      <c r="D1310" s="628" t="s">
        <v>576</v>
      </c>
      <c r="E1310" s="627" t="s">
        <v>552</v>
      </c>
      <c r="F1310" s="628" t="s">
        <v>553</v>
      </c>
      <c r="G1310" s="627" t="s">
        <v>620</v>
      </c>
      <c r="H1310" s="627" t="s">
        <v>817</v>
      </c>
      <c r="I1310" s="627" t="s">
        <v>818</v>
      </c>
      <c r="J1310" s="627" t="s">
        <v>819</v>
      </c>
      <c r="K1310" s="627" t="s">
        <v>820</v>
      </c>
      <c r="L1310" s="629">
        <v>22.697500000000002</v>
      </c>
      <c r="M1310" s="629">
        <v>4</v>
      </c>
      <c r="N1310" s="630">
        <v>90.79</v>
      </c>
    </row>
    <row r="1311" spans="1:14" ht="14.4" customHeight="1" x14ac:dyDescent="0.3">
      <c r="A1311" s="625" t="s">
        <v>549</v>
      </c>
      <c r="B1311" s="626" t="s">
        <v>551</v>
      </c>
      <c r="C1311" s="627" t="s">
        <v>575</v>
      </c>
      <c r="D1311" s="628" t="s">
        <v>576</v>
      </c>
      <c r="E1311" s="627" t="s">
        <v>552</v>
      </c>
      <c r="F1311" s="628" t="s">
        <v>553</v>
      </c>
      <c r="G1311" s="627" t="s">
        <v>620</v>
      </c>
      <c r="H1311" s="627" t="s">
        <v>3082</v>
      </c>
      <c r="I1311" s="627" t="s">
        <v>3083</v>
      </c>
      <c r="J1311" s="627" t="s">
        <v>3084</v>
      </c>
      <c r="K1311" s="627"/>
      <c r="L1311" s="629">
        <v>102.88957328495501</v>
      </c>
      <c r="M1311" s="629">
        <v>1</v>
      </c>
      <c r="N1311" s="630">
        <v>102.88957328495501</v>
      </c>
    </row>
    <row r="1312" spans="1:14" ht="14.4" customHeight="1" x14ac:dyDescent="0.3">
      <c r="A1312" s="625" t="s">
        <v>549</v>
      </c>
      <c r="B1312" s="626" t="s">
        <v>551</v>
      </c>
      <c r="C1312" s="627" t="s">
        <v>575</v>
      </c>
      <c r="D1312" s="628" t="s">
        <v>576</v>
      </c>
      <c r="E1312" s="627" t="s">
        <v>552</v>
      </c>
      <c r="F1312" s="628" t="s">
        <v>553</v>
      </c>
      <c r="G1312" s="627" t="s">
        <v>620</v>
      </c>
      <c r="H1312" s="627" t="s">
        <v>825</v>
      </c>
      <c r="I1312" s="627" t="s">
        <v>826</v>
      </c>
      <c r="J1312" s="627" t="s">
        <v>827</v>
      </c>
      <c r="K1312" s="627" t="s">
        <v>828</v>
      </c>
      <c r="L1312" s="629">
        <v>57.9900253285196</v>
      </c>
      <c r="M1312" s="629">
        <v>1</v>
      </c>
      <c r="N1312" s="630">
        <v>57.9900253285196</v>
      </c>
    </row>
    <row r="1313" spans="1:14" ht="14.4" customHeight="1" x14ac:dyDescent="0.3">
      <c r="A1313" s="625" t="s">
        <v>549</v>
      </c>
      <c r="B1313" s="626" t="s">
        <v>551</v>
      </c>
      <c r="C1313" s="627" t="s">
        <v>575</v>
      </c>
      <c r="D1313" s="628" t="s">
        <v>576</v>
      </c>
      <c r="E1313" s="627" t="s">
        <v>552</v>
      </c>
      <c r="F1313" s="628" t="s">
        <v>553</v>
      </c>
      <c r="G1313" s="627" t="s">
        <v>620</v>
      </c>
      <c r="H1313" s="627" t="s">
        <v>1952</v>
      </c>
      <c r="I1313" s="627" t="s">
        <v>1953</v>
      </c>
      <c r="J1313" s="627" t="s">
        <v>1954</v>
      </c>
      <c r="K1313" s="627" t="s">
        <v>1955</v>
      </c>
      <c r="L1313" s="629">
        <v>134.22999999999999</v>
      </c>
      <c r="M1313" s="629">
        <v>1</v>
      </c>
      <c r="N1313" s="630">
        <v>134.22999999999999</v>
      </c>
    </row>
    <row r="1314" spans="1:14" ht="14.4" customHeight="1" x14ac:dyDescent="0.3">
      <c r="A1314" s="625" t="s">
        <v>549</v>
      </c>
      <c r="B1314" s="626" t="s">
        <v>551</v>
      </c>
      <c r="C1314" s="627" t="s">
        <v>575</v>
      </c>
      <c r="D1314" s="628" t="s">
        <v>576</v>
      </c>
      <c r="E1314" s="627" t="s">
        <v>552</v>
      </c>
      <c r="F1314" s="628" t="s">
        <v>553</v>
      </c>
      <c r="G1314" s="627" t="s">
        <v>620</v>
      </c>
      <c r="H1314" s="627" t="s">
        <v>840</v>
      </c>
      <c r="I1314" s="627" t="s">
        <v>841</v>
      </c>
      <c r="J1314" s="627" t="s">
        <v>842</v>
      </c>
      <c r="K1314" s="627" t="s">
        <v>843</v>
      </c>
      <c r="L1314" s="629">
        <v>75.240000905917668</v>
      </c>
      <c r="M1314" s="629">
        <v>3</v>
      </c>
      <c r="N1314" s="630">
        <v>225.720002717753</v>
      </c>
    </row>
    <row r="1315" spans="1:14" ht="14.4" customHeight="1" x14ac:dyDescent="0.3">
      <c r="A1315" s="625" t="s">
        <v>549</v>
      </c>
      <c r="B1315" s="626" t="s">
        <v>551</v>
      </c>
      <c r="C1315" s="627" t="s">
        <v>575</v>
      </c>
      <c r="D1315" s="628" t="s">
        <v>576</v>
      </c>
      <c r="E1315" s="627" t="s">
        <v>552</v>
      </c>
      <c r="F1315" s="628" t="s">
        <v>553</v>
      </c>
      <c r="G1315" s="627" t="s">
        <v>620</v>
      </c>
      <c r="H1315" s="627" t="s">
        <v>844</v>
      </c>
      <c r="I1315" s="627" t="s">
        <v>845</v>
      </c>
      <c r="J1315" s="627" t="s">
        <v>846</v>
      </c>
      <c r="K1315" s="627" t="s">
        <v>847</v>
      </c>
      <c r="L1315" s="629">
        <v>78.37</v>
      </c>
      <c r="M1315" s="629">
        <v>1</v>
      </c>
      <c r="N1315" s="630">
        <v>78.37</v>
      </c>
    </row>
    <row r="1316" spans="1:14" ht="14.4" customHeight="1" x14ac:dyDescent="0.3">
      <c r="A1316" s="625" t="s">
        <v>549</v>
      </c>
      <c r="B1316" s="626" t="s">
        <v>551</v>
      </c>
      <c r="C1316" s="627" t="s">
        <v>575</v>
      </c>
      <c r="D1316" s="628" t="s">
        <v>576</v>
      </c>
      <c r="E1316" s="627" t="s">
        <v>552</v>
      </c>
      <c r="F1316" s="628" t="s">
        <v>553</v>
      </c>
      <c r="G1316" s="627" t="s">
        <v>620</v>
      </c>
      <c r="H1316" s="627" t="s">
        <v>852</v>
      </c>
      <c r="I1316" s="627" t="s">
        <v>853</v>
      </c>
      <c r="J1316" s="627" t="s">
        <v>854</v>
      </c>
      <c r="K1316" s="627" t="s">
        <v>855</v>
      </c>
      <c r="L1316" s="629">
        <v>69.560006067809198</v>
      </c>
      <c r="M1316" s="629">
        <v>1</v>
      </c>
      <c r="N1316" s="630">
        <v>69.560006067809198</v>
      </c>
    </row>
    <row r="1317" spans="1:14" ht="14.4" customHeight="1" x14ac:dyDescent="0.3">
      <c r="A1317" s="625" t="s">
        <v>549</v>
      </c>
      <c r="B1317" s="626" t="s">
        <v>551</v>
      </c>
      <c r="C1317" s="627" t="s">
        <v>575</v>
      </c>
      <c r="D1317" s="628" t="s">
        <v>576</v>
      </c>
      <c r="E1317" s="627" t="s">
        <v>552</v>
      </c>
      <c r="F1317" s="628" t="s">
        <v>553</v>
      </c>
      <c r="G1317" s="627" t="s">
        <v>620</v>
      </c>
      <c r="H1317" s="627" t="s">
        <v>856</v>
      </c>
      <c r="I1317" s="627" t="s">
        <v>857</v>
      </c>
      <c r="J1317" s="627" t="s">
        <v>858</v>
      </c>
      <c r="K1317" s="627" t="s">
        <v>859</v>
      </c>
      <c r="L1317" s="629">
        <v>100.71095328388201</v>
      </c>
      <c r="M1317" s="629">
        <v>2</v>
      </c>
      <c r="N1317" s="630">
        <v>201.42190656776401</v>
      </c>
    </row>
    <row r="1318" spans="1:14" ht="14.4" customHeight="1" x14ac:dyDescent="0.3">
      <c r="A1318" s="625" t="s">
        <v>549</v>
      </c>
      <c r="B1318" s="626" t="s">
        <v>551</v>
      </c>
      <c r="C1318" s="627" t="s">
        <v>575</v>
      </c>
      <c r="D1318" s="628" t="s">
        <v>576</v>
      </c>
      <c r="E1318" s="627" t="s">
        <v>552</v>
      </c>
      <c r="F1318" s="628" t="s">
        <v>553</v>
      </c>
      <c r="G1318" s="627" t="s">
        <v>620</v>
      </c>
      <c r="H1318" s="627" t="s">
        <v>860</v>
      </c>
      <c r="I1318" s="627" t="s">
        <v>861</v>
      </c>
      <c r="J1318" s="627" t="s">
        <v>862</v>
      </c>
      <c r="K1318" s="627" t="s">
        <v>863</v>
      </c>
      <c r="L1318" s="629">
        <v>108.61</v>
      </c>
      <c r="M1318" s="629">
        <v>1</v>
      </c>
      <c r="N1318" s="630">
        <v>108.61</v>
      </c>
    </row>
    <row r="1319" spans="1:14" ht="14.4" customHeight="1" x14ac:dyDescent="0.3">
      <c r="A1319" s="625" t="s">
        <v>549</v>
      </c>
      <c r="B1319" s="626" t="s">
        <v>551</v>
      </c>
      <c r="C1319" s="627" t="s">
        <v>575</v>
      </c>
      <c r="D1319" s="628" t="s">
        <v>576</v>
      </c>
      <c r="E1319" s="627" t="s">
        <v>552</v>
      </c>
      <c r="F1319" s="628" t="s">
        <v>553</v>
      </c>
      <c r="G1319" s="627" t="s">
        <v>620</v>
      </c>
      <c r="H1319" s="627" t="s">
        <v>864</v>
      </c>
      <c r="I1319" s="627" t="s">
        <v>865</v>
      </c>
      <c r="J1319" s="627" t="s">
        <v>866</v>
      </c>
      <c r="K1319" s="627" t="s">
        <v>867</v>
      </c>
      <c r="L1319" s="629">
        <v>129.850215923283</v>
      </c>
      <c r="M1319" s="629">
        <v>1</v>
      </c>
      <c r="N1319" s="630">
        <v>129.850215923283</v>
      </c>
    </row>
    <row r="1320" spans="1:14" ht="14.4" customHeight="1" x14ac:dyDescent="0.3">
      <c r="A1320" s="625" t="s">
        <v>549</v>
      </c>
      <c r="B1320" s="626" t="s">
        <v>551</v>
      </c>
      <c r="C1320" s="627" t="s">
        <v>575</v>
      </c>
      <c r="D1320" s="628" t="s">
        <v>576</v>
      </c>
      <c r="E1320" s="627" t="s">
        <v>552</v>
      </c>
      <c r="F1320" s="628" t="s">
        <v>553</v>
      </c>
      <c r="G1320" s="627" t="s">
        <v>620</v>
      </c>
      <c r="H1320" s="627" t="s">
        <v>868</v>
      </c>
      <c r="I1320" s="627" t="s">
        <v>869</v>
      </c>
      <c r="J1320" s="627" t="s">
        <v>870</v>
      </c>
      <c r="K1320" s="627" t="s">
        <v>871</v>
      </c>
      <c r="L1320" s="629">
        <v>22.2752390417504</v>
      </c>
      <c r="M1320" s="629">
        <v>2</v>
      </c>
      <c r="N1320" s="630">
        <v>44.550478083500799</v>
      </c>
    </row>
    <row r="1321" spans="1:14" ht="14.4" customHeight="1" x14ac:dyDescent="0.3">
      <c r="A1321" s="625" t="s">
        <v>549</v>
      </c>
      <c r="B1321" s="626" t="s">
        <v>551</v>
      </c>
      <c r="C1321" s="627" t="s">
        <v>575</v>
      </c>
      <c r="D1321" s="628" t="s">
        <v>576</v>
      </c>
      <c r="E1321" s="627" t="s">
        <v>552</v>
      </c>
      <c r="F1321" s="628" t="s">
        <v>553</v>
      </c>
      <c r="G1321" s="627" t="s">
        <v>620</v>
      </c>
      <c r="H1321" s="627" t="s">
        <v>3183</v>
      </c>
      <c r="I1321" s="627" t="s">
        <v>3184</v>
      </c>
      <c r="J1321" s="627" t="s">
        <v>3185</v>
      </c>
      <c r="K1321" s="627" t="s">
        <v>3186</v>
      </c>
      <c r="L1321" s="629">
        <v>379.28</v>
      </c>
      <c r="M1321" s="629">
        <v>1</v>
      </c>
      <c r="N1321" s="630">
        <v>379.28</v>
      </c>
    </row>
    <row r="1322" spans="1:14" ht="14.4" customHeight="1" x14ac:dyDescent="0.3">
      <c r="A1322" s="625" t="s">
        <v>549</v>
      </c>
      <c r="B1322" s="626" t="s">
        <v>551</v>
      </c>
      <c r="C1322" s="627" t="s">
        <v>575</v>
      </c>
      <c r="D1322" s="628" t="s">
        <v>576</v>
      </c>
      <c r="E1322" s="627" t="s">
        <v>552</v>
      </c>
      <c r="F1322" s="628" t="s">
        <v>553</v>
      </c>
      <c r="G1322" s="627" t="s">
        <v>620</v>
      </c>
      <c r="H1322" s="627" t="s">
        <v>884</v>
      </c>
      <c r="I1322" s="627" t="s">
        <v>885</v>
      </c>
      <c r="J1322" s="627" t="s">
        <v>886</v>
      </c>
      <c r="K1322" s="627" t="s">
        <v>887</v>
      </c>
      <c r="L1322" s="629">
        <v>117.68904882488501</v>
      </c>
      <c r="M1322" s="629">
        <v>2</v>
      </c>
      <c r="N1322" s="630">
        <v>235.37809764977001</v>
      </c>
    </row>
    <row r="1323" spans="1:14" ht="14.4" customHeight="1" x14ac:dyDescent="0.3">
      <c r="A1323" s="625" t="s">
        <v>549</v>
      </c>
      <c r="B1323" s="626" t="s">
        <v>551</v>
      </c>
      <c r="C1323" s="627" t="s">
        <v>575</v>
      </c>
      <c r="D1323" s="628" t="s">
        <v>576</v>
      </c>
      <c r="E1323" s="627" t="s">
        <v>552</v>
      </c>
      <c r="F1323" s="628" t="s">
        <v>553</v>
      </c>
      <c r="G1323" s="627" t="s">
        <v>620</v>
      </c>
      <c r="H1323" s="627" t="s">
        <v>888</v>
      </c>
      <c r="I1323" s="627" t="s">
        <v>889</v>
      </c>
      <c r="J1323" s="627" t="s">
        <v>886</v>
      </c>
      <c r="K1323" s="627" t="s">
        <v>890</v>
      </c>
      <c r="L1323" s="629">
        <v>134.75261845008467</v>
      </c>
      <c r="M1323" s="629">
        <v>3</v>
      </c>
      <c r="N1323" s="630">
        <v>404.25785535025398</v>
      </c>
    </row>
    <row r="1324" spans="1:14" ht="14.4" customHeight="1" x14ac:dyDescent="0.3">
      <c r="A1324" s="625" t="s">
        <v>549</v>
      </c>
      <c r="B1324" s="626" t="s">
        <v>551</v>
      </c>
      <c r="C1324" s="627" t="s">
        <v>575</v>
      </c>
      <c r="D1324" s="628" t="s">
        <v>576</v>
      </c>
      <c r="E1324" s="627" t="s">
        <v>552</v>
      </c>
      <c r="F1324" s="628" t="s">
        <v>553</v>
      </c>
      <c r="G1324" s="627" t="s">
        <v>620</v>
      </c>
      <c r="H1324" s="627" t="s">
        <v>3187</v>
      </c>
      <c r="I1324" s="627" t="s">
        <v>3188</v>
      </c>
      <c r="J1324" s="627" t="s">
        <v>3189</v>
      </c>
      <c r="K1324" s="627" t="s">
        <v>3190</v>
      </c>
      <c r="L1324" s="629">
        <v>81.08</v>
      </c>
      <c r="M1324" s="629">
        <v>1</v>
      </c>
      <c r="N1324" s="630">
        <v>81.08</v>
      </c>
    </row>
    <row r="1325" spans="1:14" ht="14.4" customHeight="1" x14ac:dyDescent="0.3">
      <c r="A1325" s="625" t="s">
        <v>549</v>
      </c>
      <c r="B1325" s="626" t="s">
        <v>551</v>
      </c>
      <c r="C1325" s="627" t="s">
        <v>575</v>
      </c>
      <c r="D1325" s="628" t="s">
        <v>576</v>
      </c>
      <c r="E1325" s="627" t="s">
        <v>552</v>
      </c>
      <c r="F1325" s="628" t="s">
        <v>553</v>
      </c>
      <c r="G1325" s="627" t="s">
        <v>620</v>
      </c>
      <c r="H1325" s="627" t="s">
        <v>891</v>
      </c>
      <c r="I1325" s="627" t="s">
        <v>892</v>
      </c>
      <c r="J1325" s="627" t="s">
        <v>893</v>
      </c>
      <c r="K1325" s="627" t="s">
        <v>894</v>
      </c>
      <c r="L1325" s="629">
        <v>73.948396161781574</v>
      </c>
      <c r="M1325" s="629">
        <v>12</v>
      </c>
      <c r="N1325" s="630">
        <v>887.38075394137888</v>
      </c>
    </row>
    <row r="1326" spans="1:14" ht="14.4" customHeight="1" x14ac:dyDescent="0.3">
      <c r="A1326" s="625" t="s">
        <v>549</v>
      </c>
      <c r="B1326" s="626" t="s">
        <v>551</v>
      </c>
      <c r="C1326" s="627" t="s">
        <v>575</v>
      </c>
      <c r="D1326" s="628" t="s">
        <v>576</v>
      </c>
      <c r="E1326" s="627" t="s">
        <v>552</v>
      </c>
      <c r="F1326" s="628" t="s">
        <v>553</v>
      </c>
      <c r="G1326" s="627" t="s">
        <v>620</v>
      </c>
      <c r="H1326" s="627" t="s">
        <v>895</v>
      </c>
      <c r="I1326" s="627" t="s">
        <v>896</v>
      </c>
      <c r="J1326" s="627" t="s">
        <v>897</v>
      </c>
      <c r="K1326" s="627" t="s">
        <v>898</v>
      </c>
      <c r="L1326" s="629">
        <v>46.587458961477012</v>
      </c>
      <c r="M1326" s="629">
        <v>63</v>
      </c>
      <c r="N1326" s="630">
        <v>2935.0099145730519</v>
      </c>
    </row>
    <row r="1327" spans="1:14" ht="14.4" customHeight="1" x14ac:dyDescent="0.3">
      <c r="A1327" s="625" t="s">
        <v>549</v>
      </c>
      <c r="B1327" s="626" t="s">
        <v>551</v>
      </c>
      <c r="C1327" s="627" t="s">
        <v>575</v>
      </c>
      <c r="D1327" s="628" t="s">
        <v>576</v>
      </c>
      <c r="E1327" s="627" t="s">
        <v>552</v>
      </c>
      <c r="F1327" s="628" t="s">
        <v>553</v>
      </c>
      <c r="G1327" s="627" t="s">
        <v>620</v>
      </c>
      <c r="H1327" s="627" t="s">
        <v>899</v>
      </c>
      <c r="I1327" s="627" t="s">
        <v>900</v>
      </c>
      <c r="J1327" s="627" t="s">
        <v>901</v>
      </c>
      <c r="K1327" s="627" t="s">
        <v>902</v>
      </c>
      <c r="L1327" s="629">
        <v>47.571261280445654</v>
      </c>
      <c r="M1327" s="629">
        <v>434</v>
      </c>
      <c r="N1327" s="630">
        <v>20645.927395713414</v>
      </c>
    </row>
    <row r="1328" spans="1:14" ht="14.4" customHeight="1" x14ac:dyDescent="0.3">
      <c r="A1328" s="625" t="s">
        <v>549</v>
      </c>
      <c r="B1328" s="626" t="s">
        <v>551</v>
      </c>
      <c r="C1328" s="627" t="s">
        <v>575</v>
      </c>
      <c r="D1328" s="628" t="s">
        <v>576</v>
      </c>
      <c r="E1328" s="627" t="s">
        <v>552</v>
      </c>
      <c r="F1328" s="628" t="s">
        <v>553</v>
      </c>
      <c r="G1328" s="627" t="s">
        <v>620</v>
      </c>
      <c r="H1328" s="627" t="s">
        <v>903</v>
      </c>
      <c r="I1328" s="627" t="s">
        <v>904</v>
      </c>
      <c r="J1328" s="627" t="s">
        <v>905</v>
      </c>
      <c r="K1328" s="627" t="s">
        <v>906</v>
      </c>
      <c r="L1328" s="629">
        <v>41.62</v>
      </c>
      <c r="M1328" s="629">
        <v>1</v>
      </c>
      <c r="N1328" s="630">
        <v>41.62</v>
      </c>
    </row>
    <row r="1329" spans="1:14" ht="14.4" customHeight="1" x14ac:dyDescent="0.3">
      <c r="A1329" s="625" t="s">
        <v>549</v>
      </c>
      <c r="B1329" s="626" t="s">
        <v>551</v>
      </c>
      <c r="C1329" s="627" t="s">
        <v>575</v>
      </c>
      <c r="D1329" s="628" t="s">
        <v>576</v>
      </c>
      <c r="E1329" s="627" t="s">
        <v>552</v>
      </c>
      <c r="F1329" s="628" t="s">
        <v>553</v>
      </c>
      <c r="G1329" s="627" t="s">
        <v>620</v>
      </c>
      <c r="H1329" s="627" t="s">
        <v>907</v>
      </c>
      <c r="I1329" s="627" t="s">
        <v>908</v>
      </c>
      <c r="J1329" s="627" t="s">
        <v>905</v>
      </c>
      <c r="K1329" s="627" t="s">
        <v>909</v>
      </c>
      <c r="L1329" s="629">
        <v>292.33712417139816</v>
      </c>
      <c r="M1329" s="629">
        <v>73</v>
      </c>
      <c r="N1329" s="630">
        <v>21340.610064512064</v>
      </c>
    </row>
    <row r="1330" spans="1:14" ht="14.4" customHeight="1" x14ac:dyDescent="0.3">
      <c r="A1330" s="625" t="s">
        <v>549</v>
      </c>
      <c r="B1330" s="626" t="s">
        <v>551</v>
      </c>
      <c r="C1330" s="627" t="s">
        <v>575</v>
      </c>
      <c r="D1330" s="628" t="s">
        <v>576</v>
      </c>
      <c r="E1330" s="627" t="s">
        <v>552</v>
      </c>
      <c r="F1330" s="628" t="s">
        <v>553</v>
      </c>
      <c r="G1330" s="627" t="s">
        <v>620</v>
      </c>
      <c r="H1330" s="627" t="s">
        <v>1980</v>
      </c>
      <c r="I1330" s="627" t="s">
        <v>1981</v>
      </c>
      <c r="J1330" s="627" t="s">
        <v>1982</v>
      </c>
      <c r="K1330" s="627" t="s">
        <v>1983</v>
      </c>
      <c r="L1330" s="629">
        <v>383.42668121425305</v>
      </c>
      <c r="M1330" s="629">
        <v>6</v>
      </c>
      <c r="N1330" s="630">
        <v>2300.5600872855184</v>
      </c>
    </row>
    <row r="1331" spans="1:14" ht="14.4" customHeight="1" x14ac:dyDescent="0.3">
      <c r="A1331" s="625" t="s">
        <v>549</v>
      </c>
      <c r="B1331" s="626" t="s">
        <v>551</v>
      </c>
      <c r="C1331" s="627" t="s">
        <v>575</v>
      </c>
      <c r="D1331" s="628" t="s">
        <v>576</v>
      </c>
      <c r="E1331" s="627" t="s">
        <v>552</v>
      </c>
      <c r="F1331" s="628" t="s">
        <v>553</v>
      </c>
      <c r="G1331" s="627" t="s">
        <v>620</v>
      </c>
      <c r="H1331" s="627" t="s">
        <v>914</v>
      </c>
      <c r="I1331" s="627" t="s">
        <v>915</v>
      </c>
      <c r="J1331" s="627" t="s">
        <v>916</v>
      </c>
      <c r="K1331" s="627" t="s">
        <v>917</v>
      </c>
      <c r="L1331" s="629">
        <v>49.700350756101997</v>
      </c>
      <c r="M1331" s="629">
        <v>2</v>
      </c>
      <c r="N1331" s="630">
        <v>99.400701512203995</v>
      </c>
    </row>
    <row r="1332" spans="1:14" ht="14.4" customHeight="1" x14ac:dyDescent="0.3">
      <c r="A1332" s="625" t="s">
        <v>549</v>
      </c>
      <c r="B1332" s="626" t="s">
        <v>551</v>
      </c>
      <c r="C1332" s="627" t="s">
        <v>575</v>
      </c>
      <c r="D1332" s="628" t="s">
        <v>576</v>
      </c>
      <c r="E1332" s="627" t="s">
        <v>552</v>
      </c>
      <c r="F1332" s="628" t="s">
        <v>553</v>
      </c>
      <c r="G1332" s="627" t="s">
        <v>620</v>
      </c>
      <c r="H1332" s="627" t="s">
        <v>918</v>
      </c>
      <c r="I1332" s="627" t="s">
        <v>919</v>
      </c>
      <c r="J1332" s="627" t="s">
        <v>916</v>
      </c>
      <c r="K1332" s="627" t="s">
        <v>920</v>
      </c>
      <c r="L1332" s="629">
        <v>91.57</v>
      </c>
      <c r="M1332" s="629">
        <v>2</v>
      </c>
      <c r="N1332" s="630">
        <v>183.14</v>
      </c>
    </row>
    <row r="1333" spans="1:14" ht="14.4" customHeight="1" x14ac:dyDescent="0.3">
      <c r="A1333" s="625" t="s">
        <v>549</v>
      </c>
      <c r="B1333" s="626" t="s">
        <v>551</v>
      </c>
      <c r="C1333" s="627" t="s">
        <v>575</v>
      </c>
      <c r="D1333" s="628" t="s">
        <v>576</v>
      </c>
      <c r="E1333" s="627" t="s">
        <v>552</v>
      </c>
      <c r="F1333" s="628" t="s">
        <v>553</v>
      </c>
      <c r="G1333" s="627" t="s">
        <v>620</v>
      </c>
      <c r="H1333" s="627" t="s">
        <v>925</v>
      </c>
      <c r="I1333" s="627" t="s">
        <v>926</v>
      </c>
      <c r="J1333" s="627" t="s">
        <v>927</v>
      </c>
      <c r="K1333" s="627" t="s">
        <v>928</v>
      </c>
      <c r="L1333" s="629">
        <v>38.03</v>
      </c>
      <c r="M1333" s="629">
        <v>1</v>
      </c>
      <c r="N1333" s="630">
        <v>38.03</v>
      </c>
    </row>
    <row r="1334" spans="1:14" ht="14.4" customHeight="1" x14ac:dyDescent="0.3">
      <c r="A1334" s="625" t="s">
        <v>549</v>
      </c>
      <c r="B1334" s="626" t="s">
        <v>551</v>
      </c>
      <c r="C1334" s="627" t="s">
        <v>575</v>
      </c>
      <c r="D1334" s="628" t="s">
        <v>576</v>
      </c>
      <c r="E1334" s="627" t="s">
        <v>552</v>
      </c>
      <c r="F1334" s="628" t="s">
        <v>553</v>
      </c>
      <c r="G1334" s="627" t="s">
        <v>620</v>
      </c>
      <c r="H1334" s="627" t="s">
        <v>944</v>
      </c>
      <c r="I1334" s="627" t="s">
        <v>945</v>
      </c>
      <c r="J1334" s="627" t="s">
        <v>946</v>
      </c>
      <c r="K1334" s="627" t="s">
        <v>947</v>
      </c>
      <c r="L1334" s="629">
        <v>213.8125827632895</v>
      </c>
      <c r="M1334" s="629">
        <v>19</v>
      </c>
      <c r="N1334" s="630">
        <v>4062.4390725025005</v>
      </c>
    </row>
    <row r="1335" spans="1:14" ht="14.4" customHeight="1" x14ac:dyDescent="0.3">
      <c r="A1335" s="625" t="s">
        <v>549</v>
      </c>
      <c r="B1335" s="626" t="s">
        <v>551</v>
      </c>
      <c r="C1335" s="627" t="s">
        <v>575</v>
      </c>
      <c r="D1335" s="628" t="s">
        <v>576</v>
      </c>
      <c r="E1335" s="627" t="s">
        <v>552</v>
      </c>
      <c r="F1335" s="628" t="s">
        <v>553</v>
      </c>
      <c r="G1335" s="627" t="s">
        <v>620</v>
      </c>
      <c r="H1335" s="627" t="s">
        <v>948</v>
      </c>
      <c r="I1335" s="627" t="s">
        <v>949</v>
      </c>
      <c r="J1335" s="627" t="s">
        <v>950</v>
      </c>
      <c r="K1335" s="627" t="s">
        <v>951</v>
      </c>
      <c r="L1335" s="629">
        <v>150.66430475409055</v>
      </c>
      <c r="M1335" s="629">
        <v>20</v>
      </c>
      <c r="N1335" s="630">
        <v>3013.2860950818108</v>
      </c>
    </row>
    <row r="1336" spans="1:14" ht="14.4" customHeight="1" x14ac:dyDescent="0.3">
      <c r="A1336" s="625" t="s">
        <v>549</v>
      </c>
      <c r="B1336" s="626" t="s">
        <v>551</v>
      </c>
      <c r="C1336" s="627" t="s">
        <v>575</v>
      </c>
      <c r="D1336" s="628" t="s">
        <v>576</v>
      </c>
      <c r="E1336" s="627" t="s">
        <v>552</v>
      </c>
      <c r="F1336" s="628" t="s">
        <v>553</v>
      </c>
      <c r="G1336" s="627" t="s">
        <v>620</v>
      </c>
      <c r="H1336" s="627" t="s">
        <v>3191</v>
      </c>
      <c r="I1336" s="627" t="s">
        <v>953</v>
      </c>
      <c r="J1336" s="627" t="s">
        <v>3192</v>
      </c>
      <c r="K1336" s="627"/>
      <c r="L1336" s="629">
        <v>97.725659074781106</v>
      </c>
      <c r="M1336" s="629">
        <v>68</v>
      </c>
      <c r="N1336" s="630">
        <v>6645.3448170851152</v>
      </c>
    </row>
    <row r="1337" spans="1:14" ht="14.4" customHeight="1" x14ac:dyDescent="0.3">
      <c r="A1337" s="625" t="s">
        <v>549</v>
      </c>
      <c r="B1337" s="626" t="s">
        <v>551</v>
      </c>
      <c r="C1337" s="627" t="s">
        <v>575</v>
      </c>
      <c r="D1337" s="628" t="s">
        <v>576</v>
      </c>
      <c r="E1337" s="627" t="s">
        <v>552</v>
      </c>
      <c r="F1337" s="628" t="s">
        <v>553</v>
      </c>
      <c r="G1337" s="627" t="s">
        <v>620</v>
      </c>
      <c r="H1337" s="627" t="s">
        <v>952</v>
      </c>
      <c r="I1337" s="627" t="s">
        <v>953</v>
      </c>
      <c r="J1337" s="627" t="s">
        <v>954</v>
      </c>
      <c r="K1337" s="627" t="s">
        <v>955</v>
      </c>
      <c r="L1337" s="629">
        <v>175.89129275078901</v>
      </c>
      <c r="M1337" s="629">
        <v>2</v>
      </c>
      <c r="N1337" s="630">
        <v>351.78258550157801</v>
      </c>
    </row>
    <row r="1338" spans="1:14" ht="14.4" customHeight="1" x14ac:dyDescent="0.3">
      <c r="A1338" s="625" t="s">
        <v>549</v>
      </c>
      <c r="B1338" s="626" t="s">
        <v>551</v>
      </c>
      <c r="C1338" s="627" t="s">
        <v>575</v>
      </c>
      <c r="D1338" s="628" t="s">
        <v>576</v>
      </c>
      <c r="E1338" s="627" t="s">
        <v>552</v>
      </c>
      <c r="F1338" s="628" t="s">
        <v>553</v>
      </c>
      <c r="G1338" s="627" t="s">
        <v>620</v>
      </c>
      <c r="H1338" s="627" t="s">
        <v>1999</v>
      </c>
      <c r="I1338" s="627" t="s">
        <v>953</v>
      </c>
      <c r="J1338" s="627" t="s">
        <v>2000</v>
      </c>
      <c r="K1338" s="627"/>
      <c r="L1338" s="629">
        <v>216.14</v>
      </c>
      <c r="M1338" s="629">
        <v>1</v>
      </c>
      <c r="N1338" s="630">
        <v>216.14</v>
      </c>
    </row>
    <row r="1339" spans="1:14" ht="14.4" customHeight="1" x14ac:dyDescent="0.3">
      <c r="A1339" s="625" t="s">
        <v>549</v>
      </c>
      <c r="B1339" s="626" t="s">
        <v>551</v>
      </c>
      <c r="C1339" s="627" t="s">
        <v>575</v>
      </c>
      <c r="D1339" s="628" t="s">
        <v>576</v>
      </c>
      <c r="E1339" s="627" t="s">
        <v>552</v>
      </c>
      <c r="F1339" s="628" t="s">
        <v>553</v>
      </c>
      <c r="G1339" s="627" t="s">
        <v>620</v>
      </c>
      <c r="H1339" s="627" t="s">
        <v>964</v>
      </c>
      <c r="I1339" s="627" t="s">
        <v>953</v>
      </c>
      <c r="J1339" s="627" t="s">
        <v>965</v>
      </c>
      <c r="K1339" s="627"/>
      <c r="L1339" s="629">
        <v>145.02553400934818</v>
      </c>
      <c r="M1339" s="629">
        <v>23</v>
      </c>
      <c r="N1339" s="630">
        <v>3335.5872822150081</v>
      </c>
    </row>
    <row r="1340" spans="1:14" ht="14.4" customHeight="1" x14ac:dyDescent="0.3">
      <c r="A1340" s="625" t="s">
        <v>549</v>
      </c>
      <c r="B1340" s="626" t="s">
        <v>551</v>
      </c>
      <c r="C1340" s="627" t="s">
        <v>575</v>
      </c>
      <c r="D1340" s="628" t="s">
        <v>576</v>
      </c>
      <c r="E1340" s="627" t="s">
        <v>552</v>
      </c>
      <c r="F1340" s="628" t="s">
        <v>553</v>
      </c>
      <c r="G1340" s="627" t="s">
        <v>620</v>
      </c>
      <c r="H1340" s="627" t="s">
        <v>966</v>
      </c>
      <c r="I1340" s="627" t="s">
        <v>953</v>
      </c>
      <c r="J1340" s="627" t="s">
        <v>967</v>
      </c>
      <c r="K1340" s="627"/>
      <c r="L1340" s="629">
        <v>94.631219769830551</v>
      </c>
      <c r="M1340" s="629">
        <v>9</v>
      </c>
      <c r="N1340" s="630">
        <v>851.68097792847493</v>
      </c>
    </row>
    <row r="1341" spans="1:14" ht="14.4" customHeight="1" x14ac:dyDescent="0.3">
      <c r="A1341" s="625" t="s">
        <v>549</v>
      </c>
      <c r="B1341" s="626" t="s">
        <v>551</v>
      </c>
      <c r="C1341" s="627" t="s">
        <v>575</v>
      </c>
      <c r="D1341" s="628" t="s">
        <v>576</v>
      </c>
      <c r="E1341" s="627" t="s">
        <v>552</v>
      </c>
      <c r="F1341" s="628" t="s">
        <v>553</v>
      </c>
      <c r="G1341" s="627" t="s">
        <v>620</v>
      </c>
      <c r="H1341" s="627" t="s">
        <v>3193</v>
      </c>
      <c r="I1341" s="627" t="s">
        <v>953</v>
      </c>
      <c r="J1341" s="627" t="s">
        <v>3194</v>
      </c>
      <c r="K1341" s="627" t="s">
        <v>3195</v>
      </c>
      <c r="L1341" s="629">
        <v>1440.12</v>
      </c>
      <c r="M1341" s="629">
        <v>1</v>
      </c>
      <c r="N1341" s="630">
        <v>1440.12</v>
      </c>
    </row>
    <row r="1342" spans="1:14" ht="14.4" customHeight="1" x14ac:dyDescent="0.3">
      <c r="A1342" s="625" t="s">
        <v>549</v>
      </c>
      <c r="B1342" s="626" t="s">
        <v>551</v>
      </c>
      <c r="C1342" s="627" t="s">
        <v>575</v>
      </c>
      <c r="D1342" s="628" t="s">
        <v>576</v>
      </c>
      <c r="E1342" s="627" t="s">
        <v>552</v>
      </c>
      <c r="F1342" s="628" t="s">
        <v>553</v>
      </c>
      <c r="G1342" s="627" t="s">
        <v>620</v>
      </c>
      <c r="H1342" s="627" t="s">
        <v>972</v>
      </c>
      <c r="I1342" s="627" t="s">
        <v>973</v>
      </c>
      <c r="J1342" s="627" t="s">
        <v>974</v>
      </c>
      <c r="K1342" s="627" t="s">
        <v>975</v>
      </c>
      <c r="L1342" s="629">
        <v>63.81</v>
      </c>
      <c r="M1342" s="629">
        <v>1</v>
      </c>
      <c r="N1342" s="630">
        <v>63.81</v>
      </c>
    </row>
    <row r="1343" spans="1:14" ht="14.4" customHeight="1" x14ac:dyDescent="0.3">
      <c r="A1343" s="625" t="s">
        <v>549</v>
      </c>
      <c r="B1343" s="626" t="s">
        <v>551</v>
      </c>
      <c r="C1343" s="627" t="s">
        <v>575</v>
      </c>
      <c r="D1343" s="628" t="s">
        <v>576</v>
      </c>
      <c r="E1343" s="627" t="s">
        <v>552</v>
      </c>
      <c r="F1343" s="628" t="s">
        <v>553</v>
      </c>
      <c r="G1343" s="627" t="s">
        <v>620</v>
      </c>
      <c r="H1343" s="627" t="s">
        <v>980</v>
      </c>
      <c r="I1343" s="627" t="s">
        <v>981</v>
      </c>
      <c r="J1343" s="627" t="s">
        <v>982</v>
      </c>
      <c r="K1343" s="627" t="s">
        <v>983</v>
      </c>
      <c r="L1343" s="629">
        <v>110.00286973324701</v>
      </c>
      <c r="M1343" s="629">
        <v>3</v>
      </c>
      <c r="N1343" s="630">
        <v>330.00860919974104</v>
      </c>
    </row>
    <row r="1344" spans="1:14" ht="14.4" customHeight="1" x14ac:dyDescent="0.3">
      <c r="A1344" s="625" t="s">
        <v>549</v>
      </c>
      <c r="B1344" s="626" t="s">
        <v>551</v>
      </c>
      <c r="C1344" s="627" t="s">
        <v>575</v>
      </c>
      <c r="D1344" s="628" t="s">
        <v>576</v>
      </c>
      <c r="E1344" s="627" t="s">
        <v>552</v>
      </c>
      <c r="F1344" s="628" t="s">
        <v>553</v>
      </c>
      <c r="G1344" s="627" t="s">
        <v>620</v>
      </c>
      <c r="H1344" s="627" t="s">
        <v>2023</v>
      </c>
      <c r="I1344" s="627" t="s">
        <v>2024</v>
      </c>
      <c r="J1344" s="627" t="s">
        <v>2025</v>
      </c>
      <c r="K1344" s="627" t="s">
        <v>2026</v>
      </c>
      <c r="L1344" s="629">
        <v>37.595094724245001</v>
      </c>
      <c r="M1344" s="629">
        <v>2</v>
      </c>
      <c r="N1344" s="630">
        <v>75.190189448490003</v>
      </c>
    </row>
    <row r="1345" spans="1:14" ht="14.4" customHeight="1" x14ac:dyDescent="0.3">
      <c r="A1345" s="625" t="s">
        <v>549</v>
      </c>
      <c r="B1345" s="626" t="s">
        <v>551</v>
      </c>
      <c r="C1345" s="627" t="s">
        <v>575</v>
      </c>
      <c r="D1345" s="628" t="s">
        <v>576</v>
      </c>
      <c r="E1345" s="627" t="s">
        <v>552</v>
      </c>
      <c r="F1345" s="628" t="s">
        <v>553</v>
      </c>
      <c r="G1345" s="627" t="s">
        <v>620</v>
      </c>
      <c r="H1345" s="627" t="s">
        <v>988</v>
      </c>
      <c r="I1345" s="627" t="s">
        <v>989</v>
      </c>
      <c r="J1345" s="627" t="s">
        <v>990</v>
      </c>
      <c r="K1345" s="627" t="s">
        <v>991</v>
      </c>
      <c r="L1345" s="629">
        <v>42.401921688953784</v>
      </c>
      <c r="M1345" s="629">
        <v>456</v>
      </c>
      <c r="N1345" s="630">
        <v>19335.276290162925</v>
      </c>
    </row>
    <row r="1346" spans="1:14" ht="14.4" customHeight="1" x14ac:dyDescent="0.3">
      <c r="A1346" s="625" t="s">
        <v>549</v>
      </c>
      <c r="B1346" s="626" t="s">
        <v>551</v>
      </c>
      <c r="C1346" s="627" t="s">
        <v>575</v>
      </c>
      <c r="D1346" s="628" t="s">
        <v>576</v>
      </c>
      <c r="E1346" s="627" t="s">
        <v>552</v>
      </c>
      <c r="F1346" s="628" t="s">
        <v>553</v>
      </c>
      <c r="G1346" s="627" t="s">
        <v>620</v>
      </c>
      <c r="H1346" s="627" t="s">
        <v>999</v>
      </c>
      <c r="I1346" s="627" t="s">
        <v>1000</v>
      </c>
      <c r="J1346" s="627" t="s">
        <v>799</v>
      </c>
      <c r="K1346" s="627" t="s">
        <v>1001</v>
      </c>
      <c r="L1346" s="629">
        <v>61.379876114682084</v>
      </c>
      <c r="M1346" s="629">
        <v>34</v>
      </c>
      <c r="N1346" s="630">
        <v>2086.9157878991909</v>
      </c>
    </row>
    <row r="1347" spans="1:14" ht="14.4" customHeight="1" x14ac:dyDescent="0.3">
      <c r="A1347" s="625" t="s">
        <v>549</v>
      </c>
      <c r="B1347" s="626" t="s">
        <v>551</v>
      </c>
      <c r="C1347" s="627" t="s">
        <v>575</v>
      </c>
      <c r="D1347" s="628" t="s">
        <v>576</v>
      </c>
      <c r="E1347" s="627" t="s">
        <v>552</v>
      </c>
      <c r="F1347" s="628" t="s">
        <v>553</v>
      </c>
      <c r="G1347" s="627" t="s">
        <v>620</v>
      </c>
      <c r="H1347" s="627" t="s">
        <v>1002</v>
      </c>
      <c r="I1347" s="627" t="s">
        <v>1003</v>
      </c>
      <c r="J1347" s="627" t="s">
        <v>1004</v>
      </c>
      <c r="K1347" s="627" t="s">
        <v>1005</v>
      </c>
      <c r="L1347" s="629">
        <v>18.884406362382979</v>
      </c>
      <c r="M1347" s="629">
        <v>9</v>
      </c>
      <c r="N1347" s="630">
        <v>169.95965726144681</v>
      </c>
    </row>
    <row r="1348" spans="1:14" ht="14.4" customHeight="1" x14ac:dyDescent="0.3">
      <c r="A1348" s="625" t="s">
        <v>549</v>
      </c>
      <c r="B1348" s="626" t="s">
        <v>551</v>
      </c>
      <c r="C1348" s="627" t="s">
        <v>575</v>
      </c>
      <c r="D1348" s="628" t="s">
        <v>576</v>
      </c>
      <c r="E1348" s="627" t="s">
        <v>552</v>
      </c>
      <c r="F1348" s="628" t="s">
        <v>553</v>
      </c>
      <c r="G1348" s="627" t="s">
        <v>620</v>
      </c>
      <c r="H1348" s="627" t="s">
        <v>1013</v>
      </c>
      <c r="I1348" s="627" t="s">
        <v>1014</v>
      </c>
      <c r="J1348" s="627" t="s">
        <v>1015</v>
      </c>
      <c r="K1348" s="627" t="s">
        <v>1016</v>
      </c>
      <c r="L1348" s="629">
        <v>163.52027834933199</v>
      </c>
      <c r="M1348" s="629">
        <v>1</v>
      </c>
      <c r="N1348" s="630">
        <v>163.52027834933199</v>
      </c>
    </row>
    <row r="1349" spans="1:14" ht="14.4" customHeight="1" x14ac:dyDescent="0.3">
      <c r="A1349" s="625" t="s">
        <v>549</v>
      </c>
      <c r="B1349" s="626" t="s">
        <v>551</v>
      </c>
      <c r="C1349" s="627" t="s">
        <v>575</v>
      </c>
      <c r="D1349" s="628" t="s">
        <v>576</v>
      </c>
      <c r="E1349" s="627" t="s">
        <v>552</v>
      </c>
      <c r="F1349" s="628" t="s">
        <v>553</v>
      </c>
      <c r="G1349" s="627" t="s">
        <v>620</v>
      </c>
      <c r="H1349" s="627" t="s">
        <v>1017</v>
      </c>
      <c r="I1349" s="627" t="s">
        <v>1018</v>
      </c>
      <c r="J1349" s="627" t="s">
        <v>1019</v>
      </c>
      <c r="K1349" s="627" t="s">
        <v>1020</v>
      </c>
      <c r="L1349" s="629">
        <v>218.17799388157974</v>
      </c>
      <c r="M1349" s="629">
        <v>4</v>
      </c>
      <c r="N1349" s="630">
        <v>872.71197552631895</v>
      </c>
    </row>
    <row r="1350" spans="1:14" ht="14.4" customHeight="1" x14ac:dyDescent="0.3">
      <c r="A1350" s="625" t="s">
        <v>549</v>
      </c>
      <c r="B1350" s="626" t="s">
        <v>551</v>
      </c>
      <c r="C1350" s="627" t="s">
        <v>575</v>
      </c>
      <c r="D1350" s="628" t="s">
        <v>576</v>
      </c>
      <c r="E1350" s="627" t="s">
        <v>552</v>
      </c>
      <c r="F1350" s="628" t="s">
        <v>553</v>
      </c>
      <c r="G1350" s="627" t="s">
        <v>620</v>
      </c>
      <c r="H1350" s="627" t="s">
        <v>3196</v>
      </c>
      <c r="I1350" s="627" t="s">
        <v>953</v>
      </c>
      <c r="J1350" s="627" t="s">
        <v>3197</v>
      </c>
      <c r="K1350" s="627"/>
      <c r="L1350" s="629">
        <v>277.04328268738698</v>
      </c>
      <c r="M1350" s="629">
        <v>1</v>
      </c>
      <c r="N1350" s="630">
        <v>277.04328268738698</v>
      </c>
    </row>
    <row r="1351" spans="1:14" ht="14.4" customHeight="1" x14ac:dyDescent="0.3">
      <c r="A1351" s="625" t="s">
        <v>549</v>
      </c>
      <c r="B1351" s="626" t="s">
        <v>551</v>
      </c>
      <c r="C1351" s="627" t="s">
        <v>575</v>
      </c>
      <c r="D1351" s="628" t="s">
        <v>576</v>
      </c>
      <c r="E1351" s="627" t="s">
        <v>552</v>
      </c>
      <c r="F1351" s="628" t="s">
        <v>553</v>
      </c>
      <c r="G1351" s="627" t="s">
        <v>620</v>
      </c>
      <c r="H1351" s="627" t="s">
        <v>1021</v>
      </c>
      <c r="I1351" s="627" t="s">
        <v>953</v>
      </c>
      <c r="J1351" s="627" t="s">
        <v>1022</v>
      </c>
      <c r="K1351" s="627"/>
      <c r="L1351" s="629">
        <v>186.60645925657701</v>
      </c>
      <c r="M1351" s="629">
        <v>16</v>
      </c>
      <c r="N1351" s="630">
        <v>2985.7033481052322</v>
      </c>
    </row>
    <row r="1352" spans="1:14" ht="14.4" customHeight="1" x14ac:dyDescent="0.3">
      <c r="A1352" s="625" t="s">
        <v>549</v>
      </c>
      <c r="B1352" s="626" t="s">
        <v>551</v>
      </c>
      <c r="C1352" s="627" t="s">
        <v>575</v>
      </c>
      <c r="D1352" s="628" t="s">
        <v>576</v>
      </c>
      <c r="E1352" s="627" t="s">
        <v>552</v>
      </c>
      <c r="F1352" s="628" t="s">
        <v>553</v>
      </c>
      <c r="G1352" s="627" t="s">
        <v>620</v>
      </c>
      <c r="H1352" s="627" t="s">
        <v>1023</v>
      </c>
      <c r="I1352" s="627" t="s">
        <v>953</v>
      </c>
      <c r="J1352" s="627" t="s">
        <v>1024</v>
      </c>
      <c r="K1352" s="627"/>
      <c r="L1352" s="629">
        <v>163.71</v>
      </c>
      <c r="M1352" s="629">
        <v>3</v>
      </c>
      <c r="N1352" s="630">
        <v>491.13</v>
      </c>
    </row>
    <row r="1353" spans="1:14" ht="14.4" customHeight="1" x14ac:dyDescent="0.3">
      <c r="A1353" s="625" t="s">
        <v>549</v>
      </c>
      <c r="B1353" s="626" t="s">
        <v>551</v>
      </c>
      <c r="C1353" s="627" t="s">
        <v>575</v>
      </c>
      <c r="D1353" s="628" t="s">
        <v>576</v>
      </c>
      <c r="E1353" s="627" t="s">
        <v>552</v>
      </c>
      <c r="F1353" s="628" t="s">
        <v>553</v>
      </c>
      <c r="G1353" s="627" t="s">
        <v>620</v>
      </c>
      <c r="H1353" s="627" t="s">
        <v>1025</v>
      </c>
      <c r="I1353" s="627" t="s">
        <v>953</v>
      </c>
      <c r="J1353" s="627" t="s">
        <v>1026</v>
      </c>
      <c r="K1353" s="627"/>
      <c r="L1353" s="629">
        <v>96.931357823040059</v>
      </c>
      <c r="M1353" s="629">
        <v>41</v>
      </c>
      <c r="N1353" s="630">
        <v>3974.1856707446423</v>
      </c>
    </row>
    <row r="1354" spans="1:14" ht="14.4" customHeight="1" x14ac:dyDescent="0.3">
      <c r="A1354" s="625" t="s">
        <v>549</v>
      </c>
      <c r="B1354" s="626" t="s">
        <v>551</v>
      </c>
      <c r="C1354" s="627" t="s">
        <v>575</v>
      </c>
      <c r="D1354" s="628" t="s">
        <v>576</v>
      </c>
      <c r="E1354" s="627" t="s">
        <v>552</v>
      </c>
      <c r="F1354" s="628" t="s">
        <v>553</v>
      </c>
      <c r="G1354" s="627" t="s">
        <v>620</v>
      </c>
      <c r="H1354" s="627" t="s">
        <v>2735</v>
      </c>
      <c r="I1354" s="627" t="s">
        <v>2735</v>
      </c>
      <c r="J1354" s="627" t="s">
        <v>622</v>
      </c>
      <c r="K1354" s="627" t="s">
        <v>2736</v>
      </c>
      <c r="L1354" s="629">
        <v>273.2983333333334</v>
      </c>
      <c r="M1354" s="629">
        <v>6</v>
      </c>
      <c r="N1354" s="630">
        <v>1639.7900000000004</v>
      </c>
    </row>
    <row r="1355" spans="1:14" ht="14.4" customHeight="1" x14ac:dyDescent="0.3">
      <c r="A1355" s="625" t="s">
        <v>549</v>
      </c>
      <c r="B1355" s="626" t="s">
        <v>551</v>
      </c>
      <c r="C1355" s="627" t="s">
        <v>575</v>
      </c>
      <c r="D1355" s="628" t="s">
        <v>576</v>
      </c>
      <c r="E1355" s="627" t="s">
        <v>552</v>
      </c>
      <c r="F1355" s="628" t="s">
        <v>553</v>
      </c>
      <c r="G1355" s="627" t="s">
        <v>620</v>
      </c>
      <c r="H1355" s="627" t="s">
        <v>1027</v>
      </c>
      <c r="I1355" s="627" t="s">
        <v>1028</v>
      </c>
      <c r="J1355" s="627" t="s">
        <v>663</v>
      </c>
      <c r="K1355" s="627" t="s">
        <v>1029</v>
      </c>
      <c r="L1355" s="629">
        <v>42.237123702802563</v>
      </c>
      <c r="M1355" s="629">
        <v>66</v>
      </c>
      <c r="N1355" s="630">
        <v>2787.6501643849692</v>
      </c>
    </row>
    <row r="1356" spans="1:14" ht="14.4" customHeight="1" x14ac:dyDescent="0.3">
      <c r="A1356" s="625" t="s">
        <v>549</v>
      </c>
      <c r="B1356" s="626" t="s">
        <v>551</v>
      </c>
      <c r="C1356" s="627" t="s">
        <v>575</v>
      </c>
      <c r="D1356" s="628" t="s">
        <v>576</v>
      </c>
      <c r="E1356" s="627" t="s">
        <v>552</v>
      </c>
      <c r="F1356" s="628" t="s">
        <v>553</v>
      </c>
      <c r="G1356" s="627" t="s">
        <v>620</v>
      </c>
      <c r="H1356" s="627" t="s">
        <v>3198</v>
      </c>
      <c r="I1356" s="627" t="s">
        <v>3199</v>
      </c>
      <c r="J1356" s="627" t="s">
        <v>3200</v>
      </c>
      <c r="K1356" s="627" t="s">
        <v>645</v>
      </c>
      <c r="L1356" s="629">
        <v>56.015413338976039</v>
      </c>
      <c r="M1356" s="629">
        <v>29</v>
      </c>
      <c r="N1356" s="630">
        <v>1624.4469868303051</v>
      </c>
    </row>
    <row r="1357" spans="1:14" ht="14.4" customHeight="1" x14ac:dyDescent="0.3">
      <c r="A1357" s="625" t="s">
        <v>549</v>
      </c>
      <c r="B1357" s="626" t="s">
        <v>551</v>
      </c>
      <c r="C1357" s="627" t="s">
        <v>575</v>
      </c>
      <c r="D1357" s="628" t="s">
        <v>576</v>
      </c>
      <c r="E1357" s="627" t="s">
        <v>552</v>
      </c>
      <c r="F1357" s="628" t="s">
        <v>553</v>
      </c>
      <c r="G1357" s="627" t="s">
        <v>620</v>
      </c>
      <c r="H1357" s="627" t="s">
        <v>2737</v>
      </c>
      <c r="I1357" s="627" t="s">
        <v>2738</v>
      </c>
      <c r="J1357" s="627" t="s">
        <v>2739</v>
      </c>
      <c r="K1357" s="627" t="s">
        <v>641</v>
      </c>
      <c r="L1357" s="629">
        <v>118.26144893371445</v>
      </c>
      <c r="M1357" s="629">
        <v>396</v>
      </c>
      <c r="N1357" s="630">
        <v>46831.533777750919</v>
      </c>
    </row>
    <row r="1358" spans="1:14" ht="14.4" customHeight="1" x14ac:dyDescent="0.3">
      <c r="A1358" s="625" t="s">
        <v>549</v>
      </c>
      <c r="B1358" s="626" t="s">
        <v>551</v>
      </c>
      <c r="C1358" s="627" t="s">
        <v>575</v>
      </c>
      <c r="D1358" s="628" t="s">
        <v>576</v>
      </c>
      <c r="E1358" s="627" t="s">
        <v>552</v>
      </c>
      <c r="F1358" s="628" t="s">
        <v>553</v>
      </c>
      <c r="G1358" s="627" t="s">
        <v>620</v>
      </c>
      <c r="H1358" s="627" t="s">
        <v>1030</v>
      </c>
      <c r="I1358" s="627" t="s">
        <v>1031</v>
      </c>
      <c r="J1358" s="627" t="s">
        <v>1032</v>
      </c>
      <c r="K1358" s="627" t="s">
        <v>1033</v>
      </c>
      <c r="L1358" s="629">
        <v>59.510815462483414</v>
      </c>
      <c r="M1358" s="629">
        <v>180</v>
      </c>
      <c r="N1358" s="630">
        <v>10711.946783247015</v>
      </c>
    </row>
    <row r="1359" spans="1:14" ht="14.4" customHeight="1" x14ac:dyDescent="0.3">
      <c r="A1359" s="625" t="s">
        <v>549</v>
      </c>
      <c r="B1359" s="626" t="s">
        <v>551</v>
      </c>
      <c r="C1359" s="627" t="s">
        <v>575</v>
      </c>
      <c r="D1359" s="628" t="s">
        <v>576</v>
      </c>
      <c r="E1359" s="627" t="s">
        <v>552</v>
      </c>
      <c r="F1359" s="628" t="s">
        <v>553</v>
      </c>
      <c r="G1359" s="627" t="s">
        <v>620</v>
      </c>
      <c r="H1359" s="627" t="s">
        <v>1034</v>
      </c>
      <c r="I1359" s="627" t="s">
        <v>1035</v>
      </c>
      <c r="J1359" s="627" t="s">
        <v>1036</v>
      </c>
      <c r="K1359" s="627" t="s">
        <v>1037</v>
      </c>
      <c r="L1359" s="629">
        <v>1665.19998435098</v>
      </c>
      <c r="M1359" s="629">
        <v>4</v>
      </c>
      <c r="N1359" s="630">
        <v>6660.79993740392</v>
      </c>
    </row>
    <row r="1360" spans="1:14" ht="14.4" customHeight="1" x14ac:dyDescent="0.3">
      <c r="A1360" s="625" t="s">
        <v>549</v>
      </c>
      <c r="B1360" s="626" t="s">
        <v>551</v>
      </c>
      <c r="C1360" s="627" t="s">
        <v>575</v>
      </c>
      <c r="D1360" s="628" t="s">
        <v>576</v>
      </c>
      <c r="E1360" s="627" t="s">
        <v>552</v>
      </c>
      <c r="F1360" s="628" t="s">
        <v>553</v>
      </c>
      <c r="G1360" s="627" t="s">
        <v>620</v>
      </c>
      <c r="H1360" s="627" t="s">
        <v>2743</v>
      </c>
      <c r="I1360" s="627" t="s">
        <v>2744</v>
      </c>
      <c r="J1360" s="627" t="s">
        <v>2745</v>
      </c>
      <c r="K1360" s="627" t="s">
        <v>2746</v>
      </c>
      <c r="L1360" s="629">
        <v>119.389852256251</v>
      </c>
      <c r="M1360" s="629">
        <v>1</v>
      </c>
      <c r="N1360" s="630">
        <v>119.389852256251</v>
      </c>
    </row>
    <row r="1361" spans="1:14" ht="14.4" customHeight="1" x14ac:dyDescent="0.3">
      <c r="A1361" s="625" t="s">
        <v>549</v>
      </c>
      <c r="B1361" s="626" t="s">
        <v>551</v>
      </c>
      <c r="C1361" s="627" t="s">
        <v>575</v>
      </c>
      <c r="D1361" s="628" t="s">
        <v>576</v>
      </c>
      <c r="E1361" s="627" t="s">
        <v>552</v>
      </c>
      <c r="F1361" s="628" t="s">
        <v>553</v>
      </c>
      <c r="G1361" s="627" t="s">
        <v>620</v>
      </c>
      <c r="H1361" s="627" t="s">
        <v>1042</v>
      </c>
      <c r="I1361" s="627" t="s">
        <v>1043</v>
      </c>
      <c r="J1361" s="627" t="s">
        <v>1044</v>
      </c>
      <c r="K1361" s="627" t="s">
        <v>1045</v>
      </c>
      <c r="L1361" s="629">
        <v>79.415470409914434</v>
      </c>
      <c r="M1361" s="629">
        <v>53</v>
      </c>
      <c r="N1361" s="630">
        <v>4209.0199317254646</v>
      </c>
    </row>
    <row r="1362" spans="1:14" ht="14.4" customHeight="1" x14ac:dyDescent="0.3">
      <c r="A1362" s="625" t="s">
        <v>549</v>
      </c>
      <c r="B1362" s="626" t="s">
        <v>551</v>
      </c>
      <c r="C1362" s="627" t="s">
        <v>575</v>
      </c>
      <c r="D1362" s="628" t="s">
        <v>576</v>
      </c>
      <c r="E1362" s="627" t="s">
        <v>552</v>
      </c>
      <c r="F1362" s="628" t="s">
        <v>553</v>
      </c>
      <c r="G1362" s="627" t="s">
        <v>620</v>
      </c>
      <c r="H1362" s="627" t="s">
        <v>1046</v>
      </c>
      <c r="I1362" s="627" t="s">
        <v>1047</v>
      </c>
      <c r="J1362" s="627" t="s">
        <v>1048</v>
      </c>
      <c r="K1362" s="627" t="s">
        <v>1049</v>
      </c>
      <c r="L1362" s="629">
        <v>65.460033455168897</v>
      </c>
      <c r="M1362" s="629">
        <v>2</v>
      </c>
      <c r="N1362" s="630">
        <v>130.92006691033779</v>
      </c>
    </row>
    <row r="1363" spans="1:14" ht="14.4" customHeight="1" x14ac:dyDescent="0.3">
      <c r="A1363" s="625" t="s">
        <v>549</v>
      </c>
      <c r="B1363" s="626" t="s">
        <v>551</v>
      </c>
      <c r="C1363" s="627" t="s">
        <v>575</v>
      </c>
      <c r="D1363" s="628" t="s">
        <v>576</v>
      </c>
      <c r="E1363" s="627" t="s">
        <v>552</v>
      </c>
      <c r="F1363" s="628" t="s">
        <v>553</v>
      </c>
      <c r="G1363" s="627" t="s">
        <v>620</v>
      </c>
      <c r="H1363" s="627" t="s">
        <v>2059</v>
      </c>
      <c r="I1363" s="627" t="s">
        <v>2060</v>
      </c>
      <c r="J1363" s="627" t="s">
        <v>1912</v>
      </c>
      <c r="K1363" s="627" t="s">
        <v>2061</v>
      </c>
      <c r="L1363" s="629">
        <v>268.10693316363853</v>
      </c>
      <c r="M1363" s="629">
        <v>161</v>
      </c>
      <c r="N1363" s="630">
        <v>43165.216239345806</v>
      </c>
    </row>
    <row r="1364" spans="1:14" ht="14.4" customHeight="1" x14ac:dyDescent="0.3">
      <c r="A1364" s="625" t="s">
        <v>549</v>
      </c>
      <c r="B1364" s="626" t="s">
        <v>551</v>
      </c>
      <c r="C1364" s="627" t="s">
        <v>575</v>
      </c>
      <c r="D1364" s="628" t="s">
        <v>576</v>
      </c>
      <c r="E1364" s="627" t="s">
        <v>552</v>
      </c>
      <c r="F1364" s="628" t="s">
        <v>553</v>
      </c>
      <c r="G1364" s="627" t="s">
        <v>620</v>
      </c>
      <c r="H1364" s="627" t="s">
        <v>2751</v>
      </c>
      <c r="I1364" s="627" t="s">
        <v>2752</v>
      </c>
      <c r="J1364" s="627" t="s">
        <v>2753</v>
      </c>
      <c r="K1364" s="627" t="s">
        <v>2754</v>
      </c>
      <c r="L1364" s="629">
        <v>1737.4783333333332</v>
      </c>
      <c r="M1364" s="629">
        <v>6</v>
      </c>
      <c r="N1364" s="630">
        <v>10424.869999999999</v>
      </c>
    </row>
    <row r="1365" spans="1:14" ht="14.4" customHeight="1" x14ac:dyDescent="0.3">
      <c r="A1365" s="625" t="s">
        <v>549</v>
      </c>
      <c r="B1365" s="626" t="s">
        <v>551</v>
      </c>
      <c r="C1365" s="627" t="s">
        <v>575</v>
      </c>
      <c r="D1365" s="628" t="s">
        <v>576</v>
      </c>
      <c r="E1365" s="627" t="s">
        <v>552</v>
      </c>
      <c r="F1365" s="628" t="s">
        <v>553</v>
      </c>
      <c r="G1365" s="627" t="s">
        <v>620</v>
      </c>
      <c r="H1365" s="627" t="s">
        <v>1074</v>
      </c>
      <c r="I1365" s="627" t="s">
        <v>1075</v>
      </c>
      <c r="J1365" s="627" t="s">
        <v>1064</v>
      </c>
      <c r="K1365" s="627" t="s">
        <v>1076</v>
      </c>
      <c r="L1365" s="629">
        <v>138.93919613029701</v>
      </c>
      <c r="M1365" s="629">
        <v>2</v>
      </c>
      <c r="N1365" s="630">
        <v>277.87839226059401</v>
      </c>
    </row>
    <row r="1366" spans="1:14" ht="14.4" customHeight="1" x14ac:dyDescent="0.3">
      <c r="A1366" s="625" t="s">
        <v>549</v>
      </c>
      <c r="B1366" s="626" t="s">
        <v>551</v>
      </c>
      <c r="C1366" s="627" t="s">
        <v>575</v>
      </c>
      <c r="D1366" s="628" t="s">
        <v>576</v>
      </c>
      <c r="E1366" s="627" t="s">
        <v>552</v>
      </c>
      <c r="F1366" s="628" t="s">
        <v>553</v>
      </c>
      <c r="G1366" s="627" t="s">
        <v>620</v>
      </c>
      <c r="H1366" s="627" t="s">
        <v>1077</v>
      </c>
      <c r="I1366" s="627" t="s">
        <v>1078</v>
      </c>
      <c r="J1366" s="627" t="s">
        <v>819</v>
      </c>
      <c r="K1366" s="627" t="s">
        <v>1079</v>
      </c>
      <c r="L1366" s="629">
        <v>60.350053170912204</v>
      </c>
      <c r="M1366" s="629">
        <v>44</v>
      </c>
      <c r="N1366" s="630">
        <v>2655.402339520137</v>
      </c>
    </row>
    <row r="1367" spans="1:14" ht="14.4" customHeight="1" x14ac:dyDescent="0.3">
      <c r="A1367" s="625" t="s">
        <v>549</v>
      </c>
      <c r="B1367" s="626" t="s">
        <v>551</v>
      </c>
      <c r="C1367" s="627" t="s">
        <v>575</v>
      </c>
      <c r="D1367" s="628" t="s">
        <v>576</v>
      </c>
      <c r="E1367" s="627" t="s">
        <v>552</v>
      </c>
      <c r="F1367" s="628" t="s">
        <v>553</v>
      </c>
      <c r="G1367" s="627" t="s">
        <v>620</v>
      </c>
      <c r="H1367" s="627" t="s">
        <v>2759</v>
      </c>
      <c r="I1367" s="627" t="s">
        <v>2760</v>
      </c>
      <c r="J1367" s="627" t="s">
        <v>2761</v>
      </c>
      <c r="K1367" s="627" t="s">
        <v>2762</v>
      </c>
      <c r="L1367" s="629">
        <v>1121.31</v>
      </c>
      <c r="M1367" s="629">
        <v>1</v>
      </c>
      <c r="N1367" s="630">
        <v>1121.31</v>
      </c>
    </row>
    <row r="1368" spans="1:14" ht="14.4" customHeight="1" x14ac:dyDescent="0.3">
      <c r="A1368" s="625" t="s">
        <v>549</v>
      </c>
      <c r="B1368" s="626" t="s">
        <v>551</v>
      </c>
      <c r="C1368" s="627" t="s">
        <v>575</v>
      </c>
      <c r="D1368" s="628" t="s">
        <v>576</v>
      </c>
      <c r="E1368" s="627" t="s">
        <v>552</v>
      </c>
      <c r="F1368" s="628" t="s">
        <v>553</v>
      </c>
      <c r="G1368" s="627" t="s">
        <v>620</v>
      </c>
      <c r="H1368" s="627" t="s">
        <v>3201</v>
      </c>
      <c r="I1368" s="627" t="s">
        <v>3202</v>
      </c>
      <c r="J1368" s="627" t="s">
        <v>3203</v>
      </c>
      <c r="K1368" s="627" t="s">
        <v>3204</v>
      </c>
      <c r="L1368" s="629">
        <v>109.05</v>
      </c>
      <c r="M1368" s="629">
        <v>1</v>
      </c>
      <c r="N1368" s="630">
        <v>109.05</v>
      </c>
    </row>
    <row r="1369" spans="1:14" ht="14.4" customHeight="1" x14ac:dyDescent="0.3">
      <c r="A1369" s="625" t="s">
        <v>549</v>
      </c>
      <c r="B1369" s="626" t="s">
        <v>551</v>
      </c>
      <c r="C1369" s="627" t="s">
        <v>575</v>
      </c>
      <c r="D1369" s="628" t="s">
        <v>576</v>
      </c>
      <c r="E1369" s="627" t="s">
        <v>552</v>
      </c>
      <c r="F1369" s="628" t="s">
        <v>553</v>
      </c>
      <c r="G1369" s="627" t="s">
        <v>620</v>
      </c>
      <c r="H1369" s="627" t="s">
        <v>2084</v>
      </c>
      <c r="I1369" s="627" t="s">
        <v>2085</v>
      </c>
      <c r="J1369" s="627" t="s">
        <v>602</v>
      </c>
      <c r="K1369" s="627" t="s">
        <v>2086</v>
      </c>
      <c r="L1369" s="629">
        <v>343.03761382544252</v>
      </c>
      <c r="M1369" s="629">
        <v>6</v>
      </c>
      <c r="N1369" s="630">
        <v>2058.225682952655</v>
      </c>
    </row>
    <row r="1370" spans="1:14" ht="14.4" customHeight="1" x14ac:dyDescent="0.3">
      <c r="A1370" s="625" t="s">
        <v>549</v>
      </c>
      <c r="B1370" s="626" t="s">
        <v>551</v>
      </c>
      <c r="C1370" s="627" t="s">
        <v>575</v>
      </c>
      <c r="D1370" s="628" t="s">
        <v>576</v>
      </c>
      <c r="E1370" s="627" t="s">
        <v>552</v>
      </c>
      <c r="F1370" s="628" t="s">
        <v>553</v>
      </c>
      <c r="G1370" s="627" t="s">
        <v>620</v>
      </c>
      <c r="H1370" s="627" t="s">
        <v>3205</v>
      </c>
      <c r="I1370" s="627" t="s">
        <v>3206</v>
      </c>
      <c r="J1370" s="627" t="s">
        <v>3207</v>
      </c>
      <c r="K1370" s="627" t="s">
        <v>3208</v>
      </c>
      <c r="L1370" s="629">
        <v>588.19000000000005</v>
      </c>
      <c r="M1370" s="629">
        <v>1</v>
      </c>
      <c r="N1370" s="630">
        <v>588.19000000000005</v>
      </c>
    </row>
    <row r="1371" spans="1:14" ht="14.4" customHeight="1" x14ac:dyDescent="0.3">
      <c r="A1371" s="625" t="s">
        <v>549</v>
      </c>
      <c r="B1371" s="626" t="s">
        <v>551</v>
      </c>
      <c r="C1371" s="627" t="s">
        <v>575</v>
      </c>
      <c r="D1371" s="628" t="s">
        <v>576</v>
      </c>
      <c r="E1371" s="627" t="s">
        <v>552</v>
      </c>
      <c r="F1371" s="628" t="s">
        <v>553</v>
      </c>
      <c r="G1371" s="627" t="s">
        <v>620</v>
      </c>
      <c r="H1371" s="627" t="s">
        <v>1088</v>
      </c>
      <c r="I1371" s="627" t="s">
        <v>1089</v>
      </c>
      <c r="J1371" s="627" t="s">
        <v>1090</v>
      </c>
      <c r="K1371" s="627" t="s">
        <v>1091</v>
      </c>
      <c r="L1371" s="629">
        <v>24.251892403049901</v>
      </c>
      <c r="M1371" s="629">
        <v>20</v>
      </c>
      <c r="N1371" s="630">
        <v>485.03784806099804</v>
      </c>
    </row>
    <row r="1372" spans="1:14" ht="14.4" customHeight="1" x14ac:dyDescent="0.3">
      <c r="A1372" s="625" t="s">
        <v>549</v>
      </c>
      <c r="B1372" s="626" t="s">
        <v>551</v>
      </c>
      <c r="C1372" s="627" t="s">
        <v>575</v>
      </c>
      <c r="D1372" s="628" t="s">
        <v>576</v>
      </c>
      <c r="E1372" s="627" t="s">
        <v>552</v>
      </c>
      <c r="F1372" s="628" t="s">
        <v>553</v>
      </c>
      <c r="G1372" s="627" t="s">
        <v>620</v>
      </c>
      <c r="H1372" s="627" t="s">
        <v>1099</v>
      </c>
      <c r="I1372" s="627" t="s">
        <v>1100</v>
      </c>
      <c r="J1372" s="627" t="s">
        <v>1101</v>
      </c>
      <c r="K1372" s="627" t="s">
        <v>1102</v>
      </c>
      <c r="L1372" s="629">
        <v>35.639132026129154</v>
      </c>
      <c r="M1372" s="629">
        <v>123</v>
      </c>
      <c r="N1372" s="630">
        <v>4383.6132392138861</v>
      </c>
    </row>
    <row r="1373" spans="1:14" ht="14.4" customHeight="1" x14ac:dyDescent="0.3">
      <c r="A1373" s="625" t="s">
        <v>549</v>
      </c>
      <c r="B1373" s="626" t="s">
        <v>551</v>
      </c>
      <c r="C1373" s="627" t="s">
        <v>575</v>
      </c>
      <c r="D1373" s="628" t="s">
        <v>576</v>
      </c>
      <c r="E1373" s="627" t="s">
        <v>552</v>
      </c>
      <c r="F1373" s="628" t="s">
        <v>553</v>
      </c>
      <c r="G1373" s="627" t="s">
        <v>620</v>
      </c>
      <c r="H1373" s="627" t="s">
        <v>1106</v>
      </c>
      <c r="I1373" s="627" t="s">
        <v>1107</v>
      </c>
      <c r="J1373" s="627" t="s">
        <v>1108</v>
      </c>
      <c r="K1373" s="627" t="s">
        <v>1109</v>
      </c>
      <c r="L1373" s="629">
        <v>54.429112620780515</v>
      </c>
      <c r="M1373" s="629">
        <v>20</v>
      </c>
      <c r="N1373" s="630">
        <v>1088.5822524156104</v>
      </c>
    </row>
    <row r="1374" spans="1:14" ht="14.4" customHeight="1" x14ac:dyDescent="0.3">
      <c r="A1374" s="625" t="s">
        <v>549</v>
      </c>
      <c r="B1374" s="626" t="s">
        <v>551</v>
      </c>
      <c r="C1374" s="627" t="s">
        <v>575</v>
      </c>
      <c r="D1374" s="628" t="s">
        <v>576</v>
      </c>
      <c r="E1374" s="627" t="s">
        <v>552</v>
      </c>
      <c r="F1374" s="628" t="s">
        <v>553</v>
      </c>
      <c r="G1374" s="627" t="s">
        <v>620</v>
      </c>
      <c r="H1374" s="627" t="s">
        <v>1110</v>
      </c>
      <c r="I1374" s="627" t="s">
        <v>1111</v>
      </c>
      <c r="J1374" s="627" t="s">
        <v>1112</v>
      </c>
      <c r="K1374" s="627" t="s">
        <v>1113</v>
      </c>
      <c r="L1374" s="629">
        <v>181.59</v>
      </c>
      <c r="M1374" s="629">
        <v>4</v>
      </c>
      <c r="N1374" s="630">
        <v>726.36</v>
      </c>
    </row>
    <row r="1375" spans="1:14" ht="14.4" customHeight="1" x14ac:dyDescent="0.3">
      <c r="A1375" s="625" t="s">
        <v>549</v>
      </c>
      <c r="B1375" s="626" t="s">
        <v>551</v>
      </c>
      <c r="C1375" s="627" t="s">
        <v>575</v>
      </c>
      <c r="D1375" s="628" t="s">
        <v>576</v>
      </c>
      <c r="E1375" s="627" t="s">
        <v>552</v>
      </c>
      <c r="F1375" s="628" t="s">
        <v>553</v>
      </c>
      <c r="G1375" s="627" t="s">
        <v>620</v>
      </c>
      <c r="H1375" s="627" t="s">
        <v>3209</v>
      </c>
      <c r="I1375" s="627" t="s">
        <v>3210</v>
      </c>
      <c r="J1375" s="627" t="s">
        <v>3211</v>
      </c>
      <c r="K1375" s="627" t="s">
        <v>3212</v>
      </c>
      <c r="L1375" s="629">
        <v>152.49</v>
      </c>
      <c r="M1375" s="629">
        <v>1</v>
      </c>
      <c r="N1375" s="630">
        <v>152.49</v>
      </c>
    </row>
    <row r="1376" spans="1:14" ht="14.4" customHeight="1" x14ac:dyDescent="0.3">
      <c r="A1376" s="625" t="s">
        <v>549</v>
      </c>
      <c r="B1376" s="626" t="s">
        <v>551</v>
      </c>
      <c r="C1376" s="627" t="s">
        <v>575</v>
      </c>
      <c r="D1376" s="628" t="s">
        <v>576</v>
      </c>
      <c r="E1376" s="627" t="s">
        <v>552</v>
      </c>
      <c r="F1376" s="628" t="s">
        <v>553</v>
      </c>
      <c r="G1376" s="627" t="s">
        <v>620</v>
      </c>
      <c r="H1376" s="627" t="s">
        <v>1114</v>
      </c>
      <c r="I1376" s="627" t="s">
        <v>1115</v>
      </c>
      <c r="J1376" s="627" t="s">
        <v>1116</v>
      </c>
      <c r="K1376" s="627" t="s">
        <v>1117</v>
      </c>
      <c r="L1376" s="629">
        <v>94.69</v>
      </c>
      <c r="M1376" s="629">
        <v>1</v>
      </c>
      <c r="N1376" s="630">
        <v>94.69</v>
      </c>
    </row>
    <row r="1377" spans="1:14" ht="14.4" customHeight="1" x14ac:dyDescent="0.3">
      <c r="A1377" s="625" t="s">
        <v>549</v>
      </c>
      <c r="B1377" s="626" t="s">
        <v>551</v>
      </c>
      <c r="C1377" s="627" t="s">
        <v>575</v>
      </c>
      <c r="D1377" s="628" t="s">
        <v>576</v>
      </c>
      <c r="E1377" s="627" t="s">
        <v>552</v>
      </c>
      <c r="F1377" s="628" t="s">
        <v>553</v>
      </c>
      <c r="G1377" s="627" t="s">
        <v>620</v>
      </c>
      <c r="H1377" s="627" t="s">
        <v>2787</v>
      </c>
      <c r="I1377" s="627" t="s">
        <v>953</v>
      </c>
      <c r="J1377" s="627" t="s">
        <v>2788</v>
      </c>
      <c r="K1377" s="627"/>
      <c r="L1377" s="629">
        <v>114.79560626449145</v>
      </c>
      <c r="M1377" s="629">
        <v>23</v>
      </c>
      <c r="N1377" s="630">
        <v>2640.2989440833035</v>
      </c>
    </row>
    <row r="1378" spans="1:14" ht="14.4" customHeight="1" x14ac:dyDescent="0.3">
      <c r="A1378" s="625" t="s">
        <v>549</v>
      </c>
      <c r="B1378" s="626" t="s">
        <v>551</v>
      </c>
      <c r="C1378" s="627" t="s">
        <v>575</v>
      </c>
      <c r="D1378" s="628" t="s">
        <v>576</v>
      </c>
      <c r="E1378" s="627" t="s">
        <v>552</v>
      </c>
      <c r="F1378" s="628" t="s">
        <v>553</v>
      </c>
      <c r="G1378" s="627" t="s">
        <v>620</v>
      </c>
      <c r="H1378" s="627" t="s">
        <v>1118</v>
      </c>
      <c r="I1378" s="627" t="s">
        <v>953</v>
      </c>
      <c r="J1378" s="627" t="s">
        <v>1119</v>
      </c>
      <c r="K1378" s="627"/>
      <c r="L1378" s="629">
        <v>99.670276791469334</v>
      </c>
      <c r="M1378" s="629">
        <v>3</v>
      </c>
      <c r="N1378" s="630">
        <v>299.01083037440799</v>
      </c>
    </row>
    <row r="1379" spans="1:14" ht="14.4" customHeight="1" x14ac:dyDescent="0.3">
      <c r="A1379" s="625" t="s">
        <v>549</v>
      </c>
      <c r="B1379" s="626" t="s">
        <v>551</v>
      </c>
      <c r="C1379" s="627" t="s">
        <v>575</v>
      </c>
      <c r="D1379" s="628" t="s">
        <v>576</v>
      </c>
      <c r="E1379" s="627" t="s">
        <v>552</v>
      </c>
      <c r="F1379" s="628" t="s">
        <v>553</v>
      </c>
      <c r="G1379" s="627" t="s">
        <v>620</v>
      </c>
      <c r="H1379" s="627" t="s">
        <v>1124</v>
      </c>
      <c r="I1379" s="627" t="s">
        <v>953</v>
      </c>
      <c r="J1379" s="627" t="s">
        <v>1125</v>
      </c>
      <c r="K1379" s="627"/>
      <c r="L1379" s="629">
        <v>199.35</v>
      </c>
      <c r="M1379" s="629">
        <v>1</v>
      </c>
      <c r="N1379" s="630">
        <v>199.35</v>
      </c>
    </row>
    <row r="1380" spans="1:14" ht="14.4" customHeight="1" x14ac:dyDescent="0.3">
      <c r="A1380" s="625" t="s">
        <v>549</v>
      </c>
      <c r="B1380" s="626" t="s">
        <v>551</v>
      </c>
      <c r="C1380" s="627" t="s">
        <v>575</v>
      </c>
      <c r="D1380" s="628" t="s">
        <v>576</v>
      </c>
      <c r="E1380" s="627" t="s">
        <v>552</v>
      </c>
      <c r="F1380" s="628" t="s">
        <v>553</v>
      </c>
      <c r="G1380" s="627" t="s">
        <v>620</v>
      </c>
      <c r="H1380" s="627" t="s">
        <v>2095</v>
      </c>
      <c r="I1380" s="627" t="s">
        <v>2096</v>
      </c>
      <c r="J1380" s="627" t="s">
        <v>2097</v>
      </c>
      <c r="K1380" s="627" t="s">
        <v>1902</v>
      </c>
      <c r="L1380" s="629">
        <v>163.41999511477499</v>
      </c>
      <c r="M1380" s="629">
        <v>2</v>
      </c>
      <c r="N1380" s="630">
        <v>326.83999022954998</v>
      </c>
    </row>
    <row r="1381" spans="1:14" ht="14.4" customHeight="1" x14ac:dyDescent="0.3">
      <c r="A1381" s="625" t="s">
        <v>549</v>
      </c>
      <c r="B1381" s="626" t="s">
        <v>551</v>
      </c>
      <c r="C1381" s="627" t="s">
        <v>575</v>
      </c>
      <c r="D1381" s="628" t="s">
        <v>576</v>
      </c>
      <c r="E1381" s="627" t="s">
        <v>552</v>
      </c>
      <c r="F1381" s="628" t="s">
        <v>553</v>
      </c>
      <c r="G1381" s="627" t="s">
        <v>620</v>
      </c>
      <c r="H1381" s="627" t="s">
        <v>2100</v>
      </c>
      <c r="I1381" s="627" t="s">
        <v>2101</v>
      </c>
      <c r="J1381" s="627" t="s">
        <v>2102</v>
      </c>
      <c r="K1381" s="627" t="s">
        <v>2103</v>
      </c>
      <c r="L1381" s="629">
        <v>50.5</v>
      </c>
      <c r="M1381" s="629">
        <v>1</v>
      </c>
      <c r="N1381" s="630">
        <v>50.5</v>
      </c>
    </row>
    <row r="1382" spans="1:14" ht="14.4" customHeight="1" x14ac:dyDescent="0.3">
      <c r="A1382" s="625" t="s">
        <v>549</v>
      </c>
      <c r="B1382" s="626" t="s">
        <v>551</v>
      </c>
      <c r="C1382" s="627" t="s">
        <v>575</v>
      </c>
      <c r="D1382" s="628" t="s">
        <v>576</v>
      </c>
      <c r="E1382" s="627" t="s">
        <v>552</v>
      </c>
      <c r="F1382" s="628" t="s">
        <v>553</v>
      </c>
      <c r="G1382" s="627" t="s">
        <v>620</v>
      </c>
      <c r="H1382" s="627" t="s">
        <v>1134</v>
      </c>
      <c r="I1382" s="627" t="s">
        <v>953</v>
      </c>
      <c r="J1382" s="627" t="s">
        <v>1135</v>
      </c>
      <c r="K1382" s="627"/>
      <c r="L1382" s="629">
        <v>71.435700751511021</v>
      </c>
      <c r="M1382" s="629">
        <v>8</v>
      </c>
      <c r="N1382" s="630">
        <v>571.48560601208817</v>
      </c>
    </row>
    <row r="1383" spans="1:14" ht="14.4" customHeight="1" x14ac:dyDescent="0.3">
      <c r="A1383" s="625" t="s">
        <v>549</v>
      </c>
      <c r="B1383" s="626" t="s">
        <v>551</v>
      </c>
      <c r="C1383" s="627" t="s">
        <v>575</v>
      </c>
      <c r="D1383" s="628" t="s">
        <v>576</v>
      </c>
      <c r="E1383" s="627" t="s">
        <v>552</v>
      </c>
      <c r="F1383" s="628" t="s">
        <v>553</v>
      </c>
      <c r="G1383" s="627" t="s">
        <v>620</v>
      </c>
      <c r="H1383" s="627" t="s">
        <v>1136</v>
      </c>
      <c r="I1383" s="627" t="s">
        <v>1137</v>
      </c>
      <c r="J1383" s="627" t="s">
        <v>651</v>
      </c>
      <c r="K1383" s="627" t="s">
        <v>1138</v>
      </c>
      <c r="L1383" s="629">
        <v>46.369224505088219</v>
      </c>
      <c r="M1383" s="629">
        <v>23</v>
      </c>
      <c r="N1383" s="630">
        <v>1066.4921636170291</v>
      </c>
    </row>
    <row r="1384" spans="1:14" ht="14.4" customHeight="1" x14ac:dyDescent="0.3">
      <c r="A1384" s="625" t="s">
        <v>549</v>
      </c>
      <c r="B1384" s="626" t="s">
        <v>551</v>
      </c>
      <c r="C1384" s="627" t="s">
        <v>575</v>
      </c>
      <c r="D1384" s="628" t="s">
        <v>576</v>
      </c>
      <c r="E1384" s="627" t="s">
        <v>552</v>
      </c>
      <c r="F1384" s="628" t="s">
        <v>553</v>
      </c>
      <c r="G1384" s="627" t="s">
        <v>620</v>
      </c>
      <c r="H1384" s="627" t="s">
        <v>3213</v>
      </c>
      <c r="I1384" s="627" t="s">
        <v>3214</v>
      </c>
      <c r="J1384" s="627" t="s">
        <v>685</v>
      </c>
      <c r="K1384" s="627" t="s">
        <v>3215</v>
      </c>
      <c r="L1384" s="629">
        <v>147.91999999999999</v>
      </c>
      <c r="M1384" s="629">
        <v>1</v>
      </c>
      <c r="N1384" s="630">
        <v>147.91999999999999</v>
      </c>
    </row>
    <row r="1385" spans="1:14" ht="14.4" customHeight="1" x14ac:dyDescent="0.3">
      <c r="A1385" s="625" t="s">
        <v>549</v>
      </c>
      <c r="B1385" s="626" t="s">
        <v>551</v>
      </c>
      <c r="C1385" s="627" t="s">
        <v>575</v>
      </c>
      <c r="D1385" s="628" t="s">
        <v>576</v>
      </c>
      <c r="E1385" s="627" t="s">
        <v>552</v>
      </c>
      <c r="F1385" s="628" t="s">
        <v>553</v>
      </c>
      <c r="G1385" s="627" t="s">
        <v>620</v>
      </c>
      <c r="H1385" s="627" t="s">
        <v>1139</v>
      </c>
      <c r="I1385" s="627" t="s">
        <v>1140</v>
      </c>
      <c r="J1385" s="627" t="s">
        <v>1141</v>
      </c>
      <c r="K1385" s="627" t="s">
        <v>1142</v>
      </c>
      <c r="L1385" s="629">
        <v>63.288455852491865</v>
      </c>
      <c r="M1385" s="629">
        <v>226</v>
      </c>
      <c r="N1385" s="630">
        <v>14303.191022663161</v>
      </c>
    </row>
    <row r="1386" spans="1:14" ht="14.4" customHeight="1" x14ac:dyDescent="0.3">
      <c r="A1386" s="625" t="s">
        <v>549</v>
      </c>
      <c r="B1386" s="626" t="s">
        <v>551</v>
      </c>
      <c r="C1386" s="627" t="s">
        <v>575</v>
      </c>
      <c r="D1386" s="628" t="s">
        <v>576</v>
      </c>
      <c r="E1386" s="627" t="s">
        <v>552</v>
      </c>
      <c r="F1386" s="628" t="s">
        <v>553</v>
      </c>
      <c r="G1386" s="627" t="s">
        <v>620</v>
      </c>
      <c r="H1386" s="627" t="s">
        <v>2800</v>
      </c>
      <c r="I1386" s="627" t="s">
        <v>953</v>
      </c>
      <c r="J1386" s="627" t="s">
        <v>2801</v>
      </c>
      <c r="K1386" s="627" t="s">
        <v>2802</v>
      </c>
      <c r="L1386" s="629">
        <v>40.86</v>
      </c>
      <c r="M1386" s="629">
        <v>2</v>
      </c>
      <c r="N1386" s="630">
        <v>81.72</v>
      </c>
    </row>
    <row r="1387" spans="1:14" ht="14.4" customHeight="1" x14ac:dyDescent="0.3">
      <c r="A1387" s="625" t="s">
        <v>549</v>
      </c>
      <c r="B1387" s="626" t="s">
        <v>551</v>
      </c>
      <c r="C1387" s="627" t="s">
        <v>575</v>
      </c>
      <c r="D1387" s="628" t="s">
        <v>576</v>
      </c>
      <c r="E1387" s="627" t="s">
        <v>552</v>
      </c>
      <c r="F1387" s="628" t="s">
        <v>553</v>
      </c>
      <c r="G1387" s="627" t="s">
        <v>620</v>
      </c>
      <c r="H1387" s="627" t="s">
        <v>2111</v>
      </c>
      <c r="I1387" s="627" t="s">
        <v>2112</v>
      </c>
      <c r="J1387" s="627" t="s">
        <v>2113</v>
      </c>
      <c r="K1387" s="627" t="s">
        <v>2114</v>
      </c>
      <c r="L1387" s="629">
        <v>274.97000000000003</v>
      </c>
      <c r="M1387" s="629">
        <v>2</v>
      </c>
      <c r="N1387" s="630">
        <v>549.94000000000005</v>
      </c>
    </row>
    <row r="1388" spans="1:14" ht="14.4" customHeight="1" x14ac:dyDescent="0.3">
      <c r="A1388" s="625" t="s">
        <v>549</v>
      </c>
      <c r="B1388" s="626" t="s">
        <v>551</v>
      </c>
      <c r="C1388" s="627" t="s">
        <v>575</v>
      </c>
      <c r="D1388" s="628" t="s">
        <v>576</v>
      </c>
      <c r="E1388" s="627" t="s">
        <v>552</v>
      </c>
      <c r="F1388" s="628" t="s">
        <v>553</v>
      </c>
      <c r="G1388" s="627" t="s">
        <v>620</v>
      </c>
      <c r="H1388" s="627" t="s">
        <v>1149</v>
      </c>
      <c r="I1388" s="627" t="s">
        <v>1149</v>
      </c>
      <c r="J1388" s="627" t="s">
        <v>1150</v>
      </c>
      <c r="K1388" s="627" t="s">
        <v>1151</v>
      </c>
      <c r="L1388" s="629">
        <v>809.35030953577791</v>
      </c>
      <c r="M1388" s="629">
        <v>3</v>
      </c>
      <c r="N1388" s="630">
        <v>2428.0509286073338</v>
      </c>
    </row>
    <row r="1389" spans="1:14" ht="14.4" customHeight="1" x14ac:dyDescent="0.3">
      <c r="A1389" s="625" t="s">
        <v>549</v>
      </c>
      <c r="B1389" s="626" t="s">
        <v>551</v>
      </c>
      <c r="C1389" s="627" t="s">
        <v>575</v>
      </c>
      <c r="D1389" s="628" t="s">
        <v>576</v>
      </c>
      <c r="E1389" s="627" t="s">
        <v>552</v>
      </c>
      <c r="F1389" s="628" t="s">
        <v>553</v>
      </c>
      <c r="G1389" s="627" t="s">
        <v>620</v>
      </c>
      <c r="H1389" s="627" t="s">
        <v>1152</v>
      </c>
      <c r="I1389" s="627" t="s">
        <v>1153</v>
      </c>
      <c r="J1389" s="627" t="s">
        <v>1154</v>
      </c>
      <c r="K1389" s="627" t="s">
        <v>1155</v>
      </c>
      <c r="L1389" s="629">
        <v>1006.96</v>
      </c>
      <c r="M1389" s="629">
        <v>1</v>
      </c>
      <c r="N1389" s="630">
        <v>1006.96</v>
      </c>
    </row>
    <row r="1390" spans="1:14" ht="14.4" customHeight="1" x14ac:dyDescent="0.3">
      <c r="A1390" s="625" t="s">
        <v>549</v>
      </c>
      <c r="B1390" s="626" t="s">
        <v>551</v>
      </c>
      <c r="C1390" s="627" t="s">
        <v>575</v>
      </c>
      <c r="D1390" s="628" t="s">
        <v>576</v>
      </c>
      <c r="E1390" s="627" t="s">
        <v>552</v>
      </c>
      <c r="F1390" s="628" t="s">
        <v>553</v>
      </c>
      <c r="G1390" s="627" t="s">
        <v>620</v>
      </c>
      <c r="H1390" s="627" t="s">
        <v>1156</v>
      </c>
      <c r="I1390" s="627" t="s">
        <v>1157</v>
      </c>
      <c r="J1390" s="627" t="s">
        <v>1158</v>
      </c>
      <c r="K1390" s="627" t="s">
        <v>1159</v>
      </c>
      <c r="L1390" s="629">
        <v>1078.5597241489199</v>
      </c>
      <c r="M1390" s="629">
        <v>2</v>
      </c>
      <c r="N1390" s="630">
        <v>2157.1194482978399</v>
      </c>
    </row>
    <row r="1391" spans="1:14" ht="14.4" customHeight="1" x14ac:dyDescent="0.3">
      <c r="A1391" s="625" t="s">
        <v>549</v>
      </c>
      <c r="B1391" s="626" t="s">
        <v>551</v>
      </c>
      <c r="C1391" s="627" t="s">
        <v>575</v>
      </c>
      <c r="D1391" s="628" t="s">
        <v>576</v>
      </c>
      <c r="E1391" s="627" t="s">
        <v>552</v>
      </c>
      <c r="F1391" s="628" t="s">
        <v>553</v>
      </c>
      <c r="G1391" s="627" t="s">
        <v>620</v>
      </c>
      <c r="H1391" s="627" t="s">
        <v>1160</v>
      </c>
      <c r="I1391" s="627" t="s">
        <v>1161</v>
      </c>
      <c r="J1391" s="627" t="s">
        <v>1097</v>
      </c>
      <c r="K1391" s="627" t="s">
        <v>1162</v>
      </c>
      <c r="L1391" s="629">
        <v>90.29</v>
      </c>
      <c r="M1391" s="629">
        <v>-22</v>
      </c>
      <c r="N1391" s="630">
        <v>-1986.38</v>
      </c>
    </row>
    <row r="1392" spans="1:14" ht="14.4" customHeight="1" x14ac:dyDescent="0.3">
      <c r="A1392" s="625" t="s">
        <v>549</v>
      </c>
      <c r="B1392" s="626" t="s">
        <v>551</v>
      </c>
      <c r="C1392" s="627" t="s">
        <v>575</v>
      </c>
      <c r="D1392" s="628" t="s">
        <v>576</v>
      </c>
      <c r="E1392" s="627" t="s">
        <v>552</v>
      </c>
      <c r="F1392" s="628" t="s">
        <v>553</v>
      </c>
      <c r="G1392" s="627" t="s">
        <v>620</v>
      </c>
      <c r="H1392" s="627" t="s">
        <v>1163</v>
      </c>
      <c r="I1392" s="627" t="s">
        <v>1164</v>
      </c>
      <c r="J1392" s="627" t="s">
        <v>1097</v>
      </c>
      <c r="K1392" s="627" t="s">
        <v>1165</v>
      </c>
      <c r="L1392" s="629">
        <v>63.752529070117937</v>
      </c>
      <c r="M1392" s="629">
        <v>89</v>
      </c>
      <c r="N1392" s="630">
        <v>5673.9750872404966</v>
      </c>
    </row>
    <row r="1393" spans="1:14" ht="14.4" customHeight="1" x14ac:dyDescent="0.3">
      <c r="A1393" s="625" t="s">
        <v>549</v>
      </c>
      <c r="B1393" s="626" t="s">
        <v>551</v>
      </c>
      <c r="C1393" s="627" t="s">
        <v>575</v>
      </c>
      <c r="D1393" s="628" t="s">
        <v>576</v>
      </c>
      <c r="E1393" s="627" t="s">
        <v>552</v>
      </c>
      <c r="F1393" s="628" t="s">
        <v>553</v>
      </c>
      <c r="G1393" s="627" t="s">
        <v>620</v>
      </c>
      <c r="H1393" s="627" t="s">
        <v>3216</v>
      </c>
      <c r="I1393" s="627" t="s">
        <v>3217</v>
      </c>
      <c r="J1393" s="627" t="s">
        <v>3218</v>
      </c>
      <c r="K1393" s="627" t="s">
        <v>3219</v>
      </c>
      <c r="L1393" s="629">
        <v>27.328286532038998</v>
      </c>
      <c r="M1393" s="629">
        <v>10</v>
      </c>
      <c r="N1393" s="630">
        <v>273.28286532038999</v>
      </c>
    </row>
    <row r="1394" spans="1:14" ht="14.4" customHeight="1" x14ac:dyDescent="0.3">
      <c r="A1394" s="625" t="s">
        <v>549</v>
      </c>
      <c r="B1394" s="626" t="s">
        <v>551</v>
      </c>
      <c r="C1394" s="627" t="s">
        <v>575</v>
      </c>
      <c r="D1394" s="628" t="s">
        <v>576</v>
      </c>
      <c r="E1394" s="627" t="s">
        <v>552</v>
      </c>
      <c r="F1394" s="628" t="s">
        <v>553</v>
      </c>
      <c r="G1394" s="627" t="s">
        <v>620</v>
      </c>
      <c r="H1394" s="627" t="s">
        <v>3092</v>
      </c>
      <c r="I1394" s="627" t="s">
        <v>953</v>
      </c>
      <c r="J1394" s="627" t="s">
        <v>3093</v>
      </c>
      <c r="K1394" s="627"/>
      <c r="L1394" s="629">
        <v>53.49393509662201</v>
      </c>
      <c r="M1394" s="629">
        <v>171</v>
      </c>
      <c r="N1394" s="630">
        <v>9147.4629015223636</v>
      </c>
    </row>
    <row r="1395" spans="1:14" ht="14.4" customHeight="1" x14ac:dyDescent="0.3">
      <c r="A1395" s="625" t="s">
        <v>549</v>
      </c>
      <c r="B1395" s="626" t="s">
        <v>551</v>
      </c>
      <c r="C1395" s="627" t="s">
        <v>575</v>
      </c>
      <c r="D1395" s="628" t="s">
        <v>576</v>
      </c>
      <c r="E1395" s="627" t="s">
        <v>552</v>
      </c>
      <c r="F1395" s="628" t="s">
        <v>553</v>
      </c>
      <c r="G1395" s="627" t="s">
        <v>620</v>
      </c>
      <c r="H1395" s="627" t="s">
        <v>3220</v>
      </c>
      <c r="I1395" s="627" t="s">
        <v>953</v>
      </c>
      <c r="J1395" s="627" t="s">
        <v>3221</v>
      </c>
      <c r="K1395" s="627"/>
      <c r="L1395" s="629">
        <v>23.289961930243798</v>
      </c>
      <c r="M1395" s="629">
        <v>2</v>
      </c>
      <c r="N1395" s="630">
        <v>46.579923860487597</v>
      </c>
    </row>
    <row r="1396" spans="1:14" ht="14.4" customHeight="1" x14ac:dyDescent="0.3">
      <c r="A1396" s="625" t="s">
        <v>549</v>
      </c>
      <c r="B1396" s="626" t="s">
        <v>551</v>
      </c>
      <c r="C1396" s="627" t="s">
        <v>575</v>
      </c>
      <c r="D1396" s="628" t="s">
        <v>576</v>
      </c>
      <c r="E1396" s="627" t="s">
        <v>552</v>
      </c>
      <c r="F1396" s="628" t="s">
        <v>553</v>
      </c>
      <c r="G1396" s="627" t="s">
        <v>620</v>
      </c>
      <c r="H1396" s="627" t="s">
        <v>1166</v>
      </c>
      <c r="I1396" s="627" t="s">
        <v>1167</v>
      </c>
      <c r="J1396" s="627" t="s">
        <v>1168</v>
      </c>
      <c r="K1396" s="627" t="s">
        <v>1033</v>
      </c>
      <c r="L1396" s="629">
        <v>52.349966094215823</v>
      </c>
      <c r="M1396" s="629">
        <v>7</v>
      </c>
      <c r="N1396" s="630">
        <v>366.44976265951078</v>
      </c>
    </row>
    <row r="1397" spans="1:14" ht="14.4" customHeight="1" x14ac:dyDescent="0.3">
      <c r="A1397" s="625" t="s">
        <v>549</v>
      </c>
      <c r="B1397" s="626" t="s">
        <v>551</v>
      </c>
      <c r="C1397" s="627" t="s">
        <v>575</v>
      </c>
      <c r="D1397" s="628" t="s">
        <v>576</v>
      </c>
      <c r="E1397" s="627" t="s">
        <v>552</v>
      </c>
      <c r="F1397" s="628" t="s">
        <v>553</v>
      </c>
      <c r="G1397" s="627" t="s">
        <v>620</v>
      </c>
      <c r="H1397" s="627" t="s">
        <v>2119</v>
      </c>
      <c r="I1397" s="627" t="s">
        <v>2120</v>
      </c>
      <c r="J1397" s="627" t="s">
        <v>2121</v>
      </c>
      <c r="K1397" s="627" t="s">
        <v>2122</v>
      </c>
      <c r="L1397" s="629">
        <v>29</v>
      </c>
      <c r="M1397" s="629">
        <v>3</v>
      </c>
      <c r="N1397" s="630">
        <v>87</v>
      </c>
    </row>
    <row r="1398" spans="1:14" ht="14.4" customHeight="1" x14ac:dyDescent="0.3">
      <c r="A1398" s="625" t="s">
        <v>549</v>
      </c>
      <c r="B1398" s="626" t="s">
        <v>551</v>
      </c>
      <c r="C1398" s="627" t="s">
        <v>575</v>
      </c>
      <c r="D1398" s="628" t="s">
        <v>576</v>
      </c>
      <c r="E1398" s="627" t="s">
        <v>552</v>
      </c>
      <c r="F1398" s="628" t="s">
        <v>553</v>
      </c>
      <c r="G1398" s="627" t="s">
        <v>620</v>
      </c>
      <c r="H1398" s="627" t="s">
        <v>1189</v>
      </c>
      <c r="I1398" s="627" t="s">
        <v>1190</v>
      </c>
      <c r="J1398" s="627" t="s">
        <v>1191</v>
      </c>
      <c r="K1398" s="627" t="s">
        <v>1192</v>
      </c>
      <c r="L1398" s="629">
        <v>108.23212639977908</v>
      </c>
      <c r="M1398" s="629">
        <v>124</v>
      </c>
      <c r="N1398" s="630">
        <v>13420.783673572605</v>
      </c>
    </row>
    <row r="1399" spans="1:14" ht="14.4" customHeight="1" x14ac:dyDescent="0.3">
      <c r="A1399" s="625" t="s">
        <v>549</v>
      </c>
      <c r="B1399" s="626" t="s">
        <v>551</v>
      </c>
      <c r="C1399" s="627" t="s">
        <v>575</v>
      </c>
      <c r="D1399" s="628" t="s">
        <v>576</v>
      </c>
      <c r="E1399" s="627" t="s">
        <v>552</v>
      </c>
      <c r="F1399" s="628" t="s">
        <v>553</v>
      </c>
      <c r="G1399" s="627" t="s">
        <v>620</v>
      </c>
      <c r="H1399" s="627" t="s">
        <v>2820</v>
      </c>
      <c r="I1399" s="627" t="s">
        <v>2821</v>
      </c>
      <c r="J1399" s="627" t="s">
        <v>2822</v>
      </c>
      <c r="K1399" s="627" t="s">
        <v>2823</v>
      </c>
      <c r="L1399" s="629">
        <v>3779.36</v>
      </c>
      <c r="M1399" s="629">
        <v>6</v>
      </c>
      <c r="N1399" s="630">
        <v>22676.16</v>
      </c>
    </row>
    <row r="1400" spans="1:14" ht="14.4" customHeight="1" x14ac:dyDescent="0.3">
      <c r="A1400" s="625" t="s">
        <v>549</v>
      </c>
      <c r="B1400" s="626" t="s">
        <v>551</v>
      </c>
      <c r="C1400" s="627" t="s">
        <v>575</v>
      </c>
      <c r="D1400" s="628" t="s">
        <v>576</v>
      </c>
      <c r="E1400" s="627" t="s">
        <v>552</v>
      </c>
      <c r="F1400" s="628" t="s">
        <v>553</v>
      </c>
      <c r="G1400" s="627" t="s">
        <v>620</v>
      </c>
      <c r="H1400" s="627" t="s">
        <v>3222</v>
      </c>
      <c r="I1400" s="627" t="s">
        <v>3223</v>
      </c>
      <c r="J1400" s="627" t="s">
        <v>3224</v>
      </c>
      <c r="K1400" s="627" t="s">
        <v>3225</v>
      </c>
      <c r="L1400" s="629">
        <v>36.24</v>
      </c>
      <c r="M1400" s="629">
        <v>2</v>
      </c>
      <c r="N1400" s="630">
        <v>72.48</v>
      </c>
    </row>
    <row r="1401" spans="1:14" ht="14.4" customHeight="1" x14ac:dyDescent="0.3">
      <c r="A1401" s="625" t="s">
        <v>549</v>
      </c>
      <c r="B1401" s="626" t="s">
        <v>551</v>
      </c>
      <c r="C1401" s="627" t="s">
        <v>575</v>
      </c>
      <c r="D1401" s="628" t="s">
        <v>576</v>
      </c>
      <c r="E1401" s="627" t="s">
        <v>552</v>
      </c>
      <c r="F1401" s="628" t="s">
        <v>553</v>
      </c>
      <c r="G1401" s="627" t="s">
        <v>620</v>
      </c>
      <c r="H1401" s="627" t="s">
        <v>1197</v>
      </c>
      <c r="I1401" s="627" t="s">
        <v>1198</v>
      </c>
      <c r="J1401" s="627" t="s">
        <v>1199</v>
      </c>
      <c r="K1401" s="627" t="s">
        <v>1200</v>
      </c>
      <c r="L1401" s="629">
        <v>50.076277690290915</v>
      </c>
      <c r="M1401" s="629">
        <v>123</v>
      </c>
      <c r="N1401" s="630">
        <v>6159.3821559057824</v>
      </c>
    </row>
    <row r="1402" spans="1:14" ht="14.4" customHeight="1" x14ac:dyDescent="0.3">
      <c r="A1402" s="625" t="s">
        <v>549</v>
      </c>
      <c r="B1402" s="626" t="s">
        <v>551</v>
      </c>
      <c r="C1402" s="627" t="s">
        <v>575</v>
      </c>
      <c r="D1402" s="628" t="s">
        <v>576</v>
      </c>
      <c r="E1402" s="627" t="s">
        <v>552</v>
      </c>
      <c r="F1402" s="628" t="s">
        <v>553</v>
      </c>
      <c r="G1402" s="627" t="s">
        <v>620</v>
      </c>
      <c r="H1402" s="627" t="s">
        <v>1201</v>
      </c>
      <c r="I1402" s="627" t="s">
        <v>1202</v>
      </c>
      <c r="J1402" s="627" t="s">
        <v>1203</v>
      </c>
      <c r="K1402" s="627" t="s">
        <v>1204</v>
      </c>
      <c r="L1402" s="629">
        <v>116.09999999999998</v>
      </c>
      <c r="M1402" s="629">
        <v>12</v>
      </c>
      <c r="N1402" s="630">
        <v>1393.1999999999998</v>
      </c>
    </row>
    <row r="1403" spans="1:14" ht="14.4" customHeight="1" x14ac:dyDescent="0.3">
      <c r="A1403" s="625" t="s">
        <v>549</v>
      </c>
      <c r="B1403" s="626" t="s">
        <v>551</v>
      </c>
      <c r="C1403" s="627" t="s">
        <v>575</v>
      </c>
      <c r="D1403" s="628" t="s">
        <v>576</v>
      </c>
      <c r="E1403" s="627" t="s">
        <v>552</v>
      </c>
      <c r="F1403" s="628" t="s">
        <v>553</v>
      </c>
      <c r="G1403" s="627" t="s">
        <v>620</v>
      </c>
      <c r="H1403" s="627" t="s">
        <v>1205</v>
      </c>
      <c r="I1403" s="627" t="s">
        <v>1206</v>
      </c>
      <c r="J1403" s="627" t="s">
        <v>1207</v>
      </c>
      <c r="K1403" s="627" t="s">
        <v>1208</v>
      </c>
      <c r="L1403" s="629">
        <v>723.66</v>
      </c>
      <c r="M1403" s="629">
        <v>3</v>
      </c>
      <c r="N1403" s="630">
        <v>2170.98</v>
      </c>
    </row>
    <row r="1404" spans="1:14" ht="14.4" customHeight="1" x14ac:dyDescent="0.3">
      <c r="A1404" s="625" t="s">
        <v>549</v>
      </c>
      <c r="B1404" s="626" t="s">
        <v>551</v>
      </c>
      <c r="C1404" s="627" t="s">
        <v>575</v>
      </c>
      <c r="D1404" s="628" t="s">
        <v>576</v>
      </c>
      <c r="E1404" s="627" t="s">
        <v>552</v>
      </c>
      <c r="F1404" s="628" t="s">
        <v>553</v>
      </c>
      <c r="G1404" s="627" t="s">
        <v>620</v>
      </c>
      <c r="H1404" s="627" t="s">
        <v>3226</v>
      </c>
      <c r="I1404" s="627" t="s">
        <v>3227</v>
      </c>
      <c r="J1404" s="627" t="s">
        <v>3228</v>
      </c>
      <c r="K1404" s="627" t="s">
        <v>3229</v>
      </c>
      <c r="L1404" s="629">
        <v>42.4</v>
      </c>
      <c r="M1404" s="629">
        <v>1</v>
      </c>
      <c r="N1404" s="630">
        <v>42.4</v>
      </c>
    </row>
    <row r="1405" spans="1:14" ht="14.4" customHeight="1" x14ac:dyDescent="0.3">
      <c r="A1405" s="625" t="s">
        <v>549</v>
      </c>
      <c r="B1405" s="626" t="s">
        <v>551</v>
      </c>
      <c r="C1405" s="627" t="s">
        <v>575</v>
      </c>
      <c r="D1405" s="628" t="s">
        <v>576</v>
      </c>
      <c r="E1405" s="627" t="s">
        <v>552</v>
      </c>
      <c r="F1405" s="628" t="s">
        <v>553</v>
      </c>
      <c r="G1405" s="627" t="s">
        <v>620</v>
      </c>
      <c r="H1405" s="627" t="s">
        <v>3230</v>
      </c>
      <c r="I1405" s="627" t="s">
        <v>3231</v>
      </c>
      <c r="J1405" s="627" t="s">
        <v>3232</v>
      </c>
      <c r="K1405" s="627" t="s">
        <v>3233</v>
      </c>
      <c r="L1405" s="629">
        <v>15.440000000000001</v>
      </c>
      <c r="M1405" s="629">
        <v>20</v>
      </c>
      <c r="N1405" s="630">
        <v>308.8</v>
      </c>
    </row>
    <row r="1406" spans="1:14" ht="14.4" customHeight="1" x14ac:dyDescent="0.3">
      <c r="A1406" s="625" t="s">
        <v>549</v>
      </c>
      <c r="B1406" s="626" t="s">
        <v>551</v>
      </c>
      <c r="C1406" s="627" t="s">
        <v>575</v>
      </c>
      <c r="D1406" s="628" t="s">
        <v>576</v>
      </c>
      <c r="E1406" s="627" t="s">
        <v>552</v>
      </c>
      <c r="F1406" s="628" t="s">
        <v>553</v>
      </c>
      <c r="G1406" s="627" t="s">
        <v>620</v>
      </c>
      <c r="H1406" s="627" t="s">
        <v>3234</v>
      </c>
      <c r="I1406" s="627" t="s">
        <v>953</v>
      </c>
      <c r="J1406" s="627" t="s">
        <v>3235</v>
      </c>
      <c r="K1406" s="627" t="s">
        <v>3236</v>
      </c>
      <c r="L1406" s="629">
        <v>23.700798250426462</v>
      </c>
      <c r="M1406" s="629">
        <v>97</v>
      </c>
      <c r="N1406" s="630">
        <v>2298.977430291367</v>
      </c>
    </row>
    <row r="1407" spans="1:14" ht="14.4" customHeight="1" x14ac:dyDescent="0.3">
      <c r="A1407" s="625" t="s">
        <v>549</v>
      </c>
      <c r="B1407" s="626" t="s">
        <v>551</v>
      </c>
      <c r="C1407" s="627" t="s">
        <v>575</v>
      </c>
      <c r="D1407" s="628" t="s">
        <v>576</v>
      </c>
      <c r="E1407" s="627" t="s">
        <v>552</v>
      </c>
      <c r="F1407" s="628" t="s">
        <v>553</v>
      </c>
      <c r="G1407" s="627" t="s">
        <v>620</v>
      </c>
      <c r="H1407" s="627" t="s">
        <v>3237</v>
      </c>
      <c r="I1407" s="627" t="s">
        <v>953</v>
      </c>
      <c r="J1407" s="627" t="s">
        <v>3238</v>
      </c>
      <c r="K1407" s="627" t="s">
        <v>3236</v>
      </c>
      <c r="L1407" s="629">
        <v>24.038816383434099</v>
      </c>
      <c r="M1407" s="629">
        <v>17</v>
      </c>
      <c r="N1407" s="630">
        <v>408.65987851837968</v>
      </c>
    </row>
    <row r="1408" spans="1:14" ht="14.4" customHeight="1" x14ac:dyDescent="0.3">
      <c r="A1408" s="625" t="s">
        <v>549</v>
      </c>
      <c r="B1408" s="626" t="s">
        <v>551</v>
      </c>
      <c r="C1408" s="627" t="s">
        <v>575</v>
      </c>
      <c r="D1408" s="628" t="s">
        <v>576</v>
      </c>
      <c r="E1408" s="627" t="s">
        <v>552</v>
      </c>
      <c r="F1408" s="628" t="s">
        <v>553</v>
      </c>
      <c r="G1408" s="627" t="s">
        <v>620</v>
      </c>
      <c r="H1408" s="627" t="s">
        <v>2143</v>
      </c>
      <c r="I1408" s="627" t="s">
        <v>953</v>
      </c>
      <c r="J1408" s="627" t="s">
        <v>2144</v>
      </c>
      <c r="K1408" s="627"/>
      <c r="L1408" s="629">
        <v>144.65</v>
      </c>
      <c r="M1408" s="629">
        <v>2</v>
      </c>
      <c r="N1408" s="630">
        <v>289.3</v>
      </c>
    </row>
    <row r="1409" spans="1:14" ht="14.4" customHeight="1" x14ac:dyDescent="0.3">
      <c r="A1409" s="625" t="s">
        <v>549</v>
      </c>
      <c r="B1409" s="626" t="s">
        <v>551</v>
      </c>
      <c r="C1409" s="627" t="s">
        <v>575</v>
      </c>
      <c r="D1409" s="628" t="s">
        <v>576</v>
      </c>
      <c r="E1409" s="627" t="s">
        <v>552</v>
      </c>
      <c r="F1409" s="628" t="s">
        <v>553</v>
      </c>
      <c r="G1409" s="627" t="s">
        <v>620</v>
      </c>
      <c r="H1409" s="627" t="s">
        <v>3098</v>
      </c>
      <c r="I1409" s="627" t="s">
        <v>953</v>
      </c>
      <c r="J1409" s="627" t="s">
        <v>3099</v>
      </c>
      <c r="K1409" s="627"/>
      <c r="L1409" s="629">
        <v>74.882845772572082</v>
      </c>
      <c r="M1409" s="629">
        <v>17</v>
      </c>
      <c r="N1409" s="630">
        <v>1273.0083781337255</v>
      </c>
    </row>
    <row r="1410" spans="1:14" ht="14.4" customHeight="1" x14ac:dyDescent="0.3">
      <c r="A1410" s="625" t="s">
        <v>549</v>
      </c>
      <c r="B1410" s="626" t="s">
        <v>551</v>
      </c>
      <c r="C1410" s="627" t="s">
        <v>575</v>
      </c>
      <c r="D1410" s="628" t="s">
        <v>576</v>
      </c>
      <c r="E1410" s="627" t="s">
        <v>552</v>
      </c>
      <c r="F1410" s="628" t="s">
        <v>553</v>
      </c>
      <c r="G1410" s="627" t="s">
        <v>620</v>
      </c>
      <c r="H1410" s="627" t="s">
        <v>1211</v>
      </c>
      <c r="I1410" s="627" t="s">
        <v>953</v>
      </c>
      <c r="J1410" s="627" t="s">
        <v>1212</v>
      </c>
      <c r="K1410" s="627"/>
      <c r="L1410" s="629">
        <v>508.96675643452375</v>
      </c>
      <c r="M1410" s="629">
        <v>4</v>
      </c>
      <c r="N1410" s="630">
        <v>2035.867025738095</v>
      </c>
    </row>
    <row r="1411" spans="1:14" ht="14.4" customHeight="1" x14ac:dyDescent="0.3">
      <c r="A1411" s="625" t="s">
        <v>549</v>
      </c>
      <c r="B1411" s="626" t="s">
        <v>551</v>
      </c>
      <c r="C1411" s="627" t="s">
        <v>575</v>
      </c>
      <c r="D1411" s="628" t="s">
        <v>576</v>
      </c>
      <c r="E1411" s="627" t="s">
        <v>552</v>
      </c>
      <c r="F1411" s="628" t="s">
        <v>553</v>
      </c>
      <c r="G1411" s="627" t="s">
        <v>620</v>
      </c>
      <c r="H1411" s="627" t="s">
        <v>1217</v>
      </c>
      <c r="I1411" s="627" t="s">
        <v>1217</v>
      </c>
      <c r="J1411" s="627" t="s">
        <v>1218</v>
      </c>
      <c r="K1411" s="627" t="s">
        <v>1219</v>
      </c>
      <c r="L1411" s="629">
        <v>1079.1005036979109</v>
      </c>
      <c r="M1411" s="629">
        <v>19</v>
      </c>
      <c r="N1411" s="630">
        <v>20502.909570260308</v>
      </c>
    </row>
    <row r="1412" spans="1:14" ht="14.4" customHeight="1" x14ac:dyDescent="0.3">
      <c r="A1412" s="625" t="s">
        <v>549</v>
      </c>
      <c r="B1412" s="626" t="s">
        <v>551</v>
      </c>
      <c r="C1412" s="627" t="s">
        <v>575</v>
      </c>
      <c r="D1412" s="628" t="s">
        <v>576</v>
      </c>
      <c r="E1412" s="627" t="s">
        <v>552</v>
      </c>
      <c r="F1412" s="628" t="s">
        <v>553</v>
      </c>
      <c r="G1412" s="627" t="s">
        <v>620</v>
      </c>
      <c r="H1412" s="627" t="s">
        <v>3239</v>
      </c>
      <c r="I1412" s="627" t="s">
        <v>3240</v>
      </c>
      <c r="J1412" s="627" t="s">
        <v>3241</v>
      </c>
      <c r="K1412" s="627" t="s">
        <v>1672</v>
      </c>
      <c r="L1412" s="629">
        <v>48.56</v>
      </c>
      <c r="M1412" s="629">
        <v>1</v>
      </c>
      <c r="N1412" s="630">
        <v>48.56</v>
      </c>
    </row>
    <row r="1413" spans="1:14" ht="14.4" customHeight="1" x14ac:dyDescent="0.3">
      <c r="A1413" s="625" t="s">
        <v>549</v>
      </c>
      <c r="B1413" s="626" t="s">
        <v>551</v>
      </c>
      <c r="C1413" s="627" t="s">
        <v>575</v>
      </c>
      <c r="D1413" s="628" t="s">
        <v>576</v>
      </c>
      <c r="E1413" s="627" t="s">
        <v>552</v>
      </c>
      <c r="F1413" s="628" t="s">
        <v>553</v>
      </c>
      <c r="G1413" s="627" t="s">
        <v>620</v>
      </c>
      <c r="H1413" s="627" t="s">
        <v>1220</v>
      </c>
      <c r="I1413" s="627" t="s">
        <v>1221</v>
      </c>
      <c r="J1413" s="627" t="s">
        <v>1222</v>
      </c>
      <c r="K1413" s="627" t="s">
        <v>1223</v>
      </c>
      <c r="L1413" s="629">
        <v>117.73944304574351</v>
      </c>
      <c r="M1413" s="629">
        <v>614</v>
      </c>
      <c r="N1413" s="630">
        <v>72292.018030086518</v>
      </c>
    </row>
    <row r="1414" spans="1:14" ht="14.4" customHeight="1" x14ac:dyDescent="0.3">
      <c r="A1414" s="625" t="s">
        <v>549</v>
      </c>
      <c r="B1414" s="626" t="s">
        <v>551</v>
      </c>
      <c r="C1414" s="627" t="s">
        <v>575</v>
      </c>
      <c r="D1414" s="628" t="s">
        <v>576</v>
      </c>
      <c r="E1414" s="627" t="s">
        <v>552</v>
      </c>
      <c r="F1414" s="628" t="s">
        <v>553</v>
      </c>
      <c r="G1414" s="627" t="s">
        <v>620</v>
      </c>
      <c r="H1414" s="627" t="s">
        <v>1228</v>
      </c>
      <c r="I1414" s="627" t="s">
        <v>1229</v>
      </c>
      <c r="J1414" s="627" t="s">
        <v>1230</v>
      </c>
      <c r="K1414" s="627" t="s">
        <v>1231</v>
      </c>
      <c r="L1414" s="629">
        <v>424.95</v>
      </c>
      <c r="M1414" s="629">
        <v>1</v>
      </c>
      <c r="N1414" s="630">
        <v>424.95</v>
      </c>
    </row>
    <row r="1415" spans="1:14" ht="14.4" customHeight="1" x14ac:dyDescent="0.3">
      <c r="A1415" s="625" t="s">
        <v>549</v>
      </c>
      <c r="B1415" s="626" t="s">
        <v>551</v>
      </c>
      <c r="C1415" s="627" t="s">
        <v>575</v>
      </c>
      <c r="D1415" s="628" t="s">
        <v>576</v>
      </c>
      <c r="E1415" s="627" t="s">
        <v>552</v>
      </c>
      <c r="F1415" s="628" t="s">
        <v>553</v>
      </c>
      <c r="G1415" s="627" t="s">
        <v>620</v>
      </c>
      <c r="H1415" s="627" t="s">
        <v>1232</v>
      </c>
      <c r="I1415" s="627" t="s">
        <v>1233</v>
      </c>
      <c r="J1415" s="627" t="s">
        <v>1234</v>
      </c>
      <c r="K1415" s="627" t="s">
        <v>1235</v>
      </c>
      <c r="L1415" s="629">
        <v>38.936511714443199</v>
      </c>
      <c r="M1415" s="629">
        <v>10</v>
      </c>
      <c r="N1415" s="630">
        <v>389.36511714443202</v>
      </c>
    </row>
    <row r="1416" spans="1:14" ht="14.4" customHeight="1" x14ac:dyDescent="0.3">
      <c r="A1416" s="625" t="s">
        <v>549</v>
      </c>
      <c r="B1416" s="626" t="s">
        <v>551</v>
      </c>
      <c r="C1416" s="627" t="s">
        <v>575</v>
      </c>
      <c r="D1416" s="628" t="s">
        <v>576</v>
      </c>
      <c r="E1416" s="627" t="s">
        <v>552</v>
      </c>
      <c r="F1416" s="628" t="s">
        <v>553</v>
      </c>
      <c r="G1416" s="627" t="s">
        <v>620</v>
      </c>
      <c r="H1416" s="627" t="s">
        <v>2164</v>
      </c>
      <c r="I1416" s="627" t="s">
        <v>2165</v>
      </c>
      <c r="J1416" s="627" t="s">
        <v>2166</v>
      </c>
      <c r="K1416" s="627" t="s">
        <v>2167</v>
      </c>
      <c r="L1416" s="629">
        <v>1003.89</v>
      </c>
      <c r="M1416" s="629">
        <v>2</v>
      </c>
      <c r="N1416" s="630">
        <v>2007.78</v>
      </c>
    </row>
    <row r="1417" spans="1:14" ht="14.4" customHeight="1" x14ac:dyDescent="0.3">
      <c r="A1417" s="625" t="s">
        <v>549</v>
      </c>
      <c r="B1417" s="626" t="s">
        <v>551</v>
      </c>
      <c r="C1417" s="627" t="s">
        <v>575</v>
      </c>
      <c r="D1417" s="628" t="s">
        <v>576</v>
      </c>
      <c r="E1417" s="627" t="s">
        <v>552</v>
      </c>
      <c r="F1417" s="628" t="s">
        <v>553</v>
      </c>
      <c r="G1417" s="627" t="s">
        <v>620</v>
      </c>
      <c r="H1417" s="627" t="s">
        <v>2846</v>
      </c>
      <c r="I1417" s="627" t="s">
        <v>2847</v>
      </c>
      <c r="J1417" s="627" t="s">
        <v>2848</v>
      </c>
      <c r="K1417" s="627" t="s">
        <v>2849</v>
      </c>
      <c r="L1417" s="629">
        <v>1036.8183469068899</v>
      </c>
      <c r="M1417" s="629">
        <v>20</v>
      </c>
      <c r="N1417" s="630">
        <v>20736.366938137799</v>
      </c>
    </row>
    <row r="1418" spans="1:14" ht="14.4" customHeight="1" x14ac:dyDescent="0.3">
      <c r="A1418" s="625" t="s">
        <v>549</v>
      </c>
      <c r="B1418" s="626" t="s">
        <v>551</v>
      </c>
      <c r="C1418" s="627" t="s">
        <v>575</v>
      </c>
      <c r="D1418" s="628" t="s">
        <v>576</v>
      </c>
      <c r="E1418" s="627" t="s">
        <v>552</v>
      </c>
      <c r="F1418" s="628" t="s">
        <v>553</v>
      </c>
      <c r="G1418" s="627" t="s">
        <v>620</v>
      </c>
      <c r="H1418" s="627" t="s">
        <v>3242</v>
      </c>
      <c r="I1418" s="627" t="s">
        <v>3243</v>
      </c>
      <c r="J1418" s="627" t="s">
        <v>3244</v>
      </c>
      <c r="K1418" s="627" t="s">
        <v>3245</v>
      </c>
      <c r="L1418" s="629">
        <v>4539.4799999999996</v>
      </c>
      <c r="M1418" s="629">
        <v>4</v>
      </c>
      <c r="N1418" s="630">
        <v>18157.919999999998</v>
      </c>
    </row>
    <row r="1419" spans="1:14" ht="14.4" customHeight="1" x14ac:dyDescent="0.3">
      <c r="A1419" s="625" t="s">
        <v>549</v>
      </c>
      <c r="B1419" s="626" t="s">
        <v>551</v>
      </c>
      <c r="C1419" s="627" t="s">
        <v>575</v>
      </c>
      <c r="D1419" s="628" t="s">
        <v>576</v>
      </c>
      <c r="E1419" s="627" t="s">
        <v>552</v>
      </c>
      <c r="F1419" s="628" t="s">
        <v>553</v>
      </c>
      <c r="G1419" s="627" t="s">
        <v>620</v>
      </c>
      <c r="H1419" s="627" t="s">
        <v>1236</v>
      </c>
      <c r="I1419" s="627" t="s">
        <v>1237</v>
      </c>
      <c r="J1419" s="627" t="s">
        <v>1238</v>
      </c>
      <c r="K1419" s="627" t="s">
        <v>1239</v>
      </c>
      <c r="L1419" s="629">
        <v>399.47960147671296</v>
      </c>
      <c r="M1419" s="629">
        <v>13</v>
      </c>
      <c r="N1419" s="630">
        <v>5193.2348191972687</v>
      </c>
    </row>
    <row r="1420" spans="1:14" ht="14.4" customHeight="1" x14ac:dyDescent="0.3">
      <c r="A1420" s="625" t="s">
        <v>549</v>
      </c>
      <c r="B1420" s="626" t="s">
        <v>551</v>
      </c>
      <c r="C1420" s="627" t="s">
        <v>575</v>
      </c>
      <c r="D1420" s="628" t="s">
        <v>576</v>
      </c>
      <c r="E1420" s="627" t="s">
        <v>552</v>
      </c>
      <c r="F1420" s="628" t="s">
        <v>553</v>
      </c>
      <c r="G1420" s="627" t="s">
        <v>620</v>
      </c>
      <c r="H1420" s="627" t="s">
        <v>2850</v>
      </c>
      <c r="I1420" s="627" t="s">
        <v>953</v>
      </c>
      <c r="J1420" s="627" t="s">
        <v>2851</v>
      </c>
      <c r="K1420" s="627"/>
      <c r="L1420" s="629">
        <v>89.249322387089222</v>
      </c>
      <c r="M1420" s="629">
        <v>55</v>
      </c>
      <c r="N1420" s="630">
        <v>4908.7127312899074</v>
      </c>
    </row>
    <row r="1421" spans="1:14" ht="14.4" customHeight="1" x14ac:dyDescent="0.3">
      <c r="A1421" s="625" t="s">
        <v>549</v>
      </c>
      <c r="B1421" s="626" t="s">
        <v>551</v>
      </c>
      <c r="C1421" s="627" t="s">
        <v>575</v>
      </c>
      <c r="D1421" s="628" t="s">
        <v>576</v>
      </c>
      <c r="E1421" s="627" t="s">
        <v>552</v>
      </c>
      <c r="F1421" s="628" t="s">
        <v>553</v>
      </c>
      <c r="G1421" s="627" t="s">
        <v>620</v>
      </c>
      <c r="H1421" s="627" t="s">
        <v>1240</v>
      </c>
      <c r="I1421" s="627" t="s">
        <v>953</v>
      </c>
      <c r="J1421" s="627" t="s">
        <v>1241</v>
      </c>
      <c r="K1421" s="627"/>
      <c r="L1421" s="629">
        <v>263.33087723806153</v>
      </c>
      <c r="M1421" s="629">
        <v>48</v>
      </c>
      <c r="N1421" s="630">
        <v>12639.882107426953</v>
      </c>
    </row>
    <row r="1422" spans="1:14" ht="14.4" customHeight="1" x14ac:dyDescent="0.3">
      <c r="A1422" s="625" t="s">
        <v>549</v>
      </c>
      <c r="B1422" s="626" t="s">
        <v>551</v>
      </c>
      <c r="C1422" s="627" t="s">
        <v>575</v>
      </c>
      <c r="D1422" s="628" t="s">
        <v>576</v>
      </c>
      <c r="E1422" s="627" t="s">
        <v>552</v>
      </c>
      <c r="F1422" s="628" t="s">
        <v>553</v>
      </c>
      <c r="G1422" s="627" t="s">
        <v>620</v>
      </c>
      <c r="H1422" s="627" t="s">
        <v>2185</v>
      </c>
      <c r="I1422" s="627" t="s">
        <v>2185</v>
      </c>
      <c r="J1422" s="627" t="s">
        <v>2186</v>
      </c>
      <c r="K1422" s="627" t="s">
        <v>2187</v>
      </c>
      <c r="L1422" s="629">
        <v>51.99</v>
      </c>
      <c r="M1422" s="629">
        <v>1</v>
      </c>
      <c r="N1422" s="630">
        <v>51.99</v>
      </c>
    </row>
    <row r="1423" spans="1:14" ht="14.4" customHeight="1" x14ac:dyDescent="0.3">
      <c r="A1423" s="625" t="s">
        <v>549</v>
      </c>
      <c r="B1423" s="626" t="s">
        <v>551</v>
      </c>
      <c r="C1423" s="627" t="s">
        <v>575</v>
      </c>
      <c r="D1423" s="628" t="s">
        <v>576</v>
      </c>
      <c r="E1423" s="627" t="s">
        <v>552</v>
      </c>
      <c r="F1423" s="628" t="s">
        <v>553</v>
      </c>
      <c r="G1423" s="627" t="s">
        <v>620</v>
      </c>
      <c r="H1423" s="627" t="s">
        <v>1242</v>
      </c>
      <c r="I1423" s="627" t="s">
        <v>1243</v>
      </c>
      <c r="J1423" s="627" t="s">
        <v>1244</v>
      </c>
      <c r="K1423" s="627" t="s">
        <v>1245</v>
      </c>
      <c r="L1423" s="629">
        <v>270.778921647755</v>
      </c>
      <c r="M1423" s="629">
        <v>2</v>
      </c>
      <c r="N1423" s="630">
        <v>541.55784329551</v>
      </c>
    </row>
    <row r="1424" spans="1:14" ht="14.4" customHeight="1" x14ac:dyDescent="0.3">
      <c r="A1424" s="625" t="s">
        <v>549</v>
      </c>
      <c r="B1424" s="626" t="s">
        <v>551</v>
      </c>
      <c r="C1424" s="627" t="s">
        <v>575</v>
      </c>
      <c r="D1424" s="628" t="s">
        <v>576</v>
      </c>
      <c r="E1424" s="627" t="s">
        <v>552</v>
      </c>
      <c r="F1424" s="628" t="s">
        <v>553</v>
      </c>
      <c r="G1424" s="627" t="s">
        <v>620</v>
      </c>
      <c r="H1424" s="627" t="s">
        <v>2215</v>
      </c>
      <c r="I1424" s="627" t="s">
        <v>953</v>
      </c>
      <c r="J1424" s="627" t="s">
        <v>2216</v>
      </c>
      <c r="K1424" s="627" t="s">
        <v>2217</v>
      </c>
      <c r="L1424" s="629">
        <v>359.90500000000202</v>
      </c>
      <c r="M1424" s="629">
        <v>1</v>
      </c>
      <c r="N1424" s="630">
        <v>359.90500000000202</v>
      </c>
    </row>
    <row r="1425" spans="1:14" ht="14.4" customHeight="1" x14ac:dyDescent="0.3">
      <c r="A1425" s="625" t="s">
        <v>549</v>
      </c>
      <c r="B1425" s="626" t="s">
        <v>551</v>
      </c>
      <c r="C1425" s="627" t="s">
        <v>575</v>
      </c>
      <c r="D1425" s="628" t="s">
        <v>576</v>
      </c>
      <c r="E1425" s="627" t="s">
        <v>552</v>
      </c>
      <c r="F1425" s="628" t="s">
        <v>553</v>
      </c>
      <c r="G1425" s="627" t="s">
        <v>620</v>
      </c>
      <c r="H1425" s="627" t="s">
        <v>3246</v>
      </c>
      <c r="I1425" s="627" t="s">
        <v>3247</v>
      </c>
      <c r="J1425" s="627" t="s">
        <v>3248</v>
      </c>
      <c r="K1425" s="627" t="s">
        <v>1123</v>
      </c>
      <c r="L1425" s="629">
        <v>221.69</v>
      </c>
      <c r="M1425" s="629">
        <v>1</v>
      </c>
      <c r="N1425" s="630">
        <v>221.69</v>
      </c>
    </row>
    <row r="1426" spans="1:14" ht="14.4" customHeight="1" x14ac:dyDescent="0.3">
      <c r="A1426" s="625" t="s">
        <v>549</v>
      </c>
      <c r="B1426" s="626" t="s">
        <v>551</v>
      </c>
      <c r="C1426" s="627" t="s">
        <v>575</v>
      </c>
      <c r="D1426" s="628" t="s">
        <v>576</v>
      </c>
      <c r="E1426" s="627" t="s">
        <v>552</v>
      </c>
      <c r="F1426" s="628" t="s">
        <v>553</v>
      </c>
      <c r="G1426" s="627" t="s">
        <v>620</v>
      </c>
      <c r="H1426" s="627" t="s">
        <v>1266</v>
      </c>
      <c r="I1426" s="627" t="s">
        <v>1267</v>
      </c>
      <c r="J1426" s="627" t="s">
        <v>1268</v>
      </c>
      <c r="K1426" s="627" t="s">
        <v>1269</v>
      </c>
      <c r="L1426" s="629">
        <v>264.50264889964876</v>
      </c>
      <c r="M1426" s="629">
        <v>11</v>
      </c>
      <c r="N1426" s="630">
        <v>2909.5291378961365</v>
      </c>
    </row>
    <row r="1427" spans="1:14" ht="14.4" customHeight="1" x14ac:dyDescent="0.3">
      <c r="A1427" s="625" t="s">
        <v>549</v>
      </c>
      <c r="B1427" s="626" t="s">
        <v>551</v>
      </c>
      <c r="C1427" s="627" t="s">
        <v>575</v>
      </c>
      <c r="D1427" s="628" t="s">
        <v>576</v>
      </c>
      <c r="E1427" s="627" t="s">
        <v>552</v>
      </c>
      <c r="F1427" s="628" t="s">
        <v>553</v>
      </c>
      <c r="G1427" s="627" t="s">
        <v>620</v>
      </c>
      <c r="H1427" s="627" t="s">
        <v>3249</v>
      </c>
      <c r="I1427" s="627" t="s">
        <v>3250</v>
      </c>
      <c r="J1427" s="627" t="s">
        <v>3251</v>
      </c>
      <c r="K1427" s="627" t="s">
        <v>3252</v>
      </c>
      <c r="L1427" s="629">
        <v>413.65333333333336</v>
      </c>
      <c r="M1427" s="629">
        <v>9</v>
      </c>
      <c r="N1427" s="630">
        <v>3722.88</v>
      </c>
    </row>
    <row r="1428" spans="1:14" ht="14.4" customHeight="1" x14ac:dyDescent="0.3">
      <c r="A1428" s="625" t="s">
        <v>549</v>
      </c>
      <c r="B1428" s="626" t="s">
        <v>551</v>
      </c>
      <c r="C1428" s="627" t="s">
        <v>575</v>
      </c>
      <c r="D1428" s="628" t="s">
        <v>576</v>
      </c>
      <c r="E1428" s="627" t="s">
        <v>552</v>
      </c>
      <c r="F1428" s="628" t="s">
        <v>553</v>
      </c>
      <c r="G1428" s="627" t="s">
        <v>620</v>
      </c>
      <c r="H1428" s="627" t="s">
        <v>1318</v>
      </c>
      <c r="I1428" s="627" t="s">
        <v>1319</v>
      </c>
      <c r="J1428" s="627" t="s">
        <v>1320</v>
      </c>
      <c r="K1428" s="627" t="s">
        <v>1321</v>
      </c>
      <c r="L1428" s="629">
        <v>72.06</v>
      </c>
      <c r="M1428" s="629">
        <v>1</v>
      </c>
      <c r="N1428" s="630">
        <v>72.06</v>
      </c>
    </row>
    <row r="1429" spans="1:14" ht="14.4" customHeight="1" x14ac:dyDescent="0.3">
      <c r="A1429" s="625" t="s">
        <v>549</v>
      </c>
      <c r="B1429" s="626" t="s">
        <v>551</v>
      </c>
      <c r="C1429" s="627" t="s">
        <v>575</v>
      </c>
      <c r="D1429" s="628" t="s">
        <v>576</v>
      </c>
      <c r="E1429" s="627" t="s">
        <v>552</v>
      </c>
      <c r="F1429" s="628" t="s">
        <v>553</v>
      </c>
      <c r="G1429" s="627" t="s">
        <v>620</v>
      </c>
      <c r="H1429" s="627" t="s">
        <v>1329</v>
      </c>
      <c r="I1429" s="627" t="s">
        <v>953</v>
      </c>
      <c r="J1429" s="627" t="s">
        <v>1330</v>
      </c>
      <c r="K1429" s="627"/>
      <c r="L1429" s="629">
        <v>74.955700745613996</v>
      </c>
      <c r="M1429" s="629">
        <v>10</v>
      </c>
      <c r="N1429" s="630">
        <v>749.5570074561399</v>
      </c>
    </row>
    <row r="1430" spans="1:14" ht="14.4" customHeight="1" x14ac:dyDescent="0.3">
      <c r="A1430" s="625" t="s">
        <v>549</v>
      </c>
      <c r="B1430" s="626" t="s">
        <v>551</v>
      </c>
      <c r="C1430" s="627" t="s">
        <v>575</v>
      </c>
      <c r="D1430" s="628" t="s">
        <v>576</v>
      </c>
      <c r="E1430" s="627" t="s">
        <v>552</v>
      </c>
      <c r="F1430" s="628" t="s">
        <v>553</v>
      </c>
      <c r="G1430" s="627" t="s">
        <v>620</v>
      </c>
      <c r="H1430" s="627" t="s">
        <v>1339</v>
      </c>
      <c r="I1430" s="627" t="s">
        <v>1340</v>
      </c>
      <c r="J1430" s="627" t="s">
        <v>1341</v>
      </c>
      <c r="K1430" s="627" t="s">
        <v>1342</v>
      </c>
      <c r="L1430" s="629">
        <v>69.91</v>
      </c>
      <c r="M1430" s="629">
        <v>1</v>
      </c>
      <c r="N1430" s="630">
        <v>69.91</v>
      </c>
    </row>
    <row r="1431" spans="1:14" ht="14.4" customHeight="1" x14ac:dyDescent="0.3">
      <c r="A1431" s="625" t="s">
        <v>549</v>
      </c>
      <c r="B1431" s="626" t="s">
        <v>551</v>
      </c>
      <c r="C1431" s="627" t="s">
        <v>575</v>
      </c>
      <c r="D1431" s="628" t="s">
        <v>576</v>
      </c>
      <c r="E1431" s="627" t="s">
        <v>552</v>
      </c>
      <c r="F1431" s="628" t="s">
        <v>553</v>
      </c>
      <c r="G1431" s="627" t="s">
        <v>620</v>
      </c>
      <c r="H1431" s="627" t="s">
        <v>1343</v>
      </c>
      <c r="I1431" s="627" t="s">
        <v>1344</v>
      </c>
      <c r="J1431" s="627" t="s">
        <v>1345</v>
      </c>
      <c r="K1431" s="627" t="s">
        <v>1346</v>
      </c>
      <c r="L1431" s="629">
        <v>366.86896902248958</v>
      </c>
      <c r="M1431" s="629">
        <v>19</v>
      </c>
      <c r="N1431" s="630">
        <v>6970.5104114273017</v>
      </c>
    </row>
    <row r="1432" spans="1:14" ht="14.4" customHeight="1" x14ac:dyDescent="0.3">
      <c r="A1432" s="625" t="s">
        <v>549</v>
      </c>
      <c r="B1432" s="626" t="s">
        <v>551</v>
      </c>
      <c r="C1432" s="627" t="s">
        <v>575</v>
      </c>
      <c r="D1432" s="628" t="s">
        <v>576</v>
      </c>
      <c r="E1432" s="627" t="s">
        <v>552</v>
      </c>
      <c r="F1432" s="628" t="s">
        <v>553</v>
      </c>
      <c r="G1432" s="627" t="s">
        <v>620</v>
      </c>
      <c r="H1432" s="627" t="s">
        <v>1349</v>
      </c>
      <c r="I1432" s="627" t="s">
        <v>953</v>
      </c>
      <c r="J1432" s="627" t="s">
        <v>1350</v>
      </c>
      <c r="K1432" s="627"/>
      <c r="L1432" s="629">
        <v>52.27284591537218</v>
      </c>
      <c r="M1432" s="629">
        <v>8</v>
      </c>
      <c r="N1432" s="630">
        <v>418.18276732297744</v>
      </c>
    </row>
    <row r="1433" spans="1:14" ht="14.4" customHeight="1" x14ac:dyDescent="0.3">
      <c r="A1433" s="625" t="s">
        <v>549</v>
      </c>
      <c r="B1433" s="626" t="s">
        <v>551</v>
      </c>
      <c r="C1433" s="627" t="s">
        <v>575</v>
      </c>
      <c r="D1433" s="628" t="s">
        <v>576</v>
      </c>
      <c r="E1433" s="627" t="s">
        <v>552</v>
      </c>
      <c r="F1433" s="628" t="s">
        <v>553</v>
      </c>
      <c r="G1433" s="627" t="s">
        <v>620</v>
      </c>
      <c r="H1433" s="627" t="s">
        <v>1351</v>
      </c>
      <c r="I1433" s="627" t="s">
        <v>953</v>
      </c>
      <c r="J1433" s="627" t="s">
        <v>1352</v>
      </c>
      <c r="K1433" s="627"/>
      <c r="L1433" s="629">
        <v>264.47705994654751</v>
      </c>
      <c r="M1433" s="629">
        <v>2</v>
      </c>
      <c r="N1433" s="630">
        <v>528.95411989309503</v>
      </c>
    </row>
    <row r="1434" spans="1:14" ht="14.4" customHeight="1" x14ac:dyDescent="0.3">
      <c r="A1434" s="625" t="s">
        <v>549</v>
      </c>
      <c r="B1434" s="626" t="s">
        <v>551</v>
      </c>
      <c r="C1434" s="627" t="s">
        <v>575</v>
      </c>
      <c r="D1434" s="628" t="s">
        <v>576</v>
      </c>
      <c r="E1434" s="627" t="s">
        <v>552</v>
      </c>
      <c r="F1434" s="628" t="s">
        <v>553</v>
      </c>
      <c r="G1434" s="627" t="s">
        <v>620</v>
      </c>
      <c r="H1434" s="627" t="s">
        <v>1353</v>
      </c>
      <c r="I1434" s="627" t="s">
        <v>953</v>
      </c>
      <c r="J1434" s="627" t="s">
        <v>1354</v>
      </c>
      <c r="K1434" s="627"/>
      <c r="L1434" s="629">
        <v>84.846686418009284</v>
      </c>
      <c r="M1434" s="629">
        <v>120</v>
      </c>
      <c r="N1434" s="630">
        <v>10181.602370161114</v>
      </c>
    </row>
    <row r="1435" spans="1:14" ht="14.4" customHeight="1" x14ac:dyDescent="0.3">
      <c r="A1435" s="625" t="s">
        <v>549</v>
      </c>
      <c r="B1435" s="626" t="s">
        <v>551</v>
      </c>
      <c r="C1435" s="627" t="s">
        <v>575</v>
      </c>
      <c r="D1435" s="628" t="s">
        <v>576</v>
      </c>
      <c r="E1435" s="627" t="s">
        <v>552</v>
      </c>
      <c r="F1435" s="628" t="s">
        <v>553</v>
      </c>
      <c r="G1435" s="627" t="s">
        <v>620</v>
      </c>
      <c r="H1435" s="627" t="s">
        <v>2232</v>
      </c>
      <c r="I1435" s="627" t="s">
        <v>2233</v>
      </c>
      <c r="J1435" s="627" t="s">
        <v>2234</v>
      </c>
      <c r="K1435" s="627" t="s">
        <v>2235</v>
      </c>
      <c r="L1435" s="629">
        <v>291.50987852274699</v>
      </c>
      <c r="M1435" s="629">
        <v>4</v>
      </c>
      <c r="N1435" s="630">
        <v>1166.039514090988</v>
      </c>
    </row>
    <row r="1436" spans="1:14" ht="14.4" customHeight="1" x14ac:dyDescent="0.3">
      <c r="A1436" s="625" t="s">
        <v>549</v>
      </c>
      <c r="B1436" s="626" t="s">
        <v>551</v>
      </c>
      <c r="C1436" s="627" t="s">
        <v>575</v>
      </c>
      <c r="D1436" s="628" t="s">
        <v>576</v>
      </c>
      <c r="E1436" s="627" t="s">
        <v>552</v>
      </c>
      <c r="F1436" s="628" t="s">
        <v>553</v>
      </c>
      <c r="G1436" s="627" t="s">
        <v>620</v>
      </c>
      <c r="H1436" s="627" t="s">
        <v>2293</v>
      </c>
      <c r="I1436" s="627" t="s">
        <v>2294</v>
      </c>
      <c r="J1436" s="627" t="s">
        <v>2295</v>
      </c>
      <c r="K1436" s="627" t="s">
        <v>2296</v>
      </c>
      <c r="L1436" s="629">
        <v>94.199914570891664</v>
      </c>
      <c r="M1436" s="629">
        <v>3</v>
      </c>
      <c r="N1436" s="630">
        <v>282.59974371267498</v>
      </c>
    </row>
    <row r="1437" spans="1:14" ht="14.4" customHeight="1" x14ac:dyDescent="0.3">
      <c r="A1437" s="625" t="s">
        <v>549</v>
      </c>
      <c r="B1437" s="626" t="s">
        <v>551</v>
      </c>
      <c r="C1437" s="627" t="s">
        <v>575</v>
      </c>
      <c r="D1437" s="628" t="s">
        <v>576</v>
      </c>
      <c r="E1437" s="627" t="s">
        <v>552</v>
      </c>
      <c r="F1437" s="628" t="s">
        <v>553</v>
      </c>
      <c r="G1437" s="627" t="s">
        <v>620</v>
      </c>
      <c r="H1437" s="627" t="s">
        <v>2299</v>
      </c>
      <c r="I1437" s="627" t="s">
        <v>953</v>
      </c>
      <c r="J1437" s="627" t="s">
        <v>2300</v>
      </c>
      <c r="K1437" s="627"/>
      <c r="L1437" s="629">
        <v>88.259809297599801</v>
      </c>
      <c r="M1437" s="629">
        <v>1</v>
      </c>
      <c r="N1437" s="630">
        <v>88.259809297599801</v>
      </c>
    </row>
    <row r="1438" spans="1:14" ht="14.4" customHeight="1" x14ac:dyDescent="0.3">
      <c r="A1438" s="625" t="s">
        <v>549</v>
      </c>
      <c r="B1438" s="626" t="s">
        <v>551</v>
      </c>
      <c r="C1438" s="627" t="s">
        <v>575</v>
      </c>
      <c r="D1438" s="628" t="s">
        <v>576</v>
      </c>
      <c r="E1438" s="627" t="s">
        <v>552</v>
      </c>
      <c r="F1438" s="628" t="s">
        <v>553</v>
      </c>
      <c r="G1438" s="627" t="s">
        <v>620</v>
      </c>
      <c r="H1438" s="627" t="s">
        <v>3253</v>
      </c>
      <c r="I1438" s="627" t="s">
        <v>3253</v>
      </c>
      <c r="J1438" s="627" t="s">
        <v>2109</v>
      </c>
      <c r="K1438" s="627" t="s">
        <v>626</v>
      </c>
      <c r="L1438" s="629">
        <v>382.60999999999996</v>
      </c>
      <c r="M1438" s="629">
        <v>3</v>
      </c>
      <c r="N1438" s="630">
        <v>1147.83</v>
      </c>
    </row>
    <row r="1439" spans="1:14" ht="14.4" customHeight="1" x14ac:dyDescent="0.3">
      <c r="A1439" s="625" t="s">
        <v>549</v>
      </c>
      <c r="B1439" s="626" t="s">
        <v>551</v>
      </c>
      <c r="C1439" s="627" t="s">
        <v>575</v>
      </c>
      <c r="D1439" s="628" t="s">
        <v>576</v>
      </c>
      <c r="E1439" s="627" t="s">
        <v>552</v>
      </c>
      <c r="F1439" s="628" t="s">
        <v>553</v>
      </c>
      <c r="G1439" s="627" t="s">
        <v>620</v>
      </c>
      <c r="H1439" s="627" t="s">
        <v>3254</v>
      </c>
      <c r="I1439" s="627" t="s">
        <v>3255</v>
      </c>
      <c r="J1439" s="627" t="s">
        <v>3256</v>
      </c>
      <c r="K1439" s="627" t="s">
        <v>3257</v>
      </c>
      <c r="L1439" s="629">
        <v>1820.44982623749</v>
      </c>
      <c r="M1439" s="629">
        <v>1</v>
      </c>
      <c r="N1439" s="630">
        <v>1820.44982623749</v>
      </c>
    </row>
    <row r="1440" spans="1:14" ht="14.4" customHeight="1" x14ac:dyDescent="0.3">
      <c r="A1440" s="625" t="s">
        <v>549</v>
      </c>
      <c r="B1440" s="626" t="s">
        <v>551</v>
      </c>
      <c r="C1440" s="627" t="s">
        <v>575</v>
      </c>
      <c r="D1440" s="628" t="s">
        <v>576</v>
      </c>
      <c r="E1440" s="627" t="s">
        <v>552</v>
      </c>
      <c r="F1440" s="628" t="s">
        <v>553</v>
      </c>
      <c r="G1440" s="627" t="s">
        <v>620</v>
      </c>
      <c r="H1440" s="627" t="s">
        <v>3258</v>
      </c>
      <c r="I1440" s="627" t="s">
        <v>3259</v>
      </c>
      <c r="J1440" s="627" t="s">
        <v>3260</v>
      </c>
      <c r="K1440" s="627" t="s">
        <v>3261</v>
      </c>
      <c r="L1440" s="629">
        <v>49.686666666999997</v>
      </c>
      <c r="M1440" s="629">
        <v>1</v>
      </c>
      <c r="N1440" s="630">
        <v>49.686666666999997</v>
      </c>
    </row>
    <row r="1441" spans="1:14" ht="14.4" customHeight="1" x14ac:dyDescent="0.3">
      <c r="A1441" s="625" t="s">
        <v>549</v>
      </c>
      <c r="B1441" s="626" t="s">
        <v>551</v>
      </c>
      <c r="C1441" s="627" t="s">
        <v>575</v>
      </c>
      <c r="D1441" s="628" t="s">
        <v>576</v>
      </c>
      <c r="E1441" s="627" t="s">
        <v>552</v>
      </c>
      <c r="F1441" s="628" t="s">
        <v>553</v>
      </c>
      <c r="G1441" s="627" t="s">
        <v>620</v>
      </c>
      <c r="H1441" s="627" t="s">
        <v>3262</v>
      </c>
      <c r="I1441" s="627" t="s">
        <v>3263</v>
      </c>
      <c r="J1441" s="627" t="s">
        <v>2093</v>
      </c>
      <c r="K1441" s="627" t="s">
        <v>3264</v>
      </c>
      <c r="L1441" s="629">
        <v>149.89931335166801</v>
      </c>
      <c r="M1441" s="629">
        <v>1</v>
      </c>
      <c r="N1441" s="630">
        <v>149.89931335166801</v>
      </c>
    </row>
    <row r="1442" spans="1:14" ht="14.4" customHeight="1" x14ac:dyDescent="0.3">
      <c r="A1442" s="625" t="s">
        <v>549</v>
      </c>
      <c r="B1442" s="626" t="s">
        <v>551</v>
      </c>
      <c r="C1442" s="627" t="s">
        <v>575</v>
      </c>
      <c r="D1442" s="628" t="s">
        <v>576</v>
      </c>
      <c r="E1442" s="627" t="s">
        <v>552</v>
      </c>
      <c r="F1442" s="628" t="s">
        <v>553</v>
      </c>
      <c r="G1442" s="627" t="s">
        <v>620</v>
      </c>
      <c r="H1442" s="627" t="s">
        <v>3265</v>
      </c>
      <c r="I1442" s="627" t="s">
        <v>3266</v>
      </c>
      <c r="J1442" s="627" t="s">
        <v>3267</v>
      </c>
      <c r="K1442" s="627" t="s">
        <v>3268</v>
      </c>
      <c r="L1442" s="629">
        <v>143.88999999999999</v>
      </c>
      <c r="M1442" s="629">
        <v>1</v>
      </c>
      <c r="N1442" s="630">
        <v>143.88999999999999</v>
      </c>
    </row>
    <row r="1443" spans="1:14" ht="14.4" customHeight="1" x14ac:dyDescent="0.3">
      <c r="A1443" s="625" t="s">
        <v>549</v>
      </c>
      <c r="B1443" s="626" t="s">
        <v>551</v>
      </c>
      <c r="C1443" s="627" t="s">
        <v>575</v>
      </c>
      <c r="D1443" s="628" t="s">
        <v>576</v>
      </c>
      <c r="E1443" s="627" t="s">
        <v>552</v>
      </c>
      <c r="F1443" s="628" t="s">
        <v>553</v>
      </c>
      <c r="G1443" s="627" t="s">
        <v>620</v>
      </c>
      <c r="H1443" s="627" t="s">
        <v>3269</v>
      </c>
      <c r="I1443" s="627" t="s">
        <v>3270</v>
      </c>
      <c r="J1443" s="627" t="s">
        <v>3271</v>
      </c>
      <c r="K1443" s="627" t="s">
        <v>1091</v>
      </c>
      <c r="L1443" s="629">
        <v>19.32171963617099</v>
      </c>
      <c r="M1443" s="629">
        <v>1440</v>
      </c>
      <c r="N1443" s="630">
        <v>27823.276276086224</v>
      </c>
    </row>
    <row r="1444" spans="1:14" ht="14.4" customHeight="1" x14ac:dyDescent="0.3">
      <c r="A1444" s="625" t="s">
        <v>549</v>
      </c>
      <c r="B1444" s="626" t="s">
        <v>551</v>
      </c>
      <c r="C1444" s="627" t="s">
        <v>575</v>
      </c>
      <c r="D1444" s="628" t="s">
        <v>576</v>
      </c>
      <c r="E1444" s="627" t="s">
        <v>552</v>
      </c>
      <c r="F1444" s="628" t="s">
        <v>553</v>
      </c>
      <c r="G1444" s="627" t="s">
        <v>620</v>
      </c>
      <c r="H1444" s="627" t="s">
        <v>3272</v>
      </c>
      <c r="I1444" s="627" t="s">
        <v>3273</v>
      </c>
      <c r="J1444" s="627" t="s">
        <v>3274</v>
      </c>
      <c r="K1444" s="627" t="s">
        <v>3275</v>
      </c>
      <c r="L1444" s="629">
        <v>254.52</v>
      </c>
      <c r="M1444" s="629">
        <v>1</v>
      </c>
      <c r="N1444" s="630">
        <v>254.52</v>
      </c>
    </row>
    <row r="1445" spans="1:14" ht="14.4" customHeight="1" x14ac:dyDescent="0.3">
      <c r="A1445" s="625" t="s">
        <v>549</v>
      </c>
      <c r="B1445" s="626" t="s">
        <v>551</v>
      </c>
      <c r="C1445" s="627" t="s">
        <v>575</v>
      </c>
      <c r="D1445" s="628" t="s">
        <v>576</v>
      </c>
      <c r="E1445" s="627" t="s">
        <v>552</v>
      </c>
      <c r="F1445" s="628" t="s">
        <v>553</v>
      </c>
      <c r="G1445" s="627" t="s">
        <v>620</v>
      </c>
      <c r="H1445" s="627" t="s">
        <v>1372</v>
      </c>
      <c r="I1445" s="627" t="s">
        <v>953</v>
      </c>
      <c r="J1445" s="627" t="s">
        <v>1373</v>
      </c>
      <c r="K1445" s="627"/>
      <c r="L1445" s="629">
        <v>101.9071680218665</v>
      </c>
      <c r="M1445" s="629">
        <v>2</v>
      </c>
      <c r="N1445" s="630">
        <v>203.81433604373299</v>
      </c>
    </row>
    <row r="1446" spans="1:14" ht="14.4" customHeight="1" x14ac:dyDescent="0.3">
      <c r="A1446" s="625" t="s">
        <v>549</v>
      </c>
      <c r="B1446" s="626" t="s">
        <v>551</v>
      </c>
      <c r="C1446" s="627" t="s">
        <v>575</v>
      </c>
      <c r="D1446" s="628" t="s">
        <v>576</v>
      </c>
      <c r="E1446" s="627" t="s">
        <v>552</v>
      </c>
      <c r="F1446" s="628" t="s">
        <v>553</v>
      </c>
      <c r="G1446" s="627" t="s">
        <v>620</v>
      </c>
      <c r="H1446" s="627" t="s">
        <v>3276</v>
      </c>
      <c r="I1446" s="627" t="s">
        <v>953</v>
      </c>
      <c r="J1446" s="627" t="s">
        <v>3277</v>
      </c>
      <c r="K1446" s="627"/>
      <c r="L1446" s="629">
        <v>36.264000000000003</v>
      </c>
      <c r="M1446" s="629">
        <v>2</v>
      </c>
      <c r="N1446" s="630">
        <v>72.528000000000006</v>
      </c>
    </row>
    <row r="1447" spans="1:14" ht="14.4" customHeight="1" x14ac:dyDescent="0.3">
      <c r="A1447" s="625" t="s">
        <v>549</v>
      </c>
      <c r="B1447" s="626" t="s">
        <v>551</v>
      </c>
      <c r="C1447" s="627" t="s">
        <v>575</v>
      </c>
      <c r="D1447" s="628" t="s">
        <v>576</v>
      </c>
      <c r="E1447" s="627" t="s">
        <v>552</v>
      </c>
      <c r="F1447" s="628" t="s">
        <v>553</v>
      </c>
      <c r="G1447" s="627" t="s">
        <v>620</v>
      </c>
      <c r="H1447" s="627" t="s">
        <v>3278</v>
      </c>
      <c r="I1447" s="627" t="s">
        <v>3279</v>
      </c>
      <c r="J1447" s="627" t="s">
        <v>3280</v>
      </c>
      <c r="K1447" s="627" t="s">
        <v>3245</v>
      </c>
      <c r="L1447" s="629">
        <v>2832.0174999999999</v>
      </c>
      <c r="M1447" s="629">
        <v>4</v>
      </c>
      <c r="N1447" s="630">
        <v>11328.07</v>
      </c>
    </row>
    <row r="1448" spans="1:14" ht="14.4" customHeight="1" x14ac:dyDescent="0.3">
      <c r="A1448" s="625" t="s">
        <v>549</v>
      </c>
      <c r="B1448" s="626" t="s">
        <v>551</v>
      </c>
      <c r="C1448" s="627" t="s">
        <v>575</v>
      </c>
      <c r="D1448" s="628" t="s">
        <v>576</v>
      </c>
      <c r="E1448" s="627" t="s">
        <v>552</v>
      </c>
      <c r="F1448" s="628" t="s">
        <v>553</v>
      </c>
      <c r="G1448" s="627" t="s">
        <v>620</v>
      </c>
      <c r="H1448" s="627" t="s">
        <v>3281</v>
      </c>
      <c r="I1448" s="627" t="s">
        <v>953</v>
      </c>
      <c r="J1448" s="627" t="s">
        <v>3282</v>
      </c>
      <c r="K1448" s="627"/>
      <c r="L1448" s="629">
        <v>55.600023923032211</v>
      </c>
      <c r="M1448" s="629">
        <v>36</v>
      </c>
      <c r="N1448" s="630">
        <v>2001.6008612291596</v>
      </c>
    </row>
    <row r="1449" spans="1:14" ht="14.4" customHeight="1" x14ac:dyDescent="0.3">
      <c r="A1449" s="625" t="s">
        <v>549</v>
      </c>
      <c r="B1449" s="626" t="s">
        <v>551</v>
      </c>
      <c r="C1449" s="627" t="s">
        <v>575</v>
      </c>
      <c r="D1449" s="628" t="s">
        <v>576</v>
      </c>
      <c r="E1449" s="627" t="s">
        <v>552</v>
      </c>
      <c r="F1449" s="628" t="s">
        <v>553</v>
      </c>
      <c r="G1449" s="627" t="s">
        <v>620</v>
      </c>
      <c r="H1449" s="627" t="s">
        <v>3283</v>
      </c>
      <c r="I1449" s="627" t="s">
        <v>3283</v>
      </c>
      <c r="J1449" s="627" t="s">
        <v>3284</v>
      </c>
      <c r="K1449" s="627" t="s">
        <v>3285</v>
      </c>
      <c r="L1449" s="629">
        <v>710.01</v>
      </c>
      <c r="M1449" s="629">
        <v>1</v>
      </c>
      <c r="N1449" s="630">
        <v>710.01</v>
      </c>
    </row>
    <row r="1450" spans="1:14" ht="14.4" customHeight="1" x14ac:dyDescent="0.3">
      <c r="A1450" s="625" t="s">
        <v>549</v>
      </c>
      <c r="B1450" s="626" t="s">
        <v>551</v>
      </c>
      <c r="C1450" s="627" t="s">
        <v>575</v>
      </c>
      <c r="D1450" s="628" t="s">
        <v>576</v>
      </c>
      <c r="E1450" s="627" t="s">
        <v>552</v>
      </c>
      <c r="F1450" s="628" t="s">
        <v>553</v>
      </c>
      <c r="G1450" s="627" t="s">
        <v>1399</v>
      </c>
      <c r="H1450" s="627" t="s">
        <v>1406</v>
      </c>
      <c r="I1450" s="627" t="s">
        <v>1407</v>
      </c>
      <c r="J1450" s="627" t="s">
        <v>1408</v>
      </c>
      <c r="K1450" s="627" t="s">
        <v>1409</v>
      </c>
      <c r="L1450" s="629">
        <v>36.33</v>
      </c>
      <c r="M1450" s="629">
        <v>12</v>
      </c>
      <c r="N1450" s="630">
        <v>435.96</v>
      </c>
    </row>
    <row r="1451" spans="1:14" ht="14.4" customHeight="1" x14ac:dyDescent="0.3">
      <c r="A1451" s="625" t="s">
        <v>549</v>
      </c>
      <c r="B1451" s="626" t="s">
        <v>551</v>
      </c>
      <c r="C1451" s="627" t="s">
        <v>575</v>
      </c>
      <c r="D1451" s="628" t="s">
        <v>576</v>
      </c>
      <c r="E1451" s="627" t="s">
        <v>552</v>
      </c>
      <c r="F1451" s="628" t="s">
        <v>553</v>
      </c>
      <c r="G1451" s="627" t="s">
        <v>1399</v>
      </c>
      <c r="H1451" s="627" t="s">
        <v>1414</v>
      </c>
      <c r="I1451" s="627" t="s">
        <v>1415</v>
      </c>
      <c r="J1451" s="627" t="s">
        <v>1416</v>
      </c>
      <c r="K1451" s="627" t="s">
        <v>1417</v>
      </c>
      <c r="L1451" s="629">
        <v>47.494999999999997</v>
      </c>
      <c r="M1451" s="629">
        <v>2</v>
      </c>
      <c r="N1451" s="630">
        <v>94.99</v>
      </c>
    </row>
    <row r="1452" spans="1:14" ht="14.4" customHeight="1" x14ac:dyDescent="0.3">
      <c r="A1452" s="625" t="s">
        <v>549</v>
      </c>
      <c r="B1452" s="626" t="s">
        <v>551</v>
      </c>
      <c r="C1452" s="627" t="s">
        <v>575</v>
      </c>
      <c r="D1452" s="628" t="s">
        <v>576</v>
      </c>
      <c r="E1452" s="627" t="s">
        <v>552</v>
      </c>
      <c r="F1452" s="628" t="s">
        <v>553</v>
      </c>
      <c r="G1452" s="627" t="s">
        <v>1399</v>
      </c>
      <c r="H1452" s="627" t="s">
        <v>1425</v>
      </c>
      <c r="I1452" s="627" t="s">
        <v>1426</v>
      </c>
      <c r="J1452" s="627" t="s">
        <v>1427</v>
      </c>
      <c r="K1452" s="627" t="s">
        <v>1009</v>
      </c>
      <c r="L1452" s="629">
        <v>84.51</v>
      </c>
      <c r="M1452" s="629">
        <v>1</v>
      </c>
      <c r="N1452" s="630">
        <v>84.51</v>
      </c>
    </row>
    <row r="1453" spans="1:14" ht="14.4" customHeight="1" x14ac:dyDescent="0.3">
      <c r="A1453" s="625" t="s">
        <v>549</v>
      </c>
      <c r="B1453" s="626" t="s">
        <v>551</v>
      </c>
      <c r="C1453" s="627" t="s">
        <v>575</v>
      </c>
      <c r="D1453" s="628" t="s">
        <v>576</v>
      </c>
      <c r="E1453" s="627" t="s">
        <v>552</v>
      </c>
      <c r="F1453" s="628" t="s">
        <v>553</v>
      </c>
      <c r="G1453" s="627" t="s">
        <v>1399</v>
      </c>
      <c r="H1453" s="627" t="s">
        <v>3286</v>
      </c>
      <c r="I1453" s="627" t="s">
        <v>3287</v>
      </c>
      <c r="J1453" s="627" t="s">
        <v>3288</v>
      </c>
      <c r="K1453" s="627" t="s">
        <v>3289</v>
      </c>
      <c r="L1453" s="629">
        <v>144.53</v>
      </c>
      <c r="M1453" s="629">
        <v>1</v>
      </c>
      <c r="N1453" s="630">
        <v>144.53</v>
      </c>
    </row>
    <row r="1454" spans="1:14" ht="14.4" customHeight="1" x14ac:dyDescent="0.3">
      <c r="A1454" s="625" t="s">
        <v>549</v>
      </c>
      <c r="B1454" s="626" t="s">
        <v>551</v>
      </c>
      <c r="C1454" s="627" t="s">
        <v>575</v>
      </c>
      <c r="D1454" s="628" t="s">
        <v>576</v>
      </c>
      <c r="E1454" s="627" t="s">
        <v>552</v>
      </c>
      <c r="F1454" s="628" t="s">
        <v>553</v>
      </c>
      <c r="G1454" s="627" t="s">
        <v>1399</v>
      </c>
      <c r="H1454" s="627" t="s">
        <v>1443</v>
      </c>
      <c r="I1454" s="627" t="s">
        <v>1444</v>
      </c>
      <c r="J1454" s="627" t="s">
        <v>1445</v>
      </c>
      <c r="K1454" s="627" t="s">
        <v>1446</v>
      </c>
      <c r="L1454" s="629">
        <v>58.88</v>
      </c>
      <c r="M1454" s="629">
        <v>4</v>
      </c>
      <c r="N1454" s="630">
        <v>235.52</v>
      </c>
    </row>
    <row r="1455" spans="1:14" ht="14.4" customHeight="1" x14ac:dyDescent="0.3">
      <c r="A1455" s="625" t="s">
        <v>549</v>
      </c>
      <c r="B1455" s="626" t="s">
        <v>551</v>
      </c>
      <c r="C1455" s="627" t="s">
        <v>575</v>
      </c>
      <c r="D1455" s="628" t="s">
        <v>576</v>
      </c>
      <c r="E1455" s="627" t="s">
        <v>552</v>
      </c>
      <c r="F1455" s="628" t="s">
        <v>553</v>
      </c>
      <c r="G1455" s="627" t="s">
        <v>1399</v>
      </c>
      <c r="H1455" s="627" t="s">
        <v>3290</v>
      </c>
      <c r="I1455" s="627" t="s">
        <v>3291</v>
      </c>
      <c r="J1455" s="627" t="s">
        <v>3292</v>
      </c>
      <c r="K1455" s="627" t="s">
        <v>1632</v>
      </c>
      <c r="L1455" s="629">
        <v>54.46</v>
      </c>
      <c r="M1455" s="629">
        <v>2</v>
      </c>
      <c r="N1455" s="630">
        <v>108.92</v>
      </c>
    </row>
    <row r="1456" spans="1:14" ht="14.4" customHeight="1" x14ac:dyDescent="0.3">
      <c r="A1456" s="625" t="s">
        <v>549</v>
      </c>
      <c r="B1456" s="626" t="s">
        <v>551</v>
      </c>
      <c r="C1456" s="627" t="s">
        <v>575</v>
      </c>
      <c r="D1456" s="628" t="s">
        <v>576</v>
      </c>
      <c r="E1456" s="627" t="s">
        <v>552</v>
      </c>
      <c r="F1456" s="628" t="s">
        <v>553</v>
      </c>
      <c r="G1456" s="627" t="s">
        <v>1399</v>
      </c>
      <c r="H1456" s="627" t="s">
        <v>1451</v>
      </c>
      <c r="I1456" s="627" t="s">
        <v>1452</v>
      </c>
      <c r="J1456" s="627" t="s">
        <v>1453</v>
      </c>
      <c r="K1456" s="627" t="s">
        <v>1061</v>
      </c>
      <c r="L1456" s="629">
        <v>43.380080484263097</v>
      </c>
      <c r="M1456" s="629">
        <v>1</v>
      </c>
      <c r="N1456" s="630">
        <v>43.380080484263097</v>
      </c>
    </row>
    <row r="1457" spans="1:14" ht="14.4" customHeight="1" x14ac:dyDescent="0.3">
      <c r="A1457" s="625" t="s">
        <v>549</v>
      </c>
      <c r="B1457" s="626" t="s">
        <v>551</v>
      </c>
      <c r="C1457" s="627" t="s">
        <v>575</v>
      </c>
      <c r="D1457" s="628" t="s">
        <v>576</v>
      </c>
      <c r="E1457" s="627" t="s">
        <v>552</v>
      </c>
      <c r="F1457" s="628" t="s">
        <v>553</v>
      </c>
      <c r="G1457" s="627" t="s">
        <v>1399</v>
      </c>
      <c r="H1457" s="627" t="s">
        <v>3293</v>
      </c>
      <c r="I1457" s="627" t="s">
        <v>3294</v>
      </c>
      <c r="J1457" s="627" t="s">
        <v>3295</v>
      </c>
      <c r="K1457" s="627" t="s">
        <v>3296</v>
      </c>
      <c r="L1457" s="629">
        <v>132.84</v>
      </c>
      <c r="M1457" s="629">
        <v>1</v>
      </c>
      <c r="N1457" s="630">
        <v>132.84</v>
      </c>
    </row>
    <row r="1458" spans="1:14" ht="14.4" customHeight="1" x14ac:dyDescent="0.3">
      <c r="A1458" s="625" t="s">
        <v>549</v>
      </c>
      <c r="B1458" s="626" t="s">
        <v>551</v>
      </c>
      <c r="C1458" s="627" t="s">
        <v>575</v>
      </c>
      <c r="D1458" s="628" t="s">
        <v>576</v>
      </c>
      <c r="E1458" s="627" t="s">
        <v>552</v>
      </c>
      <c r="F1458" s="628" t="s">
        <v>553</v>
      </c>
      <c r="G1458" s="627" t="s">
        <v>1399</v>
      </c>
      <c r="H1458" s="627" t="s">
        <v>1462</v>
      </c>
      <c r="I1458" s="627" t="s">
        <v>1463</v>
      </c>
      <c r="J1458" s="627" t="s">
        <v>1464</v>
      </c>
      <c r="K1458" s="627" t="s">
        <v>1465</v>
      </c>
      <c r="L1458" s="629">
        <v>3449.9996969310414</v>
      </c>
      <c r="M1458" s="629">
        <v>19</v>
      </c>
      <c r="N1458" s="630">
        <v>65549.994241689783</v>
      </c>
    </row>
    <row r="1459" spans="1:14" ht="14.4" customHeight="1" x14ac:dyDescent="0.3">
      <c r="A1459" s="625" t="s">
        <v>549</v>
      </c>
      <c r="B1459" s="626" t="s">
        <v>551</v>
      </c>
      <c r="C1459" s="627" t="s">
        <v>575</v>
      </c>
      <c r="D1459" s="628" t="s">
        <v>576</v>
      </c>
      <c r="E1459" s="627" t="s">
        <v>552</v>
      </c>
      <c r="F1459" s="628" t="s">
        <v>553</v>
      </c>
      <c r="G1459" s="627" t="s">
        <v>1399</v>
      </c>
      <c r="H1459" s="627" t="s">
        <v>1470</v>
      </c>
      <c r="I1459" s="627" t="s">
        <v>1471</v>
      </c>
      <c r="J1459" s="627" t="s">
        <v>1472</v>
      </c>
      <c r="K1459" s="627" t="s">
        <v>1302</v>
      </c>
      <c r="L1459" s="629">
        <v>110.323423300605</v>
      </c>
      <c r="M1459" s="629">
        <v>3</v>
      </c>
      <c r="N1459" s="630">
        <v>330.97026990181502</v>
      </c>
    </row>
    <row r="1460" spans="1:14" ht="14.4" customHeight="1" x14ac:dyDescent="0.3">
      <c r="A1460" s="625" t="s">
        <v>549</v>
      </c>
      <c r="B1460" s="626" t="s">
        <v>551</v>
      </c>
      <c r="C1460" s="627" t="s">
        <v>575</v>
      </c>
      <c r="D1460" s="628" t="s">
        <v>576</v>
      </c>
      <c r="E1460" s="627" t="s">
        <v>552</v>
      </c>
      <c r="F1460" s="628" t="s">
        <v>553</v>
      </c>
      <c r="G1460" s="627" t="s">
        <v>1399</v>
      </c>
      <c r="H1460" s="627" t="s">
        <v>2374</v>
      </c>
      <c r="I1460" s="627" t="s">
        <v>2375</v>
      </c>
      <c r="J1460" s="627" t="s">
        <v>2376</v>
      </c>
      <c r="K1460" s="627" t="s">
        <v>2377</v>
      </c>
      <c r="L1460" s="629">
        <v>85.65</v>
      </c>
      <c r="M1460" s="629">
        <v>1</v>
      </c>
      <c r="N1460" s="630">
        <v>85.65</v>
      </c>
    </row>
    <row r="1461" spans="1:14" ht="14.4" customHeight="1" x14ac:dyDescent="0.3">
      <c r="A1461" s="625" t="s">
        <v>549</v>
      </c>
      <c r="B1461" s="626" t="s">
        <v>551</v>
      </c>
      <c r="C1461" s="627" t="s">
        <v>575</v>
      </c>
      <c r="D1461" s="628" t="s">
        <v>576</v>
      </c>
      <c r="E1461" s="627" t="s">
        <v>552</v>
      </c>
      <c r="F1461" s="628" t="s">
        <v>553</v>
      </c>
      <c r="G1461" s="627" t="s">
        <v>1399</v>
      </c>
      <c r="H1461" s="627" t="s">
        <v>2392</v>
      </c>
      <c r="I1461" s="627" t="s">
        <v>2393</v>
      </c>
      <c r="J1461" s="627" t="s">
        <v>2394</v>
      </c>
      <c r="K1461" s="627" t="s">
        <v>931</v>
      </c>
      <c r="L1461" s="629">
        <v>98.269362065048128</v>
      </c>
      <c r="M1461" s="629">
        <v>3</v>
      </c>
      <c r="N1461" s="630">
        <v>294.80808619514437</v>
      </c>
    </row>
    <row r="1462" spans="1:14" ht="14.4" customHeight="1" x14ac:dyDescent="0.3">
      <c r="A1462" s="625" t="s">
        <v>549</v>
      </c>
      <c r="B1462" s="626" t="s">
        <v>551</v>
      </c>
      <c r="C1462" s="627" t="s">
        <v>575</v>
      </c>
      <c r="D1462" s="628" t="s">
        <v>576</v>
      </c>
      <c r="E1462" s="627" t="s">
        <v>552</v>
      </c>
      <c r="F1462" s="628" t="s">
        <v>553</v>
      </c>
      <c r="G1462" s="627" t="s">
        <v>1399</v>
      </c>
      <c r="H1462" s="627" t="s">
        <v>2395</v>
      </c>
      <c r="I1462" s="627" t="s">
        <v>2396</v>
      </c>
      <c r="J1462" s="627" t="s">
        <v>2397</v>
      </c>
      <c r="K1462" s="627" t="s">
        <v>2398</v>
      </c>
      <c r="L1462" s="629">
        <v>161.81</v>
      </c>
      <c r="M1462" s="629">
        <v>-5</v>
      </c>
      <c r="N1462" s="630">
        <v>-809.05</v>
      </c>
    </row>
    <row r="1463" spans="1:14" ht="14.4" customHeight="1" x14ac:dyDescent="0.3">
      <c r="A1463" s="625" t="s">
        <v>549</v>
      </c>
      <c r="B1463" s="626" t="s">
        <v>551</v>
      </c>
      <c r="C1463" s="627" t="s">
        <v>575</v>
      </c>
      <c r="D1463" s="628" t="s">
        <v>576</v>
      </c>
      <c r="E1463" s="627" t="s">
        <v>552</v>
      </c>
      <c r="F1463" s="628" t="s">
        <v>553</v>
      </c>
      <c r="G1463" s="627" t="s">
        <v>1399</v>
      </c>
      <c r="H1463" s="627" t="s">
        <v>2402</v>
      </c>
      <c r="I1463" s="627" t="s">
        <v>2403</v>
      </c>
      <c r="J1463" s="627" t="s">
        <v>2404</v>
      </c>
      <c r="K1463" s="627" t="s">
        <v>1484</v>
      </c>
      <c r="L1463" s="629">
        <v>89.52</v>
      </c>
      <c r="M1463" s="629">
        <v>1</v>
      </c>
      <c r="N1463" s="630">
        <v>89.52</v>
      </c>
    </row>
    <row r="1464" spans="1:14" ht="14.4" customHeight="1" x14ac:dyDescent="0.3">
      <c r="A1464" s="625" t="s">
        <v>549</v>
      </c>
      <c r="B1464" s="626" t="s">
        <v>551</v>
      </c>
      <c r="C1464" s="627" t="s">
        <v>575</v>
      </c>
      <c r="D1464" s="628" t="s">
        <v>576</v>
      </c>
      <c r="E1464" s="627" t="s">
        <v>552</v>
      </c>
      <c r="F1464" s="628" t="s">
        <v>553</v>
      </c>
      <c r="G1464" s="627" t="s">
        <v>1399</v>
      </c>
      <c r="H1464" s="627" t="s">
        <v>1490</v>
      </c>
      <c r="I1464" s="627" t="s">
        <v>1491</v>
      </c>
      <c r="J1464" s="627" t="s">
        <v>1492</v>
      </c>
      <c r="K1464" s="627" t="s">
        <v>1493</v>
      </c>
      <c r="L1464" s="629">
        <v>187.63441260397502</v>
      </c>
      <c r="M1464" s="629">
        <v>2</v>
      </c>
      <c r="N1464" s="630">
        <v>375.26882520795004</v>
      </c>
    </row>
    <row r="1465" spans="1:14" ht="14.4" customHeight="1" x14ac:dyDescent="0.3">
      <c r="A1465" s="625" t="s">
        <v>549</v>
      </c>
      <c r="B1465" s="626" t="s">
        <v>551</v>
      </c>
      <c r="C1465" s="627" t="s">
        <v>575</v>
      </c>
      <c r="D1465" s="628" t="s">
        <v>576</v>
      </c>
      <c r="E1465" s="627" t="s">
        <v>552</v>
      </c>
      <c r="F1465" s="628" t="s">
        <v>553</v>
      </c>
      <c r="G1465" s="627" t="s">
        <v>1399</v>
      </c>
      <c r="H1465" s="627" t="s">
        <v>1498</v>
      </c>
      <c r="I1465" s="627" t="s">
        <v>1499</v>
      </c>
      <c r="J1465" s="627" t="s">
        <v>1500</v>
      </c>
      <c r="K1465" s="627" t="s">
        <v>1501</v>
      </c>
      <c r="L1465" s="629">
        <v>73.01642911791825</v>
      </c>
      <c r="M1465" s="629">
        <v>836</v>
      </c>
      <c r="N1465" s="630">
        <v>61041.734742579662</v>
      </c>
    </row>
    <row r="1466" spans="1:14" ht="14.4" customHeight="1" x14ac:dyDescent="0.3">
      <c r="A1466" s="625" t="s">
        <v>549</v>
      </c>
      <c r="B1466" s="626" t="s">
        <v>551</v>
      </c>
      <c r="C1466" s="627" t="s">
        <v>575</v>
      </c>
      <c r="D1466" s="628" t="s">
        <v>576</v>
      </c>
      <c r="E1466" s="627" t="s">
        <v>552</v>
      </c>
      <c r="F1466" s="628" t="s">
        <v>553</v>
      </c>
      <c r="G1466" s="627" t="s">
        <v>1399</v>
      </c>
      <c r="H1466" s="627" t="s">
        <v>3297</v>
      </c>
      <c r="I1466" s="627" t="s">
        <v>3298</v>
      </c>
      <c r="J1466" s="627" t="s">
        <v>1416</v>
      </c>
      <c r="K1466" s="627" t="s">
        <v>3299</v>
      </c>
      <c r="L1466" s="629">
        <v>135.29356032831473</v>
      </c>
      <c r="M1466" s="629">
        <v>39</v>
      </c>
      <c r="N1466" s="630">
        <v>5276.4488528042739</v>
      </c>
    </row>
    <row r="1467" spans="1:14" ht="14.4" customHeight="1" x14ac:dyDescent="0.3">
      <c r="A1467" s="625" t="s">
        <v>549</v>
      </c>
      <c r="B1467" s="626" t="s">
        <v>551</v>
      </c>
      <c r="C1467" s="627" t="s">
        <v>575</v>
      </c>
      <c r="D1467" s="628" t="s">
        <v>576</v>
      </c>
      <c r="E1467" s="627" t="s">
        <v>552</v>
      </c>
      <c r="F1467" s="628" t="s">
        <v>553</v>
      </c>
      <c r="G1467" s="627" t="s">
        <v>1399</v>
      </c>
      <c r="H1467" s="627" t="s">
        <v>1531</v>
      </c>
      <c r="I1467" s="627" t="s">
        <v>1532</v>
      </c>
      <c r="J1467" s="627" t="s">
        <v>1533</v>
      </c>
      <c r="K1467" s="627" t="s">
        <v>1534</v>
      </c>
      <c r="L1467" s="629">
        <v>46.174999999999997</v>
      </c>
      <c r="M1467" s="629">
        <v>2</v>
      </c>
      <c r="N1467" s="630">
        <v>92.35</v>
      </c>
    </row>
    <row r="1468" spans="1:14" ht="14.4" customHeight="1" x14ac:dyDescent="0.3">
      <c r="A1468" s="625" t="s">
        <v>549</v>
      </c>
      <c r="B1468" s="626" t="s">
        <v>551</v>
      </c>
      <c r="C1468" s="627" t="s">
        <v>575</v>
      </c>
      <c r="D1468" s="628" t="s">
        <v>576</v>
      </c>
      <c r="E1468" s="627" t="s">
        <v>552</v>
      </c>
      <c r="F1468" s="628" t="s">
        <v>553</v>
      </c>
      <c r="G1468" s="627" t="s">
        <v>1399</v>
      </c>
      <c r="H1468" s="627" t="s">
        <v>1551</v>
      </c>
      <c r="I1468" s="627" t="s">
        <v>1552</v>
      </c>
      <c r="J1468" s="627" t="s">
        <v>1553</v>
      </c>
      <c r="K1468" s="627" t="s">
        <v>1554</v>
      </c>
      <c r="L1468" s="629">
        <v>472.32929798708005</v>
      </c>
      <c r="M1468" s="629">
        <v>24</v>
      </c>
      <c r="N1468" s="630">
        <v>11335.903151689921</v>
      </c>
    </row>
    <row r="1469" spans="1:14" ht="14.4" customHeight="1" x14ac:dyDescent="0.3">
      <c r="A1469" s="625" t="s">
        <v>549</v>
      </c>
      <c r="B1469" s="626" t="s">
        <v>551</v>
      </c>
      <c r="C1469" s="627" t="s">
        <v>575</v>
      </c>
      <c r="D1469" s="628" t="s">
        <v>576</v>
      </c>
      <c r="E1469" s="627" t="s">
        <v>552</v>
      </c>
      <c r="F1469" s="628" t="s">
        <v>553</v>
      </c>
      <c r="G1469" s="627" t="s">
        <v>1399</v>
      </c>
      <c r="H1469" s="627" t="s">
        <v>1555</v>
      </c>
      <c r="I1469" s="627" t="s">
        <v>1556</v>
      </c>
      <c r="J1469" s="627" t="s">
        <v>1449</v>
      </c>
      <c r="K1469" s="627" t="s">
        <v>1557</v>
      </c>
      <c r="L1469" s="629">
        <v>79.316666666666663</v>
      </c>
      <c r="M1469" s="629">
        <v>3</v>
      </c>
      <c r="N1469" s="630">
        <v>237.95</v>
      </c>
    </row>
    <row r="1470" spans="1:14" ht="14.4" customHeight="1" x14ac:dyDescent="0.3">
      <c r="A1470" s="625" t="s">
        <v>549</v>
      </c>
      <c r="B1470" s="626" t="s">
        <v>551</v>
      </c>
      <c r="C1470" s="627" t="s">
        <v>575</v>
      </c>
      <c r="D1470" s="628" t="s">
        <v>576</v>
      </c>
      <c r="E1470" s="627" t="s">
        <v>552</v>
      </c>
      <c r="F1470" s="628" t="s">
        <v>553</v>
      </c>
      <c r="G1470" s="627" t="s">
        <v>1399</v>
      </c>
      <c r="H1470" s="627" t="s">
        <v>3300</v>
      </c>
      <c r="I1470" s="627" t="s">
        <v>3301</v>
      </c>
      <c r="J1470" s="627" t="s">
        <v>3302</v>
      </c>
      <c r="K1470" s="627" t="s">
        <v>3303</v>
      </c>
      <c r="L1470" s="629">
        <v>869.26153549838796</v>
      </c>
      <c r="M1470" s="629">
        <v>1</v>
      </c>
      <c r="N1470" s="630">
        <v>869.26153549838796</v>
      </c>
    </row>
    <row r="1471" spans="1:14" ht="14.4" customHeight="1" x14ac:dyDescent="0.3">
      <c r="A1471" s="625" t="s">
        <v>549</v>
      </c>
      <c r="B1471" s="626" t="s">
        <v>551</v>
      </c>
      <c r="C1471" s="627" t="s">
        <v>575</v>
      </c>
      <c r="D1471" s="628" t="s">
        <v>576</v>
      </c>
      <c r="E1471" s="627" t="s">
        <v>552</v>
      </c>
      <c r="F1471" s="628" t="s">
        <v>553</v>
      </c>
      <c r="G1471" s="627" t="s">
        <v>1399</v>
      </c>
      <c r="H1471" s="627" t="s">
        <v>1558</v>
      </c>
      <c r="I1471" s="627" t="s">
        <v>1559</v>
      </c>
      <c r="J1471" s="627" t="s">
        <v>1560</v>
      </c>
      <c r="K1471" s="627" t="s">
        <v>1561</v>
      </c>
      <c r="L1471" s="629">
        <v>71.049823078279999</v>
      </c>
      <c r="M1471" s="629">
        <v>180</v>
      </c>
      <c r="N1471" s="630">
        <v>12788.9681540904</v>
      </c>
    </row>
    <row r="1472" spans="1:14" ht="14.4" customHeight="1" x14ac:dyDescent="0.3">
      <c r="A1472" s="625" t="s">
        <v>549</v>
      </c>
      <c r="B1472" s="626" t="s">
        <v>551</v>
      </c>
      <c r="C1472" s="627" t="s">
        <v>575</v>
      </c>
      <c r="D1472" s="628" t="s">
        <v>576</v>
      </c>
      <c r="E1472" s="627" t="s">
        <v>552</v>
      </c>
      <c r="F1472" s="628" t="s">
        <v>553</v>
      </c>
      <c r="G1472" s="627" t="s">
        <v>1399</v>
      </c>
      <c r="H1472" s="627" t="s">
        <v>1565</v>
      </c>
      <c r="I1472" s="627" t="s">
        <v>1566</v>
      </c>
      <c r="J1472" s="627" t="s">
        <v>1567</v>
      </c>
      <c r="K1472" s="627" t="s">
        <v>1568</v>
      </c>
      <c r="L1472" s="629">
        <v>102.79567286726049</v>
      </c>
      <c r="M1472" s="629">
        <v>2</v>
      </c>
      <c r="N1472" s="630">
        <v>205.59134573452098</v>
      </c>
    </row>
    <row r="1473" spans="1:14" ht="14.4" customHeight="1" x14ac:dyDescent="0.3">
      <c r="A1473" s="625" t="s">
        <v>549</v>
      </c>
      <c r="B1473" s="626" t="s">
        <v>551</v>
      </c>
      <c r="C1473" s="627" t="s">
        <v>575</v>
      </c>
      <c r="D1473" s="628" t="s">
        <v>576</v>
      </c>
      <c r="E1473" s="627" t="s">
        <v>552</v>
      </c>
      <c r="F1473" s="628" t="s">
        <v>553</v>
      </c>
      <c r="G1473" s="627" t="s">
        <v>1399</v>
      </c>
      <c r="H1473" s="627" t="s">
        <v>2447</v>
      </c>
      <c r="I1473" s="627" t="s">
        <v>2448</v>
      </c>
      <c r="J1473" s="627" t="s">
        <v>2449</v>
      </c>
      <c r="K1473" s="627" t="s">
        <v>2450</v>
      </c>
      <c r="L1473" s="629">
        <v>390.00377789502267</v>
      </c>
      <c r="M1473" s="629">
        <v>17</v>
      </c>
      <c r="N1473" s="630">
        <v>6630.0642242153854</v>
      </c>
    </row>
    <row r="1474" spans="1:14" ht="14.4" customHeight="1" x14ac:dyDescent="0.3">
      <c r="A1474" s="625" t="s">
        <v>549</v>
      </c>
      <c r="B1474" s="626" t="s">
        <v>551</v>
      </c>
      <c r="C1474" s="627" t="s">
        <v>575</v>
      </c>
      <c r="D1474" s="628" t="s">
        <v>576</v>
      </c>
      <c r="E1474" s="627" t="s">
        <v>552</v>
      </c>
      <c r="F1474" s="628" t="s">
        <v>553</v>
      </c>
      <c r="G1474" s="627" t="s">
        <v>1399</v>
      </c>
      <c r="H1474" s="627" t="s">
        <v>1572</v>
      </c>
      <c r="I1474" s="627" t="s">
        <v>1572</v>
      </c>
      <c r="J1474" s="627" t="s">
        <v>1573</v>
      </c>
      <c r="K1474" s="627" t="s">
        <v>1574</v>
      </c>
      <c r="L1474" s="629">
        <v>2158.4115545444561</v>
      </c>
      <c r="M1474" s="629">
        <v>13.6</v>
      </c>
      <c r="N1474" s="630">
        <v>29354.397141804602</v>
      </c>
    </row>
    <row r="1475" spans="1:14" ht="14.4" customHeight="1" x14ac:dyDescent="0.3">
      <c r="A1475" s="625" t="s">
        <v>549</v>
      </c>
      <c r="B1475" s="626" t="s">
        <v>551</v>
      </c>
      <c r="C1475" s="627" t="s">
        <v>575</v>
      </c>
      <c r="D1475" s="628" t="s">
        <v>576</v>
      </c>
      <c r="E1475" s="627" t="s">
        <v>552</v>
      </c>
      <c r="F1475" s="628" t="s">
        <v>553</v>
      </c>
      <c r="G1475" s="627" t="s">
        <v>1399</v>
      </c>
      <c r="H1475" s="627" t="s">
        <v>1582</v>
      </c>
      <c r="I1475" s="627" t="s">
        <v>1583</v>
      </c>
      <c r="J1475" s="627" t="s">
        <v>1408</v>
      </c>
      <c r="K1475" s="627" t="s">
        <v>1584</v>
      </c>
      <c r="L1475" s="629">
        <v>130.038598385233</v>
      </c>
      <c r="M1475" s="629">
        <v>2</v>
      </c>
      <c r="N1475" s="630">
        <v>260.077196770466</v>
      </c>
    </row>
    <row r="1476" spans="1:14" ht="14.4" customHeight="1" x14ac:dyDescent="0.3">
      <c r="A1476" s="625" t="s">
        <v>549</v>
      </c>
      <c r="B1476" s="626" t="s">
        <v>551</v>
      </c>
      <c r="C1476" s="627" t="s">
        <v>575</v>
      </c>
      <c r="D1476" s="628" t="s">
        <v>576</v>
      </c>
      <c r="E1476" s="627" t="s">
        <v>552</v>
      </c>
      <c r="F1476" s="628" t="s">
        <v>553</v>
      </c>
      <c r="G1476" s="627" t="s">
        <v>1399</v>
      </c>
      <c r="H1476" s="627" t="s">
        <v>3304</v>
      </c>
      <c r="I1476" s="627" t="s">
        <v>3305</v>
      </c>
      <c r="J1476" s="627" t="s">
        <v>3306</v>
      </c>
      <c r="K1476" s="627" t="s">
        <v>1457</v>
      </c>
      <c r="L1476" s="629">
        <v>624.86</v>
      </c>
      <c r="M1476" s="629">
        <v>1</v>
      </c>
      <c r="N1476" s="630">
        <v>624.86</v>
      </c>
    </row>
    <row r="1477" spans="1:14" ht="14.4" customHeight="1" x14ac:dyDescent="0.3">
      <c r="A1477" s="625" t="s">
        <v>549</v>
      </c>
      <c r="B1477" s="626" t="s">
        <v>551</v>
      </c>
      <c r="C1477" s="627" t="s">
        <v>575</v>
      </c>
      <c r="D1477" s="628" t="s">
        <v>576</v>
      </c>
      <c r="E1477" s="627" t="s">
        <v>552</v>
      </c>
      <c r="F1477" s="628" t="s">
        <v>553</v>
      </c>
      <c r="G1477" s="627" t="s">
        <v>1399</v>
      </c>
      <c r="H1477" s="627" t="s">
        <v>3010</v>
      </c>
      <c r="I1477" s="627" t="s">
        <v>3011</v>
      </c>
      <c r="J1477" s="627" t="s">
        <v>3012</v>
      </c>
      <c r="K1477" s="627" t="s">
        <v>3013</v>
      </c>
      <c r="L1477" s="629">
        <v>1171.585</v>
      </c>
      <c r="M1477" s="629">
        <v>2</v>
      </c>
      <c r="N1477" s="630">
        <v>2343.17</v>
      </c>
    </row>
    <row r="1478" spans="1:14" ht="14.4" customHeight="1" x14ac:dyDescent="0.3">
      <c r="A1478" s="625" t="s">
        <v>549</v>
      </c>
      <c r="B1478" s="626" t="s">
        <v>551</v>
      </c>
      <c r="C1478" s="627" t="s">
        <v>575</v>
      </c>
      <c r="D1478" s="628" t="s">
        <v>576</v>
      </c>
      <c r="E1478" s="627" t="s">
        <v>552</v>
      </c>
      <c r="F1478" s="628" t="s">
        <v>553</v>
      </c>
      <c r="G1478" s="627" t="s">
        <v>1399</v>
      </c>
      <c r="H1478" s="627" t="s">
        <v>1588</v>
      </c>
      <c r="I1478" s="627" t="s">
        <v>1589</v>
      </c>
      <c r="J1478" s="627" t="s">
        <v>1590</v>
      </c>
      <c r="K1478" s="627" t="s">
        <v>1591</v>
      </c>
      <c r="L1478" s="629">
        <v>131.54715811328529</v>
      </c>
      <c r="M1478" s="629">
        <v>7</v>
      </c>
      <c r="N1478" s="630">
        <v>920.83010679299696</v>
      </c>
    </row>
    <row r="1479" spans="1:14" ht="14.4" customHeight="1" x14ac:dyDescent="0.3">
      <c r="A1479" s="625" t="s">
        <v>549</v>
      </c>
      <c r="B1479" s="626" t="s">
        <v>551</v>
      </c>
      <c r="C1479" s="627" t="s">
        <v>575</v>
      </c>
      <c r="D1479" s="628" t="s">
        <v>576</v>
      </c>
      <c r="E1479" s="627" t="s">
        <v>552</v>
      </c>
      <c r="F1479" s="628" t="s">
        <v>553</v>
      </c>
      <c r="G1479" s="627" t="s">
        <v>1399</v>
      </c>
      <c r="H1479" s="627" t="s">
        <v>1599</v>
      </c>
      <c r="I1479" s="627" t="s">
        <v>1600</v>
      </c>
      <c r="J1479" s="627" t="s">
        <v>1601</v>
      </c>
      <c r="K1479" s="627" t="s">
        <v>1602</v>
      </c>
      <c r="L1479" s="629">
        <v>913.7700000000001</v>
      </c>
      <c r="M1479" s="629">
        <v>5</v>
      </c>
      <c r="N1479" s="630">
        <v>4568.8500000000004</v>
      </c>
    </row>
    <row r="1480" spans="1:14" ht="14.4" customHeight="1" x14ac:dyDescent="0.3">
      <c r="A1480" s="625" t="s">
        <v>549</v>
      </c>
      <c r="B1480" s="626" t="s">
        <v>551</v>
      </c>
      <c r="C1480" s="627" t="s">
        <v>575</v>
      </c>
      <c r="D1480" s="628" t="s">
        <v>576</v>
      </c>
      <c r="E1480" s="627" t="s">
        <v>554</v>
      </c>
      <c r="F1480" s="628" t="s">
        <v>555</v>
      </c>
      <c r="G1480" s="627" t="s">
        <v>620</v>
      </c>
      <c r="H1480" s="627" t="s">
        <v>3307</v>
      </c>
      <c r="I1480" s="627" t="s">
        <v>3308</v>
      </c>
      <c r="J1480" s="627" t="s">
        <v>3309</v>
      </c>
      <c r="K1480" s="627" t="s">
        <v>1628</v>
      </c>
      <c r="L1480" s="629">
        <v>3681.01620953467</v>
      </c>
      <c r="M1480" s="629">
        <v>1</v>
      </c>
      <c r="N1480" s="630">
        <v>3681.01620953467</v>
      </c>
    </row>
    <row r="1481" spans="1:14" ht="14.4" customHeight="1" x14ac:dyDescent="0.3">
      <c r="A1481" s="625" t="s">
        <v>549</v>
      </c>
      <c r="B1481" s="626" t="s">
        <v>551</v>
      </c>
      <c r="C1481" s="627" t="s">
        <v>575</v>
      </c>
      <c r="D1481" s="628" t="s">
        <v>576</v>
      </c>
      <c r="E1481" s="627" t="s">
        <v>554</v>
      </c>
      <c r="F1481" s="628" t="s">
        <v>555</v>
      </c>
      <c r="G1481" s="627" t="s">
        <v>620</v>
      </c>
      <c r="H1481" s="627" t="s">
        <v>1605</v>
      </c>
      <c r="I1481" s="627" t="s">
        <v>1606</v>
      </c>
      <c r="J1481" s="627" t="s">
        <v>1607</v>
      </c>
      <c r="K1481" s="627" t="s">
        <v>1608</v>
      </c>
      <c r="L1481" s="629">
        <v>2332.4740785773556</v>
      </c>
      <c r="M1481" s="629">
        <v>113.60000000000001</v>
      </c>
      <c r="N1481" s="630">
        <v>264969.05532638764</v>
      </c>
    </row>
    <row r="1482" spans="1:14" ht="14.4" customHeight="1" x14ac:dyDescent="0.3">
      <c r="A1482" s="625" t="s">
        <v>549</v>
      </c>
      <c r="B1482" s="626" t="s">
        <v>551</v>
      </c>
      <c r="C1482" s="627" t="s">
        <v>575</v>
      </c>
      <c r="D1482" s="628" t="s">
        <v>576</v>
      </c>
      <c r="E1482" s="627" t="s">
        <v>554</v>
      </c>
      <c r="F1482" s="628" t="s">
        <v>555</v>
      </c>
      <c r="G1482" s="627" t="s">
        <v>620</v>
      </c>
      <c r="H1482" s="627" t="s">
        <v>1609</v>
      </c>
      <c r="I1482" s="627" t="s">
        <v>1610</v>
      </c>
      <c r="J1482" s="627" t="s">
        <v>1611</v>
      </c>
      <c r="K1482" s="627" t="s">
        <v>1608</v>
      </c>
      <c r="L1482" s="629">
        <v>2223.3433471871194</v>
      </c>
      <c r="M1482" s="629">
        <v>71</v>
      </c>
      <c r="N1482" s="630">
        <v>157857.37765028549</v>
      </c>
    </row>
    <row r="1483" spans="1:14" ht="14.4" customHeight="1" x14ac:dyDescent="0.3">
      <c r="A1483" s="625" t="s">
        <v>549</v>
      </c>
      <c r="B1483" s="626" t="s">
        <v>551</v>
      </c>
      <c r="C1483" s="627" t="s">
        <v>575</v>
      </c>
      <c r="D1483" s="628" t="s">
        <v>576</v>
      </c>
      <c r="E1483" s="627" t="s">
        <v>554</v>
      </c>
      <c r="F1483" s="628" t="s">
        <v>555</v>
      </c>
      <c r="G1483" s="627" t="s">
        <v>620</v>
      </c>
      <c r="H1483" s="627" t="s">
        <v>1612</v>
      </c>
      <c r="I1483" s="627" t="s">
        <v>1613</v>
      </c>
      <c r="J1483" s="627" t="s">
        <v>1614</v>
      </c>
      <c r="K1483" s="627" t="s">
        <v>1608</v>
      </c>
      <c r="L1483" s="629">
        <v>2413.1879792376308</v>
      </c>
      <c r="M1483" s="629">
        <v>30</v>
      </c>
      <c r="N1483" s="630">
        <v>72395.639377128929</v>
      </c>
    </row>
    <row r="1484" spans="1:14" ht="14.4" customHeight="1" x14ac:dyDescent="0.3">
      <c r="A1484" s="625" t="s">
        <v>549</v>
      </c>
      <c r="B1484" s="626" t="s">
        <v>551</v>
      </c>
      <c r="C1484" s="627" t="s">
        <v>575</v>
      </c>
      <c r="D1484" s="628" t="s">
        <v>576</v>
      </c>
      <c r="E1484" s="627" t="s">
        <v>554</v>
      </c>
      <c r="F1484" s="628" t="s">
        <v>555</v>
      </c>
      <c r="G1484" s="627" t="s">
        <v>620</v>
      </c>
      <c r="H1484" s="627" t="s">
        <v>2507</v>
      </c>
      <c r="I1484" s="627" t="s">
        <v>2508</v>
      </c>
      <c r="J1484" s="627" t="s">
        <v>2509</v>
      </c>
      <c r="K1484" s="627" t="s">
        <v>2510</v>
      </c>
      <c r="L1484" s="629">
        <v>1735.66</v>
      </c>
      <c r="M1484" s="629">
        <v>2</v>
      </c>
      <c r="N1484" s="630">
        <v>3471.32</v>
      </c>
    </row>
    <row r="1485" spans="1:14" ht="14.4" customHeight="1" x14ac:dyDescent="0.3">
      <c r="A1485" s="625" t="s">
        <v>549</v>
      </c>
      <c r="B1485" s="626" t="s">
        <v>551</v>
      </c>
      <c r="C1485" s="627" t="s">
        <v>575</v>
      </c>
      <c r="D1485" s="628" t="s">
        <v>576</v>
      </c>
      <c r="E1485" s="627" t="s">
        <v>554</v>
      </c>
      <c r="F1485" s="628" t="s">
        <v>555</v>
      </c>
      <c r="G1485" s="627" t="s">
        <v>620</v>
      </c>
      <c r="H1485" s="627" t="s">
        <v>3310</v>
      </c>
      <c r="I1485" s="627" t="s">
        <v>3311</v>
      </c>
      <c r="J1485" s="627" t="s">
        <v>3312</v>
      </c>
      <c r="K1485" s="627" t="s">
        <v>2516</v>
      </c>
      <c r="L1485" s="629">
        <v>232.22999999999996</v>
      </c>
      <c r="M1485" s="629">
        <v>10</v>
      </c>
      <c r="N1485" s="630">
        <v>2322.2999999999997</v>
      </c>
    </row>
    <row r="1486" spans="1:14" ht="14.4" customHeight="1" x14ac:dyDescent="0.3">
      <c r="A1486" s="625" t="s">
        <v>549</v>
      </c>
      <c r="B1486" s="626" t="s">
        <v>551</v>
      </c>
      <c r="C1486" s="627" t="s">
        <v>575</v>
      </c>
      <c r="D1486" s="628" t="s">
        <v>576</v>
      </c>
      <c r="E1486" s="627" t="s">
        <v>554</v>
      </c>
      <c r="F1486" s="628" t="s">
        <v>555</v>
      </c>
      <c r="G1486" s="627" t="s">
        <v>620</v>
      </c>
      <c r="H1486" s="627" t="s">
        <v>1615</v>
      </c>
      <c r="I1486" s="627" t="s">
        <v>1616</v>
      </c>
      <c r="J1486" s="627" t="s">
        <v>1617</v>
      </c>
      <c r="K1486" s="627" t="s">
        <v>1618</v>
      </c>
      <c r="L1486" s="629">
        <v>1735.0719021721889</v>
      </c>
      <c r="M1486" s="629">
        <v>11</v>
      </c>
      <c r="N1486" s="630">
        <v>19085.790923894077</v>
      </c>
    </row>
    <row r="1487" spans="1:14" ht="14.4" customHeight="1" x14ac:dyDescent="0.3">
      <c r="A1487" s="625" t="s">
        <v>549</v>
      </c>
      <c r="B1487" s="626" t="s">
        <v>551</v>
      </c>
      <c r="C1487" s="627" t="s">
        <v>575</v>
      </c>
      <c r="D1487" s="628" t="s">
        <v>576</v>
      </c>
      <c r="E1487" s="627" t="s">
        <v>554</v>
      </c>
      <c r="F1487" s="628" t="s">
        <v>555</v>
      </c>
      <c r="G1487" s="627" t="s">
        <v>620</v>
      </c>
      <c r="H1487" s="627" t="s">
        <v>1619</v>
      </c>
      <c r="I1487" s="627" t="s">
        <v>1620</v>
      </c>
      <c r="J1487" s="627" t="s">
        <v>1617</v>
      </c>
      <c r="K1487" s="627" t="s">
        <v>1621</v>
      </c>
      <c r="L1487" s="629">
        <v>2156.2499970694225</v>
      </c>
      <c r="M1487" s="629">
        <v>12</v>
      </c>
      <c r="N1487" s="630">
        <v>25874.99996483307</v>
      </c>
    </row>
    <row r="1488" spans="1:14" ht="14.4" customHeight="1" x14ac:dyDescent="0.3">
      <c r="A1488" s="625" t="s">
        <v>549</v>
      </c>
      <c r="B1488" s="626" t="s">
        <v>551</v>
      </c>
      <c r="C1488" s="627" t="s">
        <v>575</v>
      </c>
      <c r="D1488" s="628" t="s">
        <v>576</v>
      </c>
      <c r="E1488" s="627" t="s">
        <v>554</v>
      </c>
      <c r="F1488" s="628" t="s">
        <v>555</v>
      </c>
      <c r="G1488" s="627" t="s">
        <v>620</v>
      </c>
      <c r="H1488" s="627" t="s">
        <v>2514</v>
      </c>
      <c r="I1488" s="627" t="s">
        <v>2515</v>
      </c>
      <c r="J1488" s="627" t="s">
        <v>1627</v>
      </c>
      <c r="K1488" s="627" t="s">
        <v>2516</v>
      </c>
      <c r="L1488" s="629">
        <v>290.22140284971795</v>
      </c>
      <c r="M1488" s="629">
        <v>80</v>
      </c>
      <c r="N1488" s="630">
        <v>23217.712227977438</v>
      </c>
    </row>
    <row r="1489" spans="1:14" ht="14.4" customHeight="1" x14ac:dyDescent="0.3">
      <c r="A1489" s="625" t="s">
        <v>549</v>
      </c>
      <c r="B1489" s="626" t="s">
        <v>551</v>
      </c>
      <c r="C1489" s="627" t="s">
        <v>575</v>
      </c>
      <c r="D1489" s="628" t="s">
        <v>576</v>
      </c>
      <c r="E1489" s="627" t="s">
        <v>554</v>
      </c>
      <c r="F1489" s="628" t="s">
        <v>555</v>
      </c>
      <c r="G1489" s="627" t="s">
        <v>620</v>
      </c>
      <c r="H1489" s="627" t="s">
        <v>3038</v>
      </c>
      <c r="I1489" s="627" t="s">
        <v>3039</v>
      </c>
      <c r="J1489" s="627" t="s">
        <v>3040</v>
      </c>
      <c r="K1489" s="627" t="s">
        <v>3041</v>
      </c>
      <c r="L1489" s="629">
        <v>2247.375</v>
      </c>
      <c r="M1489" s="629">
        <v>2</v>
      </c>
      <c r="N1489" s="630">
        <v>4494.75</v>
      </c>
    </row>
    <row r="1490" spans="1:14" ht="14.4" customHeight="1" x14ac:dyDescent="0.3">
      <c r="A1490" s="625" t="s">
        <v>549</v>
      </c>
      <c r="B1490" s="626" t="s">
        <v>551</v>
      </c>
      <c r="C1490" s="627" t="s">
        <v>575</v>
      </c>
      <c r="D1490" s="628" t="s">
        <v>576</v>
      </c>
      <c r="E1490" s="627" t="s">
        <v>554</v>
      </c>
      <c r="F1490" s="628" t="s">
        <v>555</v>
      </c>
      <c r="G1490" s="627" t="s">
        <v>620</v>
      </c>
      <c r="H1490" s="627" t="s">
        <v>3313</v>
      </c>
      <c r="I1490" s="627" t="s">
        <v>3314</v>
      </c>
      <c r="J1490" s="627" t="s">
        <v>3315</v>
      </c>
      <c r="K1490" s="627" t="s">
        <v>3316</v>
      </c>
      <c r="L1490" s="629">
        <v>2689.6343245999701</v>
      </c>
      <c r="M1490" s="629">
        <v>1</v>
      </c>
      <c r="N1490" s="630">
        <v>2689.6343245999701</v>
      </c>
    </row>
    <row r="1491" spans="1:14" ht="14.4" customHeight="1" x14ac:dyDescent="0.3">
      <c r="A1491" s="625" t="s">
        <v>549</v>
      </c>
      <c r="B1491" s="626" t="s">
        <v>551</v>
      </c>
      <c r="C1491" s="627" t="s">
        <v>575</v>
      </c>
      <c r="D1491" s="628" t="s">
        <v>576</v>
      </c>
      <c r="E1491" s="627" t="s">
        <v>554</v>
      </c>
      <c r="F1491" s="628" t="s">
        <v>555</v>
      </c>
      <c r="G1491" s="627" t="s">
        <v>1399</v>
      </c>
      <c r="H1491" s="627" t="s">
        <v>3042</v>
      </c>
      <c r="I1491" s="627" t="s">
        <v>3043</v>
      </c>
      <c r="J1491" s="627" t="s">
        <v>3044</v>
      </c>
      <c r="K1491" s="627" t="s">
        <v>3045</v>
      </c>
      <c r="L1491" s="629">
        <v>202.8599426101357</v>
      </c>
      <c r="M1491" s="629">
        <v>7</v>
      </c>
      <c r="N1491" s="630">
        <v>1420.0195982709499</v>
      </c>
    </row>
    <row r="1492" spans="1:14" ht="14.4" customHeight="1" x14ac:dyDescent="0.3">
      <c r="A1492" s="625" t="s">
        <v>549</v>
      </c>
      <c r="B1492" s="626" t="s">
        <v>551</v>
      </c>
      <c r="C1492" s="627" t="s">
        <v>575</v>
      </c>
      <c r="D1492" s="628" t="s">
        <v>576</v>
      </c>
      <c r="E1492" s="627" t="s">
        <v>554</v>
      </c>
      <c r="F1492" s="628" t="s">
        <v>555</v>
      </c>
      <c r="G1492" s="627" t="s">
        <v>1399</v>
      </c>
      <c r="H1492" s="627" t="s">
        <v>2520</v>
      </c>
      <c r="I1492" s="627" t="s">
        <v>2521</v>
      </c>
      <c r="J1492" s="627" t="s">
        <v>2522</v>
      </c>
      <c r="K1492" s="627" t="s">
        <v>1632</v>
      </c>
      <c r="L1492" s="629">
        <v>54.120037848207701</v>
      </c>
      <c r="M1492" s="629">
        <v>2</v>
      </c>
      <c r="N1492" s="630">
        <v>108.2400756964154</v>
      </c>
    </row>
    <row r="1493" spans="1:14" ht="14.4" customHeight="1" x14ac:dyDescent="0.3">
      <c r="A1493" s="625" t="s">
        <v>549</v>
      </c>
      <c r="B1493" s="626" t="s">
        <v>551</v>
      </c>
      <c r="C1493" s="627" t="s">
        <v>575</v>
      </c>
      <c r="D1493" s="628" t="s">
        <v>576</v>
      </c>
      <c r="E1493" s="627" t="s">
        <v>554</v>
      </c>
      <c r="F1493" s="628" t="s">
        <v>555</v>
      </c>
      <c r="G1493" s="627" t="s">
        <v>1399</v>
      </c>
      <c r="H1493" s="627" t="s">
        <v>2523</v>
      </c>
      <c r="I1493" s="627" t="s">
        <v>2524</v>
      </c>
      <c r="J1493" s="627" t="s">
        <v>2525</v>
      </c>
      <c r="K1493" s="627" t="s">
        <v>1632</v>
      </c>
      <c r="L1493" s="629">
        <v>54.12</v>
      </c>
      <c r="M1493" s="629">
        <v>2</v>
      </c>
      <c r="N1493" s="630">
        <v>108.24</v>
      </c>
    </row>
    <row r="1494" spans="1:14" ht="14.4" customHeight="1" x14ac:dyDescent="0.3">
      <c r="A1494" s="625" t="s">
        <v>549</v>
      </c>
      <c r="B1494" s="626" t="s">
        <v>551</v>
      </c>
      <c r="C1494" s="627" t="s">
        <v>575</v>
      </c>
      <c r="D1494" s="628" t="s">
        <v>576</v>
      </c>
      <c r="E1494" s="627" t="s">
        <v>554</v>
      </c>
      <c r="F1494" s="628" t="s">
        <v>555</v>
      </c>
      <c r="G1494" s="627" t="s">
        <v>1399</v>
      </c>
      <c r="H1494" s="627" t="s">
        <v>3317</v>
      </c>
      <c r="I1494" s="627" t="s">
        <v>3318</v>
      </c>
      <c r="J1494" s="627" t="s">
        <v>3319</v>
      </c>
      <c r="K1494" s="627" t="s">
        <v>1632</v>
      </c>
      <c r="L1494" s="629">
        <v>54.46</v>
      </c>
      <c r="M1494" s="629">
        <v>2</v>
      </c>
      <c r="N1494" s="630">
        <v>108.92</v>
      </c>
    </row>
    <row r="1495" spans="1:14" ht="14.4" customHeight="1" x14ac:dyDescent="0.3">
      <c r="A1495" s="625" t="s">
        <v>549</v>
      </c>
      <c r="B1495" s="626" t="s">
        <v>551</v>
      </c>
      <c r="C1495" s="627" t="s">
        <v>575</v>
      </c>
      <c r="D1495" s="628" t="s">
        <v>576</v>
      </c>
      <c r="E1495" s="627" t="s">
        <v>554</v>
      </c>
      <c r="F1495" s="628" t="s">
        <v>555</v>
      </c>
      <c r="G1495" s="627" t="s">
        <v>1399</v>
      </c>
      <c r="H1495" s="627" t="s">
        <v>3320</v>
      </c>
      <c r="I1495" s="627" t="s">
        <v>3321</v>
      </c>
      <c r="J1495" s="627" t="s">
        <v>3322</v>
      </c>
      <c r="K1495" s="627" t="s">
        <v>1632</v>
      </c>
      <c r="L1495" s="629">
        <v>54.46</v>
      </c>
      <c r="M1495" s="629">
        <v>2</v>
      </c>
      <c r="N1495" s="630">
        <v>108.92</v>
      </c>
    </row>
    <row r="1496" spans="1:14" ht="14.4" customHeight="1" x14ac:dyDescent="0.3">
      <c r="A1496" s="625" t="s">
        <v>549</v>
      </c>
      <c r="B1496" s="626" t="s">
        <v>551</v>
      </c>
      <c r="C1496" s="627" t="s">
        <v>575</v>
      </c>
      <c r="D1496" s="628" t="s">
        <v>576</v>
      </c>
      <c r="E1496" s="627" t="s">
        <v>554</v>
      </c>
      <c r="F1496" s="628" t="s">
        <v>555</v>
      </c>
      <c r="G1496" s="627" t="s">
        <v>1399</v>
      </c>
      <c r="H1496" s="627" t="s">
        <v>1642</v>
      </c>
      <c r="I1496" s="627" t="s">
        <v>1643</v>
      </c>
      <c r="J1496" s="627" t="s">
        <v>1644</v>
      </c>
      <c r="K1496" s="627" t="s">
        <v>1645</v>
      </c>
      <c r="L1496" s="629">
        <v>206.99941123146829</v>
      </c>
      <c r="M1496" s="629">
        <v>11</v>
      </c>
      <c r="N1496" s="630">
        <v>2276.9935235461512</v>
      </c>
    </row>
    <row r="1497" spans="1:14" ht="14.4" customHeight="1" x14ac:dyDescent="0.3">
      <c r="A1497" s="625" t="s">
        <v>549</v>
      </c>
      <c r="B1497" s="626" t="s">
        <v>551</v>
      </c>
      <c r="C1497" s="627" t="s">
        <v>575</v>
      </c>
      <c r="D1497" s="628" t="s">
        <v>576</v>
      </c>
      <c r="E1497" s="627" t="s">
        <v>554</v>
      </c>
      <c r="F1497" s="628" t="s">
        <v>555</v>
      </c>
      <c r="G1497" s="627" t="s">
        <v>1399</v>
      </c>
      <c r="H1497" s="627" t="s">
        <v>1646</v>
      </c>
      <c r="I1497" s="627" t="s">
        <v>1646</v>
      </c>
      <c r="J1497" s="627" t="s">
        <v>1640</v>
      </c>
      <c r="K1497" s="627" t="s">
        <v>1647</v>
      </c>
      <c r="L1497" s="629">
        <v>183.33305216043814</v>
      </c>
      <c r="M1497" s="629">
        <v>130</v>
      </c>
      <c r="N1497" s="630">
        <v>23833.296780856959</v>
      </c>
    </row>
    <row r="1498" spans="1:14" ht="14.4" customHeight="1" x14ac:dyDescent="0.3">
      <c r="A1498" s="625" t="s">
        <v>549</v>
      </c>
      <c r="B1498" s="626" t="s">
        <v>551</v>
      </c>
      <c r="C1498" s="627" t="s">
        <v>575</v>
      </c>
      <c r="D1498" s="628" t="s">
        <v>576</v>
      </c>
      <c r="E1498" s="627" t="s">
        <v>560</v>
      </c>
      <c r="F1498" s="628" t="s">
        <v>561</v>
      </c>
      <c r="G1498" s="627"/>
      <c r="H1498" s="627" t="s">
        <v>1657</v>
      </c>
      <c r="I1498" s="627" t="s">
        <v>1658</v>
      </c>
      <c r="J1498" s="627" t="s">
        <v>1659</v>
      </c>
      <c r="K1498" s="627" t="s">
        <v>1660</v>
      </c>
      <c r="L1498" s="629">
        <v>33.600055299003827</v>
      </c>
      <c r="M1498" s="629">
        <v>40</v>
      </c>
      <c r="N1498" s="630">
        <v>1344.0022119601531</v>
      </c>
    </row>
    <row r="1499" spans="1:14" ht="14.4" customHeight="1" x14ac:dyDescent="0.3">
      <c r="A1499" s="625" t="s">
        <v>549</v>
      </c>
      <c r="B1499" s="626" t="s">
        <v>551</v>
      </c>
      <c r="C1499" s="627" t="s">
        <v>575</v>
      </c>
      <c r="D1499" s="628" t="s">
        <v>576</v>
      </c>
      <c r="E1499" s="627" t="s">
        <v>560</v>
      </c>
      <c r="F1499" s="628" t="s">
        <v>561</v>
      </c>
      <c r="G1499" s="627"/>
      <c r="H1499" s="627" t="s">
        <v>1661</v>
      </c>
      <c r="I1499" s="627" t="s">
        <v>1662</v>
      </c>
      <c r="J1499" s="627" t="s">
        <v>1663</v>
      </c>
      <c r="K1499" s="627" t="s">
        <v>1664</v>
      </c>
      <c r="L1499" s="629">
        <v>735.86804216845314</v>
      </c>
      <c r="M1499" s="629">
        <v>0.44</v>
      </c>
      <c r="N1499" s="630">
        <v>323.78193855411939</v>
      </c>
    </row>
    <row r="1500" spans="1:14" ht="14.4" customHeight="1" x14ac:dyDescent="0.3">
      <c r="A1500" s="625" t="s">
        <v>549</v>
      </c>
      <c r="B1500" s="626" t="s">
        <v>551</v>
      </c>
      <c r="C1500" s="627" t="s">
        <v>575</v>
      </c>
      <c r="D1500" s="628" t="s">
        <v>576</v>
      </c>
      <c r="E1500" s="627" t="s">
        <v>560</v>
      </c>
      <c r="F1500" s="628" t="s">
        <v>561</v>
      </c>
      <c r="G1500" s="627"/>
      <c r="H1500" s="627" t="s">
        <v>3323</v>
      </c>
      <c r="I1500" s="627" t="s">
        <v>3323</v>
      </c>
      <c r="J1500" s="627" t="s">
        <v>3324</v>
      </c>
      <c r="K1500" s="627" t="s">
        <v>3325</v>
      </c>
      <c r="L1500" s="629">
        <v>2505.8000000000002</v>
      </c>
      <c r="M1500" s="629">
        <v>1.2</v>
      </c>
      <c r="N1500" s="630">
        <v>3006.96</v>
      </c>
    </row>
    <row r="1501" spans="1:14" ht="14.4" customHeight="1" x14ac:dyDescent="0.3">
      <c r="A1501" s="625" t="s">
        <v>549</v>
      </c>
      <c r="B1501" s="626" t="s">
        <v>551</v>
      </c>
      <c r="C1501" s="627" t="s">
        <v>575</v>
      </c>
      <c r="D1501" s="628" t="s">
        <v>576</v>
      </c>
      <c r="E1501" s="627" t="s">
        <v>560</v>
      </c>
      <c r="F1501" s="628" t="s">
        <v>561</v>
      </c>
      <c r="G1501" s="627" t="s">
        <v>620</v>
      </c>
      <c r="H1501" s="627" t="s">
        <v>1665</v>
      </c>
      <c r="I1501" s="627" t="s">
        <v>1666</v>
      </c>
      <c r="J1501" s="627" t="s">
        <v>1667</v>
      </c>
      <c r="K1501" s="627" t="s">
        <v>1668</v>
      </c>
      <c r="L1501" s="629">
        <v>37.903896564296289</v>
      </c>
      <c r="M1501" s="629">
        <v>23</v>
      </c>
      <c r="N1501" s="630">
        <v>871.78962097881458</v>
      </c>
    </row>
    <row r="1502" spans="1:14" ht="14.4" customHeight="1" x14ac:dyDescent="0.3">
      <c r="A1502" s="625" t="s">
        <v>549</v>
      </c>
      <c r="B1502" s="626" t="s">
        <v>551</v>
      </c>
      <c r="C1502" s="627" t="s">
        <v>575</v>
      </c>
      <c r="D1502" s="628" t="s">
        <v>576</v>
      </c>
      <c r="E1502" s="627" t="s">
        <v>560</v>
      </c>
      <c r="F1502" s="628" t="s">
        <v>561</v>
      </c>
      <c r="G1502" s="627" t="s">
        <v>620</v>
      </c>
      <c r="H1502" s="627" t="s">
        <v>1673</v>
      </c>
      <c r="I1502" s="627" t="s">
        <v>1674</v>
      </c>
      <c r="J1502" s="627" t="s">
        <v>1675</v>
      </c>
      <c r="K1502" s="627" t="s">
        <v>1676</v>
      </c>
      <c r="L1502" s="629">
        <v>33.409478001396359</v>
      </c>
      <c r="M1502" s="629">
        <v>5</v>
      </c>
      <c r="N1502" s="630">
        <v>167.0473900069818</v>
      </c>
    </row>
    <row r="1503" spans="1:14" ht="14.4" customHeight="1" x14ac:dyDescent="0.3">
      <c r="A1503" s="625" t="s">
        <v>549</v>
      </c>
      <c r="B1503" s="626" t="s">
        <v>551</v>
      </c>
      <c r="C1503" s="627" t="s">
        <v>575</v>
      </c>
      <c r="D1503" s="628" t="s">
        <v>576</v>
      </c>
      <c r="E1503" s="627" t="s">
        <v>560</v>
      </c>
      <c r="F1503" s="628" t="s">
        <v>561</v>
      </c>
      <c r="G1503" s="627" t="s">
        <v>620</v>
      </c>
      <c r="H1503" s="627" t="s">
        <v>2548</v>
      </c>
      <c r="I1503" s="627" t="s">
        <v>2549</v>
      </c>
      <c r="J1503" s="627" t="s">
        <v>2550</v>
      </c>
      <c r="K1503" s="627" t="s">
        <v>2551</v>
      </c>
      <c r="L1503" s="629">
        <v>428.73145030137368</v>
      </c>
      <c r="M1503" s="629">
        <v>3.5</v>
      </c>
      <c r="N1503" s="630">
        <v>1500.560076054808</v>
      </c>
    </row>
    <row r="1504" spans="1:14" ht="14.4" customHeight="1" x14ac:dyDescent="0.3">
      <c r="A1504" s="625" t="s">
        <v>549</v>
      </c>
      <c r="B1504" s="626" t="s">
        <v>551</v>
      </c>
      <c r="C1504" s="627" t="s">
        <v>575</v>
      </c>
      <c r="D1504" s="628" t="s">
        <v>576</v>
      </c>
      <c r="E1504" s="627" t="s">
        <v>560</v>
      </c>
      <c r="F1504" s="628" t="s">
        <v>561</v>
      </c>
      <c r="G1504" s="627" t="s">
        <v>620</v>
      </c>
      <c r="H1504" s="627" t="s">
        <v>1677</v>
      </c>
      <c r="I1504" s="627" t="s">
        <v>1678</v>
      </c>
      <c r="J1504" s="627" t="s">
        <v>1679</v>
      </c>
      <c r="K1504" s="627" t="s">
        <v>1680</v>
      </c>
      <c r="L1504" s="629">
        <v>686.07751804927159</v>
      </c>
      <c r="M1504" s="629">
        <v>12</v>
      </c>
      <c r="N1504" s="630">
        <v>8232.9302165912595</v>
      </c>
    </row>
    <row r="1505" spans="1:14" ht="14.4" customHeight="1" x14ac:dyDescent="0.3">
      <c r="A1505" s="625" t="s">
        <v>549</v>
      </c>
      <c r="B1505" s="626" t="s">
        <v>551</v>
      </c>
      <c r="C1505" s="627" t="s">
        <v>575</v>
      </c>
      <c r="D1505" s="628" t="s">
        <v>576</v>
      </c>
      <c r="E1505" s="627" t="s">
        <v>560</v>
      </c>
      <c r="F1505" s="628" t="s">
        <v>561</v>
      </c>
      <c r="G1505" s="627" t="s">
        <v>620</v>
      </c>
      <c r="H1505" s="627" t="s">
        <v>1681</v>
      </c>
      <c r="I1505" s="627" t="s">
        <v>1682</v>
      </c>
      <c r="J1505" s="627" t="s">
        <v>1683</v>
      </c>
      <c r="K1505" s="627" t="s">
        <v>1684</v>
      </c>
      <c r="L1505" s="629">
        <v>4246.8934021960149</v>
      </c>
      <c r="M1505" s="629">
        <v>8.1999999999999993</v>
      </c>
      <c r="N1505" s="630">
        <v>34824.525898007319</v>
      </c>
    </row>
    <row r="1506" spans="1:14" ht="14.4" customHeight="1" x14ac:dyDescent="0.3">
      <c r="A1506" s="625" t="s">
        <v>549</v>
      </c>
      <c r="B1506" s="626" t="s">
        <v>551</v>
      </c>
      <c r="C1506" s="627" t="s">
        <v>575</v>
      </c>
      <c r="D1506" s="628" t="s">
        <v>576</v>
      </c>
      <c r="E1506" s="627" t="s">
        <v>560</v>
      </c>
      <c r="F1506" s="628" t="s">
        <v>561</v>
      </c>
      <c r="G1506" s="627" t="s">
        <v>620</v>
      </c>
      <c r="H1506" s="627" t="s">
        <v>1685</v>
      </c>
      <c r="I1506" s="627" t="s">
        <v>1686</v>
      </c>
      <c r="J1506" s="627" t="s">
        <v>1687</v>
      </c>
      <c r="K1506" s="627" t="s">
        <v>1688</v>
      </c>
      <c r="L1506" s="629">
        <v>676.83322681945901</v>
      </c>
      <c r="M1506" s="629">
        <v>5.5</v>
      </c>
      <c r="N1506" s="630">
        <v>3722.5827475070246</v>
      </c>
    </row>
    <row r="1507" spans="1:14" ht="14.4" customHeight="1" x14ac:dyDescent="0.3">
      <c r="A1507" s="625" t="s">
        <v>549</v>
      </c>
      <c r="B1507" s="626" t="s">
        <v>551</v>
      </c>
      <c r="C1507" s="627" t="s">
        <v>575</v>
      </c>
      <c r="D1507" s="628" t="s">
        <v>576</v>
      </c>
      <c r="E1507" s="627" t="s">
        <v>560</v>
      </c>
      <c r="F1507" s="628" t="s">
        <v>561</v>
      </c>
      <c r="G1507" s="627" t="s">
        <v>620</v>
      </c>
      <c r="H1507" s="627" t="s">
        <v>1689</v>
      </c>
      <c r="I1507" s="627" t="s">
        <v>1690</v>
      </c>
      <c r="J1507" s="627" t="s">
        <v>1691</v>
      </c>
      <c r="K1507" s="627" t="s">
        <v>1692</v>
      </c>
      <c r="L1507" s="629">
        <v>625.91651049226391</v>
      </c>
      <c r="M1507" s="629">
        <v>6.25</v>
      </c>
      <c r="N1507" s="630">
        <v>3911.9781905766495</v>
      </c>
    </row>
    <row r="1508" spans="1:14" ht="14.4" customHeight="1" x14ac:dyDescent="0.3">
      <c r="A1508" s="625" t="s">
        <v>549</v>
      </c>
      <c r="B1508" s="626" t="s">
        <v>551</v>
      </c>
      <c r="C1508" s="627" t="s">
        <v>575</v>
      </c>
      <c r="D1508" s="628" t="s">
        <v>576</v>
      </c>
      <c r="E1508" s="627" t="s">
        <v>560</v>
      </c>
      <c r="F1508" s="628" t="s">
        <v>561</v>
      </c>
      <c r="G1508" s="627" t="s">
        <v>620</v>
      </c>
      <c r="H1508" s="627" t="s">
        <v>1693</v>
      </c>
      <c r="I1508" s="627" t="s">
        <v>1694</v>
      </c>
      <c r="J1508" s="627" t="s">
        <v>1695</v>
      </c>
      <c r="K1508" s="627" t="s">
        <v>1696</v>
      </c>
      <c r="L1508" s="629">
        <v>517.49994106040083</v>
      </c>
      <c r="M1508" s="629">
        <v>5.6</v>
      </c>
      <c r="N1508" s="630">
        <v>2897.9996699382446</v>
      </c>
    </row>
    <row r="1509" spans="1:14" ht="14.4" customHeight="1" x14ac:dyDescent="0.3">
      <c r="A1509" s="625" t="s">
        <v>549</v>
      </c>
      <c r="B1509" s="626" t="s">
        <v>551</v>
      </c>
      <c r="C1509" s="627" t="s">
        <v>575</v>
      </c>
      <c r="D1509" s="628" t="s">
        <v>576</v>
      </c>
      <c r="E1509" s="627" t="s">
        <v>560</v>
      </c>
      <c r="F1509" s="628" t="s">
        <v>561</v>
      </c>
      <c r="G1509" s="627" t="s">
        <v>620</v>
      </c>
      <c r="H1509" s="627" t="s">
        <v>2563</v>
      </c>
      <c r="I1509" s="627" t="s">
        <v>2564</v>
      </c>
      <c r="J1509" s="627" t="s">
        <v>2565</v>
      </c>
      <c r="K1509" s="627" t="s">
        <v>2566</v>
      </c>
      <c r="L1509" s="629">
        <v>115.31</v>
      </c>
      <c r="M1509" s="629">
        <v>1</v>
      </c>
      <c r="N1509" s="630">
        <v>115.31</v>
      </c>
    </row>
    <row r="1510" spans="1:14" ht="14.4" customHeight="1" x14ac:dyDescent="0.3">
      <c r="A1510" s="625" t="s">
        <v>549</v>
      </c>
      <c r="B1510" s="626" t="s">
        <v>551</v>
      </c>
      <c r="C1510" s="627" t="s">
        <v>575</v>
      </c>
      <c r="D1510" s="628" t="s">
        <v>576</v>
      </c>
      <c r="E1510" s="627" t="s">
        <v>560</v>
      </c>
      <c r="F1510" s="628" t="s">
        <v>561</v>
      </c>
      <c r="G1510" s="627" t="s">
        <v>620</v>
      </c>
      <c r="H1510" s="627" t="s">
        <v>1701</v>
      </c>
      <c r="I1510" s="627" t="s">
        <v>1702</v>
      </c>
      <c r="J1510" s="627" t="s">
        <v>1703</v>
      </c>
      <c r="K1510" s="627" t="s">
        <v>1704</v>
      </c>
      <c r="L1510" s="629">
        <v>30.760043823459394</v>
      </c>
      <c r="M1510" s="629">
        <v>139</v>
      </c>
      <c r="N1510" s="630">
        <v>4275.646091460856</v>
      </c>
    </row>
    <row r="1511" spans="1:14" ht="14.4" customHeight="1" x14ac:dyDescent="0.3">
      <c r="A1511" s="625" t="s">
        <v>549</v>
      </c>
      <c r="B1511" s="626" t="s">
        <v>551</v>
      </c>
      <c r="C1511" s="627" t="s">
        <v>575</v>
      </c>
      <c r="D1511" s="628" t="s">
        <v>576</v>
      </c>
      <c r="E1511" s="627" t="s">
        <v>560</v>
      </c>
      <c r="F1511" s="628" t="s">
        <v>561</v>
      </c>
      <c r="G1511" s="627" t="s">
        <v>620</v>
      </c>
      <c r="H1511" s="627" t="s">
        <v>1705</v>
      </c>
      <c r="I1511" s="627" t="s">
        <v>1706</v>
      </c>
      <c r="J1511" s="627" t="s">
        <v>1707</v>
      </c>
      <c r="K1511" s="627" t="s">
        <v>1708</v>
      </c>
      <c r="L1511" s="629">
        <v>63.158935998312735</v>
      </c>
      <c r="M1511" s="629">
        <v>42</v>
      </c>
      <c r="N1511" s="630">
        <v>2652.6753119291348</v>
      </c>
    </row>
    <row r="1512" spans="1:14" ht="14.4" customHeight="1" x14ac:dyDescent="0.3">
      <c r="A1512" s="625" t="s">
        <v>549</v>
      </c>
      <c r="B1512" s="626" t="s">
        <v>551</v>
      </c>
      <c r="C1512" s="627" t="s">
        <v>575</v>
      </c>
      <c r="D1512" s="628" t="s">
        <v>576</v>
      </c>
      <c r="E1512" s="627" t="s">
        <v>560</v>
      </c>
      <c r="F1512" s="628" t="s">
        <v>561</v>
      </c>
      <c r="G1512" s="627" t="s">
        <v>620</v>
      </c>
      <c r="H1512" s="627" t="s">
        <v>1712</v>
      </c>
      <c r="I1512" s="627" t="s">
        <v>1713</v>
      </c>
      <c r="J1512" s="627" t="s">
        <v>1714</v>
      </c>
      <c r="K1512" s="627" t="s">
        <v>1715</v>
      </c>
      <c r="L1512" s="629">
        <v>268.77541575478534</v>
      </c>
      <c r="M1512" s="629">
        <v>22</v>
      </c>
      <c r="N1512" s="630">
        <v>5913.0591466052774</v>
      </c>
    </row>
    <row r="1513" spans="1:14" ht="14.4" customHeight="1" x14ac:dyDescent="0.3">
      <c r="A1513" s="625" t="s">
        <v>549</v>
      </c>
      <c r="B1513" s="626" t="s">
        <v>551</v>
      </c>
      <c r="C1513" s="627" t="s">
        <v>575</v>
      </c>
      <c r="D1513" s="628" t="s">
        <v>576</v>
      </c>
      <c r="E1513" s="627" t="s">
        <v>560</v>
      </c>
      <c r="F1513" s="628" t="s">
        <v>561</v>
      </c>
      <c r="G1513" s="627" t="s">
        <v>1399</v>
      </c>
      <c r="H1513" s="627" t="s">
        <v>1716</v>
      </c>
      <c r="I1513" s="627" t="s">
        <v>1717</v>
      </c>
      <c r="J1513" s="627" t="s">
        <v>1718</v>
      </c>
      <c r="K1513" s="627" t="s">
        <v>1719</v>
      </c>
      <c r="L1513" s="629">
        <v>245.41981697239601</v>
      </c>
      <c r="M1513" s="629">
        <v>2</v>
      </c>
      <c r="N1513" s="630">
        <v>490.83963394479201</v>
      </c>
    </row>
    <row r="1514" spans="1:14" ht="14.4" customHeight="1" x14ac:dyDescent="0.3">
      <c r="A1514" s="625" t="s">
        <v>549</v>
      </c>
      <c r="B1514" s="626" t="s">
        <v>551</v>
      </c>
      <c r="C1514" s="627" t="s">
        <v>575</v>
      </c>
      <c r="D1514" s="628" t="s">
        <v>576</v>
      </c>
      <c r="E1514" s="627" t="s">
        <v>560</v>
      </c>
      <c r="F1514" s="628" t="s">
        <v>561</v>
      </c>
      <c r="G1514" s="627" t="s">
        <v>1399</v>
      </c>
      <c r="H1514" s="627" t="s">
        <v>1720</v>
      </c>
      <c r="I1514" s="627" t="s">
        <v>1721</v>
      </c>
      <c r="J1514" s="627" t="s">
        <v>1722</v>
      </c>
      <c r="K1514" s="627" t="s">
        <v>1723</v>
      </c>
      <c r="L1514" s="629">
        <v>53.274802389455573</v>
      </c>
      <c r="M1514" s="629">
        <v>306</v>
      </c>
      <c r="N1514" s="630">
        <v>16302.089531173406</v>
      </c>
    </row>
    <row r="1515" spans="1:14" ht="14.4" customHeight="1" x14ac:dyDescent="0.3">
      <c r="A1515" s="625" t="s">
        <v>549</v>
      </c>
      <c r="B1515" s="626" t="s">
        <v>551</v>
      </c>
      <c r="C1515" s="627" t="s">
        <v>575</v>
      </c>
      <c r="D1515" s="628" t="s">
        <v>576</v>
      </c>
      <c r="E1515" s="627" t="s">
        <v>560</v>
      </c>
      <c r="F1515" s="628" t="s">
        <v>561</v>
      </c>
      <c r="G1515" s="627" t="s">
        <v>1399</v>
      </c>
      <c r="H1515" s="627" t="s">
        <v>1724</v>
      </c>
      <c r="I1515" s="627" t="s">
        <v>1725</v>
      </c>
      <c r="J1515" s="627" t="s">
        <v>1726</v>
      </c>
      <c r="K1515" s="627" t="s">
        <v>1727</v>
      </c>
      <c r="L1515" s="629">
        <v>3782.0149700788056</v>
      </c>
      <c r="M1515" s="629">
        <v>27.713333333333335</v>
      </c>
      <c r="N1515" s="630">
        <v>104812.24153745064</v>
      </c>
    </row>
    <row r="1516" spans="1:14" ht="14.4" customHeight="1" x14ac:dyDescent="0.3">
      <c r="A1516" s="625" t="s">
        <v>549</v>
      </c>
      <c r="B1516" s="626" t="s">
        <v>551</v>
      </c>
      <c r="C1516" s="627" t="s">
        <v>575</v>
      </c>
      <c r="D1516" s="628" t="s">
        <v>576</v>
      </c>
      <c r="E1516" s="627" t="s">
        <v>560</v>
      </c>
      <c r="F1516" s="628" t="s">
        <v>561</v>
      </c>
      <c r="G1516" s="627" t="s">
        <v>1399</v>
      </c>
      <c r="H1516" s="627" t="s">
        <v>1732</v>
      </c>
      <c r="I1516" s="627" t="s">
        <v>1733</v>
      </c>
      <c r="J1516" s="627" t="s">
        <v>1734</v>
      </c>
      <c r="K1516" s="627" t="s">
        <v>1735</v>
      </c>
      <c r="L1516" s="629">
        <v>153.59</v>
      </c>
      <c r="M1516" s="629">
        <v>1</v>
      </c>
      <c r="N1516" s="630">
        <v>153.59</v>
      </c>
    </row>
    <row r="1517" spans="1:14" ht="14.4" customHeight="1" x14ac:dyDescent="0.3">
      <c r="A1517" s="625" t="s">
        <v>549</v>
      </c>
      <c r="B1517" s="626" t="s">
        <v>551</v>
      </c>
      <c r="C1517" s="627" t="s">
        <v>575</v>
      </c>
      <c r="D1517" s="628" t="s">
        <v>576</v>
      </c>
      <c r="E1517" s="627" t="s">
        <v>560</v>
      </c>
      <c r="F1517" s="628" t="s">
        <v>561</v>
      </c>
      <c r="G1517" s="627" t="s">
        <v>1399</v>
      </c>
      <c r="H1517" s="627" t="s">
        <v>2603</v>
      </c>
      <c r="I1517" s="627" t="s">
        <v>2604</v>
      </c>
      <c r="J1517" s="627" t="s">
        <v>2605</v>
      </c>
      <c r="K1517" s="627" t="s">
        <v>2606</v>
      </c>
      <c r="L1517" s="629">
        <v>262.41666666666669</v>
      </c>
      <c r="M1517" s="629">
        <v>30</v>
      </c>
      <c r="N1517" s="630">
        <v>7872.5</v>
      </c>
    </row>
    <row r="1518" spans="1:14" ht="14.4" customHeight="1" x14ac:dyDescent="0.3">
      <c r="A1518" s="625" t="s">
        <v>549</v>
      </c>
      <c r="B1518" s="626" t="s">
        <v>551</v>
      </c>
      <c r="C1518" s="627" t="s">
        <v>575</v>
      </c>
      <c r="D1518" s="628" t="s">
        <v>576</v>
      </c>
      <c r="E1518" s="627" t="s">
        <v>560</v>
      </c>
      <c r="F1518" s="628" t="s">
        <v>561</v>
      </c>
      <c r="G1518" s="627" t="s">
        <v>1399</v>
      </c>
      <c r="H1518" s="627" t="s">
        <v>1736</v>
      </c>
      <c r="I1518" s="627" t="s">
        <v>1737</v>
      </c>
      <c r="J1518" s="627" t="s">
        <v>1738</v>
      </c>
      <c r="K1518" s="627" t="s">
        <v>1684</v>
      </c>
      <c r="L1518" s="629">
        <v>307.39976082817276</v>
      </c>
      <c r="M1518" s="629">
        <v>4.5000000000000009</v>
      </c>
      <c r="N1518" s="630">
        <v>1383.2989237267777</v>
      </c>
    </row>
    <row r="1519" spans="1:14" ht="14.4" customHeight="1" x14ac:dyDescent="0.3">
      <c r="A1519" s="625" t="s">
        <v>549</v>
      </c>
      <c r="B1519" s="626" t="s">
        <v>551</v>
      </c>
      <c r="C1519" s="627" t="s">
        <v>575</v>
      </c>
      <c r="D1519" s="628" t="s">
        <v>576</v>
      </c>
      <c r="E1519" s="627" t="s">
        <v>560</v>
      </c>
      <c r="F1519" s="628" t="s">
        <v>561</v>
      </c>
      <c r="G1519" s="627" t="s">
        <v>1399</v>
      </c>
      <c r="H1519" s="627" t="s">
        <v>1739</v>
      </c>
      <c r="I1519" s="627" t="s">
        <v>1740</v>
      </c>
      <c r="J1519" s="627" t="s">
        <v>1741</v>
      </c>
      <c r="K1519" s="627" t="s">
        <v>1742</v>
      </c>
      <c r="L1519" s="629">
        <v>226.3172727748946</v>
      </c>
      <c r="M1519" s="629">
        <v>185.39999999999998</v>
      </c>
      <c r="N1519" s="630">
        <v>41959.222372465454</v>
      </c>
    </row>
    <row r="1520" spans="1:14" ht="14.4" customHeight="1" x14ac:dyDescent="0.3">
      <c r="A1520" s="625" t="s">
        <v>549</v>
      </c>
      <c r="B1520" s="626" t="s">
        <v>551</v>
      </c>
      <c r="C1520" s="627" t="s">
        <v>575</v>
      </c>
      <c r="D1520" s="628" t="s">
        <v>576</v>
      </c>
      <c r="E1520" s="627" t="s">
        <v>560</v>
      </c>
      <c r="F1520" s="628" t="s">
        <v>561</v>
      </c>
      <c r="G1520" s="627" t="s">
        <v>1399</v>
      </c>
      <c r="H1520" s="627" t="s">
        <v>1743</v>
      </c>
      <c r="I1520" s="627" t="s">
        <v>1744</v>
      </c>
      <c r="J1520" s="627" t="s">
        <v>1745</v>
      </c>
      <c r="K1520" s="627" t="s">
        <v>1746</v>
      </c>
      <c r="L1520" s="629">
        <v>74.649609115863598</v>
      </c>
      <c r="M1520" s="629">
        <v>6</v>
      </c>
      <c r="N1520" s="630">
        <v>447.89765469518159</v>
      </c>
    </row>
    <row r="1521" spans="1:14" ht="14.4" customHeight="1" x14ac:dyDescent="0.3">
      <c r="A1521" s="625" t="s">
        <v>549</v>
      </c>
      <c r="B1521" s="626" t="s">
        <v>551</v>
      </c>
      <c r="C1521" s="627" t="s">
        <v>575</v>
      </c>
      <c r="D1521" s="628" t="s">
        <v>576</v>
      </c>
      <c r="E1521" s="627" t="s">
        <v>560</v>
      </c>
      <c r="F1521" s="628" t="s">
        <v>561</v>
      </c>
      <c r="G1521" s="627" t="s">
        <v>1399</v>
      </c>
      <c r="H1521" s="627" t="s">
        <v>1751</v>
      </c>
      <c r="I1521" s="627" t="s">
        <v>1752</v>
      </c>
      <c r="J1521" s="627" t="s">
        <v>1753</v>
      </c>
      <c r="K1521" s="627" t="s">
        <v>1754</v>
      </c>
      <c r="L1521" s="629">
        <v>322.61126578202055</v>
      </c>
      <c r="M1521" s="629">
        <v>54</v>
      </c>
      <c r="N1521" s="630">
        <v>17421.00835222911</v>
      </c>
    </row>
    <row r="1522" spans="1:14" ht="14.4" customHeight="1" x14ac:dyDescent="0.3">
      <c r="A1522" s="625" t="s">
        <v>549</v>
      </c>
      <c r="B1522" s="626" t="s">
        <v>551</v>
      </c>
      <c r="C1522" s="627" t="s">
        <v>575</v>
      </c>
      <c r="D1522" s="628" t="s">
        <v>576</v>
      </c>
      <c r="E1522" s="627" t="s">
        <v>560</v>
      </c>
      <c r="F1522" s="628" t="s">
        <v>561</v>
      </c>
      <c r="G1522" s="627" t="s">
        <v>1399</v>
      </c>
      <c r="H1522" s="627" t="s">
        <v>1755</v>
      </c>
      <c r="I1522" s="627" t="s">
        <v>1756</v>
      </c>
      <c r="J1522" s="627" t="s">
        <v>1757</v>
      </c>
      <c r="K1522" s="627" t="s">
        <v>1758</v>
      </c>
      <c r="L1522" s="629">
        <v>154.04976961537599</v>
      </c>
      <c r="M1522" s="629">
        <v>20</v>
      </c>
      <c r="N1522" s="630">
        <v>3080.99539230752</v>
      </c>
    </row>
    <row r="1523" spans="1:14" ht="14.4" customHeight="1" x14ac:dyDescent="0.3">
      <c r="A1523" s="625" t="s">
        <v>549</v>
      </c>
      <c r="B1523" s="626" t="s">
        <v>551</v>
      </c>
      <c r="C1523" s="627" t="s">
        <v>575</v>
      </c>
      <c r="D1523" s="628" t="s">
        <v>576</v>
      </c>
      <c r="E1523" s="627" t="s">
        <v>560</v>
      </c>
      <c r="F1523" s="628" t="s">
        <v>561</v>
      </c>
      <c r="G1523" s="627" t="s">
        <v>1399</v>
      </c>
      <c r="H1523" s="627" t="s">
        <v>1759</v>
      </c>
      <c r="I1523" s="627" t="s">
        <v>1760</v>
      </c>
      <c r="J1523" s="627" t="s">
        <v>1761</v>
      </c>
      <c r="K1523" s="627" t="s">
        <v>1762</v>
      </c>
      <c r="L1523" s="629">
        <v>54.430089041061152</v>
      </c>
      <c r="M1523" s="629">
        <v>60</v>
      </c>
      <c r="N1523" s="630">
        <v>3265.8053424636691</v>
      </c>
    </row>
    <row r="1524" spans="1:14" ht="14.4" customHeight="1" x14ac:dyDescent="0.3">
      <c r="A1524" s="625" t="s">
        <v>549</v>
      </c>
      <c r="B1524" s="626" t="s">
        <v>551</v>
      </c>
      <c r="C1524" s="627" t="s">
        <v>575</v>
      </c>
      <c r="D1524" s="628" t="s">
        <v>576</v>
      </c>
      <c r="E1524" s="627" t="s">
        <v>560</v>
      </c>
      <c r="F1524" s="628" t="s">
        <v>561</v>
      </c>
      <c r="G1524" s="627" t="s">
        <v>1399</v>
      </c>
      <c r="H1524" s="627" t="s">
        <v>1763</v>
      </c>
      <c r="I1524" s="627" t="s">
        <v>1764</v>
      </c>
      <c r="J1524" s="627" t="s">
        <v>1765</v>
      </c>
      <c r="K1524" s="627" t="s">
        <v>1766</v>
      </c>
      <c r="L1524" s="629">
        <v>12592.49</v>
      </c>
      <c r="M1524" s="629">
        <v>1</v>
      </c>
      <c r="N1524" s="630">
        <v>12592.49</v>
      </c>
    </row>
    <row r="1525" spans="1:14" ht="14.4" customHeight="1" x14ac:dyDescent="0.3">
      <c r="A1525" s="625" t="s">
        <v>549</v>
      </c>
      <c r="B1525" s="626" t="s">
        <v>551</v>
      </c>
      <c r="C1525" s="627" t="s">
        <v>575</v>
      </c>
      <c r="D1525" s="628" t="s">
        <v>576</v>
      </c>
      <c r="E1525" s="627" t="s">
        <v>560</v>
      </c>
      <c r="F1525" s="628" t="s">
        <v>561</v>
      </c>
      <c r="G1525" s="627" t="s">
        <v>1399</v>
      </c>
      <c r="H1525" s="627" t="s">
        <v>3067</v>
      </c>
      <c r="I1525" s="627" t="s">
        <v>3068</v>
      </c>
      <c r="J1525" s="627" t="s">
        <v>3069</v>
      </c>
      <c r="K1525" s="627" t="s">
        <v>3070</v>
      </c>
      <c r="L1525" s="629">
        <v>152.56</v>
      </c>
      <c r="M1525" s="629">
        <v>1</v>
      </c>
      <c r="N1525" s="630">
        <v>152.56</v>
      </c>
    </row>
    <row r="1526" spans="1:14" ht="14.4" customHeight="1" x14ac:dyDescent="0.3">
      <c r="A1526" s="625" t="s">
        <v>549</v>
      </c>
      <c r="B1526" s="626" t="s">
        <v>551</v>
      </c>
      <c r="C1526" s="627" t="s">
        <v>575</v>
      </c>
      <c r="D1526" s="628" t="s">
        <v>576</v>
      </c>
      <c r="E1526" s="627" t="s">
        <v>562</v>
      </c>
      <c r="F1526" s="628" t="s">
        <v>563</v>
      </c>
      <c r="G1526" s="627" t="s">
        <v>620</v>
      </c>
      <c r="H1526" s="627" t="s">
        <v>3326</v>
      </c>
      <c r="I1526" s="627" t="s">
        <v>3327</v>
      </c>
      <c r="J1526" s="627" t="s">
        <v>3328</v>
      </c>
      <c r="K1526" s="627" t="s">
        <v>3329</v>
      </c>
      <c r="L1526" s="629">
        <v>39.19</v>
      </c>
      <c r="M1526" s="629">
        <v>4</v>
      </c>
      <c r="N1526" s="630">
        <v>156.76</v>
      </c>
    </row>
    <row r="1527" spans="1:14" ht="14.4" customHeight="1" x14ac:dyDescent="0.3">
      <c r="A1527" s="625" t="s">
        <v>549</v>
      </c>
      <c r="B1527" s="626" t="s">
        <v>551</v>
      </c>
      <c r="C1527" s="627" t="s">
        <v>575</v>
      </c>
      <c r="D1527" s="628" t="s">
        <v>576</v>
      </c>
      <c r="E1527" s="627" t="s">
        <v>562</v>
      </c>
      <c r="F1527" s="628" t="s">
        <v>563</v>
      </c>
      <c r="G1527" s="627" t="s">
        <v>620</v>
      </c>
      <c r="H1527" s="627" t="s">
        <v>3330</v>
      </c>
      <c r="I1527" s="627" t="s">
        <v>3331</v>
      </c>
      <c r="J1527" s="627" t="s">
        <v>3332</v>
      </c>
      <c r="K1527" s="627" t="s">
        <v>3333</v>
      </c>
      <c r="L1527" s="629">
        <v>89.029959532599861</v>
      </c>
      <c r="M1527" s="629">
        <v>4</v>
      </c>
      <c r="N1527" s="630">
        <v>356.11983813039944</v>
      </c>
    </row>
    <row r="1528" spans="1:14" ht="14.4" customHeight="1" x14ac:dyDescent="0.3">
      <c r="A1528" s="625" t="s">
        <v>549</v>
      </c>
      <c r="B1528" s="626" t="s">
        <v>551</v>
      </c>
      <c r="C1528" s="627" t="s">
        <v>575</v>
      </c>
      <c r="D1528" s="628" t="s">
        <v>576</v>
      </c>
      <c r="E1528" s="627" t="s">
        <v>562</v>
      </c>
      <c r="F1528" s="628" t="s">
        <v>563</v>
      </c>
      <c r="G1528" s="627" t="s">
        <v>1399</v>
      </c>
      <c r="H1528" s="627" t="s">
        <v>1767</v>
      </c>
      <c r="I1528" s="627" t="s">
        <v>1768</v>
      </c>
      <c r="J1528" s="627" t="s">
        <v>1769</v>
      </c>
      <c r="K1528" s="627"/>
      <c r="L1528" s="629">
        <v>91.710164558377642</v>
      </c>
      <c r="M1528" s="629">
        <v>235</v>
      </c>
      <c r="N1528" s="630">
        <v>21551.888671218745</v>
      </c>
    </row>
    <row r="1529" spans="1:14" ht="14.4" customHeight="1" x14ac:dyDescent="0.3">
      <c r="A1529" s="625" t="s">
        <v>549</v>
      </c>
      <c r="B1529" s="626" t="s">
        <v>551</v>
      </c>
      <c r="C1529" s="627" t="s">
        <v>575</v>
      </c>
      <c r="D1529" s="628" t="s">
        <v>576</v>
      </c>
      <c r="E1529" s="627" t="s">
        <v>562</v>
      </c>
      <c r="F1529" s="628" t="s">
        <v>563</v>
      </c>
      <c r="G1529" s="627" t="s">
        <v>1399</v>
      </c>
      <c r="H1529" s="627" t="s">
        <v>3334</v>
      </c>
      <c r="I1529" s="627" t="s">
        <v>3335</v>
      </c>
      <c r="J1529" s="627" t="s">
        <v>3336</v>
      </c>
      <c r="K1529" s="627" t="s">
        <v>3337</v>
      </c>
      <c r="L1529" s="629">
        <v>3642.5050000000001</v>
      </c>
      <c r="M1529" s="629">
        <v>-2</v>
      </c>
      <c r="N1529" s="630">
        <v>-7285.01</v>
      </c>
    </row>
    <row r="1530" spans="1:14" ht="14.4" customHeight="1" x14ac:dyDescent="0.3">
      <c r="A1530" s="625" t="s">
        <v>549</v>
      </c>
      <c r="B1530" s="626" t="s">
        <v>551</v>
      </c>
      <c r="C1530" s="627" t="s">
        <v>575</v>
      </c>
      <c r="D1530" s="628" t="s">
        <v>576</v>
      </c>
      <c r="E1530" s="627" t="s">
        <v>556</v>
      </c>
      <c r="F1530" s="628" t="s">
        <v>557</v>
      </c>
      <c r="G1530" s="627"/>
      <c r="H1530" s="627"/>
      <c r="I1530" s="627" t="s">
        <v>1772</v>
      </c>
      <c r="J1530" s="627" t="s">
        <v>1773</v>
      </c>
      <c r="K1530" s="627"/>
      <c r="L1530" s="629">
        <v>1407.5400000000004</v>
      </c>
      <c r="M1530" s="629">
        <v>26</v>
      </c>
      <c r="N1530" s="630">
        <v>36596.040000000008</v>
      </c>
    </row>
    <row r="1531" spans="1:14" ht="14.4" customHeight="1" x14ac:dyDescent="0.3">
      <c r="A1531" s="625" t="s">
        <v>549</v>
      </c>
      <c r="B1531" s="626" t="s">
        <v>551</v>
      </c>
      <c r="C1531" s="627" t="s">
        <v>577</v>
      </c>
      <c r="D1531" s="628" t="s">
        <v>578</v>
      </c>
      <c r="E1531" s="627" t="s">
        <v>552</v>
      </c>
      <c r="F1531" s="628" t="s">
        <v>553</v>
      </c>
      <c r="G1531" s="627" t="s">
        <v>620</v>
      </c>
      <c r="H1531" s="627" t="s">
        <v>3338</v>
      </c>
      <c r="I1531" s="627" t="s">
        <v>3339</v>
      </c>
      <c r="J1531" s="627" t="s">
        <v>3340</v>
      </c>
      <c r="K1531" s="627" t="s">
        <v>3341</v>
      </c>
      <c r="L1531" s="629">
        <v>8509.0140739732469</v>
      </c>
      <c r="M1531" s="629">
        <v>11</v>
      </c>
      <c r="N1531" s="630">
        <v>93599.154813705711</v>
      </c>
    </row>
    <row r="1532" spans="1:14" ht="14.4" customHeight="1" x14ac:dyDescent="0.3">
      <c r="A1532" s="625" t="s">
        <v>549</v>
      </c>
      <c r="B1532" s="626" t="s">
        <v>551</v>
      </c>
      <c r="C1532" s="627" t="s">
        <v>577</v>
      </c>
      <c r="D1532" s="628" t="s">
        <v>578</v>
      </c>
      <c r="E1532" s="627" t="s">
        <v>552</v>
      </c>
      <c r="F1532" s="628" t="s">
        <v>553</v>
      </c>
      <c r="G1532" s="627" t="s">
        <v>620</v>
      </c>
      <c r="H1532" s="627" t="s">
        <v>3342</v>
      </c>
      <c r="I1532" s="627" t="s">
        <v>3343</v>
      </c>
      <c r="J1532" s="627" t="s">
        <v>3340</v>
      </c>
      <c r="K1532" s="627" t="s">
        <v>3344</v>
      </c>
      <c r="L1532" s="629">
        <v>1505.3562372237202</v>
      </c>
      <c r="M1532" s="629">
        <v>18</v>
      </c>
      <c r="N1532" s="630">
        <v>27096.412270026962</v>
      </c>
    </row>
    <row r="1533" spans="1:14" ht="14.4" customHeight="1" x14ac:dyDescent="0.3">
      <c r="A1533" s="625" t="s">
        <v>549</v>
      </c>
      <c r="B1533" s="626" t="s">
        <v>551</v>
      </c>
      <c r="C1533" s="627" t="s">
        <v>577</v>
      </c>
      <c r="D1533" s="628" t="s">
        <v>578</v>
      </c>
      <c r="E1533" s="627" t="s">
        <v>552</v>
      </c>
      <c r="F1533" s="628" t="s">
        <v>553</v>
      </c>
      <c r="G1533" s="627" t="s">
        <v>620</v>
      </c>
      <c r="H1533" s="627" t="s">
        <v>3345</v>
      </c>
      <c r="I1533" s="627" t="s">
        <v>953</v>
      </c>
      <c r="J1533" s="627" t="s">
        <v>3346</v>
      </c>
      <c r="K1533" s="627"/>
      <c r="L1533" s="629">
        <v>5330.25</v>
      </c>
      <c r="M1533" s="629">
        <v>4</v>
      </c>
      <c r="N1533" s="630">
        <v>21321</v>
      </c>
    </row>
    <row r="1534" spans="1:14" ht="14.4" customHeight="1" x14ac:dyDescent="0.3">
      <c r="A1534" s="625" t="s">
        <v>549</v>
      </c>
      <c r="B1534" s="626" t="s">
        <v>551</v>
      </c>
      <c r="C1534" s="627" t="s">
        <v>579</v>
      </c>
      <c r="D1534" s="628" t="s">
        <v>580</v>
      </c>
      <c r="E1534" s="627" t="s">
        <v>552</v>
      </c>
      <c r="F1534" s="628" t="s">
        <v>553</v>
      </c>
      <c r="G1534" s="627"/>
      <c r="H1534" s="627" t="s">
        <v>3347</v>
      </c>
      <c r="I1534" s="627" t="s">
        <v>3348</v>
      </c>
      <c r="J1534" s="627" t="s">
        <v>3349</v>
      </c>
      <c r="K1534" s="627" t="s">
        <v>3350</v>
      </c>
      <c r="L1534" s="629">
        <v>151.93</v>
      </c>
      <c r="M1534" s="629">
        <v>1</v>
      </c>
      <c r="N1534" s="630">
        <v>151.93</v>
      </c>
    </row>
    <row r="1535" spans="1:14" ht="14.4" customHeight="1" x14ac:dyDescent="0.3">
      <c r="A1535" s="625" t="s">
        <v>549</v>
      </c>
      <c r="B1535" s="626" t="s">
        <v>551</v>
      </c>
      <c r="C1535" s="627" t="s">
        <v>579</v>
      </c>
      <c r="D1535" s="628" t="s">
        <v>580</v>
      </c>
      <c r="E1535" s="627" t="s">
        <v>552</v>
      </c>
      <c r="F1535" s="628" t="s">
        <v>553</v>
      </c>
      <c r="G1535" s="627" t="s">
        <v>620</v>
      </c>
      <c r="H1535" s="627" t="s">
        <v>621</v>
      </c>
      <c r="I1535" s="627" t="s">
        <v>621</v>
      </c>
      <c r="J1535" s="627" t="s">
        <v>622</v>
      </c>
      <c r="K1535" s="627" t="s">
        <v>623</v>
      </c>
      <c r="L1535" s="629">
        <v>256.77800000000002</v>
      </c>
      <c r="M1535" s="629">
        <v>5</v>
      </c>
      <c r="N1535" s="630">
        <v>1283.8900000000001</v>
      </c>
    </row>
    <row r="1536" spans="1:14" ht="14.4" customHeight="1" x14ac:dyDescent="0.3">
      <c r="A1536" s="625" t="s">
        <v>549</v>
      </c>
      <c r="B1536" s="626" t="s">
        <v>551</v>
      </c>
      <c r="C1536" s="627" t="s">
        <v>579</v>
      </c>
      <c r="D1536" s="628" t="s">
        <v>580</v>
      </c>
      <c r="E1536" s="627" t="s">
        <v>552</v>
      </c>
      <c r="F1536" s="628" t="s">
        <v>553</v>
      </c>
      <c r="G1536" s="627" t="s">
        <v>620</v>
      </c>
      <c r="H1536" s="627" t="s">
        <v>638</v>
      </c>
      <c r="I1536" s="627" t="s">
        <v>639</v>
      </c>
      <c r="J1536" s="627" t="s">
        <v>640</v>
      </c>
      <c r="K1536" s="627" t="s">
        <v>641</v>
      </c>
      <c r="L1536" s="629">
        <v>84.570499999999839</v>
      </c>
      <c r="M1536" s="629">
        <v>2</v>
      </c>
      <c r="N1536" s="630">
        <v>169.14099999999968</v>
      </c>
    </row>
    <row r="1537" spans="1:14" ht="14.4" customHeight="1" x14ac:dyDescent="0.3">
      <c r="A1537" s="625" t="s">
        <v>549</v>
      </c>
      <c r="B1537" s="626" t="s">
        <v>551</v>
      </c>
      <c r="C1537" s="627" t="s">
        <v>579</v>
      </c>
      <c r="D1537" s="628" t="s">
        <v>580</v>
      </c>
      <c r="E1537" s="627" t="s">
        <v>552</v>
      </c>
      <c r="F1537" s="628" t="s">
        <v>553</v>
      </c>
      <c r="G1537" s="627" t="s">
        <v>620</v>
      </c>
      <c r="H1537" s="627" t="s">
        <v>642</v>
      </c>
      <c r="I1537" s="627" t="s">
        <v>643</v>
      </c>
      <c r="J1537" s="627" t="s">
        <v>644</v>
      </c>
      <c r="K1537" s="627" t="s">
        <v>645</v>
      </c>
      <c r="L1537" s="629">
        <v>94.224999999999994</v>
      </c>
      <c r="M1537" s="629">
        <v>2</v>
      </c>
      <c r="N1537" s="630">
        <v>188.45</v>
      </c>
    </row>
    <row r="1538" spans="1:14" ht="14.4" customHeight="1" x14ac:dyDescent="0.3">
      <c r="A1538" s="625" t="s">
        <v>549</v>
      </c>
      <c r="B1538" s="626" t="s">
        <v>551</v>
      </c>
      <c r="C1538" s="627" t="s">
        <v>579</v>
      </c>
      <c r="D1538" s="628" t="s">
        <v>580</v>
      </c>
      <c r="E1538" s="627" t="s">
        <v>552</v>
      </c>
      <c r="F1538" s="628" t="s">
        <v>553</v>
      </c>
      <c r="G1538" s="627" t="s">
        <v>620</v>
      </c>
      <c r="H1538" s="627" t="s">
        <v>649</v>
      </c>
      <c r="I1538" s="627" t="s">
        <v>650</v>
      </c>
      <c r="J1538" s="627" t="s">
        <v>651</v>
      </c>
      <c r="K1538" s="627" t="s">
        <v>652</v>
      </c>
      <c r="L1538" s="629">
        <v>165.36420039131465</v>
      </c>
      <c r="M1538" s="629">
        <v>15</v>
      </c>
      <c r="N1538" s="630">
        <v>2480.4630058697198</v>
      </c>
    </row>
    <row r="1539" spans="1:14" ht="14.4" customHeight="1" x14ac:dyDescent="0.3">
      <c r="A1539" s="625" t="s">
        <v>549</v>
      </c>
      <c r="B1539" s="626" t="s">
        <v>551</v>
      </c>
      <c r="C1539" s="627" t="s">
        <v>579</v>
      </c>
      <c r="D1539" s="628" t="s">
        <v>580</v>
      </c>
      <c r="E1539" s="627" t="s">
        <v>552</v>
      </c>
      <c r="F1539" s="628" t="s">
        <v>553</v>
      </c>
      <c r="G1539" s="627" t="s">
        <v>620</v>
      </c>
      <c r="H1539" s="627" t="s">
        <v>657</v>
      </c>
      <c r="I1539" s="627" t="s">
        <v>658</v>
      </c>
      <c r="J1539" s="627" t="s">
        <v>659</v>
      </c>
      <c r="K1539" s="627" t="s">
        <v>660</v>
      </c>
      <c r="L1539" s="629">
        <v>42.624961971291299</v>
      </c>
      <c r="M1539" s="629">
        <v>2</v>
      </c>
      <c r="N1539" s="630">
        <v>85.249923942582598</v>
      </c>
    </row>
    <row r="1540" spans="1:14" ht="14.4" customHeight="1" x14ac:dyDescent="0.3">
      <c r="A1540" s="625" t="s">
        <v>549</v>
      </c>
      <c r="B1540" s="626" t="s">
        <v>551</v>
      </c>
      <c r="C1540" s="627" t="s">
        <v>579</v>
      </c>
      <c r="D1540" s="628" t="s">
        <v>580</v>
      </c>
      <c r="E1540" s="627" t="s">
        <v>552</v>
      </c>
      <c r="F1540" s="628" t="s">
        <v>553</v>
      </c>
      <c r="G1540" s="627" t="s">
        <v>620</v>
      </c>
      <c r="H1540" s="627" t="s">
        <v>665</v>
      </c>
      <c r="I1540" s="627" t="s">
        <v>666</v>
      </c>
      <c r="J1540" s="627" t="s">
        <v>667</v>
      </c>
      <c r="K1540" s="627" t="s">
        <v>668</v>
      </c>
      <c r="L1540" s="629">
        <v>55.586666666666666</v>
      </c>
      <c r="M1540" s="629">
        <v>3</v>
      </c>
      <c r="N1540" s="630">
        <v>166.76</v>
      </c>
    </row>
    <row r="1541" spans="1:14" ht="14.4" customHeight="1" x14ac:dyDescent="0.3">
      <c r="A1541" s="625" t="s">
        <v>549</v>
      </c>
      <c r="B1541" s="626" t="s">
        <v>551</v>
      </c>
      <c r="C1541" s="627" t="s">
        <v>579</v>
      </c>
      <c r="D1541" s="628" t="s">
        <v>580</v>
      </c>
      <c r="E1541" s="627" t="s">
        <v>552</v>
      </c>
      <c r="F1541" s="628" t="s">
        <v>553</v>
      </c>
      <c r="G1541" s="627" t="s">
        <v>620</v>
      </c>
      <c r="H1541" s="627" t="s">
        <v>3351</v>
      </c>
      <c r="I1541" s="627" t="s">
        <v>3352</v>
      </c>
      <c r="J1541" s="627" t="s">
        <v>1207</v>
      </c>
      <c r="K1541" s="627" t="s">
        <v>3353</v>
      </c>
      <c r="L1541" s="629">
        <v>151.13999999999999</v>
      </c>
      <c r="M1541" s="629">
        <v>1</v>
      </c>
      <c r="N1541" s="630">
        <v>151.13999999999999</v>
      </c>
    </row>
    <row r="1542" spans="1:14" ht="14.4" customHeight="1" x14ac:dyDescent="0.3">
      <c r="A1542" s="625" t="s">
        <v>549</v>
      </c>
      <c r="B1542" s="626" t="s">
        <v>551</v>
      </c>
      <c r="C1542" s="627" t="s">
        <v>579</v>
      </c>
      <c r="D1542" s="628" t="s">
        <v>580</v>
      </c>
      <c r="E1542" s="627" t="s">
        <v>552</v>
      </c>
      <c r="F1542" s="628" t="s">
        <v>553</v>
      </c>
      <c r="G1542" s="627" t="s">
        <v>620</v>
      </c>
      <c r="H1542" s="627" t="s">
        <v>1987</v>
      </c>
      <c r="I1542" s="627" t="s">
        <v>1988</v>
      </c>
      <c r="J1542" s="627" t="s">
        <v>1989</v>
      </c>
      <c r="K1542" s="627" t="s">
        <v>1990</v>
      </c>
      <c r="L1542" s="629">
        <v>106.82</v>
      </c>
      <c r="M1542" s="629">
        <v>1</v>
      </c>
      <c r="N1542" s="630">
        <v>106.82</v>
      </c>
    </row>
    <row r="1543" spans="1:14" ht="14.4" customHeight="1" x14ac:dyDescent="0.3">
      <c r="A1543" s="625" t="s">
        <v>549</v>
      </c>
      <c r="B1543" s="626" t="s">
        <v>551</v>
      </c>
      <c r="C1543" s="627" t="s">
        <v>579</v>
      </c>
      <c r="D1543" s="628" t="s">
        <v>580</v>
      </c>
      <c r="E1543" s="627" t="s">
        <v>552</v>
      </c>
      <c r="F1543" s="628" t="s">
        <v>553</v>
      </c>
      <c r="G1543" s="627" t="s">
        <v>620</v>
      </c>
      <c r="H1543" s="627" t="s">
        <v>966</v>
      </c>
      <c r="I1543" s="627" t="s">
        <v>953</v>
      </c>
      <c r="J1543" s="627" t="s">
        <v>967</v>
      </c>
      <c r="K1543" s="627"/>
      <c r="L1543" s="629">
        <v>100.25142857142858</v>
      </c>
      <c r="M1543" s="629">
        <v>7</v>
      </c>
      <c r="N1543" s="630">
        <v>701.76</v>
      </c>
    </row>
    <row r="1544" spans="1:14" ht="14.4" customHeight="1" x14ac:dyDescent="0.3">
      <c r="A1544" s="625" t="s">
        <v>549</v>
      </c>
      <c r="B1544" s="626" t="s">
        <v>551</v>
      </c>
      <c r="C1544" s="627" t="s">
        <v>579</v>
      </c>
      <c r="D1544" s="628" t="s">
        <v>580</v>
      </c>
      <c r="E1544" s="627" t="s">
        <v>552</v>
      </c>
      <c r="F1544" s="628" t="s">
        <v>553</v>
      </c>
      <c r="G1544" s="627" t="s">
        <v>620</v>
      </c>
      <c r="H1544" s="627" t="s">
        <v>3354</v>
      </c>
      <c r="I1544" s="627" t="s">
        <v>953</v>
      </c>
      <c r="J1544" s="627" t="s">
        <v>3355</v>
      </c>
      <c r="K1544" s="627"/>
      <c r="L1544" s="629">
        <v>32.964826683093001</v>
      </c>
      <c r="M1544" s="629">
        <v>12</v>
      </c>
      <c r="N1544" s="630">
        <v>395.57792019711599</v>
      </c>
    </row>
    <row r="1545" spans="1:14" ht="14.4" customHeight="1" x14ac:dyDescent="0.3">
      <c r="A1545" s="625" t="s">
        <v>549</v>
      </c>
      <c r="B1545" s="626" t="s">
        <v>551</v>
      </c>
      <c r="C1545" s="627" t="s">
        <v>579</v>
      </c>
      <c r="D1545" s="628" t="s">
        <v>580</v>
      </c>
      <c r="E1545" s="627" t="s">
        <v>552</v>
      </c>
      <c r="F1545" s="628" t="s">
        <v>553</v>
      </c>
      <c r="G1545" s="627" t="s">
        <v>620</v>
      </c>
      <c r="H1545" s="627" t="s">
        <v>2737</v>
      </c>
      <c r="I1545" s="627" t="s">
        <v>2738</v>
      </c>
      <c r="J1545" s="627" t="s">
        <v>2739</v>
      </c>
      <c r="K1545" s="627" t="s">
        <v>641</v>
      </c>
      <c r="L1545" s="629">
        <v>118.11899772356</v>
      </c>
      <c r="M1545" s="629">
        <v>1</v>
      </c>
      <c r="N1545" s="630">
        <v>118.11899772356</v>
      </c>
    </row>
    <row r="1546" spans="1:14" ht="14.4" customHeight="1" x14ac:dyDescent="0.3">
      <c r="A1546" s="625" t="s">
        <v>549</v>
      </c>
      <c r="B1546" s="626" t="s">
        <v>551</v>
      </c>
      <c r="C1546" s="627" t="s">
        <v>579</v>
      </c>
      <c r="D1546" s="628" t="s">
        <v>580</v>
      </c>
      <c r="E1546" s="627" t="s">
        <v>552</v>
      </c>
      <c r="F1546" s="628" t="s">
        <v>553</v>
      </c>
      <c r="G1546" s="627" t="s">
        <v>620</v>
      </c>
      <c r="H1546" s="627" t="s">
        <v>3356</v>
      </c>
      <c r="I1546" s="627" t="s">
        <v>3357</v>
      </c>
      <c r="J1546" s="627" t="s">
        <v>3358</v>
      </c>
      <c r="K1546" s="627" t="s">
        <v>3359</v>
      </c>
      <c r="L1546" s="629">
        <v>178.15967816640099</v>
      </c>
      <c r="M1546" s="629">
        <v>1</v>
      </c>
      <c r="N1546" s="630">
        <v>178.15967816640099</v>
      </c>
    </row>
    <row r="1547" spans="1:14" ht="14.4" customHeight="1" x14ac:dyDescent="0.3">
      <c r="A1547" s="625" t="s">
        <v>549</v>
      </c>
      <c r="B1547" s="626" t="s">
        <v>551</v>
      </c>
      <c r="C1547" s="627" t="s">
        <v>579</v>
      </c>
      <c r="D1547" s="628" t="s">
        <v>580</v>
      </c>
      <c r="E1547" s="627" t="s">
        <v>552</v>
      </c>
      <c r="F1547" s="628" t="s">
        <v>553</v>
      </c>
      <c r="G1547" s="627" t="s">
        <v>620</v>
      </c>
      <c r="H1547" s="627" t="s">
        <v>2119</v>
      </c>
      <c r="I1547" s="627" t="s">
        <v>2120</v>
      </c>
      <c r="J1547" s="627" t="s">
        <v>2121</v>
      </c>
      <c r="K1547" s="627" t="s">
        <v>2122</v>
      </c>
      <c r="L1547" s="629">
        <v>29.08</v>
      </c>
      <c r="M1547" s="629">
        <v>1</v>
      </c>
      <c r="N1547" s="630">
        <v>29.08</v>
      </c>
    </row>
    <row r="1548" spans="1:14" ht="14.4" customHeight="1" x14ac:dyDescent="0.3">
      <c r="A1548" s="625" t="s">
        <v>549</v>
      </c>
      <c r="B1548" s="626" t="s">
        <v>551</v>
      </c>
      <c r="C1548" s="627" t="s">
        <v>579</v>
      </c>
      <c r="D1548" s="628" t="s">
        <v>580</v>
      </c>
      <c r="E1548" s="627" t="s">
        <v>552</v>
      </c>
      <c r="F1548" s="628" t="s">
        <v>553</v>
      </c>
      <c r="G1548" s="627" t="s">
        <v>620</v>
      </c>
      <c r="H1548" s="627" t="s">
        <v>3234</v>
      </c>
      <c r="I1548" s="627" t="s">
        <v>953</v>
      </c>
      <c r="J1548" s="627" t="s">
        <v>3235</v>
      </c>
      <c r="K1548" s="627" t="s">
        <v>3236</v>
      </c>
      <c r="L1548" s="629">
        <v>23.700361993003465</v>
      </c>
      <c r="M1548" s="629">
        <v>114</v>
      </c>
      <c r="N1548" s="630">
        <v>2701.8412672023951</v>
      </c>
    </row>
    <row r="1549" spans="1:14" ht="14.4" customHeight="1" x14ac:dyDescent="0.3">
      <c r="A1549" s="625" t="s">
        <v>549</v>
      </c>
      <c r="B1549" s="626" t="s">
        <v>551</v>
      </c>
      <c r="C1549" s="627" t="s">
        <v>579</v>
      </c>
      <c r="D1549" s="628" t="s">
        <v>580</v>
      </c>
      <c r="E1549" s="627" t="s">
        <v>552</v>
      </c>
      <c r="F1549" s="628" t="s">
        <v>553</v>
      </c>
      <c r="G1549" s="627" t="s">
        <v>620</v>
      </c>
      <c r="H1549" s="627" t="s">
        <v>3098</v>
      </c>
      <c r="I1549" s="627" t="s">
        <v>953</v>
      </c>
      <c r="J1549" s="627" t="s">
        <v>3099</v>
      </c>
      <c r="K1549" s="627"/>
      <c r="L1549" s="629">
        <v>74.836685948495912</v>
      </c>
      <c r="M1549" s="629">
        <v>3</v>
      </c>
      <c r="N1549" s="630">
        <v>224.51005784548772</v>
      </c>
    </row>
    <row r="1550" spans="1:14" ht="14.4" customHeight="1" x14ac:dyDescent="0.3">
      <c r="A1550" s="625" t="s">
        <v>549</v>
      </c>
      <c r="B1550" s="626" t="s">
        <v>551</v>
      </c>
      <c r="C1550" s="627" t="s">
        <v>579</v>
      </c>
      <c r="D1550" s="628" t="s">
        <v>580</v>
      </c>
      <c r="E1550" s="627" t="s">
        <v>552</v>
      </c>
      <c r="F1550" s="628" t="s">
        <v>553</v>
      </c>
      <c r="G1550" s="627" t="s">
        <v>620</v>
      </c>
      <c r="H1550" s="627" t="s">
        <v>3360</v>
      </c>
      <c r="I1550" s="627" t="s">
        <v>953</v>
      </c>
      <c r="J1550" s="627" t="s">
        <v>3361</v>
      </c>
      <c r="K1550" s="627"/>
      <c r="L1550" s="629">
        <v>122.77</v>
      </c>
      <c r="M1550" s="629">
        <v>2</v>
      </c>
      <c r="N1550" s="630">
        <v>245.54</v>
      </c>
    </row>
    <row r="1551" spans="1:14" ht="14.4" customHeight="1" x14ac:dyDescent="0.3">
      <c r="A1551" s="625" t="s">
        <v>549</v>
      </c>
      <c r="B1551" s="626" t="s">
        <v>551</v>
      </c>
      <c r="C1551" s="627" t="s">
        <v>579</v>
      </c>
      <c r="D1551" s="628" t="s">
        <v>580</v>
      </c>
      <c r="E1551" s="627" t="s">
        <v>552</v>
      </c>
      <c r="F1551" s="628" t="s">
        <v>553</v>
      </c>
      <c r="G1551" s="627" t="s">
        <v>620</v>
      </c>
      <c r="H1551" s="627" t="s">
        <v>2181</v>
      </c>
      <c r="I1551" s="627" t="s">
        <v>2182</v>
      </c>
      <c r="J1551" s="627" t="s">
        <v>2183</v>
      </c>
      <c r="K1551" s="627" t="s">
        <v>2184</v>
      </c>
      <c r="L1551" s="629">
        <v>93.050868535342502</v>
      </c>
      <c r="M1551" s="629">
        <v>45</v>
      </c>
      <c r="N1551" s="630">
        <v>4187.2890840904129</v>
      </c>
    </row>
    <row r="1552" spans="1:14" ht="14.4" customHeight="1" x14ac:dyDescent="0.3">
      <c r="A1552" s="625" t="s">
        <v>549</v>
      </c>
      <c r="B1552" s="626" t="s">
        <v>551</v>
      </c>
      <c r="C1552" s="627" t="s">
        <v>579</v>
      </c>
      <c r="D1552" s="628" t="s">
        <v>580</v>
      </c>
      <c r="E1552" s="627" t="s">
        <v>552</v>
      </c>
      <c r="F1552" s="628" t="s">
        <v>553</v>
      </c>
      <c r="G1552" s="627" t="s">
        <v>620</v>
      </c>
      <c r="H1552" s="627" t="s">
        <v>3362</v>
      </c>
      <c r="I1552" s="627" t="s">
        <v>953</v>
      </c>
      <c r="J1552" s="627" t="s">
        <v>3363</v>
      </c>
      <c r="K1552" s="627" t="s">
        <v>3364</v>
      </c>
      <c r="L1552" s="629">
        <v>47.517929902409499</v>
      </c>
      <c r="M1552" s="629">
        <v>1</v>
      </c>
      <c r="N1552" s="630">
        <v>47.517929902409499</v>
      </c>
    </row>
    <row r="1553" spans="1:14" ht="14.4" customHeight="1" x14ac:dyDescent="0.3">
      <c r="A1553" s="625" t="s">
        <v>549</v>
      </c>
      <c r="B1553" s="626" t="s">
        <v>551</v>
      </c>
      <c r="C1553" s="627" t="s">
        <v>579</v>
      </c>
      <c r="D1553" s="628" t="s">
        <v>580</v>
      </c>
      <c r="E1553" s="627" t="s">
        <v>552</v>
      </c>
      <c r="F1553" s="628" t="s">
        <v>553</v>
      </c>
      <c r="G1553" s="627" t="s">
        <v>620</v>
      </c>
      <c r="H1553" s="627" t="s">
        <v>3365</v>
      </c>
      <c r="I1553" s="627" t="s">
        <v>953</v>
      </c>
      <c r="J1553" s="627" t="s">
        <v>3366</v>
      </c>
      <c r="K1553" s="627" t="s">
        <v>3367</v>
      </c>
      <c r="L1553" s="629">
        <v>97.04</v>
      </c>
      <c r="M1553" s="629">
        <v>1</v>
      </c>
      <c r="N1553" s="630">
        <v>97.04</v>
      </c>
    </row>
    <row r="1554" spans="1:14" ht="14.4" customHeight="1" x14ac:dyDescent="0.3">
      <c r="A1554" s="625" t="s">
        <v>549</v>
      </c>
      <c r="B1554" s="626" t="s">
        <v>551</v>
      </c>
      <c r="C1554" s="627" t="s">
        <v>579</v>
      </c>
      <c r="D1554" s="628" t="s">
        <v>580</v>
      </c>
      <c r="E1554" s="627" t="s">
        <v>552</v>
      </c>
      <c r="F1554" s="628" t="s">
        <v>553</v>
      </c>
      <c r="G1554" s="627" t="s">
        <v>620</v>
      </c>
      <c r="H1554" s="627" t="s">
        <v>3107</v>
      </c>
      <c r="I1554" s="627" t="s">
        <v>953</v>
      </c>
      <c r="J1554" s="627" t="s">
        <v>3108</v>
      </c>
      <c r="K1554" s="627"/>
      <c r="L1554" s="629">
        <v>250.3034029473805</v>
      </c>
      <c r="M1554" s="629">
        <v>4</v>
      </c>
      <c r="N1554" s="630">
        <v>1001.213611789522</v>
      </c>
    </row>
    <row r="1555" spans="1:14" ht="14.4" customHeight="1" x14ac:dyDescent="0.3">
      <c r="A1555" s="625" t="s">
        <v>549</v>
      </c>
      <c r="B1555" s="626" t="s">
        <v>551</v>
      </c>
      <c r="C1555" s="627" t="s">
        <v>579</v>
      </c>
      <c r="D1555" s="628" t="s">
        <v>580</v>
      </c>
      <c r="E1555" s="627" t="s">
        <v>552</v>
      </c>
      <c r="F1555" s="628" t="s">
        <v>553</v>
      </c>
      <c r="G1555" s="627" t="s">
        <v>620</v>
      </c>
      <c r="H1555" s="627" t="s">
        <v>1357</v>
      </c>
      <c r="I1555" s="627" t="s">
        <v>953</v>
      </c>
      <c r="J1555" s="627" t="s">
        <v>1358</v>
      </c>
      <c r="K1555" s="627"/>
      <c r="L1555" s="629">
        <v>36.457834493435001</v>
      </c>
      <c r="M1555" s="629">
        <v>2</v>
      </c>
      <c r="N1555" s="630">
        <v>72.915668986870003</v>
      </c>
    </row>
    <row r="1556" spans="1:14" ht="14.4" customHeight="1" x14ac:dyDescent="0.3">
      <c r="A1556" s="625" t="s">
        <v>549</v>
      </c>
      <c r="B1556" s="626" t="s">
        <v>551</v>
      </c>
      <c r="C1556" s="627" t="s">
        <v>579</v>
      </c>
      <c r="D1556" s="628" t="s">
        <v>580</v>
      </c>
      <c r="E1556" s="627" t="s">
        <v>552</v>
      </c>
      <c r="F1556" s="628" t="s">
        <v>553</v>
      </c>
      <c r="G1556" s="627" t="s">
        <v>620</v>
      </c>
      <c r="H1556" s="627" t="s">
        <v>2232</v>
      </c>
      <c r="I1556" s="627" t="s">
        <v>2233</v>
      </c>
      <c r="J1556" s="627" t="s">
        <v>2234</v>
      </c>
      <c r="K1556" s="627" t="s">
        <v>2235</v>
      </c>
      <c r="L1556" s="629">
        <v>292.08</v>
      </c>
      <c r="M1556" s="629">
        <v>2</v>
      </c>
      <c r="N1556" s="630">
        <v>584.16</v>
      </c>
    </row>
    <row r="1557" spans="1:14" ht="14.4" customHeight="1" x14ac:dyDescent="0.3">
      <c r="A1557" s="625" t="s">
        <v>549</v>
      </c>
      <c r="B1557" s="626" t="s">
        <v>551</v>
      </c>
      <c r="C1557" s="627" t="s">
        <v>579</v>
      </c>
      <c r="D1557" s="628" t="s">
        <v>580</v>
      </c>
      <c r="E1557" s="627" t="s">
        <v>552</v>
      </c>
      <c r="F1557" s="628" t="s">
        <v>553</v>
      </c>
      <c r="G1557" s="627" t="s">
        <v>620</v>
      </c>
      <c r="H1557" s="627" t="s">
        <v>2262</v>
      </c>
      <c r="I1557" s="627" t="s">
        <v>953</v>
      </c>
      <c r="J1557" s="627" t="s">
        <v>2263</v>
      </c>
      <c r="K1557" s="627" t="s">
        <v>2264</v>
      </c>
      <c r="L1557" s="629">
        <v>34.782484767277595</v>
      </c>
      <c r="M1557" s="629">
        <v>4</v>
      </c>
      <c r="N1557" s="630">
        <v>139.12993906911038</v>
      </c>
    </row>
    <row r="1558" spans="1:14" ht="14.4" customHeight="1" x14ac:dyDescent="0.3">
      <c r="A1558" s="625" t="s">
        <v>549</v>
      </c>
      <c r="B1558" s="626" t="s">
        <v>551</v>
      </c>
      <c r="C1558" s="627" t="s">
        <v>579</v>
      </c>
      <c r="D1558" s="628" t="s">
        <v>580</v>
      </c>
      <c r="E1558" s="627" t="s">
        <v>552</v>
      </c>
      <c r="F1558" s="628" t="s">
        <v>553</v>
      </c>
      <c r="G1558" s="627" t="s">
        <v>620</v>
      </c>
      <c r="H1558" s="627" t="s">
        <v>3112</v>
      </c>
      <c r="I1558" s="627" t="s">
        <v>953</v>
      </c>
      <c r="J1558" s="627" t="s">
        <v>3113</v>
      </c>
      <c r="K1558" s="627"/>
      <c r="L1558" s="629">
        <v>97.606822339750295</v>
      </c>
      <c r="M1558" s="629">
        <v>3</v>
      </c>
      <c r="N1558" s="630">
        <v>292.82046701925088</v>
      </c>
    </row>
    <row r="1559" spans="1:14" ht="14.4" customHeight="1" x14ac:dyDescent="0.3">
      <c r="A1559" s="625" t="s">
        <v>549</v>
      </c>
      <c r="B1559" s="626" t="s">
        <v>551</v>
      </c>
      <c r="C1559" s="627" t="s">
        <v>579</v>
      </c>
      <c r="D1559" s="628" t="s">
        <v>580</v>
      </c>
      <c r="E1559" s="627" t="s">
        <v>552</v>
      </c>
      <c r="F1559" s="628" t="s">
        <v>553</v>
      </c>
      <c r="G1559" s="627" t="s">
        <v>620</v>
      </c>
      <c r="H1559" s="627" t="s">
        <v>3116</v>
      </c>
      <c r="I1559" s="627" t="s">
        <v>953</v>
      </c>
      <c r="J1559" s="627" t="s">
        <v>3117</v>
      </c>
      <c r="K1559" s="627"/>
      <c r="L1559" s="629">
        <v>110.65548649038101</v>
      </c>
      <c r="M1559" s="629">
        <v>2</v>
      </c>
      <c r="N1559" s="630">
        <v>221.31097298076202</v>
      </c>
    </row>
    <row r="1560" spans="1:14" ht="14.4" customHeight="1" x14ac:dyDescent="0.3">
      <c r="A1560" s="625" t="s">
        <v>549</v>
      </c>
      <c r="B1560" s="626" t="s">
        <v>551</v>
      </c>
      <c r="C1560" s="627" t="s">
        <v>579</v>
      </c>
      <c r="D1560" s="628" t="s">
        <v>580</v>
      </c>
      <c r="E1560" s="627" t="s">
        <v>552</v>
      </c>
      <c r="F1560" s="628" t="s">
        <v>553</v>
      </c>
      <c r="G1560" s="627" t="s">
        <v>620</v>
      </c>
      <c r="H1560" s="627" t="s">
        <v>3122</v>
      </c>
      <c r="I1560" s="627" t="s">
        <v>953</v>
      </c>
      <c r="J1560" s="627" t="s">
        <v>3123</v>
      </c>
      <c r="K1560" s="627" t="s">
        <v>3124</v>
      </c>
      <c r="L1560" s="629">
        <v>359.30140008019202</v>
      </c>
      <c r="M1560" s="629">
        <v>2</v>
      </c>
      <c r="N1560" s="630">
        <v>718.60280016038405</v>
      </c>
    </row>
    <row r="1561" spans="1:14" ht="14.4" customHeight="1" x14ac:dyDescent="0.3">
      <c r="A1561" s="625" t="s">
        <v>549</v>
      </c>
      <c r="B1561" s="626" t="s">
        <v>551</v>
      </c>
      <c r="C1561" s="627" t="s">
        <v>579</v>
      </c>
      <c r="D1561" s="628" t="s">
        <v>580</v>
      </c>
      <c r="E1561" s="627" t="s">
        <v>552</v>
      </c>
      <c r="F1561" s="628" t="s">
        <v>553</v>
      </c>
      <c r="G1561" s="627" t="s">
        <v>620</v>
      </c>
      <c r="H1561" s="627" t="s">
        <v>3133</v>
      </c>
      <c r="I1561" s="627" t="s">
        <v>953</v>
      </c>
      <c r="J1561" s="627" t="s">
        <v>3134</v>
      </c>
      <c r="K1561" s="627"/>
      <c r="L1561" s="629">
        <v>258.27</v>
      </c>
      <c r="M1561" s="629">
        <v>1</v>
      </c>
      <c r="N1561" s="630">
        <v>258.27</v>
      </c>
    </row>
    <row r="1562" spans="1:14" ht="14.4" customHeight="1" x14ac:dyDescent="0.3">
      <c r="A1562" s="625" t="s">
        <v>549</v>
      </c>
      <c r="B1562" s="626" t="s">
        <v>551</v>
      </c>
      <c r="C1562" s="627" t="s">
        <v>579</v>
      </c>
      <c r="D1562" s="628" t="s">
        <v>580</v>
      </c>
      <c r="E1562" s="627" t="s">
        <v>552</v>
      </c>
      <c r="F1562" s="628" t="s">
        <v>553</v>
      </c>
      <c r="G1562" s="627" t="s">
        <v>620</v>
      </c>
      <c r="H1562" s="627" t="s">
        <v>3368</v>
      </c>
      <c r="I1562" s="627" t="s">
        <v>3369</v>
      </c>
      <c r="J1562" s="627" t="s">
        <v>3370</v>
      </c>
      <c r="K1562" s="627" t="s">
        <v>3371</v>
      </c>
      <c r="L1562" s="629">
        <v>245.435</v>
      </c>
      <c r="M1562" s="629">
        <v>1</v>
      </c>
      <c r="N1562" s="630">
        <v>245.435</v>
      </c>
    </row>
    <row r="1563" spans="1:14" ht="14.4" customHeight="1" x14ac:dyDescent="0.3">
      <c r="A1563" s="625" t="s">
        <v>549</v>
      </c>
      <c r="B1563" s="626" t="s">
        <v>551</v>
      </c>
      <c r="C1563" s="627" t="s">
        <v>579</v>
      </c>
      <c r="D1563" s="628" t="s">
        <v>580</v>
      </c>
      <c r="E1563" s="627" t="s">
        <v>552</v>
      </c>
      <c r="F1563" s="628" t="s">
        <v>553</v>
      </c>
      <c r="G1563" s="627" t="s">
        <v>620</v>
      </c>
      <c r="H1563" s="627" t="s">
        <v>3372</v>
      </c>
      <c r="I1563" s="627" t="s">
        <v>3373</v>
      </c>
      <c r="J1563" s="627" t="s">
        <v>3374</v>
      </c>
      <c r="K1563" s="627" t="s">
        <v>1138</v>
      </c>
      <c r="L1563" s="629">
        <v>167.76</v>
      </c>
      <c r="M1563" s="629">
        <v>1</v>
      </c>
      <c r="N1563" s="630">
        <v>167.76</v>
      </c>
    </row>
    <row r="1564" spans="1:14" ht="14.4" customHeight="1" x14ac:dyDescent="0.3">
      <c r="A1564" s="625" t="s">
        <v>549</v>
      </c>
      <c r="B1564" s="626" t="s">
        <v>551</v>
      </c>
      <c r="C1564" s="627" t="s">
        <v>579</v>
      </c>
      <c r="D1564" s="628" t="s">
        <v>580</v>
      </c>
      <c r="E1564" s="627" t="s">
        <v>552</v>
      </c>
      <c r="F1564" s="628" t="s">
        <v>553</v>
      </c>
      <c r="G1564" s="627" t="s">
        <v>620</v>
      </c>
      <c r="H1564" s="627" t="s">
        <v>3375</v>
      </c>
      <c r="I1564" s="627" t="s">
        <v>3376</v>
      </c>
      <c r="J1564" s="627" t="s">
        <v>3377</v>
      </c>
      <c r="K1564" s="627" t="s">
        <v>3378</v>
      </c>
      <c r="L1564" s="629">
        <v>275.54000000000002</v>
      </c>
      <c r="M1564" s="629">
        <v>1</v>
      </c>
      <c r="N1564" s="630">
        <v>275.54000000000002</v>
      </c>
    </row>
    <row r="1565" spans="1:14" ht="14.4" customHeight="1" x14ac:dyDescent="0.3">
      <c r="A1565" s="625" t="s">
        <v>549</v>
      </c>
      <c r="B1565" s="626" t="s">
        <v>551</v>
      </c>
      <c r="C1565" s="627" t="s">
        <v>579</v>
      </c>
      <c r="D1565" s="628" t="s">
        <v>580</v>
      </c>
      <c r="E1565" s="627" t="s">
        <v>552</v>
      </c>
      <c r="F1565" s="628" t="s">
        <v>553</v>
      </c>
      <c r="G1565" s="627" t="s">
        <v>620</v>
      </c>
      <c r="H1565" s="627" t="s">
        <v>3379</v>
      </c>
      <c r="I1565" s="627" t="s">
        <v>953</v>
      </c>
      <c r="J1565" s="627" t="s">
        <v>3380</v>
      </c>
      <c r="K1565" s="627" t="s">
        <v>3124</v>
      </c>
      <c r="L1565" s="629">
        <v>447.69091047597601</v>
      </c>
      <c r="M1565" s="629">
        <v>15</v>
      </c>
      <c r="N1565" s="630">
        <v>6715.3636571396401</v>
      </c>
    </row>
    <row r="1566" spans="1:14" ht="14.4" customHeight="1" x14ac:dyDescent="0.3">
      <c r="A1566" s="625" t="s">
        <v>549</v>
      </c>
      <c r="B1566" s="626" t="s">
        <v>551</v>
      </c>
      <c r="C1566" s="627" t="s">
        <v>579</v>
      </c>
      <c r="D1566" s="628" t="s">
        <v>580</v>
      </c>
      <c r="E1566" s="627" t="s">
        <v>552</v>
      </c>
      <c r="F1566" s="628" t="s">
        <v>553</v>
      </c>
      <c r="G1566" s="627" t="s">
        <v>620</v>
      </c>
      <c r="H1566" s="627" t="s">
        <v>3381</v>
      </c>
      <c r="I1566" s="627" t="s">
        <v>953</v>
      </c>
      <c r="J1566" s="627" t="s">
        <v>3382</v>
      </c>
      <c r="K1566" s="627" t="s">
        <v>3383</v>
      </c>
      <c r="L1566" s="629">
        <v>27.07330601065442</v>
      </c>
      <c r="M1566" s="629">
        <v>6</v>
      </c>
      <c r="N1566" s="630">
        <v>162.43983606392652</v>
      </c>
    </row>
    <row r="1567" spans="1:14" ht="14.4" customHeight="1" x14ac:dyDescent="0.3">
      <c r="A1567" s="625" t="s">
        <v>549</v>
      </c>
      <c r="B1567" s="626" t="s">
        <v>551</v>
      </c>
      <c r="C1567" s="627" t="s">
        <v>579</v>
      </c>
      <c r="D1567" s="628" t="s">
        <v>580</v>
      </c>
      <c r="E1567" s="627" t="s">
        <v>552</v>
      </c>
      <c r="F1567" s="628" t="s">
        <v>553</v>
      </c>
      <c r="G1567" s="627" t="s">
        <v>620</v>
      </c>
      <c r="H1567" s="627" t="s">
        <v>3384</v>
      </c>
      <c r="I1567" s="627" t="s">
        <v>953</v>
      </c>
      <c r="J1567" s="627" t="s">
        <v>3385</v>
      </c>
      <c r="K1567" s="627"/>
      <c r="L1567" s="629">
        <v>234.25293079359801</v>
      </c>
      <c r="M1567" s="629">
        <v>2</v>
      </c>
      <c r="N1567" s="630">
        <v>468.50586158719602</v>
      </c>
    </row>
    <row r="1568" spans="1:14" ht="14.4" customHeight="1" x14ac:dyDescent="0.3">
      <c r="A1568" s="625" t="s">
        <v>549</v>
      </c>
      <c r="B1568" s="626" t="s">
        <v>551</v>
      </c>
      <c r="C1568" s="627" t="s">
        <v>579</v>
      </c>
      <c r="D1568" s="628" t="s">
        <v>580</v>
      </c>
      <c r="E1568" s="627" t="s">
        <v>552</v>
      </c>
      <c r="F1568" s="628" t="s">
        <v>553</v>
      </c>
      <c r="G1568" s="627" t="s">
        <v>620</v>
      </c>
      <c r="H1568" s="627" t="s">
        <v>3386</v>
      </c>
      <c r="I1568" s="627" t="s">
        <v>953</v>
      </c>
      <c r="J1568" s="627" t="s">
        <v>3387</v>
      </c>
      <c r="K1568" s="627"/>
      <c r="L1568" s="629">
        <v>78.489999999999995</v>
      </c>
      <c r="M1568" s="629">
        <v>4</v>
      </c>
      <c r="N1568" s="630">
        <v>313.95999999999998</v>
      </c>
    </row>
    <row r="1569" spans="1:14" ht="14.4" customHeight="1" x14ac:dyDescent="0.3">
      <c r="A1569" s="625" t="s">
        <v>549</v>
      </c>
      <c r="B1569" s="626" t="s">
        <v>551</v>
      </c>
      <c r="C1569" s="627" t="s">
        <v>579</v>
      </c>
      <c r="D1569" s="628" t="s">
        <v>580</v>
      </c>
      <c r="E1569" s="627" t="s">
        <v>552</v>
      </c>
      <c r="F1569" s="628" t="s">
        <v>553</v>
      </c>
      <c r="G1569" s="627" t="s">
        <v>620</v>
      </c>
      <c r="H1569" s="627" t="s">
        <v>3388</v>
      </c>
      <c r="I1569" s="627" t="s">
        <v>953</v>
      </c>
      <c r="J1569" s="627" t="s">
        <v>3389</v>
      </c>
      <c r="K1569" s="627"/>
      <c r="L1569" s="629">
        <v>143.59778831458999</v>
      </c>
      <c r="M1569" s="629">
        <v>1</v>
      </c>
      <c r="N1569" s="630">
        <v>143.59778831458999</v>
      </c>
    </row>
    <row r="1570" spans="1:14" ht="14.4" customHeight="1" x14ac:dyDescent="0.3">
      <c r="A1570" s="625" t="s">
        <v>549</v>
      </c>
      <c r="B1570" s="626" t="s">
        <v>551</v>
      </c>
      <c r="C1570" s="627" t="s">
        <v>579</v>
      </c>
      <c r="D1570" s="628" t="s">
        <v>580</v>
      </c>
      <c r="E1570" s="627" t="s">
        <v>552</v>
      </c>
      <c r="F1570" s="628" t="s">
        <v>553</v>
      </c>
      <c r="G1570" s="627" t="s">
        <v>1399</v>
      </c>
      <c r="H1570" s="627" t="s">
        <v>2360</v>
      </c>
      <c r="I1570" s="627" t="s">
        <v>2361</v>
      </c>
      <c r="J1570" s="627" t="s">
        <v>2362</v>
      </c>
      <c r="K1570" s="627" t="s">
        <v>2363</v>
      </c>
      <c r="L1570" s="629">
        <v>61.265781692062987</v>
      </c>
      <c r="M1570" s="629">
        <v>31</v>
      </c>
      <c r="N1570" s="630">
        <v>1899.2392324539526</v>
      </c>
    </row>
    <row r="1571" spans="1:14" ht="14.4" customHeight="1" x14ac:dyDescent="0.3">
      <c r="A1571" s="625" t="s">
        <v>549</v>
      </c>
      <c r="B1571" s="626" t="s">
        <v>551</v>
      </c>
      <c r="C1571" s="627" t="s">
        <v>579</v>
      </c>
      <c r="D1571" s="628" t="s">
        <v>580</v>
      </c>
      <c r="E1571" s="627" t="s">
        <v>552</v>
      </c>
      <c r="F1571" s="628" t="s">
        <v>553</v>
      </c>
      <c r="G1571" s="627" t="s">
        <v>1399</v>
      </c>
      <c r="H1571" s="627" t="s">
        <v>1443</v>
      </c>
      <c r="I1571" s="627" t="s">
        <v>1444</v>
      </c>
      <c r="J1571" s="627" t="s">
        <v>1445</v>
      </c>
      <c r="K1571" s="627" t="s">
        <v>1446</v>
      </c>
      <c r="L1571" s="629">
        <v>58.70832761073811</v>
      </c>
      <c r="M1571" s="629">
        <v>12</v>
      </c>
      <c r="N1571" s="630">
        <v>704.49993132885731</v>
      </c>
    </row>
    <row r="1572" spans="1:14" ht="14.4" customHeight="1" x14ac:dyDescent="0.3">
      <c r="A1572" s="625" t="s">
        <v>549</v>
      </c>
      <c r="B1572" s="626" t="s">
        <v>551</v>
      </c>
      <c r="C1572" s="627" t="s">
        <v>579</v>
      </c>
      <c r="D1572" s="628" t="s">
        <v>580</v>
      </c>
      <c r="E1572" s="627" t="s">
        <v>552</v>
      </c>
      <c r="F1572" s="628" t="s">
        <v>553</v>
      </c>
      <c r="G1572" s="627" t="s">
        <v>1399</v>
      </c>
      <c r="H1572" s="627" t="s">
        <v>3390</v>
      </c>
      <c r="I1572" s="627" t="s">
        <v>3391</v>
      </c>
      <c r="J1572" s="627" t="s">
        <v>3392</v>
      </c>
      <c r="K1572" s="627" t="s">
        <v>3393</v>
      </c>
      <c r="L1572" s="629">
        <v>139.66999999999999</v>
      </c>
      <c r="M1572" s="629">
        <v>2</v>
      </c>
      <c r="N1572" s="630">
        <v>279.33999999999997</v>
      </c>
    </row>
    <row r="1573" spans="1:14" ht="14.4" customHeight="1" x14ac:dyDescent="0.3">
      <c r="A1573" s="625" t="s">
        <v>549</v>
      </c>
      <c r="B1573" s="626" t="s">
        <v>551</v>
      </c>
      <c r="C1573" s="627" t="s">
        <v>579</v>
      </c>
      <c r="D1573" s="628" t="s">
        <v>580</v>
      </c>
      <c r="E1573" s="627" t="s">
        <v>552</v>
      </c>
      <c r="F1573" s="628" t="s">
        <v>553</v>
      </c>
      <c r="G1573" s="627" t="s">
        <v>1399</v>
      </c>
      <c r="H1573" s="627" t="s">
        <v>3394</v>
      </c>
      <c r="I1573" s="627" t="s">
        <v>3395</v>
      </c>
      <c r="J1573" s="627" t="s">
        <v>3392</v>
      </c>
      <c r="K1573" s="627" t="s">
        <v>3396</v>
      </c>
      <c r="L1573" s="629">
        <v>177.97</v>
      </c>
      <c r="M1573" s="629">
        <v>3</v>
      </c>
      <c r="N1573" s="630">
        <v>533.91</v>
      </c>
    </row>
    <row r="1574" spans="1:14" ht="14.4" customHeight="1" thickBot="1" x14ac:dyDescent="0.35">
      <c r="A1574" s="631" t="s">
        <v>549</v>
      </c>
      <c r="B1574" s="632" t="s">
        <v>551</v>
      </c>
      <c r="C1574" s="633" t="s">
        <v>579</v>
      </c>
      <c r="D1574" s="634" t="s">
        <v>580</v>
      </c>
      <c r="E1574" s="633" t="s">
        <v>560</v>
      </c>
      <c r="F1574" s="634" t="s">
        <v>561</v>
      </c>
      <c r="G1574" s="633" t="s">
        <v>620</v>
      </c>
      <c r="H1574" s="633" t="s">
        <v>1665</v>
      </c>
      <c r="I1574" s="633" t="s">
        <v>1666</v>
      </c>
      <c r="J1574" s="633" t="s">
        <v>1667</v>
      </c>
      <c r="K1574" s="633" t="s">
        <v>1668</v>
      </c>
      <c r="L1574" s="635">
        <v>37.770000000000003</v>
      </c>
      <c r="M1574" s="635">
        <v>2</v>
      </c>
      <c r="N1574" s="636">
        <v>75.540000000000006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16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69" customWidth="1"/>
    <col min="2" max="2" width="10" style="98" customWidth="1"/>
    <col min="3" max="3" width="5.5546875" style="91" customWidth="1"/>
    <col min="4" max="4" width="10" style="98" customWidth="1"/>
    <col min="5" max="5" width="5.5546875" style="91" customWidth="1"/>
    <col min="6" max="6" width="10" style="98" customWidth="1"/>
    <col min="7" max="16384" width="8.88671875" style="69"/>
  </cols>
  <sheetData>
    <row r="1" spans="1:6" ht="18.600000000000001" customHeight="1" thickBot="1" x14ac:dyDescent="0.4">
      <c r="A1" s="474" t="s">
        <v>3403</v>
      </c>
      <c r="B1" s="474"/>
      <c r="C1" s="474"/>
      <c r="D1" s="474"/>
      <c r="E1" s="474"/>
      <c r="F1" s="474"/>
    </row>
    <row r="2" spans="1:6" ht="14.4" customHeight="1" thickBot="1" x14ac:dyDescent="0.35">
      <c r="A2" s="580" t="s">
        <v>297</v>
      </c>
      <c r="B2" s="93"/>
      <c r="C2" s="94"/>
      <c r="D2" s="95"/>
      <c r="E2" s="94"/>
      <c r="F2" s="95"/>
    </row>
    <row r="3" spans="1:6" ht="14.4" customHeight="1" thickBot="1" x14ac:dyDescent="0.35">
      <c r="A3" s="352"/>
      <c r="B3" s="475" t="s">
        <v>257</v>
      </c>
      <c r="C3" s="476"/>
      <c r="D3" s="477" t="s">
        <v>256</v>
      </c>
      <c r="E3" s="476"/>
      <c r="F3" s="180" t="s">
        <v>6</v>
      </c>
    </row>
    <row r="4" spans="1:6" ht="14.4" customHeight="1" thickBot="1" x14ac:dyDescent="0.35">
      <c r="A4" s="637" t="s">
        <v>280</v>
      </c>
      <c r="B4" s="638" t="s">
        <v>17</v>
      </c>
      <c r="C4" s="639" t="s">
        <v>5</v>
      </c>
      <c r="D4" s="638" t="s">
        <v>17</v>
      </c>
      <c r="E4" s="639" t="s">
        <v>5</v>
      </c>
      <c r="F4" s="640" t="s">
        <v>17</v>
      </c>
    </row>
    <row r="5" spans="1:6" ht="14.4" customHeight="1" x14ac:dyDescent="0.3">
      <c r="A5" s="651" t="s">
        <v>3397</v>
      </c>
      <c r="B5" s="623">
        <v>11503.979645257688</v>
      </c>
      <c r="C5" s="641">
        <v>1.6006763037475266E-2</v>
      </c>
      <c r="D5" s="623">
        <v>707190.96313139261</v>
      </c>
      <c r="E5" s="641">
        <v>0.98399323696252472</v>
      </c>
      <c r="F5" s="624">
        <v>718694.94277665031</v>
      </c>
    </row>
    <row r="6" spans="1:6" ht="14.4" customHeight="1" x14ac:dyDescent="0.3">
      <c r="A6" s="652" t="s">
        <v>3398</v>
      </c>
      <c r="B6" s="629">
        <v>9973.3524825404911</v>
      </c>
      <c r="C6" s="642">
        <v>2.0070529603512664E-2</v>
      </c>
      <c r="D6" s="629">
        <v>486941.90982299409</v>
      </c>
      <c r="E6" s="642">
        <v>0.97992947039648737</v>
      </c>
      <c r="F6" s="630">
        <v>496915.26230553456</v>
      </c>
    </row>
    <row r="7" spans="1:6" ht="14.4" customHeight="1" x14ac:dyDescent="0.3">
      <c r="A7" s="652" t="s">
        <v>3399</v>
      </c>
      <c r="B7" s="629">
        <v>8866.0809175900722</v>
      </c>
      <c r="C7" s="642">
        <v>1.674035319097841E-2</v>
      </c>
      <c r="D7" s="629">
        <v>520757.20817574381</v>
      </c>
      <c r="E7" s="642">
        <v>0.98325964680902156</v>
      </c>
      <c r="F7" s="630">
        <v>529623.28909333388</v>
      </c>
    </row>
    <row r="8" spans="1:6" ht="14.4" customHeight="1" x14ac:dyDescent="0.3">
      <c r="A8" s="652" t="s">
        <v>3400</v>
      </c>
      <c r="B8" s="629">
        <v>6796.4885567787123</v>
      </c>
      <c r="C8" s="642">
        <v>9.8228888728337186E-3</v>
      </c>
      <c r="D8" s="629">
        <v>685106.74324859679</v>
      </c>
      <c r="E8" s="642">
        <v>0.99017711112716622</v>
      </c>
      <c r="F8" s="630">
        <v>691903.23180537554</v>
      </c>
    </row>
    <row r="9" spans="1:6" ht="14.4" customHeight="1" x14ac:dyDescent="0.3">
      <c r="A9" s="652" t="s">
        <v>3401</v>
      </c>
      <c r="B9" s="629">
        <v>151.93</v>
      </c>
      <c r="C9" s="642">
        <v>4.2570311354142472E-2</v>
      </c>
      <c r="D9" s="629">
        <v>3416.98916378281</v>
      </c>
      <c r="E9" s="642">
        <v>0.95742968864585754</v>
      </c>
      <c r="F9" s="630">
        <v>3568.9191637828098</v>
      </c>
    </row>
    <row r="10" spans="1:6" ht="14.4" customHeight="1" thickBot="1" x14ac:dyDescent="0.35">
      <c r="A10" s="653" t="s">
        <v>3402</v>
      </c>
      <c r="B10" s="644"/>
      <c r="C10" s="645">
        <v>0</v>
      </c>
      <c r="D10" s="644">
        <v>307.68691954365721</v>
      </c>
      <c r="E10" s="645">
        <v>1</v>
      </c>
      <c r="F10" s="646">
        <v>307.68691954365721</v>
      </c>
    </row>
    <row r="11" spans="1:6" ht="14.4" customHeight="1" thickBot="1" x14ac:dyDescent="0.35">
      <c r="A11" s="647" t="s">
        <v>6</v>
      </c>
      <c r="B11" s="648">
        <v>37291.831602166967</v>
      </c>
      <c r="C11" s="649">
        <v>1.5277192923248587E-2</v>
      </c>
      <c r="D11" s="648">
        <v>2403721.5004620538</v>
      </c>
      <c r="E11" s="649">
        <v>0.98472280707675142</v>
      </c>
      <c r="F11" s="650">
        <v>2441013.3320642207</v>
      </c>
    </row>
    <row r="12" spans="1:6" ht="14.4" customHeight="1" thickBot="1" x14ac:dyDescent="0.35"/>
    <row r="13" spans="1:6" ht="14.4" customHeight="1" x14ac:dyDescent="0.3">
      <c r="A13" s="651" t="s">
        <v>3404</v>
      </c>
      <c r="B13" s="623">
        <v>5812.1307688964389</v>
      </c>
      <c r="C13" s="641">
        <v>1</v>
      </c>
      <c r="D13" s="623"/>
      <c r="E13" s="641">
        <v>0</v>
      </c>
      <c r="F13" s="624">
        <v>5812.1307688964389</v>
      </c>
    </row>
    <row r="14" spans="1:6" ht="14.4" customHeight="1" x14ac:dyDescent="0.3">
      <c r="A14" s="652" t="s">
        <v>3405</v>
      </c>
      <c r="B14" s="629">
        <v>5498.9573602760011</v>
      </c>
      <c r="C14" s="642">
        <v>9.0863054466483045E-2</v>
      </c>
      <c r="D14" s="629">
        <v>55020.220567034594</v>
      </c>
      <c r="E14" s="642">
        <v>0.90913694553351698</v>
      </c>
      <c r="F14" s="630">
        <v>60519.177927310593</v>
      </c>
    </row>
    <row r="15" spans="1:6" ht="14.4" customHeight="1" x14ac:dyDescent="0.3">
      <c r="A15" s="652" t="s">
        <v>3406</v>
      </c>
      <c r="B15" s="629">
        <v>3075.48</v>
      </c>
      <c r="C15" s="642">
        <v>1</v>
      </c>
      <c r="D15" s="629"/>
      <c r="E15" s="642">
        <v>0</v>
      </c>
      <c r="F15" s="630">
        <v>3075.48</v>
      </c>
    </row>
    <row r="16" spans="1:6" ht="14.4" customHeight="1" x14ac:dyDescent="0.3">
      <c r="A16" s="652" t="s">
        <v>3407</v>
      </c>
      <c r="B16" s="629">
        <v>3006.96</v>
      </c>
      <c r="C16" s="642">
        <v>6.6682874961351514E-3</v>
      </c>
      <c r="D16" s="629">
        <v>447927.40684348013</v>
      </c>
      <c r="E16" s="642">
        <v>0.99333171250386476</v>
      </c>
      <c r="F16" s="630">
        <v>450934.36684348015</v>
      </c>
    </row>
    <row r="17" spans="1:6" ht="14.4" customHeight="1" x14ac:dyDescent="0.3">
      <c r="A17" s="652" t="s">
        <v>3408</v>
      </c>
      <c r="B17" s="629">
        <v>1920.82</v>
      </c>
      <c r="C17" s="642">
        <v>1</v>
      </c>
      <c r="D17" s="629"/>
      <c r="E17" s="642">
        <v>0</v>
      </c>
      <c r="F17" s="630">
        <v>1920.82</v>
      </c>
    </row>
    <row r="18" spans="1:6" ht="14.4" customHeight="1" x14ac:dyDescent="0.3">
      <c r="A18" s="652" t="s">
        <v>3409</v>
      </c>
      <c r="B18" s="629">
        <v>1564.3722991572481</v>
      </c>
      <c r="C18" s="642">
        <v>1</v>
      </c>
      <c r="D18" s="629"/>
      <c r="E18" s="642">
        <v>0</v>
      </c>
      <c r="F18" s="630">
        <v>1564.3722991572481</v>
      </c>
    </row>
    <row r="19" spans="1:6" ht="14.4" customHeight="1" x14ac:dyDescent="0.3">
      <c r="A19" s="652" t="s">
        <v>3410</v>
      </c>
      <c r="B19" s="629">
        <v>1556.2093624864619</v>
      </c>
      <c r="C19" s="642">
        <v>0.73289645295060568</v>
      </c>
      <c r="D19" s="629">
        <v>567.15930196980401</v>
      </c>
      <c r="E19" s="642">
        <v>0.26710354704939443</v>
      </c>
      <c r="F19" s="630">
        <v>2123.3686644562658</v>
      </c>
    </row>
    <row r="20" spans="1:6" ht="14.4" customHeight="1" x14ac:dyDescent="0.3">
      <c r="A20" s="652" t="s">
        <v>3411</v>
      </c>
      <c r="B20" s="629">
        <v>1452.1379262806131</v>
      </c>
      <c r="C20" s="642">
        <v>0.30438467525819457</v>
      </c>
      <c r="D20" s="629">
        <v>3318.5947824171417</v>
      </c>
      <c r="E20" s="642">
        <v>0.69561532474180543</v>
      </c>
      <c r="F20" s="630">
        <v>4770.7327086977548</v>
      </c>
    </row>
    <row r="21" spans="1:6" ht="14.4" customHeight="1" x14ac:dyDescent="0.3">
      <c r="A21" s="652" t="s">
        <v>3412</v>
      </c>
      <c r="B21" s="629">
        <v>1314.24</v>
      </c>
      <c r="C21" s="642">
        <v>1</v>
      </c>
      <c r="D21" s="629"/>
      <c r="E21" s="642">
        <v>0</v>
      </c>
      <c r="F21" s="630">
        <v>1314.24</v>
      </c>
    </row>
    <row r="22" spans="1:6" ht="14.4" customHeight="1" x14ac:dyDescent="0.3">
      <c r="A22" s="652" t="s">
        <v>3413</v>
      </c>
      <c r="B22" s="629">
        <v>1310.41933741291</v>
      </c>
      <c r="C22" s="642">
        <v>0.17105476311581091</v>
      </c>
      <c r="D22" s="629">
        <v>6350.3982483897353</v>
      </c>
      <c r="E22" s="642">
        <v>0.82894523688418909</v>
      </c>
      <c r="F22" s="630">
        <v>7660.8175858026452</v>
      </c>
    </row>
    <row r="23" spans="1:6" ht="14.4" customHeight="1" x14ac:dyDescent="0.3">
      <c r="A23" s="652" t="s">
        <v>3414</v>
      </c>
      <c r="B23" s="629">
        <v>1050.0195616320325</v>
      </c>
      <c r="C23" s="642">
        <v>0.56959221468355814</v>
      </c>
      <c r="D23" s="629">
        <v>793.43885399146734</v>
      </c>
      <c r="E23" s="642">
        <v>0.43040778531644186</v>
      </c>
      <c r="F23" s="630">
        <v>1843.4584156234998</v>
      </c>
    </row>
    <row r="24" spans="1:6" ht="14.4" customHeight="1" x14ac:dyDescent="0.3">
      <c r="A24" s="652" t="s">
        <v>3415</v>
      </c>
      <c r="B24" s="629">
        <v>1019.2493910206219</v>
      </c>
      <c r="C24" s="642">
        <v>0.60941325441445882</v>
      </c>
      <c r="D24" s="629">
        <v>653.26</v>
      </c>
      <c r="E24" s="642">
        <v>0.39058674558554113</v>
      </c>
      <c r="F24" s="630">
        <v>1672.5093910206219</v>
      </c>
    </row>
    <row r="25" spans="1:6" ht="14.4" customHeight="1" x14ac:dyDescent="0.3">
      <c r="A25" s="652" t="s">
        <v>3416</v>
      </c>
      <c r="B25" s="629">
        <v>926.73028327003613</v>
      </c>
      <c r="C25" s="642">
        <v>0.64833503541076476</v>
      </c>
      <c r="D25" s="629">
        <v>502.67</v>
      </c>
      <c r="E25" s="642">
        <v>0.35166496458923518</v>
      </c>
      <c r="F25" s="630">
        <v>1429.4002832700362</v>
      </c>
    </row>
    <row r="26" spans="1:6" ht="14.4" customHeight="1" x14ac:dyDescent="0.3">
      <c r="A26" s="652" t="s">
        <v>3417</v>
      </c>
      <c r="B26" s="629">
        <v>779.08600000000104</v>
      </c>
      <c r="C26" s="642">
        <v>0.87831247336605711</v>
      </c>
      <c r="D26" s="629">
        <v>107.94</v>
      </c>
      <c r="E26" s="642">
        <v>0.12168752663394294</v>
      </c>
      <c r="F26" s="630">
        <v>887.02600000000098</v>
      </c>
    </row>
    <row r="27" spans="1:6" ht="14.4" customHeight="1" x14ac:dyDescent="0.3">
      <c r="A27" s="652" t="s">
        <v>3418</v>
      </c>
      <c r="B27" s="629">
        <v>685.21043714858706</v>
      </c>
      <c r="C27" s="642">
        <v>0.47702949560408442</v>
      </c>
      <c r="D27" s="629">
        <v>751.20060967960444</v>
      </c>
      <c r="E27" s="642">
        <v>0.52297050439591564</v>
      </c>
      <c r="F27" s="630">
        <v>1436.4110468281915</v>
      </c>
    </row>
    <row r="28" spans="1:6" ht="14.4" customHeight="1" x14ac:dyDescent="0.3">
      <c r="A28" s="652" t="s">
        <v>3419</v>
      </c>
      <c r="B28" s="629">
        <v>638.54960971140702</v>
      </c>
      <c r="C28" s="642">
        <v>0.60463008972759202</v>
      </c>
      <c r="D28" s="629">
        <v>417.55001311599301</v>
      </c>
      <c r="E28" s="642">
        <v>0.39536991027240792</v>
      </c>
      <c r="F28" s="630">
        <v>1056.0996228274</v>
      </c>
    </row>
    <row r="29" spans="1:6" ht="14.4" customHeight="1" x14ac:dyDescent="0.3">
      <c r="A29" s="652" t="s">
        <v>3420</v>
      </c>
      <c r="B29" s="629">
        <v>558.98962162513601</v>
      </c>
      <c r="C29" s="642">
        <v>0.80350532820016918</v>
      </c>
      <c r="D29" s="629">
        <v>136.699133640816</v>
      </c>
      <c r="E29" s="642">
        <v>0.19649467179983071</v>
      </c>
      <c r="F29" s="630">
        <v>695.68875526595207</v>
      </c>
    </row>
    <row r="30" spans="1:6" ht="14.4" customHeight="1" x14ac:dyDescent="0.3">
      <c r="A30" s="652" t="s">
        <v>3421</v>
      </c>
      <c r="B30" s="629">
        <v>545.73918894984672</v>
      </c>
      <c r="C30" s="642">
        <v>8.8011125019639369E-2</v>
      </c>
      <c r="D30" s="629">
        <v>5655.0585946038454</v>
      </c>
      <c r="E30" s="642">
        <v>0.91198887498036063</v>
      </c>
      <c r="F30" s="630">
        <v>6200.7977835536922</v>
      </c>
    </row>
    <row r="31" spans="1:6" ht="14.4" customHeight="1" x14ac:dyDescent="0.3">
      <c r="A31" s="652" t="s">
        <v>3422</v>
      </c>
      <c r="B31" s="629">
        <v>485.21944354333903</v>
      </c>
      <c r="C31" s="642">
        <v>0.41738257458014349</v>
      </c>
      <c r="D31" s="629">
        <v>677.30978765763871</v>
      </c>
      <c r="E31" s="642">
        <v>0.58261742541985639</v>
      </c>
      <c r="F31" s="630">
        <v>1162.5292312009778</v>
      </c>
    </row>
    <row r="32" spans="1:6" ht="14.4" customHeight="1" x14ac:dyDescent="0.3">
      <c r="A32" s="652" t="s">
        <v>3423</v>
      </c>
      <c r="B32" s="629">
        <v>412.96000000000004</v>
      </c>
      <c r="C32" s="642">
        <v>0.27921568627450982</v>
      </c>
      <c r="D32" s="629">
        <v>1066.04</v>
      </c>
      <c r="E32" s="642">
        <v>0.72078431372549012</v>
      </c>
      <c r="F32" s="630">
        <v>1479</v>
      </c>
    </row>
    <row r="33" spans="1:6" ht="14.4" customHeight="1" x14ac:dyDescent="0.3">
      <c r="A33" s="652" t="s">
        <v>3424</v>
      </c>
      <c r="B33" s="629">
        <v>390.84000000000003</v>
      </c>
      <c r="C33" s="642">
        <v>0.5507969390774955</v>
      </c>
      <c r="D33" s="629">
        <v>318.75</v>
      </c>
      <c r="E33" s="642">
        <v>0.4492030609225045</v>
      </c>
      <c r="F33" s="630">
        <v>709.59</v>
      </c>
    </row>
    <row r="34" spans="1:6" ht="14.4" customHeight="1" x14ac:dyDescent="0.3">
      <c r="A34" s="652" t="s">
        <v>3425</v>
      </c>
      <c r="B34" s="629">
        <v>381</v>
      </c>
      <c r="C34" s="642">
        <v>8.1788873551563473E-2</v>
      </c>
      <c r="D34" s="629">
        <v>4277.3353389724834</v>
      </c>
      <c r="E34" s="642">
        <v>0.9182111264484365</v>
      </c>
      <c r="F34" s="630">
        <v>4658.3353389724834</v>
      </c>
    </row>
    <row r="35" spans="1:6" ht="14.4" customHeight="1" x14ac:dyDescent="0.3">
      <c r="A35" s="652" t="s">
        <v>3426</v>
      </c>
      <c r="B35" s="629">
        <v>343.44</v>
      </c>
      <c r="C35" s="642">
        <v>1</v>
      </c>
      <c r="D35" s="629"/>
      <c r="E35" s="642">
        <v>0</v>
      </c>
      <c r="F35" s="630">
        <v>343.44</v>
      </c>
    </row>
    <row r="36" spans="1:6" ht="14.4" customHeight="1" x14ac:dyDescent="0.3">
      <c r="A36" s="652" t="s">
        <v>3427</v>
      </c>
      <c r="B36" s="629">
        <v>336.61</v>
      </c>
      <c r="C36" s="642">
        <v>1</v>
      </c>
      <c r="D36" s="629"/>
      <c r="E36" s="642">
        <v>0</v>
      </c>
      <c r="F36" s="630">
        <v>336.61</v>
      </c>
    </row>
    <row r="37" spans="1:6" ht="14.4" customHeight="1" x14ac:dyDescent="0.3">
      <c r="A37" s="652" t="s">
        <v>3428</v>
      </c>
      <c r="B37" s="629">
        <v>300.48</v>
      </c>
      <c r="C37" s="642">
        <v>1.018041850089059E-3</v>
      </c>
      <c r="D37" s="629">
        <v>294854.38025816507</v>
      </c>
      <c r="E37" s="642">
        <v>0.99898195814991098</v>
      </c>
      <c r="F37" s="630">
        <v>295154.86025816505</v>
      </c>
    </row>
    <row r="38" spans="1:6" ht="14.4" customHeight="1" x14ac:dyDescent="0.3">
      <c r="A38" s="652" t="s">
        <v>3429</v>
      </c>
      <c r="B38" s="629">
        <v>288.7302944132075</v>
      </c>
      <c r="C38" s="642">
        <v>6.1382867611103125E-3</v>
      </c>
      <c r="D38" s="629">
        <v>46748.872484669249</v>
      </c>
      <c r="E38" s="642">
        <v>0.99386171323888961</v>
      </c>
      <c r="F38" s="630">
        <v>47037.602779082459</v>
      </c>
    </row>
    <row r="39" spans="1:6" ht="14.4" customHeight="1" x14ac:dyDescent="0.3">
      <c r="A39" s="652" t="s">
        <v>3430</v>
      </c>
      <c r="B39" s="629">
        <v>256.60000000000002</v>
      </c>
      <c r="C39" s="642">
        <v>7.188482727782787E-2</v>
      </c>
      <c r="D39" s="629">
        <v>3312.9988947468146</v>
      </c>
      <c r="E39" s="642">
        <v>0.92811517272217214</v>
      </c>
      <c r="F39" s="630">
        <v>3569.5988947468145</v>
      </c>
    </row>
    <row r="40" spans="1:6" ht="14.4" customHeight="1" x14ac:dyDescent="0.3">
      <c r="A40" s="652" t="s">
        <v>3431</v>
      </c>
      <c r="B40" s="629">
        <v>239.41</v>
      </c>
      <c r="C40" s="642">
        <v>0.18885270461727693</v>
      </c>
      <c r="D40" s="629">
        <v>1028.297552746893</v>
      </c>
      <c r="E40" s="642">
        <v>0.81114729538272301</v>
      </c>
      <c r="F40" s="630">
        <v>1267.707552746893</v>
      </c>
    </row>
    <row r="41" spans="1:6" ht="14.4" customHeight="1" x14ac:dyDescent="0.3">
      <c r="A41" s="652" t="s">
        <v>3432</v>
      </c>
      <c r="B41" s="629">
        <v>162.94</v>
      </c>
      <c r="C41" s="642">
        <v>1</v>
      </c>
      <c r="D41" s="629"/>
      <c r="E41" s="642">
        <v>0</v>
      </c>
      <c r="F41" s="630">
        <v>162.94</v>
      </c>
    </row>
    <row r="42" spans="1:6" ht="14.4" customHeight="1" x14ac:dyDescent="0.3">
      <c r="A42" s="652" t="s">
        <v>3433</v>
      </c>
      <c r="B42" s="629">
        <v>152.55999723827699</v>
      </c>
      <c r="C42" s="642">
        <v>0.30448666389746293</v>
      </c>
      <c r="D42" s="629">
        <v>348.48</v>
      </c>
      <c r="E42" s="642">
        <v>0.69551333610253707</v>
      </c>
      <c r="F42" s="630">
        <v>501.03999723827701</v>
      </c>
    </row>
    <row r="43" spans="1:6" ht="14.4" customHeight="1" x14ac:dyDescent="0.3">
      <c r="A43" s="652" t="s">
        <v>3434</v>
      </c>
      <c r="B43" s="629">
        <v>151.93</v>
      </c>
      <c r="C43" s="642">
        <v>0.10304612692569079</v>
      </c>
      <c r="D43" s="629">
        <v>1322.4582621572049</v>
      </c>
      <c r="E43" s="642">
        <v>0.89695387307430918</v>
      </c>
      <c r="F43" s="630">
        <v>1474.388262157205</v>
      </c>
    </row>
    <row r="44" spans="1:6" ht="14.4" customHeight="1" x14ac:dyDescent="0.3">
      <c r="A44" s="652" t="s">
        <v>3435</v>
      </c>
      <c r="B44" s="629">
        <v>125.19</v>
      </c>
      <c r="C44" s="642">
        <v>0.54778156996587035</v>
      </c>
      <c r="D44" s="629">
        <v>103.35</v>
      </c>
      <c r="E44" s="642">
        <v>0.4522184300341297</v>
      </c>
      <c r="F44" s="630">
        <v>228.54</v>
      </c>
    </row>
    <row r="45" spans="1:6" ht="14.4" customHeight="1" x14ac:dyDescent="0.3">
      <c r="A45" s="652" t="s">
        <v>3436</v>
      </c>
      <c r="B45" s="629">
        <v>114.78</v>
      </c>
      <c r="C45" s="642">
        <v>1</v>
      </c>
      <c r="D45" s="629"/>
      <c r="E45" s="642">
        <v>0</v>
      </c>
      <c r="F45" s="630">
        <v>114.78</v>
      </c>
    </row>
    <row r="46" spans="1:6" ht="14.4" customHeight="1" x14ac:dyDescent="0.3">
      <c r="A46" s="652" t="s">
        <v>3437</v>
      </c>
      <c r="B46" s="629">
        <v>101.33000183007699</v>
      </c>
      <c r="C46" s="642">
        <v>0.24750836525533415</v>
      </c>
      <c r="D46" s="629">
        <v>308.07030965249902</v>
      </c>
      <c r="E46" s="642">
        <v>0.75249163474466585</v>
      </c>
      <c r="F46" s="630">
        <v>409.400311482576</v>
      </c>
    </row>
    <row r="47" spans="1:6" ht="14.4" customHeight="1" x14ac:dyDescent="0.3">
      <c r="A47" s="652" t="s">
        <v>3438</v>
      </c>
      <c r="B47" s="629">
        <v>65.620005034879</v>
      </c>
      <c r="C47" s="642">
        <v>1.0059451546543747E-3</v>
      </c>
      <c r="D47" s="629">
        <v>65166.56957435119</v>
      </c>
      <c r="E47" s="642">
        <v>0.99899405484534565</v>
      </c>
      <c r="F47" s="630">
        <v>65232.189579386068</v>
      </c>
    </row>
    <row r="48" spans="1:6" ht="14.4" customHeight="1" x14ac:dyDescent="0.3">
      <c r="A48" s="652" t="s">
        <v>3439</v>
      </c>
      <c r="B48" s="629">
        <v>64.77</v>
      </c>
      <c r="C48" s="642">
        <v>0.17456794158551006</v>
      </c>
      <c r="D48" s="629">
        <v>306.26032442112614</v>
      </c>
      <c r="E48" s="642">
        <v>0.82543205841448997</v>
      </c>
      <c r="F48" s="630">
        <v>371.03032442112612</v>
      </c>
    </row>
    <row r="49" spans="1:6" ht="14.4" customHeight="1" x14ac:dyDescent="0.3">
      <c r="A49" s="652" t="s">
        <v>3440</v>
      </c>
      <c r="B49" s="629">
        <v>54.04</v>
      </c>
      <c r="C49" s="642">
        <v>1</v>
      </c>
      <c r="D49" s="629"/>
      <c r="E49" s="642">
        <v>0</v>
      </c>
      <c r="F49" s="630">
        <v>54.04</v>
      </c>
    </row>
    <row r="50" spans="1:6" ht="14.4" customHeight="1" x14ac:dyDescent="0.3">
      <c r="A50" s="652" t="s">
        <v>3441</v>
      </c>
      <c r="B50" s="629">
        <v>53.680000732302901</v>
      </c>
      <c r="C50" s="642">
        <v>1</v>
      </c>
      <c r="D50" s="629"/>
      <c r="E50" s="642">
        <v>0</v>
      </c>
      <c r="F50" s="630">
        <v>53.680000732302901</v>
      </c>
    </row>
    <row r="51" spans="1:6" ht="14.4" customHeight="1" x14ac:dyDescent="0.3">
      <c r="A51" s="652" t="s">
        <v>3442</v>
      </c>
      <c r="B51" s="629">
        <v>41.08</v>
      </c>
      <c r="C51" s="642">
        <v>0.151184995501777</v>
      </c>
      <c r="D51" s="629">
        <v>230.64008613458699</v>
      </c>
      <c r="E51" s="642">
        <v>0.84881500449822289</v>
      </c>
      <c r="F51" s="630">
        <v>271.72008613458701</v>
      </c>
    </row>
    <row r="52" spans="1:6" ht="14.4" customHeight="1" x14ac:dyDescent="0.3">
      <c r="A52" s="652" t="s">
        <v>3443</v>
      </c>
      <c r="B52" s="629">
        <v>27.440711507545402</v>
      </c>
      <c r="C52" s="642">
        <v>1</v>
      </c>
      <c r="D52" s="629"/>
      <c r="E52" s="642">
        <v>0</v>
      </c>
      <c r="F52" s="630">
        <v>27.440711507545402</v>
      </c>
    </row>
    <row r="53" spans="1:6" ht="14.4" customHeight="1" x14ac:dyDescent="0.3">
      <c r="A53" s="652" t="s">
        <v>3444</v>
      </c>
      <c r="B53" s="629">
        <v>25.88</v>
      </c>
      <c r="C53" s="642">
        <v>6.9442901898256332E-2</v>
      </c>
      <c r="D53" s="629">
        <v>346.8002782222128</v>
      </c>
      <c r="E53" s="642">
        <v>0.9305570981017437</v>
      </c>
      <c r="F53" s="630">
        <v>372.68027822221279</v>
      </c>
    </row>
    <row r="54" spans="1:6" ht="14.4" customHeight="1" x14ac:dyDescent="0.3">
      <c r="A54" s="652" t="s">
        <v>3445</v>
      </c>
      <c r="B54" s="629"/>
      <c r="C54" s="642">
        <v>0</v>
      </c>
      <c r="D54" s="629">
        <v>259.76</v>
      </c>
      <c r="E54" s="642">
        <v>1</v>
      </c>
      <c r="F54" s="630">
        <v>259.76</v>
      </c>
    </row>
    <row r="55" spans="1:6" ht="14.4" customHeight="1" x14ac:dyDescent="0.3">
      <c r="A55" s="652" t="s">
        <v>3446</v>
      </c>
      <c r="B55" s="629"/>
      <c r="C55" s="642">
        <v>0</v>
      </c>
      <c r="D55" s="629">
        <v>1193.6191596538579</v>
      </c>
      <c r="E55" s="642">
        <v>1</v>
      </c>
      <c r="F55" s="630">
        <v>1193.6191596538579</v>
      </c>
    </row>
    <row r="56" spans="1:6" ht="14.4" customHeight="1" x14ac:dyDescent="0.3">
      <c r="A56" s="652" t="s">
        <v>3447</v>
      </c>
      <c r="B56" s="629"/>
      <c r="C56" s="642">
        <v>0</v>
      </c>
      <c r="D56" s="629">
        <v>337.8</v>
      </c>
      <c r="E56" s="642">
        <v>1</v>
      </c>
      <c r="F56" s="630">
        <v>337.8</v>
      </c>
    </row>
    <row r="57" spans="1:6" ht="14.4" customHeight="1" x14ac:dyDescent="0.3">
      <c r="A57" s="652" t="s">
        <v>3448</v>
      </c>
      <c r="B57" s="629"/>
      <c r="C57" s="642">
        <v>0</v>
      </c>
      <c r="D57" s="629">
        <v>1118.3703481388384</v>
      </c>
      <c r="E57" s="642">
        <v>1</v>
      </c>
      <c r="F57" s="630">
        <v>1118.3703481388384</v>
      </c>
    </row>
    <row r="58" spans="1:6" ht="14.4" customHeight="1" x14ac:dyDescent="0.3">
      <c r="A58" s="652" t="s">
        <v>3449</v>
      </c>
      <c r="B58" s="629"/>
      <c r="C58" s="642">
        <v>0</v>
      </c>
      <c r="D58" s="629">
        <v>4385.1515354983885</v>
      </c>
      <c r="E58" s="642">
        <v>1</v>
      </c>
      <c r="F58" s="630">
        <v>4385.1515354983885</v>
      </c>
    </row>
    <row r="59" spans="1:6" ht="14.4" customHeight="1" x14ac:dyDescent="0.3">
      <c r="A59" s="652" t="s">
        <v>3450</v>
      </c>
      <c r="B59" s="629"/>
      <c r="C59" s="642">
        <v>0</v>
      </c>
      <c r="D59" s="629">
        <v>5613.1272351642947</v>
      </c>
      <c r="E59" s="642">
        <v>1</v>
      </c>
      <c r="F59" s="630">
        <v>5613.1272351642947</v>
      </c>
    </row>
    <row r="60" spans="1:6" ht="14.4" customHeight="1" x14ac:dyDescent="0.3">
      <c r="A60" s="652" t="s">
        <v>3451</v>
      </c>
      <c r="B60" s="629"/>
      <c r="C60" s="642">
        <v>0</v>
      </c>
      <c r="D60" s="629">
        <v>2143.3500000000004</v>
      </c>
      <c r="E60" s="642">
        <v>1</v>
      </c>
      <c r="F60" s="630">
        <v>2143.3500000000004</v>
      </c>
    </row>
    <row r="61" spans="1:6" ht="14.4" customHeight="1" x14ac:dyDescent="0.3">
      <c r="A61" s="652" t="s">
        <v>3452</v>
      </c>
      <c r="B61" s="629"/>
      <c r="C61" s="642">
        <v>0</v>
      </c>
      <c r="D61" s="629">
        <v>3356.555482364362</v>
      </c>
      <c r="E61" s="642">
        <v>1</v>
      </c>
      <c r="F61" s="630">
        <v>3356.555482364362</v>
      </c>
    </row>
    <row r="62" spans="1:6" ht="14.4" customHeight="1" x14ac:dyDescent="0.3">
      <c r="A62" s="652" t="s">
        <v>3453</v>
      </c>
      <c r="B62" s="629"/>
      <c r="C62" s="642">
        <v>0</v>
      </c>
      <c r="D62" s="629">
        <v>957.78</v>
      </c>
      <c r="E62" s="642">
        <v>1</v>
      </c>
      <c r="F62" s="630">
        <v>957.78</v>
      </c>
    </row>
    <row r="63" spans="1:6" ht="14.4" customHeight="1" x14ac:dyDescent="0.3">
      <c r="A63" s="652" t="s">
        <v>3454</v>
      </c>
      <c r="B63" s="629"/>
      <c r="C63" s="642">
        <v>0</v>
      </c>
      <c r="D63" s="629">
        <v>132.84</v>
      </c>
      <c r="E63" s="642">
        <v>1</v>
      </c>
      <c r="F63" s="630">
        <v>132.84</v>
      </c>
    </row>
    <row r="64" spans="1:6" ht="14.4" customHeight="1" x14ac:dyDescent="0.3">
      <c r="A64" s="652" t="s">
        <v>3455</v>
      </c>
      <c r="B64" s="629"/>
      <c r="C64" s="642">
        <v>0</v>
      </c>
      <c r="D64" s="629">
        <v>403.28999999999985</v>
      </c>
      <c r="E64" s="642">
        <v>1</v>
      </c>
      <c r="F64" s="630">
        <v>403.28999999999985</v>
      </c>
    </row>
    <row r="65" spans="1:6" ht="14.4" customHeight="1" x14ac:dyDescent="0.3">
      <c r="A65" s="652" t="s">
        <v>3456</v>
      </c>
      <c r="B65" s="629"/>
      <c r="C65" s="642">
        <v>0</v>
      </c>
      <c r="D65" s="629">
        <v>418.56</v>
      </c>
      <c r="E65" s="642">
        <v>1</v>
      </c>
      <c r="F65" s="630">
        <v>418.56</v>
      </c>
    </row>
    <row r="66" spans="1:6" ht="14.4" customHeight="1" x14ac:dyDescent="0.3">
      <c r="A66" s="652" t="s">
        <v>3457</v>
      </c>
      <c r="B66" s="629"/>
      <c r="C66" s="642">
        <v>0</v>
      </c>
      <c r="D66" s="629">
        <v>337.72006530159467</v>
      </c>
      <c r="E66" s="642">
        <v>1</v>
      </c>
      <c r="F66" s="630">
        <v>337.72006530159467</v>
      </c>
    </row>
    <row r="67" spans="1:6" ht="14.4" customHeight="1" x14ac:dyDescent="0.3">
      <c r="A67" s="652" t="s">
        <v>3458</v>
      </c>
      <c r="B67" s="629"/>
      <c r="C67" s="642">
        <v>0</v>
      </c>
      <c r="D67" s="629">
        <v>1579.7000768556618</v>
      </c>
      <c r="E67" s="642">
        <v>1</v>
      </c>
      <c r="F67" s="630">
        <v>1579.7000768556618</v>
      </c>
    </row>
    <row r="68" spans="1:6" ht="14.4" customHeight="1" x14ac:dyDescent="0.3">
      <c r="A68" s="652" t="s">
        <v>3459</v>
      </c>
      <c r="B68" s="629"/>
      <c r="C68" s="642">
        <v>0</v>
      </c>
      <c r="D68" s="629">
        <v>786.08895582014702</v>
      </c>
      <c r="E68" s="642">
        <v>1</v>
      </c>
      <c r="F68" s="630">
        <v>786.08895582014702</v>
      </c>
    </row>
    <row r="69" spans="1:6" ht="14.4" customHeight="1" x14ac:dyDescent="0.3">
      <c r="A69" s="652" t="s">
        <v>3460</v>
      </c>
      <c r="B69" s="629"/>
      <c r="C69" s="642">
        <v>0</v>
      </c>
      <c r="D69" s="629">
        <v>125.099824214714</v>
      </c>
      <c r="E69" s="642">
        <v>1</v>
      </c>
      <c r="F69" s="630">
        <v>125.099824214714</v>
      </c>
    </row>
    <row r="70" spans="1:6" ht="14.4" customHeight="1" x14ac:dyDescent="0.3">
      <c r="A70" s="652" t="s">
        <v>3461</v>
      </c>
      <c r="B70" s="629"/>
      <c r="C70" s="642">
        <v>0</v>
      </c>
      <c r="D70" s="629">
        <v>15274.275540146633</v>
      </c>
      <c r="E70" s="642">
        <v>1</v>
      </c>
      <c r="F70" s="630">
        <v>15274.275540146633</v>
      </c>
    </row>
    <row r="71" spans="1:6" ht="14.4" customHeight="1" x14ac:dyDescent="0.3">
      <c r="A71" s="652" t="s">
        <v>3462</v>
      </c>
      <c r="B71" s="629"/>
      <c r="C71" s="642">
        <v>0</v>
      </c>
      <c r="D71" s="629">
        <v>914.68106885921907</v>
      </c>
      <c r="E71" s="642">
        <v>1</v>
      </c>
      <c r="F71" s="630">
        <v>914.68106885921907</v>
      </c>
    </row>
    <row r="72" spans="1:6" ht="14.4" customHeight="1" x14ac:dyDescent="0.3">
      <c r="A72" s="652" t="s">
        <v>3463</v>
      </c>
      <c r="B72" s="629"/>
      <c r="C72" s="642">
        <v>0</v>
      </c>
      <c r="D72" s="629">
        <v>5296.7460861886266</v>
      </c>
      <c r="E72" s="642">
        <v>1</v>
      </c>
      <c r="F72" s="630">
        <v>5296.7460861886266</v>
      </c>
    </row>
    <row r="73" spans="1:6" ht="14.4" customHeight="1" x14ac:dyDescent="0.3">
      <c r="A73" s="652" t="s">
        <v>3464</v>
      </c>
      <c r="B73" s="629"/>
      <c r="C73" s="642">
        <v>0</v>
      </c>
      <c r="D73" s="629">
        <v>1501.4593992176108</v>
      </c>
      <c r="E73" s="642">
        <v>1</v>
      </c>
      <c r="F73" s="630">
        <v>1501.4593992176108</v>
      </c>
    </row>
    <row r="74" spans="1:6" ht="14.4" customHeight="1" x14ac:dyDescent="0.3">
      <c r="A74" s="652" t="s">
        <v>3465</v>
      </c>
      <c r="B74" s="629"/>
      <c r="C74" s="642">
        <v>0</v>
      </c>
      <c r="D74" s="629">
        <v>291.16068525628737</v>
      </c>
      <c r="E74" s="642">
        <v>1</v>
      </c>
      <c r="F74" s="630">
        <v>291.16068525628737</v>
      </c>
    </row>
    <row r="75" spans="1:6" ht="14.4" customHeight="1" x14ac:dyDescent="0.3">
      <c r="A75" s="652" t="s">
        <v>3466</v>
      </c>
      <c r="B75" s="629"/>
      <c r="C75" s="642">
        <v>0</v>
      </c>
      <c r="D75" s="629">
        <v>86702.482495566001</v>
      </c>
      <c r="E75" s="642">
        <v>1</v>
      </c>
      <c r="F75" s="630">
        <v>86702.482495566001</v>
      </c>
    </row>
    <row r="76" spans="1:6" ht="14.4" customHeight="1" x14ac:dyDescent="0.3">
      <c r="A76" s="652" t="s">
        <v>3467</v>
      </c>
      <c r="B76" s="629"/>
      <c r="C76" s="642">
        <v>0</v>
      </c>
      <c r="D76" s="629">
        <v>888.50021900760794</v>
      </c>
      <c r="E76" s="642">
        <v>1</v>
      </c>
      <c r="F76" s="630">
        <v>888.50021900760794</v>
      </c>
    </row>
    <row r="77" spans="1:6" ht="14.4" customHeight="1" x14ac:dyDescent="0.3">
      <c r="A77" s="652" t="s">
        <v>3468</v>
      </c>
      <c r="B77" s="629"/>
      <c r="C77" s="642">
        <v>0</v>
      </c>
      <c r="D77" s="629">
        <v>164.20024619862619</v>
      </c>
      <c r="E77" s="642">
        <v>1</v>
      </c>
      <c r="F77" s="630">
        <v>164.20024619862619</v>
      </c>
    </row>
    <row r="78" spans="1:6" ht="14.4" customHeight="1" x14ac:dyDescent="0.3">
      <c r="A78" s="652" t="s">
        <v>3469</v>
      </c>
      <c r="B78" s="629"/>
      <c r="C78" s="642">
        <v>0</v>
      </c>
      <c r="D78" s="629">
        <v>178605.97124515005</v>
      </c>
      <c r="E78" s="642">
        <v>1</v>
      </c>
      <c r="F78" s="630">
        <v>178605.97124515005</v>
      </c>
    </row>
    <row r="79" spans="1:6" ht="14.4" customHeight="1" x14ac:dyDescent="0.3">
      <c r="A79" s="652" t="s">
        <v>3470</v>
      </c>
      <c r="B79" s="629"/>
      <c r="C79" s="642">
        <v>0</v>
      </c>
      <c r="D79" s="629">
        <v>511935.19765162875</v>
      </c>
      <c r="E79" s="642">
        <v>1</v>
      </c>
      <c r="F79" s="630">
        <v>511935.19765162875</v>
      </c>
    </row>
    <row r="80" spans="1:6" ht="14.4" customHeight="1" x14ac:dyDescent="0.3">
      <c r="A80" s="652" t="s">
        <v>3471</v>
      </c>
      <c r="B80" s="629"/>
      <c r="C80" s="642">
        <v>0</v>
      </c>
      <c r="D80" s="629">
        <v>93156.263818654959</v>
      </c>
      <c r="E80" s="642">
        <v>1</v>
      </c>
      <c r="F80" s="630">
        <v>93156.263818654959</v>
      </c>
    </row>
    <row r="81" spans="1:6" ht="14.4" customHeight="1" x14ac:dyDescent="0.3">
      <c r="A81" s="652" t="s">
        <v>3472</v>
      </c>
      <c r="B81" s="629"/>
      <c r="C81" s="642">
        <v>0</v>
      </c>
      <c r="D81" s="629">
        <v>887.82005069144793</v>
      </c>
      <c r="E81" s="642">
        <v>1</v>
      </c>
      <c r="F81" s="630">
        <v>887.82005069144793</v>
      </c>
    </row>
    <row r="82" spans="1:6" ht="14.4" customHeight="1" x14ac:dyDescent="0.3">
      <c r="A82" s="652" t="s">
        <v>3473</v>
      </c>
      <c r="B82" s="629"/>
      <c r="C82" s="642">
        <v>0</v>
      </c>
      <c r="D82" s="629">
        <v>106.05</v>
      </c>
      <c r="E82" s="642">
        <v>1</v>
      </c>
      <c r="F82" s="630">
        <v>106.05</v>
      </c>
    </row>
    <row r="83" spans="1:6" ht="14.4" customHeight="1" x14ac:dyDescent="0.3">
      <c r="A83" s="652" t="s">
        <v>3474</v>
      </c>
      <c r="B83" s="629"/>
      <c r="C83" s="642">
        <v>0</v>
      </c>
      <c r="D83" s="629">
        <v>23522.73</v>
      </c>
      <c r="E83" s="642">
        <v>1</v>
      </c>
      <c r="F83" s="630">
        <v>23522.73</v>
      </c>
    </row>
    <row r="84" spans="1:6" ht="14.4" customHeight="1" x14ac:dyDescent="0.3">
      <c r="A84" s="652" t="s">
        <v>3475</v>
      </c>
      <c r="B84" s="629"/>
      <c r="C84" s="642">
        <v>0</v>
      </c>
      <c r="D84" s="629">
        <v>20310.706834647746</v>
      </c>
      <c r="E84" s="642">
        <v>1</v>
      </c>
      <c r="F84" s="630">
        <v>20310.706834647746</v>
      </c>
    </row>
    <row r="85" spans="1:6" ht="14.4" customHeight="1" x14ac:dyDescent="0.3">
      <c r="A85" s="652" t="s">
        <v>3476</v>
      </c>
      <c r="B85" s="629"/>
      <c r="C85" s="642">
        <v>0</v>
      </c>
      <c r="D85" s="629">
        <v>941.98317305362878</v>
      </c>
      <c r="E85" s="642">
        <v>1</v>
      </c>
      <c r="F85" s="630">
        <v>941.98317305362878</v>
      </c>
    </row>
    <row r="86" spans="1:6" ht="14.4" customHeight="1" x14ac:dyDescent="0.3">
      <c r="A86" s="652" t="s">
        <v>3477</v>
      </c>
      <c r="B86" s="629"/>
      <c r="C86" s="642">
        <v>0</v>
      </c>
      <c r="D86" s="629">
        <v>211.23996524250998</v>
      </c>
      <c r="E86" s="642">
        <v>1</v>
      </c>
      <c r="F86" s="630">
        <v>211.23996524250998</v>
      </c>
    </row>
    <row r="87" spans="1:6" ht="14.4" customHeight="1" x14ac:dyDescent="0.3">
      <c r="A87" s="652" t="s">
        <v>3478</v>
      </c>
      <c r="B87" s="629"/>
      <c r="C87" s="642">
        <v>0</v>
      </c>
      <c r="D87" s="629">
        <v>2284.600351895645</v>
      </c>
      <c r="E87" s="642">
        <v>1</v>
      </c>
      <c r="F87" s="630">
        <v>2284.600351895645</v>
      </c>
    </row>
    <row r="88" spans="1:6" ht="14.4" customHeight="1" x14ac:dyDescent="0.3">
      <c r="A88" s="652" t="s">
        <v>3479</v>
      </c>
      <c r="B88" s="629"/>
      <c r="C88" s="642">
        <v>0</v>
      </c>
      <c r="D88" s="629">
        <v>9510.3395199469524</v>
      </c>
      <c r="E88" s="642">
        <v>1</v>
      </c>
      <c r="F88" s="630">
        <v>9510.3395199469524</v>
      </c>
    </row>
    <row r="89" spans="1:6" ht="14.4" customHeight="1" x14ac:dyDescent="0.3">
      <c r="A89" s="652" t="s">
        <v>3480</v>
      </c>
      <c r="B89" s="629"/>
      <c r="C89" s="642">
        <v>0</v>
      </c>
      <c r="D89" s="629">
        <v>18190.246546339717</v>
      </c>
      <c r="E89" s="642">
        <v>1</v>
      </c>
      <c r="F89" s="630">
        <v>18190.246546339717</v>
      </c>
    </row>
    <row r="90" spans="1:6" ht="14.4" customHeight="1" x14ac:dyDescent="0.3">
      <c r="A90" s="652" t="s">
        <v>3481</v>
      </c>
      <c r="B90" s="629"/>
      <c r="C90" s="642">
        <v>0</v>
      </c>
      <c r="D90" s="629">
        <v>1756.2599747610498</v>
      </c>
      <c r="E90" s="642">
        <v>1</v>
      </c>
      <c r="F90" s="630">
        <v>1756.2599747610498</v>
      </c>
    </row>
    <row r="91" spans="1:6" ht="14.4" customHeight="1" x14ac:dyDescent="0.3">
      <c r="A91" s="652" t="s">
        <v>3482</v>
      </c>
      <c r="B91" s="629"/>
      <c r="C91" s="642">
        <v>0</v>
      </c>
      <c r="D91" s="629">
        <v>10501.914432968133</v>
      </c>
      <c r="E91" s="642">
        <v>1</v>
      </c>
      <c r="F91" s="630">
        <v>10501.914432968133</v>
      </c>
    </row>
    <row r="92" spans="1:6" ht="14.4" customHeight="1" x14ac:dyDescent="0.3">
      <c r="A92" s="652" t="s">
        <v>3483</v>
      </c>
      <c r="B92" s="629"/>
      <c r="C92" s="642">
        <v>0</v>
      </c>
      <c r="D92" s="629">
        <v>12146.215860195209</v>
      </c>
      <c r="E92" s="642">
        <v>1</v>
      </c>
      <c r="F92" s="630">
        <v>12146.215860195209</v>
      </c>
    </row>
    <row r="93" spans="1:6" ht="14.4" customHeight="1" x14ac:dyDescent="0.3">
      <c r="A93" s="652" t="s">
        <v>3484</v>
      </c>
      <c r="B93" s="629"/>
      <c r="C93" s="642">
        <v>0</v>
      </c>
      <c r="D93" s="629">
        <v>390.65999563432797</v>
      </c>
      <c r="E93" s="642">
        <v>1</v>
      </c>
      <c r="F93" s="630">
        <v>390.65999563432797</v>
      </c>
    </row>
    <row r="94" spans="1:6" ht="14.4" customHeight="1" x14ac:dyDescent="0.3">
      <c r="A94" s="652" t="s">
        <v>3485</v>
      </c>
      <c r="B94" s="629"/>
      <c r="C94" s="642">
        <v>0</v>
      </c>
      <c r="D94" s="629">
        <v>7545.3218990925052</v>
      </c>
      <c r="E94" s="642">
        <v>1</v>
      </c>
      <c r="F94" s="630">
        <v>7545.3218990925052</v>
      </c>
    </row>
    <row r="95" spans="1:6" ht="14.4" customHeight="1" x14ac:dyDescent="0.3">
      <c r="A95" s="652" t="s">
        <v>3486</v>
      </c>
      <c r="B95" s="629"/>
      <c r="C95" s="642">
        <v>0</v>
      </c>
      <c r="D95" s="629">
        <v>249.628417927995</v>
      </c>
      <c r="E95" s="642">
        <v>1</v>
      </c>
      <c r="F95" s="630">
        <v>249.628417927995</v>
      </c>
    </row>
    <row r="96" spans="1:6" ht="14.4" customHeight="1" x14ac:dyDescent="0.3">
      <c r="A96" s="652" t="s">
        <v>3487</v>
      </c>
      <c r="B96" s="629"/>
      <c r="C96" s="642">
        <v>0</v>
      </c>
      <c r="D96" s="629">
        <v>4763.76</v>
      </c>
      <c r="E96" s="642">
        <v>1</v>
      </c>
      <c r="F96" s="630">
        <v>4763.76</v>
      </c>
    </row>
    <row r="97" spans="1:6" ht="14.4" customHeight="1" x14ac:dyDescent="0.3">
      <c r="A97" s="652" t="s">
        <v>3488</v>
      </c>
      <c r="B97" s="629"/>
      <c r="C97" s="642">
        <v>0</v>
      </c>
      <c r="D97" s="629">
        <v>777.50962259621872</v>
      </c>
      <c r="E97" s="642">
        <v>1</v>
      </c>
      <c r="F97" s="630">
        <v>777.50962259621872</v>
      </c>
    </row>
    <row r="98" spans="1:6" ht="14.4" customHeight="1" x14ac:dyDescent="0.3">
      <c r="A98" s="652" t="s">
        <v>3489</v>
      </c>
      <c r="B98" s="629"/>
      <c r="C98" s="642">
        <v>0</v>
      </c>
      <c r="D98" s="629">
        <v>87913.079267961744</v>
      </c>
      <c r="E98" s="642">
        <v>1</v>
      </c>
      <c r="F98" s="630">
        <v>87913.079267961744</v>
      </c>
    </row>
    <row r="99" spans="1:6" ht="14.4" customHeight="1" x14ac:dyDescent="0.3">
      <c r="A99" s="652" t="s">
        <v>3490</v>
      </c>
      <c r="B99" s="629"/>
      <c r="C99" s="642">
        <v>0</v>
      </c>
      <c r="D99" s="629">
        <v>715.16991141866106</v>
      </c>
      <c r="E99" s="642">
        <v>1</v>
      </c>
      <c r="F99" s="630">
        <v>715.16991141866106</v>
      </c>
    </row>
    <row r="100" spans="1:6" ht="14.4" customHeight="1" x14ac:dyDescent="0.3">
      <c r="A100" s="652" t="s">
        <v>3491</v>
      </c>
      <c r="B100" s="629"/>
      <c r="C100" s="642">
        <v>0</v>
      </c>
      <c r="D100" s="629">
        <v>80524.224431236638</v>
      </c>
      <c r="E100" s="642">
        <v>1</v>
      </c>
      <c r="F100" s="630">
        <v>80524.224431236638</v>
      </c>
    </row>
    <row r="101" spans="1:6" ht="14.4" customHeight="1" x14ac:dyDescent="0.3">
      <c r="A101" s="652" t="s">
        <v>3492</v>
      </c>
      <c r="B101" s="629"/>
      <c r="C101" s="642">
        <v>0</v>
      </c>
      <c r="D101" s="629">
        <v>514.09914473492404</v>
      </c>
      <c r="E101" s="642">
        <v>1</v>
      </c>
      <c r="F101" s="630">
        <v>514.09914473492404</v>
      </c>
    </row>
    <row r="102" spans="1:6" ht="14.4" customHeight="1" x14ac:dyDescent="0.3">
      <c r="A102" s="652" t="s">
        <v>3493</v>
      </c>
      <c r="B102" s="629"/>
      <c r="C102" s="642">
        <v>0</v>
      </c>
      <c r="D102" s="629">
        <v>15916.586691794566</v>
      </c>
      <c r="E102" s="642">
        <v>1</v>
      </c>
      <c r="F102" s="630">
        <v>15916.586691794566</v>
      </c>
    </row>
    <row r="103" spans="1:6" ht="14.4" customHeight="1" x14ac:dyDescent="0.3">
      <c r="A103" s="652" t="s">
        <v>3494</v>
      </c>
      <c r="B103" s="629"/>
      <c r="C103" s="642">
        <v>0</v>
      </c>
      <c r="D103" s="629">
        <v>393.07808619514435</v>
      </c>
      <c r="E103" s="642">
        <v>1</v>
      </c>
      <c r="F103" s="630">
        <v>393.07808619514435</v>
      </c>
    </row>
    <row r="104" spans="1:6" ht="14.4" customHeight="1" x14ac:dyDescent="0.3">
      <c r="A104" s="652" t="s">
        <v>3495</v>
      </c>
      <c r="B104" s="629"/>
      <c r="C104" s="642">
        <v>0</v>
      </c>
      <c r="D104" s="629">
        <v>166.60964114166001</v>
      </c>
      <c r="E104" s="642">
        <v>1</v>
      </c>
      <c r="F104" s="630">
        <v>166.60964114166001</v>
      </c>
    </row>
    <row r="105" spans="1:6" ht="14.4" customHeight="1" x14ac:dyDescent="0.3">
      <c r="A105" s="652" t="s">
        <v>3496</v>
      </c>
      <c r="B105" s="629"/>
      <c r="C105" s="642">
        <v>0</v>
      </c>
      <c r="D105" s="629">
        <v>111.379504440829</v>
      </c>
      <c r="E105" s="642">
        <v>1</v>
      </c>
      <c r="F105" s="630">
        <v>111.379504440829</v>
      </c>
    </row>
    <row r="106" spans="1:6" ht="14.4" customHeight="1" x14ac:dyDescent="0.3">
      <c r="A106" s="652" t="s">
        <v>3497</v>
      </c>
      <c r="B106" s="629"/>
      <c r="C106" s="642">
        <v>0</v>
      </c>
      <c r="D106" s="629">
        <v>17150.92985139689</v>
      </c>
      <c r="E106" s="642">
        <v>1</v>
      </c>
      <c r="F106" s="630">
        <v>17150.92985139689</v>
      </c>
    </row>
    <row r="107" spans="1:6" ht="14.4" customHeight="1" x14ac:dyDescent="0.3">
      <c r="A107" s="652" t="s">
        <v>3498</v>
      </c>
      <c r="B107" s="629"/>
      <c r="C107" s="642">
        <v>0</v>
      </c>
      <c r="D107" s="629">
        <v>624.86</v>
      </c>
      <c r="E107" s="642">
        <v>1</v>
      </c>
      <c r="F107" s="630">
        <v>624.86</v>
      </c>
    </row>
    <row r="108" spans="1:6" ht="14.4" customHeight="1" x14ac:dyDescent="0.3">
      <c r="A108" s="652" t="s">
        <v>3499</v>
      </c>
      <c r="B108" s="629"/>
      <c r="C108" s="642">
        <v>0</v>
      </c>
      <c r="D108" s="629">
        <v>11092.795335028568</v>
      </c>
      <c r="E108" s="642">
        <v>1</v>
      </c>
      <c r="F108" s="630">
        <v>11092.795335028568</v>
      </c>
    </row>
    <row r="109" spans="1:6" ht="14.4" customHeight="1" x14ac:dyDescent="0.3">
      <c r="A109" s="652" t="s">
        <v>3500</v>
      </c>
      <c r="B109" s="629"/>
      <c r="C109" s="642">
        <v>0</v>
      </c>
      <c r="D109" s="629">
        <v>171.13</v>
      </c>
      <c r="E109" s="642">
        <v>1</v>
      </c>
      <c r="F109" s="630">
        <v>171.13</v>
      </c>
    </row>
    <row r="110" spans="1:6" ht="14.4" customHeight="1" x14ac:dyDescent="0.3">
      <c r="A110" s="652" t="s">
        <v>3501</v>
      </c>
      <c r="B110" s="629"/>
      <c r="C110" s="642">
        <v>0</v>
      </c>
      <c r="D110" s="629">
        <v>3087.8685135859841</v>
      </c>
      <c r="E110" s="642">
        <v>1</v>
      </c>
      <c r="F110" s="630">
        <v>3087.8685135859841</v>
      </c>
    </row>
    <row r="111" spans="1:6" ht="14.4" customHeight="1" x14ac:dyDescent="0.3">
      <c r="A111" s="652" t="s">
        <v>3502</v>
      </c>
      <c r="B111" s="629"/>
      <c r="C111" s="642">
        <v>0</v>
      </c>
      <c r="D111" s="629">
        <v>1546.6001373142135</v>
      </c>
      <c r="E111" s="642">
        <v>1</v>
      </c>
      <c r="F111" s="630">
        <v>1546.6001373142135</v>
      </c>
    </row>
    <row r="112" spans="1:6" ht="14.4" customHeight="1" x14ac:dyDescent="0.3">
      <c r="A112" s="652" t="s">
        <v>3503</v>
      </c>
      <c r="B112" s="629"/>
      <c r="C112" s="642">
        <v>0</v>
      </c>
      <c r="D112" s="629">
        <v>49483.061694913456</v>
      </c>
      <c r="E112" s="642">
        <v>1</v>
      </c>
      <c r="F112" s="630">
        <v>49483.061694913456</v>
      </c>
    </row>
    <row r="113" spans="1:6" ht="14.4" customHeight="1" x14ac:dyDescent="0.3">
      <c r="A113" s="652" t="s">
        <v>3504</v>
      </c>
      <c r="B113" s="629"/>
      <c r="C113" s="642">
        <v>0</v>
      </c>
      <c r="D113" s="629">
        <v>91064.108378521734</v>
      </c>
      <c r="E113" s="642">
        <v>1</v>
      </c>
      <c r="F113" s="630">
        <v>91064.108378521734</v>
      </c>
    </row>
    <row r="114" spans="1:6" ht="14.4" customHeight="1" x14ac:dyDescent="0.3">
      <c r="A114" s="652" t="s">
        <v>3505</v>
      </c>
      <c r="B114" s="629"/>
      <c r="C114" s="642">
        <v>0</v>
      </c>
      <c r="D114" s="629">
        <v>75935.981988270272</v>
      </c>
      <c r="E114" s="642">
        <v>1</v>
      </c>
      <c r="F114" s="630">
        <v>75935.981988270272</v>
      </c>
    </row>
    <row r="115" spans="1:6" ht="14.4" customHeight="1" thickBot="1" x14ac:dyDescent="0.35">
      <c r="A115" s="653" t="s">
        <v>3506</v>
      </c>
      <c r="B115" s="644"/>
      <c r="C115" s="645">
        <v>0</v>
      </c>
      <c r="D115" s="644">
        <v>-7285.01</v>
      </c>
      <c r="E115" s="645">
        <v>1</v>
      </c>
      <c r="F115" s="646">
        <v>-7285.01</v>
      </c>
    </row>
    <row r="116" spans="1:6" ht="14.4" customHeight="1" thickBot="1" x14ac:dyDescent="0.35">
      <c r="A116" s="647" t="s">
        <v>6</v>
      </c>
      <c r="B116" s="648">
        <v>37291.831602166974</v>
      </c>
      <c r="C116" s="649">
        <v>1.5277192923248587E-2</v>
      </c>
      <c r="D116" s="648">
        <v>2403721.5004620543</v>
      </c>
      <c r="E116" s="649">
        <v>0.98472280707675142</v>
      </c>
      <c r="F116" s="650">
        <v>2441013.3320642211</v>
      </c>
    </row>
  </sheetData>
  <mergeCells count="3">
    <mergeCell ref="A1:F1"/>
    <mergeCell ref="B3:C3"/>
    <mergeCell ref="D3:E3"/>
  </mergeCells>
  <conditionalFormatting sqref="C5:C1048576">
    <cfRule type="cellIs" dxfId="55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29</vt:i4>
      </vt:variant>
      <vt:variant>
        <vt:lpstr>Pojmenované oblasti</vt:lpstr>
      </vt:variant>
      <vt:variant>
        <vt:i4>3</vt:i4>
      </vt:variant>
    </vt:vector>
  </HeadingPairs>
  <TitlesOfParts>
    <vt:vector size="32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ON Výkaz</vt:lpstr>
      <vt:lpstr>ON Hodiny</vt:lpstr>
      <vt:lpstr>ZV Vykáz.-A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62361</cp:lastModifiedBy>
  <cp:lastPrinted>2013-09-11T08:45:36Z</cp:lastPrinted>
  <dcterms:created xsi:type="dcterms:W3CDTF">2013-04-17T20:15:29Z</dcterms:created>
  <dcterms:modified xsi:type="dcterms:W3CDTF">2013-11-19T07:40:11Z</dcterms:modified>
</cp:coreProperties>
</file>